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695" tabRatio="759"/>
  </bookViews>
  <sheets>
    <sheet name="СВОД" sheetId="11" r:id="rId1"/>
    <sheet name="ПЗ к своду" sheetId="12" r:id="rId2"/>
    <sheet name="Доп расходы" sheetId="9" r:id="rId3"/>
    <sheet name="Доп расходы (2)" sheetId="13" r:id="rId4"/>
  </sheets>
  <externalReferences>
    <externalReference r:id="rId5"/>
    <externalReference r:id="rId6"/>
    <externalReference r:id="rId7"/>
  </externalReferences>
  <definedNames>
    <definedName name="CalcMethod">'[1]Малый ЦОК'!$F$35</definedName>
    <definedName name="CUR_I_Report">'[1]Малый ЦОК'!$D$19</definedName>
    <definedName name="CUR_Report">'[1]Малый ЦОК'!$B$19</definedName>
    <definedName name="LANGUAGE">'[1]Малый ЦОК'!$D$17</definedName>
    <definedName name="PeriodTitle">'[1]Малый ЦОК'!$F$33:$BD$33</definedName>
    <definedName name="PRJ_Step" localSheetId="3">'Доп расходы (2)'!#REF!</definedName>
    <definedName name="PRJ_Step" localSheetId="1">'Доп расходы'!#REF!</definedName>
    <definedName name="PRJ_Step" localSheetId="0">'Доп расходы'!#REF!</definedName>
    <definedName name="PRJ_Step">'Доп расходы'!#REF!</definedName>
    <definedName name="_xlnm.Print_Area" localSheetId="1">'ПЗ к своду'!$A$1:$G$12</definedName>
  </definedNames>
  <calcPr calcId="145621"/>
</workbook>
</file>

<file path=xl/calcChain.xml><?xml version="1.0" encoding="utf-8"?>
<calcChain xmlns="http://schemas.openxmlformats.org/spreadsheetml/2006/main">
  <c r="AC15" i="11" l="1"/>
  <c r="AD15" i="11"/>
  <c r="AE15" i="11"/>
  <c r="AF15" i="11"/>
  <c r="AG15" i="11"/>
  <c r="L26" i="13" l="1"/>
  <c r="M26" i="13"/>
  <c r="N26" i="13"/>
  <c r="O26" i="13"/>
  <c r="P26" i="13"/>
  <c r="Q26" i="13"/>
  <c r="M27" i="13"/>
  <c r="N27" i="13"/>
  <c r="O27" i="13"/>
  <c r="P27" i="13"/>
  <c r="Q27" i="13"/>
  <c r="N28" i="13"/>
  <c r="O28" i="13"/>
  <c r="P28" i="13"/>
  <c r="Q28" i="13"/>
  <c r="I29" i="13"/>
  <c r="O29" i="13"/>
  <c r="P29" i="13"/>
  <c r="Q29" i="13"/>
  <c r="I30" i="13"/>
  <c r="J30" i="13"/>
  <c r="P30" i="13"/>
  <c r="Q30" i="13"/>
  <c r="I31" i="13"/>
  <c r="J31" i="13"/>
  <c r="K31" i="13"/>
  <c r="Q31" i="13"/>
  <c r="I32" i="13"/>
  <c r="J32" i="13"/>
  <c r="K32" i="13"/>
  <c r="L32" i="13"/>
  <c r="F27" i="13"/>
  <c r="G27" i="13"/>
  <c r="F28" i="13"/>
  <c r="G28" i="13"/>
  <c r="H28" i="13"/>
  <c r="F29" i="13"/>
  <c r="G29" i="13"/>
  <c r="H29" i="13"/>
  <c r="F30" i="13"/>
  <c r="G30" i="13"/>
  <c r="H30" i="13"/>
  <c r="F31" i="13"/>
  <c r="G31" i="13"/>
  <c r="H31" i="13"/>
  <c r="F32" i="13"/>
  <c r="G32" i="13"/>
  <c r="H32" i="13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F33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F37" i="9"/>
  <c r="G37" i="9"/>
  <c r="H37" i="9"/>
  <c r="I37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G51" i="9" s="1"/>
  <c r="AE13" i="11" s="1"/>
  <c r="AH26" i="9"/>
  <c r="AI26" i="9"/>
  <c r="AI51" i="9" s="1"/>
  <c r="AG13" i="11" s="1"/>
  <c r="AG12" i="11" s="1"/>
  <c r="AG18" i="11" s="1"/>
  <c r="F26" i="9"/>
  <c r="AJ26" i="9" s="1"/>
  <c r="AH51" i="9"/>
  <c r="AF13" i="11" s="1"/>
  <c r="AE51" i="9"/>
  <c r="AC13" i="11" s="1"/>
  <c r="AJ50" i="9" l="1"/>
  <c r="D50" i="9" s="1"/>
  <c r="AJ48" i="9"/>
  <c r="D48" i="9" s="1"/>
  <c r="AJ47" i="9"/>
  <c r="D47" i="9" s="1"/>
  <c r="AJ46" i="9"/>
  <c r="AJ44" i="9"/>
  <c r="AJ43" i="9"/>
  <c r="AJ42" i="9"/>
  <c r="AJ40" i="9"/>
  <c r="AJ39" i="9"/>
  <c r="AJ38" i="9"/>
  <c r="AJ36" i="9"/>
  <c r="AJ35" i="9"/>
  <c r="AJ34" i="9"/>
  <c r="AJ32" i="9"/>
  <c r="AJ31" i="9"/>
  <c r="AJ30" i="9"/>
  <c r="AJ28" i="9"/>
  <c r="AF51" i="9"/>
  <c r="AD13" i="11" s="1"/>
  <c r="AJ49" i="9"/>
  <c r="D49" i="9" s="1"/>
  <c r="AJ45" i="9"/>
  <c r="AJ41" i="9"/>
  <c r="AJ37" i="9"/>
  <c r="AJ33" i="9"/>
  <c r="AJ29" i="9"/>
  <c r="AF12" i="11"/>
  <c r="AF18" i="11" s="1"/>
  <c r="AD12" i="11"/>
  <c r="AD18" i="11" s="1"/>
  <c r="AE12" i="11"/>
  <c r="AE18" i="11" s="1"/>
  <c r="AJ27" i="9"/>
  <c r="AJ51" i="9" s="1"/>
  <c r="U15" i="11" l="1"/>
  <c r="W15" i="11"/>
  <c r="Y15" i="11"/>
  <c r="AA15" i="11"/>
  <c r="E15" i="11"/>
  <c r="F15" i="11"/>
  <c r="G15" i="11"/>
  <c r="T15" i="11"/>
  <c r="V15" i="11"/>
  <c r="X15" i="11"/>
  <c r="Z15" i="11"/>
  <c r="AB15" i="11"/>
  <c r="W51" i="9"/>
  <c r="AA51" i="9"/>
  <c r="AD51" i="9"/>
  <c r="AB13" i="11" s="1"/>
  <c r="R51" i="9"/>
  <c r="Q51" i="9"/>
  <c r="J51" i="9"/>
  <c r="I51" i="9"/>
  <c r="H51" i="9"/>
  <c r="G51" i="9"/>
  <c r="F51" i="9"/>
  <c r="S51" i="9" l="1"/>
  <c r="Q13" i="11" s="1"/>
  <c r="AB51" i="9"/>
  <c r="X51" i="9"/>
  <c r="V13" i="11" s="1"/>
  <c r="Z51" i="9"/>
  <c r="X13" i="11" s="1"/>
  <c r="V51" i="9"/>
  <c r="T13" i="11" s="1"/>
  <c r="K51" i="9"/>
  <c r="I13" i="11" s="1"/>
  <c r="T51" i="9"/>
  <c r="R13" i="11" s="1"/>
  <c r="D46" i="9"/>
  <c r="AC51" i="9"/>
  <c r="AA13" i="11" s="1"/>
  <c r="Y51" i="9"/>
  <c r="W13" i="11" s="1"/>
  <c r="U51" i="9"/>
  <c r="S13" i="11" s="1"/>
  <c r="F13" i="11"/>
  <c r="Y13" i="11"/>
  <c r="U13" i="11"/>
  <c r="G13" i="11"/>
  <c r="H13" i="11"/>
  <c r="P13" i="11"/>
  <c r="O13" i="11"/>
  <c r="Z13" i="11"/>
  <c r="D29" i="9"/>
  <c r="D45" i="9"/>
  <c r="D43" i="9"/>
  <c r="D41" i="9"/>
  <c r="D39" i="9"/>
  <c r="D37" i="9"/>
  <c r="D35" i="9"/>
  <c r="D33" i="9"/>
  <c r="D30" i="9"/>
  <c r="D28" i="9"/>
  <c r="D44" i="9"/>
  <c r="D42" i="9"/>
  <c r="D40" i="9"/>
  <c r="D38" i="9"/>
  <c r="D36" i="9"/>
  <c r="D34" i="9"/>
  <c r="D32" i="9"/>
  <c r="G9" i="13" l="1"/>
  <c r="G10" i="13" s="1"/>
  <c r="G16" i="13" s="1"/>
  <c r="G15" i="13" s="1"/>
  <c r="F9" i="13"/>
  <c r="F10" i="13" s="1"/>
  <c r="F16" i="13" s="1"/>
  <c r="F15" i="13" s="1"/>
  <c r="E9" i="13"/>
  <c r="H9" i="13" s="1"/>
  <c r="B11" i="12"/>
  <c r="B10" i="12"/>
  <c r="D15" i="11"/>
  <c r="E10" i="13" l="1"/>
  <c r="D13" i="11"/>
  <c r="E13" i="11"/>
  <c r="E16" i="13" l="1"/>
  <c r="H10" i="13"/>
  <c r="G12" i="13"/>
  <c r="F12" i="13"/>
  <c r="E12" i="13"/>
  <c r="D26" i="9"/>
  <c r="D27" i="9"/>
  <c r="F9" i="9"/>
  <c r="F10" i="9"/>
  <c r="F16" i="9"/>
  <c r="F15" i="9"/>
  <c r="G9" i="9"/>
  <c r="G10" i="9"/>
  <c r="G16" i="9"/>
  <c r="G15" i="9"/>
  <c r="E9" i="9"/>
  <c r="H9" i="9"/>
  <c r="E10" i="9"/>
  <c r="F12" i="9"/>
  <c r="H10" i="9"/>
  <c r="E16" i="9"/>
  <c r="E12" i="9"/>
  <c r="G12" i="9"/>
  <c r="H16" i="9"/>
  <c r="E17" i="9"/>
  <c r="F17" i="9"/>
  <c r="G17" i="9"/>
  <c r="E15" i="9"/>
  <c r="H15" i="9"/>
  <c r="E19" i="9"/>
  <c r="F19" i="9"/>
  <c r="G19" i="9"/>
  <c r="E15" i="13" l="1"/>
  <c r="H15" i="13" s="1"/>
  <c r="H16" i="13"/>
  <c r="E17" i="13" s="1"/>
  <c r="F17" i="13" s="1"/>
  <c r="G17" i="13" s="1"/>
  <c r="E19" i="13" l="1"/>
  <c r="F19" i="13" s="1"/>
  <c r="G19" i="13" s="1"/>
  <c r="L51" i="9" l="1"/>
  <c r="J13" i="11" l="1"/>
  <c r="M51" i="9" l="1"/>
  <c r="K13" i="11" s="1"/>
  <c r="N51" i="9" l="1"/>
  <c r="L13" i="11" s="1"/>
  <c r="O51" i="9"/>
  <c r="P51" i="9" l="1"/>
  <c r="N13" i="11" s="1"/>
  <c r="M13" i="11"/>
  <c r="C13" i="11" l="1"/>
  <c r="D31" i="9"/>
  <c r="D51" i="9" s="1"/>
  <c r="M32" i="13" l="1"/>
  <c r="N32" i="13" l="1"/>
  <c r="O32" i="13" l="1"/>
  <c r="P32" i="13" l="1"/>
  <c r="Q32" i="13" l="1"/>
  <c r="Q33" i="13" l="1"/>
  <c r="S16" i="11" s="1"/>
  <c r="R32" i="13"/>
  <c r="D32" i="13" s="1"/>
  <c r="S15" i="11" l="1"/>
  <c r="H27" i="13" l="1"/>
  <c r="I27" i="13" l="1"/>
  <c r="F26" i="13"/>
  <c r="K26" i="13"/>
  <c r="F33" i="13" l="1"/>
  <c r="H16" i="11" s="1"/>
  <c r="G26" i="13"/>
  <c r="G33" i="13" s="1"/>
  <c r="I16" i="11" s="1"/>
  <c r="J27" i="13"/>
  <c r="H26" i="13" l="1"/>
  <c r="I28" i="13"/>
  <c r="K27" i="13"/>
  <c r="J28" i="13" l="1"/>
  <c r="I26" i="13"/>
  <c r="I33" i="13" s="1"/>
  <c r="K16" i="11" s="1"/>
  <c r="J29" i="13"/>
  <c r="H33" i="13"/>
  <c r="J16" i="11" s="1"/>
  <c r="L27" i="13"/>
  <c r="R27" i="13" l="1"/>
  <c r="D27" i="13" s="1"/>
  <c r="J26" i="13"/>
  <c r="K29" i="13"/>
  <c r="K30" i="13"/>
  <c r="K28" i="13"/>
  <c r="L31" i="13" l="1"/>
  <c r="K33" i="13"/>
  <c r="M16" i="11" s="1"/>
  <c r="L30" i="13"/>
  <c r="M28" i="13"/>
  <c r="L28" i="13"/>
  <c r="L29" i="13"/>
  <c r="J33" i="13"/>
  <c r="L16" i="11" s="1"/>
  <c r="R26" i="13"/>
  <c r="L33" i="13" l="1"/>
  <c r="N16" i="11" s="1"/>
  <c r="N29" i="13"/>
  <c r="M29" i="13"/>
  <c r="R29" i="13" s="1"/>
  <c r="M30" i="13"/>
  <c r="R28" i="13"/>
  <c r="D28" i="13" s="1"/>
  <c r="M31" i="13"/>
  <c r="D26" i="13"/>
  <c r="M33" i="13" l="1"/>
  <c r="O16" i="11" s="1"/>
  <c r="D29" i="13"/>
  <c r="O30" i="13"/>
  <c r="N30" i="13"/>
  <c r="N31" i="13"/>
  <c r="R30" i="13" l="1"/>
  <c r="D30" i="13" s="1"/>
  <c r="N33" i="13"/>
  <c r="P16" i="11" s="1"/>
  <c r="O31" i="13"/>
  <c r="P31" i="13"/>
  <c r="P33" i="13" s="1"/>
  <c r="R16" i="11" s="1"/>
  <c r="R31" i="13" l="1"/>
  <c r="R33" i="13" s="1"/>
  <c r="O33" i="13"/>
  <c r="Q16" i="11" s="1"/>
  <c r="C16" i="11" s="1"/>
  <c r="P15" i="11"/>
  <c r="R15" i="11"/>
  <c r="Q15" i="11" l="1"/>
  <c r="D31" i="13"/>
  <c r="D33" i="13" s="1"/>
  <c r="J38" i="13" l="1"/>
  <c r="H17" i="11" l="1"/>
  <c r="K38" i="13"/>
  <c r="I17" i="11" s="1"/>
  <c r="I15" i="11" l="1"/>
  <c r="H15" i="11"/>
  <c r="L38" i="13" l="1"/>
  <c r="J17" i="11" l="1"/>
  <c r="J15" i="11" l="1"/>
  <c r="N38" i="13"/>
  <c r="L17" i="11" s="1"/>
  <c r="M38" i="13"/>
  <c r="L15" i="11" l="1"/>
  <c r="K17" i="11"/>
  <c r="K15" i="11" l="1"/>
  <c r="O38" i="13"/>
  <c r="M17" i="11" l="1"/>
  <c r="Q38" i="13"/>
  <c r="O17" i="11" s="1"/>
  <c r="O15" i="11" s="1"/>
  <c r="P38" i="13"/>
  <c r="N17" i="11" s="1"/>
  <c r="N15" i="11" s="1"/>
  <c r="M15" i="11" l="1"/>
  <c r="C17" i="11"/>
  <c r="C15" i="11" s="1"/>
  <c r="F11" i="12" s="1"/>
  <c r="R38" i="13"/>
  <c r="F56" i="9" l="1"/>
  <c r="G56" i="9"/>
  <c r="H56" i="9"/>
  <c r="I56" i="9" l="1"/>
  <c r="E14" i="11" l="1"/>
  <c r="E12" i="11" s="1"/>
  <c r="E18" i="11" s="1"/>
  <c r="J56" i="9"/>
  <c r="D14" i="11"/>
  <c r="D12" i="11" l="1"/>
  <c r="D18" i="11" s="1"/>
  <c r="K56" i="9" l="1"/>
  <c r="F14" i="11" l="1"/>
  <c r="F12" i="11" l="1"/>
  <c r="F18" i="11" s="1"/>
  <c r="L56" i="9"/>
  <c r="H14" i="11" l="1"/>
  <c r="H12" i="11" s="1"/>
  <c r="H18" i="11" s="1"/>
  <c r="M56" i="9"/>
  <c r="G14" i="11"/>
  <c r="I14" i="11" l="1"/>
  <c r="N56" i="9"/>
  <c r="I12" i="11"/>
  <c r="I18" i="11" s="1"/>
  <c r="G12" i="11"/>
  <c r="G18" i="11" s="1"/>
  <c r="O56" i="9" l="1"/>
  <c r="K14" i="11" l="1"/>
  <c r="P56" i="9"/>
  <c r="J14" i="11"/>
  <c r="K12" i="11"/>
  <c r="K18" i="11" s="1"/>
  <c r="J12" i="11" l="1"/>
  <c r="J18" i="11" s="1"/>
  <c r="L14" i="11" l="1"/>
  <c r="L12" i="11" s="1"/>
  <c r="L18" i="11" s="1"/>
  <c r="Q56" i="9"/>
  <c r="M14" i="11"/>
  <c r="M12" i="11" s="1"/>
  <c r="M18" i="11" s="1"/>
  <c r="R56" i="9"/>
  <c r="O14" i="11" l="1"/>
  <c r="O12" i="11" s="1"/>
  <c r="O18" i="11" s="1"/>
  <c r="T56" i="9"/>
  <c r="N14" i="11"/>
  <c r="N12" i="11" s="1"/>
  <c r="N18" i="11" s="1"/>
  <c r="S56" i="9"/>
  <c r="P14" i="11" l="1"/>
  <c r="P12" i="11" s="1"/>
  <c r="P18" i="11" s="1"/>
  <c r="U56" i="9"/>
  <c r="Q14" i="11" l="1"/>
  <c r="Q12" i="11" s="1"/>
  <c r="Q18" i="11" s="1"/>
  <c r="V56" i="9"/>
  <c r="R14" i="11" l="1"/>
  <c r="R12" i="11" s="1"/>
  <c r="R18" i="11" s="1"/>
  <c r="W56" i="9"/>
  <c r="S14" i="11" l="1"/>
  <c r="S12" i="11" s="1"/>
  <c r="S18" i="11" s="1"/>
  <c r="X56" i="9"/>
  <c r="T14" i="11" l="1"/>
  <c r="T12" i="11" s="1"/>
  <c r="T18" i="11" s="1"/>
  <c r="Y56" i="9"/>
  <c r="V14" i="11" l="1"/>
  <c r="V12" i="11" s="1"/>
  <c r="V18" i="11" s="1"/>
  <c r="AA56" i="9"/>
  <c r="U14" i="11"/>
  <c r="U12" i="11" s="1"/>
  <c r="U18" i="11" s="1"/>
  <c r="Z56" i="9"/>
  <c r="W14" i="11" l="1"/>
  <c r="W12" i="11" s="1"/>
  <c r="W18" i="11" s="1"/>
  <c r="AB56" i="9"/>
  <c r="X14" i="11" l="1"/>
  <c r="X12" i="11" s="1"/>
  <c r="X18" i="11" s="1"/>
  <c r="AC56" i="9"/>
  <c r="Y14" i="11"/>
  <c r="Y12" i="11" s="1"/>
  <c r="Y18" i="11" s="1"/>
  <c r="AD56" i="9"/>
  <c r="AB14" i="11" s="1"/>
  <c r="AB12" i="11" s="1"/>
  <c r="AB18" i="11" s="1"/>
  <c r="AE56" i="9"/>
  <c r="AC14" i="11" l="1"/>
  <c r="AC12" i="11" s="1"/>
  <c r="AC18" i="11" s="1"/>
  <c r="AF56" i="9"/>
  <c r="Z14" i="11"/>
  <c r="Z12" i="11" l="1"/>
  <c r="Z18" i="11" s="1"/>
  <c r="AA14" i="11"/>
  <c r="AA12" i="11" l="1"/>
  <c r="AA18" i="11" s="1"/>
  <c r="C14" i="11"/>
  <c r="C12" i="11" s="1"/>
  <c r="C18" i="11" l="1"/>
  <c r="F10" i="12"/>
  <c r="F12" i="12" s="1"/>
</calcChain>
</file>

<file path=xl/sharedStrings.xml><?xml version="1.0" encoding="utf-8"?>
<sst xmlns="http://schemas.openxmlformats.org/spreadsheetml/2006/main" count="95" uniqueCount="46">
  <si>
    <t>ИТОГО</t>
  </si>
  <si>
    <t>Итого</t>
  </si>
  <si>
    <t>№ п/п</t>
  </si>
  <si>
    <t>ВСЕГО</t>
  </si>
  <si>
    <t xml:space="preserve">Наименование затрат </t>
  </si>
  <si>
    <t>Наименование</t>
  </si>
  <si>
    <t xml:space="preserve">№ </t>
  </si>
  <si>
    <t>Содержание проекта</t>
  </si>
  <si>
    <t>Источник финансирования</t>
  </si>
  <si>
    <t>Цель реализации проекта</t>
  </si>
  <si>
    <t>Год</t>
  </si>
  <si>
    <t>Сумма, тыс. руб. без учета НДС</t>
  </si>
  <si>
    <t>Сумма, тыс. руб. без НДС</t>
  </si>
  <si>
    <t>Собственные средства, учтенные в ТБР</t>
  </si>
  <si>
    <t>№</t>
  </si>
  <si>
    <t xml:space="preserve">Стоимость, тыс. руб. без НДС </t>
  </si>
  <si>
    <t>для альт-инвест</t>
  </si>
  <si>
    <t>без ИПЦ с НДС</t>
  </si>
  <si>
    <t>без ИПЦ без НДС</t>
  </si>
  <si>
    <t>СПИ, лет</t>
  </si>
  <si>
    <t>Амортизация</t>
  </si>
  <si>
    <t>Расходы на амортизацию</t>
  </si>
  <si>
    <t>Расходы на обслуживание кредитов, привлекаемых для целей обеспечения стандартов качества обслуживания</t>
  </si>
  <si>
    <t>Итого освоение</t>
  </si>
  <si>
    <t>За счет тарифа на производство</t>
  </si>
  <si>
    <t>I</t>
  </si>
  <si>
    <t>Расходы на обслуживание кредитов, привлекаемых для целей обеспечения стандартов качества обслуживания, амортизация</t>
  </si>
  <si>
    <t>Год реализации</t>
  </si>
  <si>
    <t>Проектная сметная стоимость, тыс. руб. без НДС</t>
  </si>
  <si>
    <t>Кредитная ставка, %</t>
  </si>
  <si>
    <t>Утверждаю</t>
  </si>
  <si>
    <t>руководитель организации</t>
  </si>
  <si>
    <t xml:space="preserve">_____________________ </t>
  </si>
  <si>
    <t>М.П.</t>
  </si>
  <si>
    <t>II</t>
  </si>
  <si>
    <t>Наименование проекта</t>
  </si>
  <si>
    <t>Внедрение ИСУ в многоквартирных домах в районах Забайкальского края и г. Читы</t>
  </si>
  <si>
    <t>Внедрение ИСУ в многоквартирных домах "антивандального типа" в районах Забайкальского края и г. Читы</t>
  </si>
  <si>
    <t>Обеспечение возмещения дополнительных сопутствующих расходов, которые возникнут после реализации инвестиционных проектов (ИСУ)</t>
  </si>
  <si>
    <t>Дополнительные расходы, подлежащих включению в НВВ для реализации инвестиционной программы на 2016-2040 гг.</t>
  </si>
  <si>
    <t>«___»____________2022 г.</t>
  </si>
  <si>
    <t>Пояснительная таблица к дополнительным расходам, подлежащих включению в НВВ для реализации  инвестиционной программы на 2016-2040 гг.</t>
  </si>
  <si>
    <t>Расчет дополнительных расходов, подлежащих включению в НВВ для реализации инвестиционного проекта "Внедрение ИСУ в многоквартирных домах в районах Забайкальского края и г. Читы в 2016-2040гг."</t>
  </si>
  <si>
    <t>Расчет дополнительных расходов, подлежащих включению в НВВ для реализации инвестиционного проекта "Внедрение ИСУ "антивандального типа" в многоквартирных домах  в районах Забайкальского края и г. Читы в 2020-2026гг."</t>
  </si>
  <si>
    <t>2016-2045гг.</t>
  </si>
  <si>
    <t>2020-2031гг.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</si>
</sst>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7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3" fillId="0" borderId="2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center" wrapText="1"/>
    </xf>
    <xf numFmtId="3" fontId="2" fillId="0" borderId="3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left" vertical="center" wrapText="1"/>
    </xf>
    <xf numFmtId="3" fontId="2" fillId="0" borderId="47" xfId="0" applyNumberFormat="1" applyFont="1" applyFill="1" applyBorder="1" applyAlignment="1">
      <alignment horizontal="center" vertical="center" wrapText="1"/>
    </xf>
    <xf numFmtId="3" fontId="2" fillId="0" borderId="48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3" fontId="3" fillId="0" borderId="2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2" fillId="0" borderId="41" xfId="0" applyFont="1" applyBorder="1" applyAlignment="1">
      <alignment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3" fillId="0" borderId="45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left" vertical="center" wrapText="1"/>
    </xf>
    <xf numFmtId="3" fontId="3" fillId="0" borderId="48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3" fontId="3" fillId="0" borderId="50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3" fillId="0" borderId="47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85;&#1086;&#1074;&#1086;%20-%20&#1101;&#1082;&#1086;&#1085;&#1086;&#1084;&#1080;&#1095;&#1077;&#1089;&#1082;&#1080;&#1081;%20&#1086;&#1090;&#1076;&#1077;&#1083;/@GMT-2015.10.16-06.00.07/2015%20&#1075;&#1086;&#1076;/&#1042;%20&#1056;&#1057;&#1058;%20&#1087;&#1086;%20&#1076;&#1086;&#1087;%20&#1088;&#1072;&#1089;&#1093;&#1086;&#1076;&#1072;&#1084;%20&#1074;%20&#1053;&#1042;&#1042;%20&#1085;&#1072;%202016/&#1082;%20&#1086;&#1090;&#1087;&#1088;&#1072;&#1074;&#1082;&#1077;/&#1048;&#1085;&#1074;&#1077;&#1089;&#1090;&#1080;&#1094;&#1080;&#1086;&#1085;&#1085;&#1099;&#1077;%20&#1087;&#1088;&#1086;&#1077;&#1082;&#1090;&#1099;%202016-2018/&#1062;&#1054;&#1050;/&#1062;&#1054;&#1050;%20&#1080;&#1085;&#1074;&#1077;&#1089;&#1090;&#1080;&#1094;&#1080;&#1086;&#1085;&#1085;&#1099;&#1081;%20&#1087;&#1088;&#1086;&#1077;&#1082;&#1090;%20(3%20&#1075;&#1086;&#1076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0;&#1059;&#1069;%20&#1080;&#1085;&#1074;&#1077;&#1089;&#1090;&#1080;&#1094;&#1080;&#1086;&#1085;&#1085;&#1099;&#1081;%20&#1087;&#1088;&#1086;&#1077;&#1082;&#1090;%20(20%20&#1083;&#1077;&#1090;)%20v.12.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%202016-2018/&#1040;&#1057;&#1050;&#1059;&#1069;/&#1050;&#1086;&#1088;&#1088;&#1077;&#1082;&#1090;&#1080;&#1088;&#1086;&#1074;&#1082;&#1072;%20&#1087;&#1088;&#1086;&#1077;&#1082;&#1090;&#1072;%20v.8/&#1042;&#1072;&#1088;&#1080;&#1072;&#1085;&#1090;%2012.2/&#1040;&#1057;&#1050;&#1059;&#1069;%20&#1080;&#1085;&#1074;&#1077;&#1089;&#1090;&#1080;&#1094;&#1080;&#1086;&#1085;&#1085;&#1099;&#1081;%20&#1087;&#1088;&#1086;&#1077;&#1082;&#1090;%20(20%20&#1083;&#1077;&#1090;)%20v.12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лый ЦОК"/>
      <sheetName val="СВОД"/>
      <sheetName val="ПЗ к своду"/>
    </sheetNames>
    <sheetDataSet>
      <sheetData sheetId="0">
        <row r="17">
          <cell r="D17">
            <v>200</v>
          </cell>
        </row>
        <row r="19">
          <cell r="B19" t="str">
            <v xml:space="preserve">пгт. Агинск </v>
          </cell>
          <cell r="D19">
            <v>200</v>
          </cell>
        </row>
        <row r="33">
          <cell r="G33">
            <v>10405.439199999999</v>
          </cell>
        </row>
        <row r="35">
          <cell r="F35">
            <v>10936.116599199999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дома от 2 кв"/>
      <sheetName val="Все дома от 5 (мои + доп)"/>
      <sheetName val="Все дома от 5 (только доп)"/>
      <sheetName val="все дома (от 4 с авар)"/>
      <sheetName val="все дома (от 4 без авар)"/>
      <sheetName val="Амортизация"/>
      <sheetName val="СВОД"/>
      <sheetName val="ПЗ к своду"/>
      <sheetName val="Вспом.табл."/>
      <sheetName val="Лист9"/>
    </sheetNames>
    <sheetDataSet>
      <sheetData sheetId="0"/>
      <sheetData sheetId="1"/>
      <sheetData sheetId="2"/>
      <sheetData sheetId="3"/>
      <sheetData sheetId="4">
        <row r="4555">
          <cell r="AK4555">
            <v>0</v>
          </cell>
        </row>
        <row r="4556">
          <cell r="AK4556">
            <v>0</v>
          </cell>
        </row>
        <row r="4557">
          <cell r="AK4557">
            <v>0</v>
          </cell>
        </row>
        <row r="4558">
          <cell r="AK4558">
            <v>0</v>
          </cell>
        </row>
        <row r="4559">
          <cell r="AK4559">
            <v>3843.0000000000005</v>
          </cell>
        </row>
        <row r="4560">
          <cell r="AK4560">
            <v>13101.784242546868</v>
          </cell>
        </row>
        <row r="4561">
          <cell r="AK4561">
            <v>13888.176363820301</v>
          </cell>
        </row>
        <row r="4562">
          <cell r="AK4562">
            <v>4629.392121273434</v>
          </cell>
        </row>
        <row r="4563">
          <cell r="AK4563">
            <v>0</v>
          </cell>
        </row>
        <row r="4564">
          <cell r="AK4564">
            <v>0</v>
          </cell>
        </row>
        <row r="4565">
          <cell r="AK4565">
            <v>1182.819686825932</v>
          </cell>
        </row>
        <row r="4566">
          <cell r="AK4566">
            <v>2150.6835609727482</v>
          </cell>
        </row>
        <row r="4567">
          <cell r="AK4567">
            <v>2076.3476398564162</v>
          </cell>
        </row>
        <row r="4568">
          <cell r="AK4568">
            <v>2346.2198438265805</v>
          </cell>
        </row>
        <row r="4569">
          <cell r="AK4569">
            <v>2543.6315792402847</v>
          </cell>
        </row>
        <row r="4570">
          <cell r="AK4570">
            <v>2760.6541870984097</v>
          </cell>
        </row>
        <row r="4571">
          <cell r="AK4571">
            <v>3024.3381434150142</v>
          </cell>
        </row>
        <row r="4572">
          <cell r="AK4572">
            <v>3406.9097094299086</v>
          </cell>
        </row>
        <row r="4573">
          <cell r="AK4573">
            <v>3690.6801574378742</v>
          </cell>
        </row>
        <row r="4574">
          <cell r="AK4574">
            <v>3631.4130804826145</v>
          </cell>
        </row>
        <row r="4575">
          <cell r="AK4575">
            <v>3642.9726576387502</v>
          </cell>
        </row>
        <row r="4576">
          <cell r="AK4576">
            <v>4436.9394412747015</v>
          </cell>
        </row>
        <row r="4577">
          <cell r="AK4577">
            <v>6546.2561060984972</v>
          </cell>
        </row>
        <row r="4578">
          <cell r="AK4578">
            <v>6497.2967726175502</v>
          </cell>
        </row>
        <row r="4579">
          <cell r="AK4579">
            <v>5029.910467557138</v>
          </cell>
        </row>
        <row r="4580">
          <cell r="AK4580">
            <v>2506.8398423673943</v>
          </cell>
        </row>
      </sheetData>
      <sheetData sheetId="5">
        <row r="2"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E3">
            <v>957.45257104519771</v>
          </cell>
          <cell r="F3">
            <v>11489.430852542373</v>
          </cell>
          <cell r="G3">
            <v>11489.430852542373</v>
          </cell>
          <cell r="H3">
            <v>11489.430852542373</v>
          </cell>
          <cell r="I3">
            <v>11489.430852542373</v>
          </cell>
          <cell r="J3">
            <v>10531.978281497175</v>
          </cell>
        </row>
        <row r="4">
          <cell r="G4">
            <v>24743.898305084753</v>
          </cell>
          <cell r="H4">
            <v>24743.898305084753</v>
          </cell>
          <cell r="I4">
            <v>24743.898305084753</v>
          </cell>
          <cell r="J4">
            <v>24743.898305084753</v>
          </cell>
          <cell r="K4">
            <v>24743.898305084753</v>
          </cell>
        </row>
        <row r="5">
          <cell r="G5">
            <v>1125.1633998611112</v>
          </cell>
          <cell r="H5">
            <v>13673.403510197741</v>
          </cell>
          <cell r="I5">
            <v>13673.403510197741</v>
          </cell>
          <cell r="J5">
            <v>13673.403510197741</v>
          </cell>
          <cell r="K5">
            <v>13673.403510197741</v>
          </cell>
          <cell r="L5">
            <v>12548.24011033663</v>
          </cell>
        </row>
        <row r="6">
          <cell r="H6">
            <v>2546.6333333333332</v>
          </cell>
          <cell r="I6">
            <v>30559.599999999999</v>
          </cell>
          <cell r="J6">
            <v>30559.599999999999</v>
          </cell>
          <cell r="K6">
            <v>30559.599999999999</v>
          </cell>
          <cell r="L6">
            <v>30559.599999999999</v>
          </cell>
          <cell r="M6">
            <v>28012.966666666667</v>
          </cell>
        </row>
        <row r="7">
          <cell r="J7">
            <v>44082.691295996337</v>
          </cell>
          <cell r="K7">
            <v>44082.691295996337</v>
          </cell>
          <cell r="L7">
            <v>44082.691295996337</v>
          </cell>
          <cell r="M7">
            <v>44082.691295996337</v>
          </cell>
          <cell r="N7">
            <v>44082.691295996337</v>
          </cell>
        </row>
        <row r="8">
          <cell r="K8">
            <v>1743.5356999999999</v>
          </cell>
          <cell r="L8">
            <v>1743.5356999999999</v>
          </cell>
          <cell r="M8">
            <v>1743.5356999999999</v>
          </cell>
          <cell r="N8">
            <v>1743.5356999999999</v>
          </cell>
          <cell r="O8">
            <v>1743.5356999999999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O12">
            <v>4935.1279651506684</v>
          </cell>
          <cell r="P12">
            <v>4935.1279651506684</v>
          </cell>
          <cell r="Q12">
            <v>4935.1279651506684</v>
          </cell>
          <cell r="R12">
            <v>4935.1279651506684</v>
          </cell>
          <cell r="S12">
            <v>4935.1279651506684</v>
          </cell>
        </row>
        <row r="13">
          <cell r="P13">
            <v>44580.483696085648</v>
          </cell>
          <cell r="Q13">
            <v>44580.483696085648</v>
          </cell>
          <cell r="R13">
            <v>44580.483696085648</v>
          </cell>
          <cell r="S13">
            <v>44580.483696085648</v>
          </cell>
          <cell r="T13">
            <v>44580.483696085648</v>
          </cell>
        </row>
        <row r="14">
          <cell r="Q14">
            <v>45199.25400223906</v>
          </cell>
          <cell r="R14">
            <v>45199.25400223906</v>
          </cell>
          <cell r="S14">
            <v>45199.25400223906</v>
          </cell>
          <cell r="T14">
            <v>45199.25400223906</v>
          </cell>
          <cell r="U14">
            <v>45199.25400223906</v>
          </cell>
        </row>
        <row r="15">
          <cell r="R15">
            <v>45771.976618903878</v>
          </cell>
          <cell r="S15">
            <v>45771.976618903878</v>
          </cell>
          <cell r="T15">
            <v>45771.976618903878</v>
          </cell>
          <cell r="U15">
            <v>45771.976618903878</v>
          </cell>
          <cell r="V15">
            <v>45771.976618903878</v>
          </cell>
        </row>
        <row r="16">
          <cell r="S16">
            <v>46177.137813147201</v>
          </cell>
          <cell r="T16">
            <v>46177.137813147201</v>
          </cell>
          <cell r="U16">
            <v>46177.137813147201</v>
          </cell>
          <cell r="V16">
            <v>46177.137813147201</v>
          </cell>
          <cell r="W16">
            <v>46177.137813147201</v>
          </cell>
        </row>
        <row r="17">
          <cell r="T17">
            <v>46824.403650615357</v>
          </cell>
          <cell r="U17">
            <v>46824.403650615357</v>
          </cell>
          <cell r="V17">
            <v>46824.403650615357</v>
          </cell>
          <cell r="W17">
            <v>46824.403650615357</v>
          </cell>
          <cell r="X17">
            <v>46824.403650615357</v>
          </cell>
        </row>
        <row r="18">
          <cell r="U18">
            <v>47351.48600568439</v>
          </cell>
          <cell r="V18">
            <v>47351.48600568439</v>
          </cell>
          <cell r="W18">
            <v>47351.48600568439</v>
          </cell>
          <cell r="X18">
            <v>47351.48600568439</v>
          </cell>
          <cell r="Y18">
            <v>47351.48600568439</v>
          </cell>
        </row>
        <row r="19">
          <cell r="V19">
            <v>48293.50268009898</v>
          </cell>
          <cell r="W19">
            <v>48293.50268009898</v>
          </cell>
          <cell r="X19">
            <v>48293.50268009898</v>
          </cell>
          <cell r="Y19">
            <v>48293.50268009898</v>
          </cell>
          <cell r="Z19">
            <v>48293.50268009898</v>
          </cell>
        </row>
        <row r="20">
          <cell r="W20">
            <v>48545.567336190361</v>
          </cell>
          <cell r="X20">
            <v>48545.567336190361</v>
          </cell>
          <cell r="Y20">
            <v>48545.567336190361</v>
          </cell>
          <cell r="Z20">
            <v>48545.567336190361</v>
          </cell>
          <cell r="AA20">
            <v>48545.567336190361</v>
          </cell>
        </row>
        <row r="21">
          <cell r="X21">
            <v>48495.353880599214</v>
          </cell>
          <cell r="Y21">
            <v>48495.353880599214</v>
          </cell>
          <cell r="Z21">
            <v>48495.353880599214</v>
          </cell>
          <cell r="AA21">
            <v>48495.353880599214</v>
          </cell>
          <cell r="AB21">
            <v>48495.353880599214</v>
          </cell>
        </row>
        <row r="22">
          <cell r="Y22">
            <v>48873.411694976785</v>
          </cell>
          <cell r="Z22">
            <v>48873.411694976785</v>
          </cell>
          <cell r="AA22">
            <v>48873.411694976785</v>
          </cell>
          <cell r="AB22">
            <v>48873.411694976785</v>
          </cell>
          <cell r="AC22">
            <v>48873.411694976785</v>
          </cell>
        </row>
        <row r="23">
          <cell r="Z23">
            <v>51177.767239606444</v>
          </cell>
          <cell r="AA23">
            <v>51177.767239606444</v>
          </cell>
          <cell r="AB23">
            <v>51177.767239606444</v>
          </cell>
          <cell r="AC23">
            <v>51177.767239606444</v>
          </cell>
          <cell r="AD23">
            <v>51177.767239606444</v>
          </cell>
        </row>
        <row r="24">
          <cell r="AA24">
            <v>55252.692652820653</v>
          </cell>
          <cell r="AB24">
            <v>55252.692652820653</v>
          </cell>
          <cell r="AC24">
            <v>55252.692652820653</v>
          </cell>
          <cell r="AD24">
            <v>55252.692652820653</v>
          </cell>
          <cell r="AE24">
            <v>55252.692652820653</v>
          </cell>
        </row>
        <row r="25">
          <cell r="AB25">
            <v>59936.603743124113</v>
          </cell>
          <cell r="AC25">
            <v>59936.603743124113</v>
          </cell>
          <cell r="AD25">
            <v>59936.603743124113</v>
          </cell>
          <cell r="AE25">
            <v>59936.603743124113</v>
          </cell>
          <cell r="AF25">
            <v>59936.603743124113</v>
          </cell>
        </row>
        <row r="26">
          <cell r="AC26">
            <v>63393.518235284238</v>
          </cell>
          <cell r="AD26">
            <v>63393.518235284238</v>
          </cell>
          <cell r="AE26">
            <v>63393.518235284238</v>
          </cell>
          <cell r="AF26">
            <v>63393.518235284238</v>
          </cell>
          <cell r="AG26">
            <v>63393.518235284238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дома (от 4 без авар)"/>
      <sheetName val="Амортизация"/>
      <sheetName val="СВОД"/>
      <sheetName val="ПЗ к своду"/>
      <sheetName val="СВОД (без подписи)"/>
      <sheetName val="ПЗ к своду (без подписи)"/>
      <sheetName val="Вспом.табл."/>
      <sheetName val="Лист9"/>
    </sheetNames>
    <sheetDataSet>
      <sheetData sheetId="0">
        <row r="2310">
          <cell r="AK2310">
            <v>0</v>
          </cell>
        </row>
        <row r="2311">
          <cell r="AK2311">
            <v>2208.090859506523</v>
          </cell>
        </row>
        <row r="2312">
          <cell r="AK2312">
            <v>2356.8263693330191</v>
          </cell>
        </row>
        <row r="2313">
          <cell r="AK2313">
            <v>0</v>
          </cell>
        </row>
        <row r="2314">
          <cell r="AK2314">
            <v>0</v>
          </cell>
        </row>
        <row r="2315">
          <cell r="AK2315">
            <v>-3.1432136893272402E-11</v>
          </cell>
        </row>
        <row r="2316">
          <cell r="AK2316">
            <v>-3.1432136893272402E-11</v>
          </cell>
        </row>
        <row r="2317">
          <cell r="AK2317">
            <v>-3.1432136893272402E-11</v>
          </cell>
        </row>
      </sheetData>
      <sheetData sheetId="1">
        <row r="6">
          <cell r="H6">
            <v>385.61666225375637</v>
          </cell>
          <cell r="I6">
            <v>4627.3999470450763</v>
          </cell>
          <cell r="J6">
            <v>4627.3999470450763</v>
          </cell>
          <cell r="K6">
            <v>4627.3999470450763</v>
          </cell>
          <cell r="L6">
            <v>4627.3999470450763</v>
          </cell>
          <cell r="M6">
            <v>4241.7832847913205</v>
          </cell>
        </row>
        <row r="7">
          <cell r="J7">
            <v>6374.604965969731</v>
          </cell>
          <cell r="K7">
            <v>6374.604965969731</v>
          </cell>
          <cell r="L7">
            <v>6374.604965969731</v>
          </cell>
          <cell r="M7">
            <v>6374.604965969731</v>
          </cell>
          <cell r="N7">
            <v>6374.604965969731</v>
          </cell>
        </row>
        <row r="8">
          <cell r="K8">
            <v>25325.34985851388</v>
          </cell>
          <cell r="L8">
            <v>25325.34985851388</v>
          </cell>
          <cell r="M8">
            <v>25325.34985851388</v>
          </cell>
          <cell r="N8">
            <v>25325.34985851388</v>
          </cell>
          <cell r="O8">
            <v>25325.34985851388</v>
          </cell>
        </row>
        <row r="9">
          <cell r="L9">
            <v>31995.034510661324</v>
          </cell>
          <cell r="M9">
            <v>31995.034510661324</v>
          </cell>
          <cell r="N9">
            <v>31995.034510661324</v>
          </cell>
          <cell r="O9">
            <v>31995.034510661324</v>
          </cell>
          <cell r="P9">
            <v>31995.034510661324</v>
          </cell>
        </row>
        <row r="10">
          <cell r="M10">
            <v>34899.824681039026</v>
          </cell>
          <cell r="N10">
            <v>34899.824681039026</v>
          </cell>
          <cell r="O10">
            <v>34899.824681039026</v>
          </cell>
          <cell r="P10">
            <v>34899.824681039026</v>
          </cell>
          <cell r="Q10">
            <v>34899.824681039026</v>
          </cell>
        </row>
        <row r="11">
          <cell r="N11">
            <v>36911.779525954982</v>
          </cell>
          <cell r="O11">
            <v>36911.779525954982</v>
          </cell>
          <cell r="P11">
            <v>36911.779525954982</v>
          </cell>
          <cell r="Q11">
            <v>36911.779525954982</v>
          </cell>
          <cell r="R11">
            <v>36911.779525954982</v>
          </cell>
        </row>
        <row r="12">
          <cell r="O12">
            <v>39279.949493759836</v>
          </cell>
          <cell r="P12">
            <v>39279.949493759836</v>
          </cell>
          <cell r="Q12">
            <v>39279.949493759836</v>
          </cell>
          <cell r="R12">
            <v>39279.949493759836</v>
          </cell>
          <cell r="S12">
            <v>39279.949493759836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G35"/>
  <sheetViews>
    <sheetView tabSelected="1" zoomScale="70" zoomScaleNormal="70" workbookViewId="0">
      <selection activeCell="M32" sqref="M32"/>
    </sheetView>
  </sheetViews>
  <sheetFormatPr defaultRowHeight="12.75" x14ac:dyDescent="0.25"/>
  <cols>
    <col min="1" max="1" width="5.85546875" style="2" customWidth="1"/>
    <col min="2" max="2" width="69.140625" style="2" customWidth="1"/>
    <col min="3" max="3" width="11" style="2" customWidth="1"/>
    <col min="4" max="4" width="8.42578125" style="2" customWidth="1"/>
    <col min="5" max="5" width="8.85546875" style="2" customWidth="1"/>
    <col min="6" max="6" width="9.140625" style="2"/>
    <col min="7" max="7" width="7.7109375" style="2" bestFit="1" customWidth="1"/>
    <col min="8" max="32" width="9.140625" style="2"/>
    <col min="33" max="33" width="9.28515625" style="2" customWidth="1"/>
    <col min="34" max="16384" width="9.140625" style="2"/>
  </cols>
  <sheetData>
    <row r="2" spans="1:33" ht="18.75" customHeight="1" x14ac:dyDescent="0.25">
      <c r="A2" s="124" t="s">
        <v>39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33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2" t="s">
        <v>30</v>
      </c>
    </row>
    <row r="4" spans="1:3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3" t="s">
        <v>31</v>
      </c>
    </row>
    <row r="5" spans="1:33" ht="15.75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2" t="s">
        <v>32</v>
      </c>
    </row>
    <row r="6" spans="1:33" ht="15.75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2" t="s">
        <v>40</v>
      </c>
    </row>
    <row r="7" spans="1:33" ht="15.75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2" t="s">
        <v>33</v>
      </c>
    </row>
    <row r="8" spans="1:33" ht="16.5" thickBo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3.5" customHeight="1" x14ac:dyDescent="0.25">
      <c r="A9" s="125" t="s">
        <v>2</v>
      </c>
      <c r="B9" s="125" t="s">
        <v>4</v>
      </c>
      <c r="C9" s="128" t="s">
        <v>11</v>
      </c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30"/>
    </row>
    <row r="10" spans="1:33" ht="12.75" customHeight="1" x14ac:dyDescent="0.25">
      <c r="A10" s="126"/>
      <c r="B10" s="126"/>
      <c r="C10" s="131" t="s">
        <v>1</v>
      </c>
      <c r="D10" s="133" t="s">
        <v>24</v>
      </c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5"/>
    </row>
    <row r="11" spans="1:33" ht="13.5" thickBot="1" x14ac:dyDescent="0.3">
      <c r="A11" s="127"/>
      <c r="B11" s="127"/>
      <c r="C11" s="132" t="s">
        <v>23</v>
      </c>
      <c r="D11" s="25">
        <v>2016</v>
      </c>
      <c r="E11" s="25">
        <v>2017</v>
      </c>
      <c r="F11" s="123">
        <v>2018</v>
      </c>
      <c r="G11" s="25">
        <v>2019</v>
      </c>
      <c r="H11" s="25">
        <v>2020</v>
      </c>
      <c r="I11" s="25">
        <v>2021</v>
      </c>
      <c r="J11" s="25">
        <v>2022</v>
      </c>
      <c r="K11" s="25">
        <v>2023</v>
      </c>
      <c r="L11" s="25">
        <v>2024</v>
      </c>
      <c r="M11" s="25">
        <v>2025</v>
      </c>
      <c r="N11" s="25">
        <v>2026</v>
      </c>
      <c r="O11" s="25">
        <v>2027</v>
      </c>
      <c r="P11" s="25">
        <v>2028</v>
      </c>
      <c r="Q11" s="25">
        <v>2029</v>
      </c>
      <c r="R11" s="25">
        <v>2030</v>
      </c>
      <c r="S11" s="25">
        <v>2031</v>
      </c>
      <c r="T11" s="25">
        <v>2032</v>
      </c>
      <c r="U11" s="25">
        <v>2033</v>
      </c>
      <c r="V11" s="25">
        <v>2034</v>
      </c>
      <c r="W11" s="25">
        <v>2035</v>
      </c>
      <c r="X11" s="25">
        <v>2036</v>
      </c>
      <c r="Y11" s="25">
        <v>2037</v>
      </c>
      <c r="Z11" s="25">
        <v>2038</v>
      </c>
      <c r="AA11" s="25">
        <v>2039</v>
      </c>
      <c r="AB11" s="25">
        <v>2040</v>
      </c>
      <c r="AC11" s="25">
        <v>2041</v>
      </c>
      <c r="AD11" s="25">
        <v>2042</v>
      </c>
      <c r="AE11" s="25">
        <v>2043</v>
      </c>
      <c r="AF11" s="25">
        <v>2044</v>
      </c>
      <c r="AG11" s="26">
        <v>2045</v>
      </c>
    </row>
    <row r="12" spans="1:33" ht="31.5" x14ac:dyDescent="0.25">
      <c r="A12" s="6" t="s">
        <v>25</v>
      </c>
      <c r="B12" s="59" t="s">
        <v>36</v>
      </c>
      <c r="C12" s="27">
        <f>C13+C14</f>
        <v>4246440.4999955213</v>
      </c>
      <c r="D12" s="28">
        <f t="shared" ref="D12:AF12" si="0">D13+D14</f>
        <v>0</v>
      </c>
      <c r="E12" s="28">
        <f t="shared" si="0"/>
        <v>957.45257104519771</v>
      </c>
      <c r="F12" s="28">
        <f t="shared" si="0"/>
        <v>11489.430852542373</v>
      </c>
      <c r="G12" s="28">
        <f t="shared" si="0"/>
        <v>37358.492557488244</v>
      </c>
      <c r="H12" s="28">
        <f t="shared" si="0"/>
        <v>56296.366001158203</v>
      </c>
      <c r="I12" s="28">
        <f t="shared" si="0"/>
        <v>93568.11691037174</v>
      </c>
      <c r="J12" s="28">
        <f t="shared" si="0"/>
        <v>137479.74775659631</v>
      </c>
      <c r="K12" s="28">
        <f t="shared" si="0"/>
        <v>119432.52093255226</v>
      </c>
      <c r="L12" s="28">
        <f t="shared" si="0"/>
        <v>88934.067106332965</v>
      </c>
      <c r="M12" s="28">
        <f t="shared" si="0"/>
        <v>73839.193662663005</v>
      </c>
      <c r="N12" s="28">
        <f t="shared" si="0"/>
        <v>47009.046682822271</v>
      </c>
      <c r="O12" s="28">
        <f t="shared" si="0"/>
        <v>8829.3472261234165</v>
      </c>
      <c r="P12" s="28">
        <f t="shared" si="0"/>
        <v>51591.959301092735</v>
      </c>
      <c r="Q12" s="28">
        <f t="shared" si="0"/>
        <v>97061.085507301963</v>
      </c>
      <c r="R12" s="28">
        <f t="shared" si="0"/>
        <v>143030.47386161957</v>
      </c>
      <c r="S12" s="28">
        <f t="shared" si="0"/>
        <v>189424.6342826249</v>
      </c>
      <c r="T12" s="28">
        <f t="shared" si="0"/>
        <v>231577.59392440619</v>
      </c>
      <c r="U12" s="28">
        <f t="shared" si="0"/>
        <v>234731.16780001982</v>
      </c>
      <c r="V12" s="28">
        <f t="shared" si="0"/>
        <v>238109.18692588768</v>
      </c>
      <c r="W12" s="28">
        <f t="shared" si="0"/>
        <v>240823.51056621893</v>
      </c>
      <c r="X12" s="28">
        <f t="shared" si="0"/>
        <v>243153.28621082703</v>
      </c>
      <c r="Y12" s="28">
        <f t="shared" si="0"/>
        <v>245996.26103882442</v>
      </c>
      <c r="Z12" s="28">
        <f t="shared" si="0"/>
        <v>251931.8589375703</v>
      </c>
      <c r="AA12" s="28">
        <f t="shared" si="0"/>
        <v>258842.08957681101</v>
      </c>
      <c r="AB12" s="28">
        <f t="shared" si="0"/>
        <v>268765.73967868433</v>
      </c>
      <c r="AC12" s="28">
        <f t="shared" si="0"/>
        <v>281140.83340817963</v>
      </c>
      <c r="AD12" s="28">
        <f t="shared" si="0"/>
        <v>229760.58187083545</v>
      </c>
      <c r="AE12" s="28">
        <f t="shared" si="0"/>
        <v>178582.814631229</v>
      </c>
      <c r="AF12" s="28">
        <f t="shared" si="0"/>
        <v>123330.12197840835</v>
      </c>
      <c r="AG12" s="29">
        <f>AG13+AG14</f>
        <v>63393.518235284238</v>
      </c>
    </row>
    <row r="13" spans="1:33" x14ac:dyDescent="0.25">
      <c r="A13" s="23"/>
      <c r="B13" s="24" t="s">
        <v>21</v>
      </c>
      <c r="C13" s="30">
        <f>SUM(D13:AG13)</f>
        <v>4155504.2343917405</v>
      </c>
      <c r="D13" s="31">
        <f>'Доп расходы'!F51</f>
        <v>0</v>
      </c>
      <c r="E13" s="31">
        <f>'Доп расходы'!G51</f>
        <v>957.45257104519771</v>
      </c>
      <c r="F13" s="31">
        <f>'Доп расходы'!H51</f>
        <v>11489.430852542373</v>
      </c>
      <c r="G13" s="31">
        <f>'Доп расходы'!I51</f>
        <v>37358.492557488244</v>
      </c>
      <c r="H13" s="31">
        <f>'Доп расходы'!J51</f>
        <v>52453.366001158203</v>
      </c>
      <c r="I13" s="31">
        <f>'Доп расходы'!K51</f>
        <v>80466.33266782487</v>
      </c>
      <c r="J13" s="31">
        <f>'Доп расходы'!L51</f>
        <v>123591.57139277601</v>
      </c>
      <c r="K13" s="31">
        <f>'Доп расходы'!M51</f>
        <v>114803.12881127883</v>
      </c>
      <c r="L13" s="31">
        <f>'Доп расходы'!N51</f>
        <v>88934.067106332965</v>
      </c>
      <c r="M13" s="31">
        <f>'Доп расходы'!O51</f>
        <v>73839.193662663005</v>
      </c>
      <c r="N13" s="31">
        <f>'Доп расходы'!P51</f>
        <v>45826.226995996338</v>
      </c>
      <c r="O13" s="31">
        <f>'Доп расходы'!Q51</f>
        <v>6678.6636651506687</v>
      </c>
      <c r="P13" s="31">
        <f>'Доп расходы'!R51</f>
        <v>49515.611661236318</v>
      </c>
      <c r="Q13" s="31">
        <f>'Доп расходы'!S51</f>
        <v>94714.865663475386</v>
      </c>
      <c r="R13" s="31">
        <f>'Доп расходы'!T51</f>
        <v>140486.84228237928</v>
      </c>
      <c r="S13" s="31">
        <f>'Доп расходы'!U51</f>
        <v>186663.98009552649</v>
      </c>
      <c r="T13" s="31">
        <f>'Доп расходы'!V51</f>
        <v>228553.25578099117</v>
      </c>
      <c r="U13" s="31">
        <f>'Доп расходы'!W51</f>
        <v>231324.25809058989</v>
      </c>
      <c r="V13" s="31">
        <f>'Доп расходы'!X51</f>
        <v>234418.50676844982</v>
      </c>
      <c r="W13" s="31">
        <f>'Доп расходы'!Y51</f>
        <v>237192.0974857363</v>
      </c>
      <c r="X13" s="31">
        <f>'Доп расходы'!Z51</f>
        <v>239510.31355318829</v>
      </c>
      <c r="Y13" s="31">
        <f>'Доп расходы'!AA51</f>
        <v>241559.32159754972</v>
      </c>
      <c r="Z13" s="31">
        <f>'Доп расходы'!AB51</f>
        <v>245385.6028314718</v>
      </c>
      <c r="AA13" s="31">
        <f>'Доп расходы'!AC51</f>
        <v>252344.79280419345</v>
      </c>
      <c r="AB13" s="31">
        <f>'Доп расходы'!AD51</f>
        <v>263735.82921112719</v>
      </c>
      <c r="AC13" s="31">
        <f>'Доп расходы'!AE51</f>
        <v>278633.99356581224</v>
      </c>
      <c r="AD13" s="31">
        <f>'Доп расходы'!AF51</f>
        <v>229760.58187083545</v>
      </c>
      <c r="AE13" s="31">
        <f>'Доп расходы'!AG51</f>
        <v>178582.814631229</v>
      </c>
      <c r="AF13" s="31">
        <f>'Доп расходы'!AH51</f>
        <v>123330.12197840835</v>
      </c>
      <c r="AG13" s="33">
        <f>'Доп расходы'!AI51</f>
        <v>63393.518235284238</v>
      </c>
    </row>
    <row r="14" spans="1:33" ht="25.5" x14ac:dyDescent="0.25">
      <c r="A14" s="60"/>
      <c r="B14" s="61" t="s">
        <v>22</v>
      </c>
      <c r="C14" s="30">
        <f>SUM(D14:AG14)</f>
        <v>90936.265603780426</v>
      </c>
      <c r="D14" s="31">
        <f>'Доп расходы'!F56</f>
        <v>0</v>
      </c>
      <c r="E14" s="31">
        <f>'Доп расходы'!G56</f>
        <v>0</v>
      </c>
      <c r="F14" s="31">
        <f>'Доп расходы'!H56</f>
        <v>0</v>
      </c>
      <c r="G14" s="31">
        <f>'Доп расходы'!I56</f>
        <v>0</v>
      </c>
      <c r="H14" s="31">
        <f>'Доп расходы'!J56</f>
        <v>3843.0000000000005</v>
      </c>
      <c r="I14" s="31">
        <f>'Доп расходы'!K56</f>
        <v>13101.784242546868</v>
      </c>
      <c r="J14" s="31">
        <f>'Доп расходы'!L56</f>
        <v>13888.176363820301</v>
      </c>
      <c r="K14" s="31">
        <f>'Доп расходы'!M56</f>
        <v>4629.392121273434</v>
      </c>
      <c r="L14" s="31">
        <f>'Доп расходы'!N56</f>
        <v>0</v>
      </c>
      <c r="M14" s="31">
        <f>'Доп расходы'!O56</f>
        <v>0</v>
      </c>
      <c r="N14" s="31">
        <f>'Доп расходы'!P56</f>
        <v>1182.819686825932</v>
      </c>
      <c r="O14" s="31">
        <f>'Доп расходы'!Q56</f>
        <v>2150.6835609727482</v>
      </c>
      <c r="P14" s="31">
        <f>'Доп расходы'!R56</f>
        <v>2076.3476398564162</v>
      </c>
      <c r="Q14" s="31">
        <f>'Доп расходы'!S56</f>
        <v>2346.2198438265805</v>
      </c>
      <c r="R14" s="31">
        <f>'Доп расходы'!T56</f>
        <v>2543.6315792402847</v>
      </c>
      <c r="S14" s="31">
        <f>'Доп расходы'!U56</f>
        <v>2760.6541870984097</v>
      </c>
      <c r="T14" s="31">
        <f>'Доп расходы'!V56</f>
        <v>3024.3381434150142</v>
      </c>
      <c r="U14" s="31">
        <f>'Доп расходы'!W56</f>
        <v>3406.9097094299086</v>
      </c>
      <c r="V14" s="31">
        <f>'Доп расходы'!X56</f>
        <v>3690.6801574378742</v>
      </c>
      <c r="W14" s="31">
        <f>'Доп расходы'!Y56</f>
        <v>3631.4130804826145</v>
      </c>
      <c r="X14" s="31">
        <f>'Доп расходы'!Z56</f>
        <v>3642.9726576387502</v>
      </c>
      <c r="Y14" s="31">
        <f>'Доп расходы'!AA56</f>
        <v>4436.9394412747015</v>
      </c>
      <c r="Z14" s="31">
        <f>'Доп расходы'!AB56</f>
        <v>6546.2561060984972</v>
      </c>
      <c r="AA14" s="31">
        <f>'Доп расходы'!AC56</f>
        <v>6497.2967726175502</v>
      </c>
      <c r="AB14" s="31">
        <f>'Доп расходы'!AD56</f>
        <v>5029.910467557138</v>
      </c>
      <c r="AC14" s="31">
        <f>'Доп расходы'!AE56</f>
        <v>2506.8398423673943</v>
      </c>
      <c r="AD14" s="31">
        <v>0</v>
      </c>
      <c r="AE14" s="31">
        <v>0</v>
      </c>
      <c r="AF14" s="31">
        <v>0</v>
      </c>
      <c r="AG14" s="33">
        <v>0</v>
      </c>
    </row>
    <row r="15" spans="1:33" s="79" customFormat="1" ht="31.5" x14ac:dyDescent="0.25">
      <c r="A15" s="74" t="s">
        <v>34</v>
      </c>
      <c r="B15" s="75" t="s">
        <v>37</v>
      </c>
      <c r="C15" s="76">
        <f>C16+C17</f>
        <v>901634.63214355882</v>
      </c>
      <c r="D15" s="77">
        <f t="shared" ref="D15:AG15" si="1">D16+D17</f>
        <v>0</v>
      </c>
      <c r="E15" s="77">
        <f t="shared" si="1"/>
        <v>0</v>
      </c>
      <c r="F15" s="77">
        <f t="shared" si="1"/>
        <v>0</v>
      </c>
      <c r="G15" s="77">
        <f t="shared" si="1"/>
        <v>0</v>
      </c>
      <c r="H15" s="77">
        <f t="shared" si="1"/>
        <v>385.61666225375637</v>
      </c>
      <c r="I15" s="77">
        <f t="shared" si="1"/>
        <v>6835.4908065515992</v>
      </c>
      <c r="J15" s="77">
        <f t="shared" si="1"/>
        <v>13358.831282347826</v>
      </c>
      <c r="K15" s="77">
        <f t="shared" si="1"/>
        <v>36327.354771528684</v>
      </c>
      <c r="L15" s="77">
        <f t="shared" si="1"/>
        <v>68322.389282190008</v>
      </c>
      <c r="M15" s="77">
        <f t="shared" si="1"/>
        <v>102836.59730097525</v>
      </c>
      <c r="N15" s="77">
        <f t="shared" si="1"/>
        <v>135506.5935421389</v>
      </c>
      <c r="O15" s="77">
        <f t="shared" si="1"/>
        <v>168411.93806992902</v>
      </c>
      <c r="P15" s="77">
        <f t="shared" si="1"/>
        <v>143086.58821141516</v>
      </c>
      <c r="Q15" s="77">
        <f t="shared" si="1"/>
        <v>111091.55370075384</v>
      </c>
      <c r="R15" s="77">
        <f t="shared" si="1"/>
        <v>76191.72901971481</v>
      </c>
      <c r="S15" s="77">
        <f>S16+S17</f>
        <v>39279.949493759836</v>
      </c>
      <c r="T15" s="77">
        <f t="shared" si="1"/>
        <v>0</v>
      </c>
      <c r="U15" s="77">
        <f t="shared" si="1"/>
        <v>0</v>
      </c>
      <c r="V15" s="77">
        <f t="shared" si="1"/>
        <v>0</v>
      </c>
      <c r="W15" s="77">
        <f t="shared" si="1"/>
        <v>0</v>
      </c>
      <c r="X15" s="77">
        <f t="shared" si="1"/>
        <v>0</v>
      </c>
      <c r="Y15" s="77">
        <f t="shared" si="1"/>
        <v>0</v>
      </c>
      <c r="Z15" s="77">
        <f t="shared" si="1"/>
        <v>0</v>
      </c>
      <c r="AA15" s="77">
        <f t="shared" si="1"/>
        <v>0</v>
      </c>
      <c r="AB15" s="77">
        <f t="shared" si="1"/>
        <v>0</v>
      </c>
      <c r="AC15" s="77">
        <f t="shared" si="1"/>
        <v>0</v>
      </c>
      <c r="AD15" s="77">
        <f t="shared" si="1"/>
        <v>0</v>
      </c>
      <c r="AE15" s="77">
        <f t="shared" si="1"/>
        <v>0</v>
      </c>
      <c r="AF15" s="77">
        <f t="shared" si="1"/>
        <v>0</v>
      </c>
      <c r="AG15" s="78">
        <f t="shared" si="1"/>
        <v>0</v>
      </c>
    </row>
    <row r="16" spans="1:33" s="79" customFormat="1" x14ac:dyDescent="0.25">
      <c r="A16" s="80"/>
      <c r="B16" s="81" t="s">
        <v>21</v>
      </c>
      <c r="C16" s="82">
        <f>SUM(D16:AG16)</f>
        <v>897069.71491471934</v>
      </c>
      <c r="D16" s="83">
        <v>0</v>
      </c>
      <c r="E16" s="83">
        <v>0</v>
      </c>
      <c r="F16" s="83">
        <v>0</v>
      </c>
      <c r="G16" s="83">
        <v>0</v>
      </c>
      <c r="H16" s="83">
        <f>'Доп расходы (2)'!F33</f>
        <v>385.61666225375637</v>
      </c>
      <c r="I16" s="83">
        <f>'Доп расходы (2)'!G33</f>
        <v>4627.3999470450763</v>
      </c>
      <c r="J16" s="83">
        <f>'Доп расходы (2)'!H33</f>
        <v>11002.004913014807</v>
      </c>
      <c r="K16" s="83">
        <f>'Доп расходы (2)'!I33</f>
        <v>36327.354771528684</v>
      </c>
      <c r="L16" s="83">
        <f>'Доп расходы (2)'!J33</f>
        <v>68322.389282190008</v>
      </c>
      <c r="M16" s="83">
        <f>'Доп расходы (2)'!K33</f>
        <v>102836.59730097528</v>
      </c>
      <c r="N16" s="83">
        <f>'Доп расходы (2)'!L33</f>
        <v>135506.59354213893</v>
      </c>
      <c r="O16" s="83">
        <f>'Доп расходы (2)'!M33</f>
        <v>168411.93806992905</v>
      </c>
      <c r="P16" s="83">
        <f>'Доп расходы (2)'!N33</f>
        <v>143086.58821141516</v>
      </c>
      <c r="Q16" s="83">
        <f>'Доп расходы (2)'!O33</f>
        <v>111091.55370075384</v>
      </c>
      <c r="R16" s="83">
        <f>'Доп расходы (2)'!P33</f>
        <v>76191.72901971481</v>
      </c>
      <c r="S16" s="83">
        <f>'Доп расходы (2)'!Q33</f>
        <v>39279.949493759836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4">
        <v>0</v>
      </c>
    </row>
    <row r="17" spans="1:33" s="79" customFormat="1" ht="26.25" thickBot="1" x14ac:dyDescent="0.3">
      <c r="A17" s="93"/>
      <c r="B17" s="94" t="s">
        <v>22</v>
      </c>
      <c r="C17" s="82">
        <f>SUM(D17:AG17)</f>
        <v>4564.9172288394466</v>
      </c>
      <c r="D17" s="83">
        <v>0</v>
      </c>
      <c r="E17" s="83">
        <v>0</v>
      </c>
      <c r="F17" s="83">
        <v>0</v>
      </c>
      <c r="G17" s="83">
        <v>0</v>
      </c>
      <c r="H17" s="83">
        <f>'Доп расходы (2)'!J38</f>
        <v>0</v>
      </c>
      <c r="I17" s="83">
        <f>'Доп расходы (2)'!K38</f>
        <v>2208.090859506523</v>
      </c>
      <c r="J17" s="83">
        <f>'Доп расходы (2)'!L38</f>
        <v>2356.8263693330191</v>
      </c>
      <c r="K17" s="83">
        <f>'Доп расходы (2)'!M38</f>
        <v>0</v>
      </c>
      <c r="L17" s="83">
        <f>'Доп расходы (2)'!N38</f>
        <v>0</v>
      </c>
      <c r="M17" s="83">
        <f>'Доп расходы (2)'!O38</f>
        <v>-3.1432136893272402E-11</v>
      </c>
      <c r="N17" s="83">
        <f>'Доп расходы (2)'!P38</f>
        <v>-3.1432136893272402E-11</v>
      </c>
      <c r="O17" s="83">
        <f>'Доп расходы (2)'!Q38</f>
        <v>-3.1432136893272402E-11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4">
        <v>0</v>
      </c>
    </row>
    <row r="18" spans="1:33" ht="16.5" thickBot="1" x14ac:dyDescent="0.3">
      <c r="A18" s="7"/>
      <c r="B18" s="62" t="s">
        <v>3</v>
      </c>
      <c r="C18" s="63">
        <f>C15+C12</f>
        <v>5148075.1321390802</v>
      </c>
      <c r="D18" s="64">
        <f>D15+D12</f>
        <v>0</v>
      </c>
      <c r="E18" s="64">
        <f t="shared" ref="E18:AF18" si="2">E15+E12</f>
        <v>957.45257104519771</v>
      </c>
      <c r="F18" s="64">
        <f t="shared" si="2"/>
        <v>11489.430852542373</v>
      </c>
      <c r="G18" s="64">
        <f t="shared" si="2"/>
        <v>37358.492557488244</v>
      </c>
      <c r="H18" s="64">
        <f t="shared" si="2"/>
        <v>56681.98266341196</v>
      </c>
      <c r="I18" s="64">
        <f t="shared" si="2"/>
        <v>100403.60771692335</v>
      </c>
      <c r="J18" s="64">
        <f t="shared" si="2"/>
        <v>150838.57903894412</v>
      </c>
      <c r="K18" s="64">
        <f t="shared" si="2"/>
        <v>155759.87570408094</v>
      </c>
      <c r="L18" s="64">
        <f t="shared" si="2"/>
        <v>157256.45638852299</v>
      </c>
      <c r="M18" s="64">
        <f t="shared" si="2"/>
        <v>176675.79096363825</v>
      </c>
      <c r="N18" s="64">
        <f t="shared" si="2"/>
        <v>182515.64022496116</v>
      </c>
      <c r="O18" s="64">
        <f t="shared" si="2"/>
        <v>177241.28529605243</v>
      </c>
      <c r="P18" s="64">
        <f t="shared" si="2"/>
        <v>194678.54751250788</v>
      </c>
      <c r="Q18" s="64">
        <f t="shared" si="2"/>
        <v>208152.6392080558</v>
      </c>
      <c r="R18" s="64">
        <f t="shared" si="2"/>
        <v>219222.20288133438</v>
      </c>
      <c r="S18" s="64">
        <f t="shared" si="2"/>
        <v>228704.58377638474</v>
      </c>
      <c r="T18" s="64">
        <f t="shared" si="2"/>
        <v>231577.59392440619</v>
      </c>
      <c r="U18" s="64">
        <f t="shared" si="2"/>
        <v>234731.16780001982</v>
      </c>
      <c r="V18" s="64">
        <f t="shared" si="2"/>
        <v>238109.18692588768</v>
      </c>
      <c r="W18" s="64">
        <f t="shared" si="2"/>
        <v>240823.51056621893</v>
      </c>
      <c r="X18" s="64">
        <f t="shared" si="2"/>
        <v>243153.28621082703</v>
      </c>
      <c r="Y18" s="64">
        <f t="shared" si="2"/>
        <v>245996.26103882442</v>
      </c>
      <c r="Z18" s="64">
        <f t="shared" si="2"/>
        <v>251931.8589375703</v>
      </c>
      <c r="AA18" s="64">
        <f t="shared" si="2"/>
        <v>258842.08957681101</v>
      </c>
      <c r="AB18" s="64">
        <f t="shared" si="2"/>
        <v>268765.73967868433</v>
      </c>
      <c r="AC18" s="64">
        <f t="shared" si="2"/>
        <v>281140.83340817963</v>
      </c>
      <c r="AD18" s="64">
        <f t="shared" si="2"/>
        <v>229760.58187083545</v>
      </c>
      <c r="AE18" s="64">
        <f t="shared" si="2"/>
        <v>178582.814631229</v>
      </c>
      <c r="AF18" s="64">
        <f t="shared" si="2"/>
        <v>123330.12197840835</v>
      </c>
      <c r="AG18" s="32">
        <f>AG15+AG12</f>
        <v>63393.518235284238</v>
      </c>
    </row>
    <row r="21" spans="1:33" ht="13.5" x14ac:dyDescent="0.25">
      <c r="C21" s="87"/>
      <c r="D21" s="87"/>
      <c r="E21" s="87"/>
      <c r="F21" s="87"/>
      <c r="G21" s="87"/>
    </row>
    <row r="22" spans="1:33" x14ac:dyDescent="0.25">
      <c r="C22" s="48"/>
      <c r="D22" s="48"/>
      <c r="E22" s="48"/>
      <c r="F22" s="48"/>
      <c r="G22" s="48"/>
    </row>
    <row r="23" spans="1:33" x14ac:dyDescent="0.25">
      <c r="C23" s="48"/>
      <c r="D23" s="48"/>
      <c r="E23" s="48"/>
      <c r="F23" s="48"/>
      <c r="G23" s="48"/>
    </row>
    <row r="24" spans="1:33" ht="13.5" x14ac:dyDescent="0.25">
      <c r="C24" s="87"/>
      <c r="D24" s="87"/>
      <c r="E24" s="87"/>
      <c r="F24" s="87"/>
      <c r="G24" s="87"/>
    </row>
    <row r="25" spans="1:33" x14ac:dyDescent="0.25">
      <c r="C25" s="48"/>
      <c r="D25" s="48"/>
      <c r="E25" s="48"/>
      <c r="F25" s="48"/>
      <c r="G25" s="48"/>
    </row>
    <row r="26" spans="1:33" x14ac:dyDescent="0.25">
      <c r="C26" s="48"/>
      <c r="D26" s="48"/>
      <c r="E26" s="48"/>
      <c r="F26" s="48"/>
      <c r="G26" s="48"/>
    </row>
    <row r="27" spans="1:33" x14ac:dyDescent="0.25">
      <c r="C27" s="86"/>
      <c r="D27" s="86"/>
      <c r="E27" s="86"/>
      <c r="F27" s="86"/>
      <c r="G27" s="86"/>
    </row>
    <row r="28" spans="1:33" x14ac:dyDescent="0.25">
      <c r="C28" s="48"/>
      <c r="D28" s="48"/>
      <c r="E28" s="48"/>
      <c r="F28" s="48"/>
      <c r="G28" s="48"/>
    </row>
    <row r="29" spans="1:33" x14ac:dyDescent="0.25">
      <c r="C29" s="48"/>
      <c r="D29" s="48"/>
      <c r="E29" s="48"/>
      <c r="F29" s="48"/>
      <c r="G29" s="48"/>
    </row>
    <row r="31" spans="1:33" x14ac:dyDescent="0.25">
      <c r="C31" s="18"/>
      <c r="D31" s="18"/>
      <c r="E31" s="18"/>
      <c r="F31" s="18"/>
      <c r="G31" s="18"/>
    </row>
    <row r="33" spans="3:33" x14ac:dyDescent="0.25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spans="3:33" x14ac:dyDescent="0.25">
      <c r="C34" s="48"/>
      <c r="D34" s="48"/>
      <c r="E34" s="48"/>
      <c r="F34" s="48"/>
      <c r="G34" s="48"/>
    </row>
    <row r="35" spans="3:33" x14ac:dyDescent="0.25">
      <c r="C35" s="48"/>
      <c r="D35" s="48"/>
      <c r="E35" s="48"/>
      <c r="F35" s="48"/>
      <c r="G35" s="48"/>
    </row>
  </sheetData>
  <mergeCells count="6">
    <mergeCell ref="A2:AG2"/>
    <mergeCell ref="A9:A11"/>
    <mergeCell ref="B9:B11"/>
    <mergeCell ref="C9:AG9"/>
    <mergeCell ref="C10:C11"/>
    <mergeCell ref="D10:AG10"/>
  </mergeCells>
  <pageMargins left="0.19685039370078741" right="0.19685039370078741" top="0.78740157480314965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2"/>
  <sheetViews>
    <sheetView view="pageBreakPreview" zoomScale="80" zoomScaleNormal="85" zoomScaleSheetLayoutView="80" workbookViewId="0">
      <selection activeCell="D24" sqref="D24"/>
    </sheetView>
  </sheetViews>
  <sheetFormatPr defaultRowHeight="12.75" x14ac:dyDescent="0.25"/>
  <cols>
    <col min="1" max="1" width="6.7109375" style="4" customWidth="1"/>
    <col min="2" max="2" width="35" style="4" customWidth="1"/>
    <col min="3" max="3" width="57.7109375" style="4" customWidth="1"/>
    <col min="4" max="4" width="49.5703125" style="4" customWidth="1"/>
    <col min="5" max="5" width="14.85546875" style="4" customWidth="1"/>
    <col min="6" max="6" width="19" style="4" customWidth="1"/>
    <col min="7" max="7" width="21.42578125" style="4" customWidth="1"/>
    <col min="8" max="16384" width="9.140625" style="4"/>
  </cols>
  <sheetData>
    <row r="1" spans="1:12" customFormat="1" ht="15.75" x14ac:dyDescent="0.25">
      <c r="A1" s="12"/>
      <c r="B1" s="4"/>
      <c r="C1" s="4"/>
      <c r="D1" s="11"/>
      <c r="E1" s="4"/>
      <c r="F1" s="11"/>
      <c r="G1" s="4"/>
      <c r="H1" s="4"/>
      <c r="I1" s="4"/>
      <c r="J1" s="4"/>
      <c r="K1" s="4"/>
      <c r="L1" s="4"/>
    </row>
    <row r="2" spans="1:12" ht="18.75" x14ac:dyDescent="0.25">
      <c r="A2" s="124" t="s">
        <v>41</v>
      </c>
      <c r="B2" s="124"/>
      <c r="C2" s="124"/>
      <c r="D2" s="124"/>
      <c r="E2" s="124"/>
      <c r="F2" s="124"/>
      <c r="G2" s="124"/>
    </row>
    <row r="3" spans="1:12" s="54" customFormat="1" ht="15.75" x14ac:dyDescent="0.25">
      <c r="A3" s="51"/>
      <c r="B3" s="51"/>
      <c r="C3" s="51"/>
      <c r="D3" s="51"/>
      <c r="E3" s="51"/>
      <c r="F3" s="51"/>
      <c r="G3" s="52" t="s">
        <v>30</v>
      </c>
    </row>
    <row r="4" spans="1:12" s="54" customFormat="1" ht="15.75" x14ac:dyDescent="0.25">
      <c r="A4" s="51"/>
      <c r="B4" s="51"/>
      <c r="C4" s="51"/>
      <c r="D4" s="51"/>
      <c r="E4" s="51"/>
      <c r="F4" s="51"/>
      <c r="G4" s="53" t="s">
        <v>31</v>
      </c>
    </row>
    <row r="5" spans="1:12" s="54" customFormat="1" ht="15.75" x14ac:dyDescent="0.25">
      <c r="A5" s="51"/>
      <c r="B5" s="51"/>
      <c r="C5" s="51"/>
      <c r="D5" s="51"/>
      <c r="E5" s="51"/>
      <c r="F5" s="51"/>
      <c r="G5" s="52" t="s">
        <v>32</v>
      </c>
    </row>
    <row r="6" spans="1:12" s="54" customFormat="1" ht="15.75" x14ac:dyDescent="0.25">
      <c r="A6" s="51"/>
      <c r="B6" s="51"/>
      <c r="C6" s="51"/>
      <c r="D6" s="51"/>
      <c r="E6" s="51"/>
      <c r="F6" s="51"/>
      <c r="G6" s="52" t="s">
        <v>40</v>
      </c>
    </row>
    <row r="7" spans="1:12" s="54" customFormat="1" ht="15.75" x14ac:dyDescent="0.25">
      <c r="A7" s="51"/>
      <c r="B7" s="51"/>
      <c r="C7" s="51"/>
      <c r="D7" s="51"/>
      <c r="E7" s="51"/>
      <c r="F7" s="51"/>
      <c r="G7" s="52" t="s">
        <v>33</v>
      </c>
    </row>
    <row r="8" spans="1:12" s="54" customFormat="1" ht="16.5" thickBot="1" x14ac:dyDescent="0.3">
      <c r="A8" s="50"/>
      <c r="B8" s="50"/>
      <c r="C8" s="50"/>
      <c r="D8" s="50"/>
      <c r="E8" s="50"/>
      <c r="F8" s="50"/>
      <c r="G8" s="50"/>
    </row>
    <row r="9" spans="1:12" ht="26.25" thickBot="1" x14ac:dyDescent="0.3">
      <c r="A9" s="7" t="s">
        <v>6</v>
      </c>
      <c r="B9" s="5" t="s">
        <v>35</v>
      </c>
      <c r="C9" s="8" t="s">
        <v>9</v>
      </c>
      <c r="D9" s="9" t="s">
        <v>7</v>
      </c>
      <c r="E9" s="7" t="s">
        <v>10</v>
      </c>
      <c r="F9" s="43" t="s">
        <v>12</v>
      </c>
      <c r="G9" s="7" t="s">
        <v>8</v>
      </c>
      <c r="H9" s="3"/>
    </row>
    <row r="10" spans="1:12" ht="48" customHeight="1" x14ac:dyDescent="0.25">
      <c r="A10" s="65">
        <v>1</v>
      </c>
      <c r="B10" s="66" t="str">
        <f>СВОД!B12</f>
        <v>Внедрение ИСУ в многоквартирных домах в районах Забайкальского края и г. Читы</v>
      </c>
      <c r="C10" s="67" t="s">
        <v>38</v>
      </c>
      <c r="D10" s="68" t="s">
        <v>26</v>
      </c>
      <c r="E10" s="69" t="s">
        <v>44</v>
      </c>
      <c r="F10" s="70">
        <f>СВОД!C12</f>
        <v>4246440.4999955213</v>
      </c>
      <c r="G10" s="71" t="s">
        <v>13</v>
      </c>
    </row>
    <row r="11" spans="1:12" ht="45.75" customHeight="1" thickBot="1" x14ac:dyDescent="0.3">
      <c r="A11" s="97">
        <v>2</v>
      </c>
      <c r="B11" s="98" t="str">
        <f>СВОД!B15</f>
        <v>Внедрение ИСУ в многоквартирных домах "антивандального типа" в районах Забайкальского края и г. Читы</v>
      </c>
      <c r="C11" s="112" t="s">
        <v>38</v>
      </c>
      <c r="D11" s="99" t="s">
        <v>26</v>
      </c>
      <c r="E11" s="60" t="s">
        <v>45</v>
      </c>
      <c r="F11" s="100">
        <f>СВОД!C15</f>
        <v>901634.63214355882</v>
      </c>
      <c r="G11" s="101" t="s">
        <v>13</v>
      </c>
    </row>
    <row r="12" spans="1:12" ht="15" thickBot="1" x14ac:dyDescent="0.3">
      <c r="A12" s="13"/>
      <c r="B12" s="14" t="s">
        <v>1</v>
      </c>
      <c r="C12" s="15"/>
      <c r="D12" s="16"/>
      <c r="E12" s="13"/>
      <c r="F12" s="17">
        <f>F10+F11</f>
        <v>5148075.1321390802</v>
      </c>
      <c r="G12" s="10"/>
    </row>
  </sheetData>
  <mergeCells count="1">
    <mergeCell ref="A2:G2"/>
  </mergeCells>
  <pageMargins left="0.19685039370078741" right="0.19685039370078741" top="0.78740157480314965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6"/>
  <sheetViews>
    <sheetView topLeftCell="A26" zoomScale="85" zoomScaleNormal="85" workbookViewId="0">
      <selection activeCell="AF56" sqref="AF56"/>
    </sheetView>
  </sheetViews>
  <sheetFormatPr defaultRowHeight="12.75" x14ac:dyDescent="0.25"/>
  <cols>
    <col min="1" max="1" width="5.85546875" style="1" bestFit="1" customWidth="1"/>
    <col min="2" max="2" width="23.85546875" style="1" customWidth="1"/>
    <col min="3" max="3" width="10.7109375" style="1" customWidth="1"/>
    <col min="4" max="4" width="18.28515625" style="1" customWidth="1"/>
    <col min="5" max="5" width="7.5703125" style="1" customWidth="1"/>
    <col min="6" max="9" width="7.140625" style="1" customWidth="1"/>
    <col min="10" max="10" width="8.140625" style="1" bestFit="1" customWidth="1"/>
    <col min="11" max="12" width="9.28515625" style="1" bestFit="1" customWidth="1"/>
    <col min="13" max="13" width="8.140625" style="1" bestFit="1" customWidth="1"/>
    <col min="14" max="16" width="7.5703125" style="1" bestFit="1" customWidth="1"/>
    <col min="17" max="17" width="7.5703125" style="1" customWidth="1"/>
    <col min="18" max="34" width="7.7109375" style="1" bestFit="1" customWidth="1"/>
    <col min="35" max="35" width="6.7109375" style="1" customWidth="1"/>
    <col min="36" max="16384" width="9.140625" style="1"/>
  </cols>
  <sheetData>
    <row r="1" spans="1:36" x14ac:dyDescent="0.25">
      <c r="H1" s="21"/>
    </row>
    <row r="2" spans="1:36" ht="35.25" customHeight="1" x14ac:dyDescent="0.25">
      <c r="A2" s="136" t="s">
        <v>42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</row>
    <row r="3" spans="1:36" ht="15.75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15"/>
      <c r="AG3" s="115"/>
      <c r="AH3" s="115"/>
      <c r="AI3" s="115"/>
      <c r="AJ3" s="52" t="s">
        <v>30</v>
      </c>
    </row>
    <row r="4" spans="1:36" ht="15.75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15"/>
      <c r="AG4" s="115"/>
      <c r="AH4" s="115"/>
      <c r="AI4" s="115"/>
      <c r="AJ4" s="53" t="s">
        <v>31</v>
      </c>
    </row>
    <row r="5" spans="1:36" ht="15.75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15"/>
      <c r="AG5" s="115"/>
      <c r="AH5" s="115"/>
      <c r="AI5" s="115"/>
      <c r="AJ5" s="52" t="s">
        <v>32</v>
      </c>
    </row>
    <row r="6" spans="1:36" ht="15.75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15"/>
      <c r="AG6" s="115"/>
      <c r="AH6" s="115"/>
      <c r="AI6" s="115"/>
      <c r="AJ6" s="52" t="s">
        <v>40</v>
      </c>
    </row>
    <row r="7" spans="1:36" ht="15.75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15"/>
      <c r="AG7" s="115"/>
      <c r="AH7" s="115"/>
      <c r="AI7" s="115"/>
      <c r="AJ7" s="52" t="s">
        <v>33</v>
      </c>
    </row>
    <row r="8" spans="1:36" ht="15.75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36" hidden="1" x14ac:dyDescent="0.25">
      <c r="E9" s="19" t="e">
        <f>#REF!+#REF!</f>
        <v>#REF!</v>
      </c>
      <c r="F9" s="19" t="e">
        <f>#REF!+#REF!</f>
        <v>#REF!</v>
      </c>
      <c r="G9" s="19" t="e">
        <f>#REF!+#REF!</f>
        <v>#REF!</v>
      </c>
      <c r="H9" s="19" t="e">
        <f>SUM(E9:G9)</f>
        <v>#REF!</v>
      </c>
    </row>
    <row r="10" spans="1:36" hidden="1" x14ac:dyDescent="0.25">
      <c r="E10" s="19" t="e">
        <f>E9*1.18</f>
        <v>#REF!</v>
      </c>
      <c r="F10" s="19" t="e">
        <f>F9*1.18</f>
        <v>#REF!</v>
      </c>
      <c r="G10" s="19" t="e">
        <f>G9*1.18</f>
        <v>#REF!</v>
      </c>
      <c r="H10" s="19" t="e">
        <f>SUM(E10:G10)</f>
        <v>#REF!</v>
      </c>
    </row>
    <row r="11" spans="1:36" hidden="1" x14ac:dyDescent="0.25">
      <c r="E11" s="19"/>
      <c r="F11" s="19"/>
      <c r="G11" s="19"/>
      <c r="H11" s="19"/>
    </row>
    <row r="12" spans="1:36" hidden="1" x14ac:dyDescent="0.25">
      <c r="E12" s="19" t="e">
        <f>E10</f>
        <v>#REF!</v>
      </c>
      <c r="F12" s="19" t="e">
        <f>E10+F10</f>
        <v>#REF!</v>
      </c>
      <c r="G12" s="19" t="e">
        <f>E10+F10+G10</f>
        <v>#REF!</v>
      </c>
      <c r="H12" s="19"/>
    </row>
    <row r="13" spans="1:36" hidden="1" x14ac:dyDescent="0.25">
      <c r="E13" s="19"/>
      <c r="F13" s="19"/>
      <c r="G13" s="19"/>
      <c r="H13" s="19"/>
    </row>
    <row r="14" spans="1:36" hidden="1" x14ac:dyDescent="0.25">
      <c r="E14" s="19"/>
      <c r="F14" s="19"/>
      <c r="G14" s="19"/>
      <c r="H14" s="19"/>
    </row>
    <row r="15" spans="1:36" hidden="1" x14ac:dyDescent="0.25">
      <c r="D15" s="22" t="s">
        <v>18</v>
      </c>
      <c r="E15" s="18" t="e">
        <f>E16/1.18</f>
        <v>#REF!</v>
      </c>
      <c r="F15" s="18" t="e">
        <f>F16/1.18</f>
        <v>#REF!</v>
      </c>
      <c r="G15" s="18" t="e">
        <f>G16/1.18</f>
        <v>#REF!</v>
      </c>
      <c r="H15" s="19" t="e">
        <f>SUM(E15:G15)</f>
        <v>#REF!</v>
      </c>
    </row>
    <row r="16" spans="1:36" hidden="1" x14ac:dyDescent="0.25">
      <c r="D16" s="22" t="s">
        <v>17</v>
      </c>
      <c r="E16" s="18" t="e">
        <f>E10/#REF!</f>
        <v>#REF!</v>
      </c>
      <c r="F16" s="18" t="e">
        <f>F10/(#REF!*#REF!)</f>
        <v>#REF!</v>
      </c>
      <c r="G16" s="18" t="e">
        <f>G10/(#REF!*#REF!*#REF!)</f>
        <v>#REF!</v>
      </c>
      <c r="H16" s="19" t="e">
        <f>SUM(E16:G16)</f>
        <v>#REF!</v>
      </c>
    </row>
    <row r="17" spans="1:36" hidden="1" x14ac:dyDescent="0.25">
      <c r="E17" s="18" t="e">
        <f>H16*#REF!</f>
        <v>#REF!</v>
      </c>
      <c r="F17" s="18" t="e">
        <f>E17*#REF!</f>
        <v>#REF!</v>
      </c>
      <c r="G17" s="18" t="e">
        <f>F17*#REF!</f>
        <v>#REF!</v>
      </c>
      <c r="H17" s="18"/>
    </row>
    <row r="18" spans="1:36" hidden="1" x14ac:dyDescent="0.25">
      <c r="E18" s="20"/>
      <c r="F18" s="20"/>
      <c r="G18" s="20"/>
      <c r="H18" s="18"/>
    </row>
    <row r="19" spans="1:36" hidden="1" x14ac:dyDescent="0.25">
      <c r="D19" s="21" t="s">
        <v>16</v>
      </c>
      <c r="E19" s="20" t="e">
        <f>E12/E17</f>
        <v>#REF!</v>
      </c>
      <c r="F19" s="20" t="e">
        <f>F12/(E17*E19*#REF!)</f>
        <v>#REF!</v>
      </c>
      <c r="G19" s="20" t="e">
        <f>G12/(E17*E19*F19*#REF!*#REF!)</f>
        <v>#REF!</v>
      </c>
      <c r="H19" s="18"/>
    </row>
    <row r="20" spans="1:36" hidden="1" x14ac:dyDescent="0.25">
      <c r="E20" s="18"/>
      <c r="F20" s="20"/>
      <c r="G20" s="18"/>
      <c r="H20" s="18"/>
    </row>
    <row r="21" spans="1:36" hidden="1" x14ac:dyDescent="0.25">
      <c r="E21" s="20">
        <v>0.35068912710566602</v>
      </c>
      <c r="F21" s="20">
        <v>1.8682712609427501</v>
      </c>
      <c r="G21" s="20">
        <v>1.44699393856659</v>
      </c>
      <c r="H21" s="18"/>
    </row>
    <row r="22" spans="1:36" hidden="1" x14ac:dyDescent="0.25">
      <c r="E22" s="18"/>
      <c r="F22" s="18"/>
      <c r="G22" s="18"/>
      <c r="H22" s="18"/>
    </row>
    <row r="23" spans="1:36" ht="24.75" customHeight="1" thickBot="1" x14ac:dyDescent="0.3">
      <c r="A23" s="147" t="s">
        <v>21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</row>
    <row r="24" spans="1:36" ht="15.75" customHeight="1" thickBot="1" x14ac:dyDescent="0.3">
      <c r="A24" s="143" t="s">
        <v>14</v>
      </c>
      <c r="B24" s="145" t="s">
        <v>5</v>
      </c>
      <c r="C24" s="145" t="s">
        <v>27</v>
      </c>
      <c r="D24" s="145" t="s">
        <v>28</v>
      </c>
      <c r="E24" s="137" t="s">
        <v>19</v>
      </c>
      <c r="F24" s="139" t="s">
        <v>15</v>
      </c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2"/>
    </row>
    <row r="25" spans="1:36" ht="35.25" customHeight="1" thickBot="1" x14ac:dyDescent="0.3">
      <c r="A25" s="144"/>
      <c r="B25" s="146"/>
      <c r="C25" s="146"/>
      <c r="D25" s="146"/>
      <c r="E25" s="138"/>
      <c r="F25" s="45">
        <v>2016</v>
      </c>
      <c r="G25" s="25">
        <v>2017</v>
      </c>
      <c r="H25" s="25">
        <v>2018</v>
      </c>
      <c r="I25" s="25">
        <v>2019</v>
      </c>
      <c r="J25" s="25">
        <v>2020</v>
      </c>
      <c r="K25" s="25">
        <v>2021</v>
      </c>
      <c r="L25" s="25">
        <v>2022</v>
      </c>
      <c r="M25" s="25">
        <v>2023</v>
      </c>
      <c r="N25" s="25">
        <v>2024</v>
      </c>
      <c r="O25" s="25">
        <v>2025</v>
      </c>
      <c r="P25" s="25">
        <v>2026</v>
      </c>
      <c r="Q25" s="25">
        <v>2027</v>
      </c>
      <c r="R25" s="25">
        <v>2028</v>
      </c>
      <c r="S25" s="25">
        <v>2029</v>
      </c>
      <c r="T25" s="102">
        <v>2030</v>
      </c>
      <c r="U25" s="8">
        <v>2031</v>
      </c>
      <c r="V25" s="102">
        <v>2032</v>
      </c>
      <c r="W25" s="8">
        <v>2033</v>
      </c>
      <c r="X25" s="96">
        <v>2034</v>
      </c>
      <c r="Y25" s="8">
        <v>2035</v>
      </c>
      <c r="Z25" s="96">
        <v>2036</v>
      </c>
      <c r="AA25" s="8">
        <v>2037</v>
      </c>
      <c r="AB25" s="96">
        <v>2038</v>
      </c>
      <c r="AC25" s="8">
        <v>2039</v>
      </c>
      <c r="AD25" s="96">
        <v>2040</v>
      </c>
      <c r="AE25" s="96">
        <v>2041</v>
      </c>
      <c r="AF25" s="96">
        <v>2042</v>
      </c>
      <c r="AG25" s="96">
        <v>2043</v>
      </c>
      <c r="AH25" s="96">
        <v>2044</v>
      </c>
      <c r="AI25" s="96">
        <v>2045</v>
      </c>
      <c r="AJ25" s="7" t="s">
        <v>1</v>
      </c>
    </row>
    <row r="26" spans="1:36" ht="14.25" customHeight="1" x14ac:dyDescent="0.25">
      <c r="A26" s="151">
        <v>1</v>
      </c>
      <c r="B26" s="148" t="s">
        <v>20</v>
      </c>
      <c r="C26" s="116">
        <v>2016</v>
      </c>
      <c r="D26" s="39">
        <f t="shared" ref="D26:D50" si="0">AJ26</f>
        <v>0</v>
      </c>
      <c r="E26" s="40">
        <v>5</v>
      </c>
      <c r="F26" s="41">
        <f>[2]Амортизация!D2</f>
        <v>0</v>
      </c>
      <c r="G26" s="41">
        <f>[2]Амортизация!E2</f>
        <v>0</v>
      </c>
      <c r="H26" s="41">
        <f>[2]Амортизация!F2</f>
        <v>0</v>
      </c>
      <c r="I26" s="41">
        <f>[2]Амортизация!G2</f>
        <v>0</v>
      </c>
      <c r="J26" s="41">
        <f>[2]Амортизация!H2</f>
        <v>0</v>
      </c>
      <c r="K26" s="41">
        <f>[2]Амортизация!I2</f>
        <v>0</v>
      </c>
      <c r="L26" s="41">
        <f>[2]Амортизация!J2</f>
        <v>0</v>
      </c>
      <c r="M26" s="41">
        <f>[2]Амортизация!K2</f>
        <v>0</v>
      </c>
      <c r="N26" s="41">
        <f>[2]Амортизация!L2</f>
        <v>0</v>
      </c>
      <c r="O26" s="41">
        <f>[2]Амортизация!M2</f>
        <v>0</v>
      </c>
      <c r="P26" s="41">
        <f>[2]Амортизация!N2</f>
        <v>0</v>
      </c>
      <c r="Q26" s="41">
        <f>[2]Амортизация!O2</f>
        <v>0</v>
      </c>
      <c r="R26" s="41">
        <f>[2]Амортизация!P2</f>
        <v>0</v>
      </c>
      <c r="S26" s="41">
        <f>[2]Амортизация!Q2</f>
        <v>0</v>
      </c>
      <c r="T26" s="41">
        <f>[2]Амортизация!R2</f>
        <v>0</v>
      </c>
      <c r="U26" s="41">
        <f>[2]Амортизация!S2</f>
        <v>0</v>
      </c>
      <c r="V26" s="41">
        <f>[2]Амортизация!T2</f>
        <v>0</v>
      </c>
      <c r="W26" s="41">
        <f>[2]Амортизация!U2</f>
        <v>0</v>
      </c>
      <c r="X26" s="41">
        <f>[2]Амортизация!V2</f>
        <v>0</v>
      </c>
      <c r="Y26" s="41">
        <f>[2]Амортизация!W2</f>
        <v>0</v>
      </c>
      <c r="Z26" s="41">
        <f>[2]Амортизация!X2</f>
        <v>0</v>
      </c>
      <c r="AA26" s="41">
        <f>[2]Амортизация!Y2</f>
        <v>0</v>
      </c>
      <c r="AB26" s="41">
        <f>[2]Амортизация!Z2</f>
        <v>0</v>
      </c>
      <c r="AC26" s="41">
        <f>[2]Амортизация!AA2</f>
        <v>0</v>
      </c>
      <c r="AD26" s="41">
        <f>[2]Амортизация!AB2</f>
        <v>0</v>
      </c>
      <c r="AE26" s="41">
        <f>[2]Амортизация!AC2</f>
        <v>0</v>
      </c>
      <c r="AF26" s="41">
        <f>[2]Амортизация!AD2</f>
        <v>0</v>
      </c>
      <c r="AG26" s="41">
        <f>[2]Амортизация!AE2</f>
        <v>0</v>
      </c>
      <c r="AH26" s="41">
        <f>[2]Амортизация!AF2</f>
        <v>0</v>
      </c>
      <c r="AI26" s="41">
        <f>[2]Амортизация!AG2</f>
        <v>0</v>
      </c>
      <c r="AJ26" s="90">
        <f>SUM(F26:AI26)</f>
        <v>0</v>
      </c>
    </row>
    <row r="27" spans="1:36" ht="14.25" customHeight="1" x14ac:dyDescent="0.25">
      <c r="A27" s="152"/>
      <c r="B27" s="149"/>
      <c r="C27" s="117">
        <v>2017</v>
      </c>
      <c r="D27" s="39">
        <f t="shared" si="0"/>
        <v>57447.154262711869</v>
      </c>
      <c r="E27" s="33">
        <v>5</v>
      </c>
      <c r="F27" s="41">
        <f>[2]Амортизация!D3</f>
        <v>0</v>
      </c>
      <c r="G27" s="41">
        <f>[2]Амортизация!E3</f>
        <v>957.45257104519771</v>
      </c>
      <c r="H27" s="41">
        <f>[2]Амортизация!F3</f>
        <v>11489.430852542373</v>
      </c>
      <c r="I27" s="41">
        <f>[2]Амортизация!G3</f>
        <v>11489.430852542373</v>
      </c>
      <c r="J27" s="41">
        <f>[2]Амортизация!H3</f>
        <v>11489.430852542373</v>
      </c>
      <c r="K27" s="41">
        <f>[2]Амортизация!I3</f>
        <v>11489.430852542373</v>
      </c>
      <c r="L27" s="41">
        <f>[2]Амортизация!J3</f>
        <v>10531.978281497175</v>
      </c>
      <c r="M27" s="41">
        <f>[2]Амортизация!K3</f>
        <v>0</v>
      </c>
      <c r="N27" s="41">
        <f>[2]Амортизация!L3</f>
        <v>0</v>
      </c>
      <c r="O27" s="41">
        <f>[2]Амортизация!M3</f>
        <v>0</v>
      </c>
      <c r="P27" s="41">
        <f>[2]Амортизация!N3</f>
        <v>0</v>
      </c>
      <c r="Q27" s="41">
        <f>[2]Амортизация!O3</f>
        <v>0</v>
      </c>
      <c r="R27" s="41">
        <f>[2]Амортизация!P3</f>
        <v>0</v>
      </c>
      <c r="S27" s="41">
        <f>[2]Амортизация!Q3</f>
        <v>0</v>
      </c>
      <c r="T27" s="41">
        <f>[2]Амортизация!R3</f>
        <v>0</v>
      </c>
      <c r="U27" s="41">
        <f>[2]Амортизация!S3</f>
        <v>0</v>
      </c>
      <c r="V27" s="41">
        <f>[2]Амортизация!T3</f>
        <v>0</v>
      </c>
      <c r="W27" s="41">
        <f>[2]Амортизация!U3</f>
        <v>0</v>
      </c>
      <c r="X27" s="41">
        <f>[2]Амортизация!V3</f>
        <v>0</v>
      </c>
      <c r="Y27" s="41">
        <f>[2]Амортизация!W3</f>
        <v>0</v>
      </c>
      <c r="Z27" s="41">
        <f>[2]Амортизация!X3</f>
        <v>0</v>
      </c>
      <c r="AA27" s="41">
        <f>[2]Амортизация!Y3</f>
        <v>0</v>
      </c>
      <c r="AB27" s="41">
        <f>[2]Амортизация!Z3</f>
        <v>0</v>
      </c>
      <c r="AC27" s="41">
        <f>[2]Амортизация!AA3</f>
        <v>0</v>
      </c>
      <c r="AD27" s="41">
        <f>[2]Амортизация!AB3</f>
        <v>0</v>
      </c>
      <c r="AE27" s="41">
        <f>[2]Амортизация!AC3</f>
        <v>0</v>
      </c>
      <c r="AF27" s="41">
        <f>[2]Амортизация!AD3</f>
        <v>0</v>
      </c>
      <c r="AG27" s="41">
        <f>[2]Амортизация!AE3</f>
        <v>0</v>
      </c>
      <c r="AH27" s="41">
        <f>[2]Амортизация!AF3</f>
        <v>0</v>
      </c>
      <c r="AI27" s="41">
        <f>[2]Амортизация!AG3</f>
        <v>0</v>
      </c>
      <c r="AJ27" s="90">
        <f>SUM(F27:AI27)</f>
        <v>57447.154262711869</v>
      </c>
    </row>
    <row r="28" spans="1:36" ht="14.25" customHeight="1" x14ac:dyDescent="0.25">
      <c r="A28" s="152"/>
      <c r="B28" s="149"/>
      <c r="C28" s="117">
        <v>2018</v>
      </c>
      <c r="D28" s="39">
        <f t="shared" si="0"/>
        <v>123719.49152542377</v>
      </c>
      <c r="E28" s="33">
        <v>5</v>
      </c>
      <c r="F28" s="41">
        <f>[2]Амортизация!D4</f>
        <v>0</v>
      </c>
      <c r="G28" s="41">
        <f>[2]Амортизация!E4</f>
        <v>0</v>
      </c>
      <c r="H28" s="41">
        <f>[2]Амортизация!F4</f>
        <v>0</v>
      </c>
      <c r="I28" s="41">
        <f>[2]Амортизация!G4</f>
        <v>24743.898305084753</v>
      </c>
      <c r="J28" s="41">
        <f>[2]Амортизация!H4</f>
        <v>24743.898305084753</v>
      </c>
      <c r="K28" s="41">
        <f>[2]Амортизация!I4</f>
        <v>24743.898305084753</v>
      </c>
      <c r="L28" s="41">
        <f>[2]Амортизация!J4</f>
        <v>24743.898305084753</v>
      </c>
      <c r="M28" s="41">
        <f>[2]Амортизация!K4</f>
        <v>24743.898305084753</v>
      </c>
      <c r="N28" s="41">
        <f>[2]Амортизация!L4</f>
        <v>0</v>
      </c>
      <c r="O28" s="41">
        <f>[2]Амортизация!M4</f>
        <v>0</v>
      </c>
      <c r="P28" s="41">
        <f>[2]Амортизация!N4</f>
        <v>0</v>
      </c>
      <c r="Q28" s="41">
        <f>[2]Амортизация!O4</f>
        <v>0</v>
      </c>
      <c r="R28" s="41">
        <f>[2]Амортизация!P4</f>
        <v>0</v>
      </c>
      <c r="S28" s="41">
        <f>[2]Амортизация!Q4</f>
        <v>0</v>
      </c>
      <c r="T28" s="41">
        <f>[2]Амортизация!R4</f>
        <v>0</v>
      </c>
      <c r="U28" s="41">
        <f>[2]Амортизация!S4</f>
        <v>0</v>
      </c>
      <c r="V28" s="41">
        <f>[2]Амортизация!T4</f>
        <v>0</v>
      </c>
      <c r="W28" s="41">
        <f>[2]Амортизация!U4</f>
        <v>0</v>
      </c>
      <c r="X28" s="41">
        <f>[2]Амортизация!V4</f>
        <v>0</v>
      </c>
      <c r="Y28" s="41">
        <f>[2]Амортизация!W4</f>
        <v>0</v>
      </c>
      <c r="Z28" s="41">
        <f>[2]Амортизация!X4</f>
        <v>0</v>
      </c>
      <c r="AA28" s="41">
        <f>[2]Амортизация!Y4</f>
        <v>0</v>
      </c>
      <c r="AB28" s="41">
        <f>[2]Амортизация!Z4</f>
        <v>0</v>
      </c>
      <c r="AC28" s="41">
        <f>[2]Амортизация!AA4</f>
        <v>0</v>
      </c>
      <c r="AD28" s="41">
        <f>[2]Амортизация!AB4</f>
        <v>0</v>
      </c>
      <c r="AE28" s="41">
        <f>[2]Амортизация!AC4</f>
        <v>0</v>
      </c>
      <c r="AF28" s="41">
        <f>[2]Амортизация!AD4</f>
        <v>0</v>
      </c>
      <c r="AG28" s="41">
        <f>[2]Амортизация!AE4</f>
        <v>0</v>
      </c>
      <c r="AH28" s="41">
        <f>[2]Амортизация!AF4</f>
        <v>0</v>
      </c>
      <c r="AI28" s="41">
        <f>[2]Амортизация!AG4</f>
        <v>0</v>
      </c>
      <c r="AJ28" s="90">
        <f t="shared" ref="AJ28:AJ50" si="1">SUM(F28:AI28)</f>
        <v>123719.49152542377</v>
      </c>
    </row>
    <row r="29" spans="1:36" ht="14.25" customHeight="1" x14ac:dyDescent="0.25">
      <c r="A29" s="152"/>
      <c r="B29" s="149"/>
      <c r="C29" s="117">
        <v>2019</v>
      </c>
      <c r="D29" s="39">
        <f t="shared" si="0"/>
        <v>68367.017550988705</v>
      </c>
      <c r="E29" s="33">
        <v>5</v>
      </c>
      <c r="F29" s="41">
        <f>[2]Амортизация!D5</f>
        <v>0</v>
      </c>
      <c r="G29" s="41">
        <f>[2]Амортизация!E5</f>
        <v>0</v>
      </c>
      <c r="H29" s="41">
        <f>[2]Амортизация!F5</f>
        <v>0</v>
      </c>
      <c r="I29" s="41">
        <f>[2]Амортизация!G5</f>
        <v>1125.1633998611112</v>
      </c>
      <c r="J29" s="41">
        <f>[2]Амортизация!H5</f>
        <v>13673.403510197741</v>
      </c>
      <c r="K29" s="41">
        <f>[2]Амортизация!I5</f>
        <v>13673.403510197741</v>
      </c>
      <c r="L29" s="41">
        <f>[2]Амортизация!J5</f>
        <v>13673.403510197741</v>
      </c>
      <c r="M29" s="41">
        <f>[2]Амортизация!K5</f>
        <v>13673.403510197741</v>
      </c>
      <c r="N29" s="41">
        <f>[2]Амортизация!L5</f>
        <v>12548.24011033663</v>
      </c>
      <c r="O29" s="41">
        <f>[2]Амортизация!M5</f>
        <v>0</v>
      </c>
      <c r="P29" s="41">
        <f>[2]Амортизация!N5</f>
        <v>0</v>
      </c>
      <c r="Q29" s="41">
        <f>[2]Амортизация!O5</f>
        <v>0</v>
      </c>
      <c r="R29" s="41">
        <f>[2]Амортизация!P5</f>
        <v>0</v>
      </c>
      <c r="S29" s="41">
        <f>[2]Амортизация!Q5</f>
        <v>0</v>
      </c>
      <c r="T29" s="41">
        <f>[2]Амортизация!R5</f>
        <v>0</v>
      </c>
      <c r="U29" s="41">
        <f>[2]Амортизация!S5</f>
        <v>0</v>
      </c>
      <c r="V29" s="41">
        <f>[2]Амортизация!T5</f>
        <v>0</v>
      </c>
      <c r="W29" s="41">
        <f>[2]Амортизация!U5</f>
        <v>0</v>
      </c>
      <c r="X29" s="41">
        <f>[2]Амортизация!V5</f>
        <v>0</v>
      </c>
      <c r="Y29" s="41">
        <f>[2]Амортизация!W5</f>
        <v>0</v>
      </c>
      <c r="Z29" s="41">
        <f>[2]Амортизация!X5</f>
        <v>0</v>
      </c>
      <c r="AA29" s="41">
        <f>[2]Амортизация!Y5</f>
        <v>0</v>
      </c>
      <c r="AB29" s="41">
        <f>[2]Амортизация!Z5</f>
        <v>0</v>
      </c>
      <c r="AC29" s="41">
        <f>[2]Амортизация!AA5</f>
        <v>0</v>
      </c>
      <c r="AD29" s="41">
        <f>[2]Амортизация!AB5</f>
        <v>0</v>
      </c>
      <c r="AE29" s="41">
        <f>[2]Амортизация!AC5</f>
        <v>0</v>
      </c>
      <c r="AF29" s="41">
        <f>[2]Амортизация!AD5</f>
        <v>0</v>
      </c>
      <c r="AG29" s="41">
        <f>[2]Амортизация!AE5</f>
        <v>0</v>
      </c>
      <c r="AH29" s="41">
        <f>[2]Амортизация!AF5</f>
        <v>0</v>
      </c>
      <c r="AI29" s="41">
        <f>[2]Амортизация!AG5</f>
        <v>0</v>
      </c>
      <c r="AJ29" s="90">
        <f t="shared" si="1"/>
        <v>68367.017550988705</v>
      </c>
    </row>
    <row r="30" spans="1:36" ht="14.25" customHeight="1" x14ac:dyDescent="0.25">
      <c r="A30" s="152"/>
      <c r="B30" s="149"/>
      <c r="C30" s="117">
        <v>2020</v>
      </c>
      <c r="D30" s="39">
        <f t="shared" si="0"/>
        <v>152798</v>
      </c>
      <c r="E30" s="33">
        <v>5</v>
      </c>
      <c r="F30" s="41">
        <f>[2]Амортизация!D6</f>
        <v>0</v>
      </c>
      <c r="G30" s="41">
        <f>[2]Амортизация!E6</f>
        <v>0</v>
      </c>
      <c r="H30" s="41">
        <f>[2]Амортизация!F6</f>
        <v>0</v>
      </c>
      <c r="I30" s="41">
        <f>[2]Амортизация!G6</f>
        <v>0</v>
      </c>
      <c r="J30" s="41">
        <f>[2]Амортизация!H6</f>
        <v>2546.6333333333332</v>
      </c>
      <c r="K30" s="41">
        <f>[2]Амортизация!I6</f>
        <v>30559.599999999999</v>
      </c>
      <c r="L30" s="41">
        <f>[2]Амортизация!J6</f>
        <v>30559.599999999999</v>
      </c>
      <c r="M30" s="41">
        <f>[2]Амортизация!K6</f>
        <v>30559.599999999999</v>
      </c>
      <c r="N30" s="41">
        <f>[2]Амортизация!L6</f>
        <v>30559.599999999999</v>
      </c>
      <c r="O30" s="41">
        <f>[2]Амортизация!M6</f>
        <v>28012.966666666667</v>
      </c>
      <c r="P30" s="41">
        <f>[2]Амортизация!N6</f>
        <v>0</v>
      </c>
      <c r="Q30" s="41">
        <f>[2]Амортизация!O6</f>
        <v>0</v>
      </c>
      <c r="R30" s="41">
        <f>[2]Амортизация!P6</f>
        <v>0</v>
      </c>
      <c r="S30" s="41">
        <f>[2]Амортизация!Q6</f>
        <v>0</v>
      </c>
      <c r="T30" s="41">
        <f>[2]Амортизация!R6</f>
        <v>0</v>
      </c>
      <c r="U30" s="41">
        <f>[2]Амортизация!S6</f>
        <v>0</v>
      </c>
      <c r="V30" s="41">
        <f>[2]Амортизация!T6</f>
        <v>0</v>
      </c>
      <c r="W30" s="41">
        <f>[2]Амортизация!U6</f>
        <v>0</v>
      </c>
      <c r="X30" s="41">
        <f>[2]Амортизация!V6</f>
        <v>0</v>
      </c>
      <c r="Y30" s="41">
        <f>[2]Амортизация!W6</f>
        <v>0</v>
      </c>
      <c r="Z30" s="41">
        <f>[2]Амортизация!X6</f>
        <v>0</v>
      </c>
      <c r="AA30" s="41">
        <f>[2]Амортизация!Y6</f>
        <v>0</v>
      </c>
      <c r="AB30" s="41">
        <f>[2]Амортизация!Z6</f>
        <v>0</v>
      </c>
      <c r="AC30" s="41">
        <f>[2]Амортизация!AA6</f>
        <v>0</v>
      </c>
      <c r="AD30" s="41">
        <f>[2]Амортизация!AB6</f>
        <v>0</v>
      </c>
      <c r="AE30" s="41">
        <f>[2]Амортизация!AC6</f>
        <v>0</v>
      </c>
      <c r="AF30" s="41">
        <f>[2]Амортизация!AD6</f>
        <v>0</v>
      </c>
      <c r="AG30" s="41">
        <f>[2]Амортизация!AE6</f>
        <v>0</v>
      </c>
      <c r="AH30" s="41">
        <f>[2]Амортизация!AF6</f>
        <v>0</v>
      </c>
      <c r="AI30" s="41">
        <f>[2]Амортизация!AG6</f>
        <v>0</v>
      </c>
      <c r="AJ30" s="90">
        <f t="shared" si="1"/>
        <v>152798</v>
      </c>
    </row>
    <row r="31" spans="1:36" ht="14.25" customHeight="1" x14ac:dyDescent="0.25">
      <c r="A31" s="152"/>
      <c r="B31" s="149"/>
      <c r="C31" s="117">
        <v>2021</v>
      </c>
      <c r="D31" s="39">
        <f t="shared" si="0"/>
        <v>220413.45647998169</v>
      </c>
      <c r="E31" s="33">
        <v>5</v>
      </c>
      <c r="F31" s="41">
        <f>[2]Амортизация!D7</f>
        <v>0</v>
      </c>
      <c r="G31" s="41">
        <f>[2]Амортизация!E7</f>
        <v>0</v>
      </c>
      <c r="H31" s="41">
        <f>[2]Амортизация!F7</f>
        <v>0</v>
      </c>
      <c r="I31" s="41">
        <f>[2]Амортизация!G7</f>
        <v>0</v>
      </c>
      <c r="J31" s="41">
        <f>[2]Амортизация!H7</f>
        <v>0</v>
      </c>
      <c r="K31" s="41">
        <f>[2]Амортизация!I7</f>
        <v>0</v>
      </c>
      <c r="L31" s="41">
        <f>[2]Амортизация!J7</f>
        <v>44082.691295996337</v>
      </c>
      <c r="M31" s="41">
        <f>[2]Амортизация!K7</f>
        <v>44082.691295996337</v>
      </c>
      <c r="N31" s="41">
        <f>[2]Амортизация!L7</f>
        <v>44082.691295996337</v>
      </c>
      <c r="O31" s="41">
        <f>[2]Амортизация!M7</f>
        <v>44082.691295996337</v>
      </c>
      <c r="P31" s="41">
        <f>[2]Амортизация!N7</f>
        <v>44082.691295996337</v>
      </c>
      <c r="Q31" s="41">
        <f>[2]Амортизация!O7</f>
        <v>0</v>
      </c>
      <c r="R31" s="41">
        <f>[2]Амортизация!P7</f>
        <v>0</v>
      </c>
      <c r="S31" s="41">
        <f>[2]Амортизация!Q7</f>
        <v>0</v>
      </c>
      <c r="T31" s="41">
        <f>[2]Амортизация!R7</f>
        <v>0</v>
      </c>
      <c r="U31" s="41">
        <f>[2]Амортизация!S7</f>
        <v>0</v>
      </c>
      <c r="V31" s="41">
        <f>[2]Амортизация!T7</f>
        <v>0</v>
      </c>
      <c r="W31" s="41">
        <f>[2]Амортизация!U7</f>
        <v>0</v>
      </c>
      <c r="X31" s="41">
        <f>[2]Амортизация!V7</f>
        <v>0</v>
      </c>
      <c r="Y31" s="41">
        <f>[2]Амортизация!W7</f>
        <v>0</v>
      </c>
      <c r="Z31" s="41">
        <f>[2]Амортизация!X7</f>
        <v>0</v>
      </c>
      <c r="AA31" s="41">
        <f>[2]Амортизация!Y7</f>
        <v>0</v>
      </c>
      <c r="AB31" s="41">
        <f>[2]Амортизация!Z7</f>
        <v>0</v>
      </c>
      <c r="AC31" s="41">
        <f>[2]Амортизация!AA7</f>
        <v>0</v>
      </c>
      <c r="AD31" s="41">
        <f>[2]Амортизация!AB7</f>
        <v>0</v>
      </c>
      <c r="AE31" s="41">
        <f>[2]Амортизация!AC7</f>
        <v>0</v>
      </c>
      <c r="AF31" s="41">
        <f>[2]Амортизация!AD7</f>
        <v>0</v>
      </c>
      <c r="AG31" s="41">
        <f>[2]Амортизация!AE7</f>
        <v>0</v>
      </c>
      <c r="AH31" s="41">
        <f>[2]Амортизация!AF7</f>
        <v>0</v>
      </c>
      <c r="AI31" s="41">
        <f>[2]Амортизация!AG7</f>
        <v>0</v>
      </c>
      <c r="AJ31" s="90">
        <f t="shared" si="1"/>
        <v>220413.45647998169</v>
      </c>
    </row>
    <row r="32" spans="1:36" ht="14.25" customHeight="1" x14ac:dyDescent="0.25">
      <c r="A32" s="152"/>
      <c r="B32" s="149"/>
      <c r="C32" s="117">
        <v>2022</v>
      </c>
      <c r="D32" s="39">
        <f t="shared" si="0"/>
        <v>8717.6785</v>
      </c>
      <c r="E32" s="33">
        <v>5</v>
      </c>
      <c r="F32" s="41">
        <f>[2]Амортизация!D8</f>
        <v>0</v>
      </c>
      <c r="G32" s="41">
        <f>[2]Амортизация!E8</f>
        <v>0</v>
      </c>
      <c r="H32" s="41">
        <f>[2]Амортизация!F8</f>
        <v>0</v>
      </c>
      <c r="I32" s="41">
        <f>[2]Амортизация!G8</f>
        <v>0</v>
      </c>
      <c r="J32" s="41">
        <f>[2]Амортизация!H8</f>
        <v>0</v>
      </c>
      <c r="K32" s="41">
        <f>[2]Амортизация!I8</f>
        <v>0</v>
      </c>
      <c r="L32" s="41">
        <f>[2]Амортизация!J8</f>
        <v>0</v>
      </c>
      <c r="M32" s="41">
        <f>[2]Амортизация!K8</f>
        <v>1743.5356999999999</v>
      </c>
      <c r="N32" s="41">
        <f>[2]Амортизация!L8</f>
        <v>1743.5356999999999</v>
      </c>
      <c r="O32" s="41">
        <f>[2]Амортизация!M8</f>
        <v>1743.5356999999999</v>
      </c>
      <c r="P32" s="41">
        <f>[2]Амортизация!N8</f>
        <v>1743.5356999999999</v>
      </c>
      <c r="Q32" s="41">
        <f>[2]Амортизация!O8</f>
        <v>1743.5356999999999</v>
      </c>
      <c r="R32" s="41">
        <f>[2]Амортизация!P8</f>
        <v>0</v>
      </c>
      <c r="S32" s="41">
        <f>[2]Амортизация!Q8</f>
        <v>0</v>
      </c>
      <c r="T32" s="41">
        <f>[2]Амортизация!R8</f>
        <v>0</v>
      </c>
      <c r="U32" s="41">
        <f>[2]Амортизация!S8</f>
        <v>0</v>
      </c>
      <c r="V32" s="41">
        <f>[2]Амортизация!T8</f>
        <v>0</v>
      </c>
      <c r="W32" s="41">
        <f>[2]Амортизация!U8</f>
        <v>0</v>
      </c>
      <c r="X32" s="41">
        <f>[2]Амортизация!V8</f>
        <v>0</v>
      </c>
      <c r="Y32" s="41">
        <f>[2]Амортизация!W8</f>
        <v>0</v>
      </c>
      <c r="Z32" s="41">
        <f>[2]Амортизация!X8</f>
        <v>0</v>
      </c>
      <c r="AA32" s="41">
        <f>[2]Амортизация!Y8</f>
        <v>0</v>
      </c>
      <c r="AB32" s="41">
        <f>[2]Амортизация!Z8</f>
        <v>0</v>
      </c>
      <c r="AC32" s="41">
        <f>[2]Амортизация!AA8</f>
        <v>0</v>
      </c>
      <c r="AD32" s="41">
        <f>[2]Амортизация!AB8</f>
        <v>0</v>
      </c>
      <c r="AE32" s="41">
        <f>[2]Амортизация!AC8</f>
        <v>0</v>
      </c>
      <c r="AF32" s="41">
        <f>[2]Амортизация!AD8</f>
        <v>0</v>
      </c>
      <c r="AG32" s="41">
        <f>[2]Амортизация!AE8</f>
        <v>0</v>
      </c>
      <c r="AH32" s="41">
        <f>[2]Амортизация!AF8</f>
        <v>0</v>
      </c>
      <c r="AI32" s="41">
        <f>[2]Амортизация!AG8</f>
        <v>0</v>
      </c>
      <c r="AJ32" s="90">
        <f t="shared" si="1"/>
        <v>8717.6785</v>
      </c>
    </row>
    <row r="33" spans="1:36" ht="14.25" customHeight="1" x14ac:dyDescent="0.25">
      <c r="A33" s="152"/>
      <c r="B33" s="149"/>
      <c r="C33" s="117">
        <v>2023</v>
      </c>
      <c r="D33" s="39">
        <f t="shared" si="0"/>
        <v>0</v>
      </c>
      <c r="E33" s="33">
        <v>5</v>
      </c>
      <c r="F33" s="41">
        <f>[2]Амортизация!D9</f>
        <v>0</v>
      </c>
      <c r="G33" s="41">
        <f>[2]Амортизация!E9</f>
        <v>0</v>
      </c>
      <c r="H33" s="41">
        <f>[2]Амортизация!F9</f>
        <v>0</v>
      </c>
      <c r="I33" s="41">
        <f>[2]Амортизация!G9</f>
        <v>0</v>
      </c>
      <c r="J33" s="41">
        <f>[2]Амортизация!H9</f>
        <v>0</v>
      </c>
      <c r="K33" s="41">
        <f>[2]Амортизация!I9</f>
        <v>0</v>
      </c>
      <c r="L33" s="41">
        <f>[2]Амортизация!J9</f>
        <v>0</v>
      </c>
      <c r="M33" s="41">
        <f>[2]Амортизация!K9</f>
        <v>0</v>
      </c>
      <c r="N33" s="41">
        <f>[2]Амортизация!L9</f>
        <v>0</v>
      </c>
      <c r="O33" s="41">
        <f>[2]Амортизация!M9</f>
        <v>0</v>
      </c>
      <c r="P33" s="41">
        <f>[2]Амортизация!N9</f>
        <v>0</v>
      </c>
      <c r="Q33" s="41">
        <f>[2]Амортизация!O9</f>
        <v>0</v>
      </c>
      <c r="R33" s="41">
        <f>[2]Амортизация!P9</f>
        <v>0</v>
      </c>
      <c r="S33" s="41">
        <f>[2]Амортизация!Q9</f>
        <v>0</v>
      </c>
      <c r="T33" s="41">
        <f>[2]Амортизация!R9</f>
        <v>0</v>
      </c>
      <c r="U33" s="41">
        <f>[2]Амортизация!S9</f>
        <v>0</v>
      </c>
      <c r="V33" s="41">
        <f>[2]Амортизация!T9</f>
        <v>0</v>
      </c>
      <c r="W33" s="41">
        <f>[2]Амортизация!U9</f>
        <v>0</v>
      </c>
      <c r="X33" s="41">
        <f>[2]Амортизация!V9</f>
        <v>0</v>
      </c>
      <c r="Y33" s="41">
        <f>[2]Амортизация!W9</f>
        <v>0</v>
      </c>
      <c r="Z33" s="41">
        <f>[2]Амортизация!X9</f>
        <v>0</v>
      </c>
      <c r="AA33" s="41">
        <f>[2]Амортизация!Y9</f>
        <v>0</v>
      </c>
      <c r="AB33" s="41">
        <f>[2]Амортизация!Z9</f>
        <v>0</v>
      </c>
      <c r="AC33" s="41">
        <f>[2]Амортизация!AA9</f>
        <v>0</v>
      </c>
      <c r="AD33" s="41">
        <f>[2]Амортизация!AB9</f>
        <v>0</v>
      </c>
      <c r="AE33" s="41">
        <f>[2]Амортизация!AC9</f>
        <v>0</v>
      </c>
      <c r="AF33" s="41">
        <f>[2]Амортизация!AD9</f>
        <v>0</v>
      </c>
      <c r="AG33" s="41">
        <f>[2]Амортизация!AE9</f>
        <v>0</v>
      </c>
      <c r="AH33" s="41">
        <f>[2]Амортизация!AF9</f>
        <v>0</v>
      </c>
      <c r="AI33" s="41">
        <f>[2]Амортизация!AG9</f>
        <v>0</v>
      </c>
      <c r="AJ33" s="90">
        <f t="shared" si="1"/>
        <v>0</v>
      </c>
    </row>
    <row r="34" spans="1:36" ht="14.25" customHeight="1" x14ac:dyDescent="0.25">
      <c r="A34" s="152"/>
      <c r="B34" s="149"/>
      <c r="C34" s="117">
        <v>2024</v>
      </c>
      <c r="D34" s="39">
        <f t="shared" si="0"/>
        <v>0</v>
      </c>
      <c r="E34" s="33">
        <v>5</v>
      </c>
      <c r="F34" s="41">
        <f>[2]Амортизация!D10</f>
        <v>0</v>
      </c>
      <c r="G34" s="41">
        <f>[2]Амортизация!E10</f>
        <v>0</v>
      </c>
      <c r="H34" s="41">
        <f>[2]Амортизация!F10</f>
        <v>0</v>
      </c>
      <c r="I34" s="41">
        <f>[2]Амортизация!G10</f>
        <v>0</v>
      </c>
      <c r="J34" s="41">
        <f>[2]Амортизация!H10</f>
        <v>0</v>
      </c>
      <c r="K34" s="41">
        <f>[2]Амортизация!I10</f>
        <v>0</v>
      </c>
      <c r="L34" s="41">
        <f>[2]Амортизация!J10</f>
        <v>0</v>
      </c>
      <c r="M34" s="41">
        <f>[2]Амортизация!K10</f>
        <v>0</v>
      </c>
      <c r="N34" s="41">
        <f>[2]Амортизация!L10</f>
        <v>0</v>
      </c>
      <c r="O34" s="41">
        <f>[2]Амортизация!M10</f>
        <v>0</v>
      </c>
      <c r="P34" s="41">
        <f>[2]Амортизация!N10</f>
        <v>0</v>
      </c>
      <c r="Q34" s="41">
        <f>[2]Амортизация!O10</f>
        <v>0</v>
      </c>
      <c r="R34" s="41">
        <f>[2]Амортизация!P10</f>
        <v>0</v>
      </c>
      <c r="S34" s="41">
        <f>[2]Амортизация!Q10</f>
        <v>0</v>
      </c>
      <c r="T34" s="41">
        <f>[2]Амортизация!R10</f>
        <v>0</v>
      </c>
      <c r="U34" s="41">
        <f>[2]Амортизация!S10</f>
        <v>0</v>
      </c>
      <c r="V34" s="41">
        <f>[2]Амортизация!T10</f>
        <v>0</v>
      </c>
      <c r="W34" s="41">
        <f>[2]Амортизация!U10</f>
        <v>0</v>
      </c>
      <c r="X34" s="41">
        <f>[2]Амортизация!V10</f>
        <v>0</v>
      </c>
      <c r="Y34" s="41">
        <f>[2]Амортизация!W10</f>
        <v>0</v>
      </c>
      <c r="Z34" s="41">
        <f>[2]Амортизация!X10</f>
        <v>0</v>
      </c>
      <c r="AA34" s="41">
        <f>[2]Амортизация!Y10</f>
        <v>0</v>
      </c>
      <c r="AB34" s="41">
        <f>[2]Амортизация!Z10</f>
        <v>0</v>
      </c>
      <c r="AC34" s="41">
        <f>[2]Амортизация!AA10</f>
        <v>0</v>
      </c>
      <c r="AD34" s="41">
        <f>[2]Амортизация!AB10</f>
        <v>0</v>
      </c>
      <c r="AE34" s="41">
        <f>[2]Амортизация!AC10</f>
        <v>0</v>
      </c>
      <c r="AF34" s="41">
        <f>[2]Амортизация!AD10</f>
        <v>0</v>
      </c>
      <c r="AG34" s="41">
        <f>[2]Амортизация!AE10</f>
        <v>0</v>
      </c>
      <c r="AH34" s="41">
        <f>[2]Амортизация!AF10</f>
        <v>0</v>
      </c>
      <c r="AI34" s="41">
        <f>[2]Амортизация!AG10</f>
        <v>0</v>
      </c>
      <c r="AJ34" s="90">
        <f t="shared" si="1"/>
        <v>0</v>
      </c>
    </row>
    <row r="35" spans="1:36" ht="14.25" customHeight="1" x14ac:dyDescent="0.25">
      <c r="A35" s="152"/>
      <c r="B35" s="149"/>
      <c r="C35" s="117">
        <v>2025</v>
      </c>
      <c r="D35" s="39">
        <f t="shared" si="0"/>
        <v>0</v>
      </c>
      <c r="E35" s="33">
        <v>5</v>
      </c>
      <c r="F35" s="41">
        <f>[2]Амортизация!D11</f>
        <v>0</v>
      </c>
      <c r="G35" s="41">
        <f>[2]Амортизация!E11</f>
        <v>0</v>
      </c>
      <c r="H35" s="41">
        <f>[2]Амортизация!F11</f>
        <v>0</v>
      </c>
      <c r="I35" s="41">
        <f>[2]Амортизация!G11</f>
        <v>0</v>
      </c>
      <c r="J35" s="41">
        <f>[2]Амортизация!H11</f>
        <v>0</v>
      </c>
      <c r="K35" s="41">
        <f>[2]Амортизация!I11</f>
        <v>0</v>
      </c>
      <c r="L35" s="41">
        <f>[2]Амортизация!J11</f>
        <v>0</v>
      </c>
      <c r="M35" s="41">
        <f>[2]Амортизация!K11</f>
        <v>0</v>
      </c>
      <c r="N35" s="41">
        <f>[2]Амортизация!L11</f>
        <v>0</v>
      </c>
      <c r="O35" s="41">
        <f>[2]Амортизация!M11</f>
        <v>0</v>
      </c>
      <c r="P35" s="41">
        <f>[2]Амортизация!N11</f>
        <v>0</v>
      </c>
      <c r="Q35" s="41">
        <f>[2]Амортизация!O11</f>
        <v>0</v>
      </c>
      <c r="R35" s="41">
        <f>[2]Амортизация!P11</f>
        <v>0</v>
      </c>
      <c r="S35" s="41">
        <f>[2]Амортизация!Q11</f>
        <v>0</v>
      </c>
      <c r="T35" s="41">
        <f>[2]Амортизация!R11</f>
        <v>0</v>
      </c>
      <c r="U35" s="41">
        <f>[2]Амортизация!S11</f>
        <v>0</v>
      </c>
      <c r="V35" s="41">
        <f>[2]Амортизация!T11</f>
        <v>0</v>
      </c>
      <c r="W35" s="41">
        <f>[2]Амортизация!U11</f>
        <v>0</v>
      </c>
      <c r="X35" s="41">
        <f>[2]Амортизация!V11</f>
        <v>0</v>
      </c>
      <c r="Y35" s="41">
        <f>[2]Амортизация!W11</f>
        <v>0</v>
      </c>
      <c r="Z35" s="41">
        <f>[2]Амортизация!X11</f>
        <v>0</v>
      </c>
      <c r="AA35" s="41">
        <f>[2]Амортизация!Y11</f>
        <v>0</v>
      </c>
      <c r="AB35" s="41">
        <f>[2]Амортизация!Z11</f>
        <v>0</v>
      </c>
      <c r="AC35" s="41">
        <f>[2]Амортизация!AA11</f>
        <v>0</v>
      </c>
      <c r="AD35" s="41">
        <f>[2]Амортизация!AB11</f>
        <v>0</v>
      </c>
      <c r="AE35" s="41">
        <f>[2]Амортизация!AC11</f>
        <v>0</v>
      </c>
      <c r="AF35" s="41">
        <f>[2]Амортизация!AD11</f>
        <v>0</v>
      </c>
      <c r="AG35" s="41">
        <f>[2]Амортизация!AE11</f>
        <v>0</v>
      </c>
      <c r="AH35" s="41">
        <f>[2]Амортизация!AF11</f>
        <v>0</v>
      </c>
      <c r="AI35" s="41">
        <f>[2]Амортизация!AG11</f>
        <v>0</v>
      </c>
      <c r="AJ35" s="90">
        <f t="shared" si="1"/>
        <v>0</v>
      </c>
    </row>
    <row r="36" spans="1:36" ht="14.25" customHeight="1" x14ac:dyDescent="0.25">
      <c r="A36" s="152"/>
      <c r="B36" s="149"/>
      <c r="C36" s="117">
        <v>2026</v>
      </c>
      <c r="D36" s="39">
        <f t="shared" si="0"/>
        <v>24675.639825753344</v>
      </c>
      <c r="E36" s="33">
        <v>5</v>
      </c>
      <c r="F36" s="41">
        <f>[2]Амортизация!D12</f>
        <v>0</v>
      </c>
      <c r="G36" s="41">
        <f>[2]Амортизация!E12</f>
        <v>0</v>
      </c>
      <c r="H36" s="41">
        <f>[2]Амортизация!F12</f>
        <v>0</v>
      </c>
      <c r="I36" s="41">
        <f>[2]Амортизация!G12</f>
        <v>0</v>
      </c>
      <c r="J36" s="41">
        <f>[2]Амортизация!H12</f>
        <v>0</v>
      </c>
      <c r="K36" s="41">
        <f>[2]Амортизация!I12</f>
        <v>0</v>
      </c>
      <c r="L36" s="41">
        <f>[2]Амортизация!J12</f>
        <v>0</v>
      </c>
      <c r="M36" s="41">
        <f>[2]Амортизация!K12</f>
        <v>0</v>
      </c>
      <c r="N36" s="41">
        <f>[2]Амортизация!L12</f>
        <v>0</v>
      </c>
      <c r="O36" s="41">
        <f>[2]Амортизация!M12</f>
        <v>0</v>
      </c>
      <c r="P36" s="41">
        <f>[2]Амортизация!N12</f>
        <v>0</v>
      </c>
      <c r="Q36" s="41">
        <f>[2]Амортизация!O12</f>
        <v>4935.1279651506684</v>
      </c>
      <c r="R36" s="41">
        <f>[2]Амортизация!P12</f>
        <v>4935.1279651506684</v>
      </c>
      <c r="S36" s="41">
        <f>[2]Амортизация!Q12</f>
        <v>4935.1279651506684</v>
      </c>
      <c r="T36" s="41">
        <f>[2]Амортизация!R12</f>
        <v>4935.1279651506684</v>
      </c>
      <c r="U36" s="41">
        <f>[2]Амортизация!S12</f>
        <v>4935.1279651506684</v>
      </c>
      <c r="V36" s="41">
        <f>[2]Амортизация!T12</f>
        <v>0</v>
      </c>
      <c r="W36" s="41">
        <f>[2]Амортизация!U12</f>
        <v>0</v>
      </c>
      <c r="X36" s="41">
        <f>[2]Амортизация!V12</f>
        <v>0</v>
      </c>
      <c r="Y36" s="41">
        <f>[2]Амортизация!W12</f>
        <v>0</v>
      </c>
      <c r="Z36" s="41">
        <f>[2]Амортизация!X12</f>
        <v>0</v>
      </c>
      <c r="AA36" s="41">
        <f>[2]Амортизация!Y12</f>
        <v>0</v>
      </c>
      <c r="AB36" s="41">
        <f>[2]Амортизация!Z12</f>
        <v>0</v>
      </c>
      <c r="AC36" s="41">
        <f>[2]Амортизация!AA12</f>
        <v>0</v>
      </c>
      <c r="AD36" s="41">
        <f>[2]Амортизация!AB12</f>
        <v>0</v>
      </c>
      <c r="AE36" s="41">
        <f>[2]Амортизация!AC12</f>
        <v>0</v>
      </c>
      <c r="AF36" s="41">
        <f>[2]Амортизация!AD12</f>
        <v>0</v>
      </c>
      <c r="AG36" s="41">
        <f>[2]Амортизация!AE12</f>
        <v>0</v>
      </c>
      <c r="AH36" s="41">
        <f>[2]Амортизация!AF12</f>
        <v>0</v>
      </c>
      <c r="AI36" s="41">
        <f>[2]Амортизация!AG12</f>
        <v>0</v>
      </c>
      <c r="AJ36" s="90">
        <f t="shared" si="1"/>
        <v>24675.639825753344</v>
      </c>
    </row>
    <row r="37" spans="1:36" ht="14.25" customHeight="1" x14ac:dyDescent="0.25">
      <c r="A37" s="152"/>
      <c r="B37" s="149"/>
      <c r="C37" s="117">
        <v>2027</v>
      </c>
      <c r="D37" s="39">
        <f t="shared" si="0"/>
        <v>222902.41848042823</v>
      </c>
      <c r="E37" s="33">
        <v>5</v>
      </c>
      <c r="F37" s="41">
        <f>[2]Амортизация!D13</f>
        <v>0</v>
      </c>
      <c r="G37" s="41">
        <f>[2]Амортизация!E13</f>
        <v>0</v>
      </c>
      <c r="H37" s="41">
        <f>[2]Амортизация!F13</f>
        <v>0</v>
      </c>
      <c r="I37" s="41">
        <f>[2]Амортизация!G13</f>
        <v>0</v>
      </c>
      <c r="J37" s="41">
        <f>[2]Амортизация!H13</f>
        <v>0</v>
      </c>
      <c r="K37" s="41">
        <f>[2]Амортизация!I13</f>
        <v>0</v>
      </c>
      <c r="L37" s="41">
        <f>[2]Амортизация!J13</f>
        <v>0</v>
      </c>
      <c r="M37" s="41">
        <f>[2]Амортизация!K13</f>
        <v>0</v>
      </c>
      <c r="N37" s="41">
        <f>[2]Амортизация!L13</f>
        <v>0</v>
      </c>
      <c r="O37" s="41">
        <f>[2]Амортизация!M13</f>
        <v>0</v>
      </c>
      <c r="P37" s="41">
        <f>[2]Амортизация!N13</f>
        <v>0</v>
      </c>
      <c r="Q37" s="41">
        <f>[2]Амортизация!O13</f>
        <v>0</v>
      </c>
      <c r="R37" s="41">
        <f>[2]Амортизация!P13</f>
        <v>44580.483696085648</v>
      </c>
      <c r="S37" s="41">
        <f>[2]Амортизация!Q13</f>
        <v>44580.483696085648</v>
      </c>
      <c r="T37" s="41">
        <f>[2]Амортизация!R13</f>
        <v>44580.483696085648</v>
      </c>
      <c r="U37" s="41">
        <f>[2]Амортизация!S13</f>
        <v>44580.483696085648</v>
      </c>
      <c r="V37" s="41">
        <f>[2]Амортизация!T13</f>
        <v>44580.483696085648</v>
      </c>
      <c r="W37" s="41">
        <f>[2]Амортизация!U13</f>
        <v>0</v>
      </c>
      <c r="X37" s="41">
        <f>[2]Амортизация!V13</f>
        <v>0</v>
      </c>
      <c r="Y37" s="41">
        <f>[2]Амортизация!W13</f>
        <v>0</v>
      </c>
      <c r="Z37" s="41">
        <f>[2]Амортизация!X13</f>
        <v>0</v>
      </c>
      <c r="AA37" s="41">
        <f>[2]Амортизация!Y13</f>
        <v>0</v>
      </c>
      <c r="AB37" s="41">
        <f>[2]Амортизация!Z13</f>
        <v>0</v>
      </c>
      <c r="AC37" s="41">
        <f>[2]Амортизация!AA13</f>
        <v>0</v>
      </c>
      <c r="AD37" s="41">
        <f>[2]Амортизация!AB13</f>
        <v>0</v>
      </c>
      <c r="AE37" s="41">
        <f>[2]Амортизация!AC13</f>
        <v>0</v>
      </c>
      <c r="AF37" s="41">
        <f>[2]Амортизация!AD13</f>
        <v>0</v>
      </c>
      <c r="AG37" s="41">
        <f>[2]Амортизация!AE13</f>
        <v>0</v>
      </c>
      <c r="AH37" s="41">
        <f>[2]Амортизация!AF13</f>
        <v>0</v>
      </c>
      <c r="AI37" s="41">
        <f>[2]Амортизация!AG13</f>
        <v>0</v>
      </c>
      <c r="AJ37" s="90">
        <f t="shared" si="1"/>
        <v>222902.41848042823</v>
      </c>
    </row>
    <row r="38" spans="1:36" ht="14.25" customHeight="1" x14ac:dyDescent="0.25">
      <c r="A38" s="152"/>
      <c r="B38" s="149"/>
      <c r="C38" s="117">
        <v>2028</v>
      </c>
      <c r="D38" s="39">
        <f t="shared" si="0"/>
        <v>225996.2700111953</v>
      </c>
      <c r="E38" s="33">
        <v>5</v>
      </c>
      <c r="F38" s="41">
        <f>[2]Амортизация!D14</f>
        <v>0</v>
      </c>
      <c r="G38" s="41">
        <f>[2]Амортизация!E14</f>
        <v>0</v>
      </c>
      <c r="H38" s="41">
        <f>[2]Амортизация!F14</f>
        <v>0</v>
      </c>
      <c r="I38" s="41">
        <f>[2]Амортизация!G14</f>
        <v>0</v>
      </c>
      <c r="J38" s="41">
        <f>[2]Амортизация!H14</f>
        <v>0</v>
      </c>
      <c r="K38" s="41">
        <f>[2]Амортизация!I14</f>
        <v>0</v>
      </c>
      <c r="L38" s="41">
        <f>[2]Амортизация!J14</f>
        <v>0</v>
      </c>
      <c r="M38" s="41">
        <f>[2]Амортизация!K14</f>
        <v>0</v>
      </c>
      <c r="N38" s="41">
        <f>[2]Амортизация!L14</f>
        <v>0</v>
      </c>
      <c r="O38" s="41">
        <f>[2]Амортизация!M14</f>
        <v>0</v>
      </c>
      <c r="P38" s="41">
        <f>[2]Амортизация!N14</f>
        <v>0</v>
      </c>
      <c r="Q38" s="41">
        <f>[2]Амортизация!O14</f>
        <v>0</v>
      </c>
      <c r="R38" s="41">
        <f>[2]Амортизация!P14</f>
        <v>0</v>
      </c>
      <c r="S38" s="41">
        <f>[2]Амортизация!Q14</f>
        <v>45199.25400223906</v>
      </c>
      <c r="T38" s="41">
        <f>[2]Амортизация!R14</f>
        <v>45199.25400223906</v>
      </c>
      <c r="U38" s="41">
        <f>[2]Амортизация!S14</f>
        <v>45199.25400223906</v>
      </c>
      <c r="V38" s="41">
        <f>[2]Амортизация!T14</f>
        <v>45199.25400223906</v>
      </c>
      <c r="W38" s="41">
        <f>[2]Амортизация!U14</f>
        <v>45199.25400223906</v>
      </c>
      <c r="X38" s="41">
        <f>[2]Амортизация!V14</f>
        <v>0</v>
      </c>
      <c r="Y38" s="41">
        <f>[2]Амортизация!W14</f>
        <v>0</v>
      </c>
      <c r="Z38" s="41">
        <f>[2]Амортизация!X14</f>
        <v>0</v>
      </c>
      <c r="AA38" s="41">
        <f>[2]Амортизация!Y14</f>
        <v>0</v>
      </c>
      <c r="AB38" s="41">
        <f>[2]Амортизация!Z14</f>
        <v>0</v>
      </c>
      <c r="AC38" s="41">
        <f>[2]Амортизация!AA14</f>
        <v>0</v>
      </c>
      <c r="AD38" s="41">
        <f>[2]Амортизация!AB14</f>
        <v>0</v>
      </c>
      <c r="AE38" s="41">
        <f>[2]Амортизация!AC14</f>
        <v>0</v>
      </c>
      <c r="AF38" s="41">
        <f>[2]Амортизация!AD14</f>
        <v>0</v>
      </c>
      <c r="AG38" s="41">
        <f>[2]Амортизация!AE14</f>
        <v>0</v>
      </c>
      <c r="AH38" s="41">
        <f>[2]Амортизация!AF14</f>
        <v>0</v>
      </c>
      <c r="AI38" s="41">
        <f>[2]Амортизация!AG14</f>
        <v>0</v>
      </c>
      <c r="AJ38" s="90">
        <f t="shared" si="1"/>
        <v>225996.2700111953</v>
      </c>
    </row>
    <row r="39" spans="1:36" ht="14.25" customHeight="1" x14ac:dyDescent="0.25">
      <c r="A39" s="152"/>
      <c r="B39" s="149"/>
      <c r="C39" s="117">
        <v>2029</v>
      </c>
      <c r="D39" s="39">
        <f t="shared" si="0"/>
        <v>228859.88309451938</v>
      </c>
      <c r="E39" s="33">
        <v>5</v>
      </c>
      <c r="F39" s="41">
        <f>[2]Амортизация!D15</f>
        <v>0</v>
      </c>
      <c r="G39" s="41">
        <f>[2]Амортизация!E15</f>
        <v>0</v>
      </c>
      <c r="H39" s="41">
        <f>[2]Амортизация!F15</f>
        <v>0</v>
      </c>
      <c r="I39" s="41">
        <f>[2]Амортизация!G15</f>
        <v>0</v>
      </c>
      <c r="J39" s="41">
        <f>[2]Амортизация!H15</f>
        <v>0</v>
      </c>
      <c r="K39" s="41">
        <f>[2]Амортизация!I15</f>
        <v>0</v>
      </c>
      <c r="L39" s="41">
        <f>[2]Амортизация!J15</f>
        <v>0</v>
      </c>
      <c r="M39" s="41">
        <f>[2]Амортизация!K15</f>
        <v>0</v>
      </c>
      <c r="N39" s="41">
        <f>[2]Амортизация!L15</f>
        <v>0</v>
      </c>
      <c r="O39" s="41">
        <f>[2]Амортизация!M15</f>
        <v>0</v>
      </c>
      <c r="P39" s="41">
        <f>[2]Амортизация!N15</f>
        <v>0</v>
      </c>
      <c r="Q39" s="41">
        <f>[2]Амортизация!O15</f>
        <v>0</v>
      </c>
      <c r="R39" s="41">
        <f>[2]Амортизация!P15</f>
        <v>0</v>
      </c>
      <c r="S39" s="41">
        <f>[2]Амортизация!Q15</f>
        <v>0</v>
      </c>
      <c r="T39" s="41">
        <f>[2]Амортизация!R15</f>
        <v>45771.976618903878</v>
      </c>
      <c r="U39" s="41">
        <f>[2]Амортизация!S15</f>
        <v>45771.976618903878</v>
      </c>
      <c r="V39" s="41">
        <f>[2]Амортизация!T15</f>
        <v>45771.976618903878</v>
      </c>
      <c r="W39" s="41">
        <f>[2]Амортизация!U15</f>
        <v>45771.976618903878</v>
      </c>
      <c r="X39" s="41">
        <f>[2]Амортизация!V15</f>
        <v>45771.976618903878</v>
      </c>
      <c r="Y39" s="41">
        <f>[2]Амортизация!W15</f>
        <v>0</v>
      </c>
      <c r="Z39" s="41">
        <f>[2]Амортизация!X15</f>
        <v>0</v>
      </c>
      <c r="AA39" s="41">
        <f>[2]Амортизация!Y15</f>
        <v>0</v>
      </c>
      <c r="AB39" s="41">
        <f>[2]Амортизация!Z15</f>
        <v>0</v>
      </c>
      <c r="AC39" s="41">
        <f>[2]Амортизация!AA15</f>
        <v>0</v>
      </c>
      <c r="AD39" s="41">
        <f>[2]Амортизация!AB15</f>
        <v>0</v>
      </c>
      <c r="AE39" s="41">
        <f>[2]Амортизация!AC15</f>
        <v>0</v>
      </c>
      <c r="AF39" s="41">
        <f>[2]Амортизация!AD15</f>
        <v>0</v>
      </c>
      <c r="AG39" s="41">
        <f>[2]Амортизация!AE15</f>
        <v>0</v>
      </c>
      <c r="AH39" s="41">
        <f>[2]Амортизация!AF15</f>
        <v>0</v>
      </c>
      <c r="AI39" s="41">
        <f>[2]Амортизация!AG15</f>
        <v>0</v>
      </c>
      <c r="AJ39" s="90">
        <f t="shared" si="1"/>
        <v>228859.88309451938</v>
      </c>
    </row>
    <row r="40" spans="1:36" ht="14.25" customHeight="1" x14ac:dyDescent="0.25">
      <c r="A40" s="152"/>
      <c r="B40" s="149"/>
      <c r="C40" s="117">
        <v>2030</v>
      </c>
      <c r="D40" s="39">
        <f t="shared" si="0"/>
        <v>230885.68906573602</v>
      </c>
      <c r="E40" s="33">
        <v>5</v>
      </c>
      <c r="F40" s="41">
        <f>[2]Амортизация!D16</f>
        <v>0</v>
      </c>
      <c r="G40" s="41">
        <f>[2]Амортизация!E16</f>
        <v>0</v>
      </c>
      <c r="H40" s="41">
        <f>[2]Амортизация!F16</f>
        <v>0</v>
      </c>
      <c r="I40" s="41">
        <f>[2]Амортизация!G16</f>
        <v>0</v>
      </c>
      <c r="J40" s="41">
        <f>[2]Амортизация!H16</f>
        <v>0</v>
      </c>
      <c r="K40" s="41">
        <f>[2]Амортизация!I16</f>
        <v>0</v>
      </c>
      <c r="L40" s="41">
        <f>[2]Амортизация!J16</f>
        <v>0</v>
      </c>
      <c r="M40" s="41">
        <f>[2]Амортизация!K16</f>
        <v>0</v>
      </c>
      <c r="N40" s="41">
        <f>[2]Амортизация!L16</f>
        <v>0</v>
      </c>
      <c r="O40" s="41">
        <f>[2]Амортизация!M16</f>
        <v>0</v>
      </c>
      <c r="P40" s="41">
        <f>[2]Амортизация!N16</f>
        <v>0</v>
      </c>
      <c r="Q40" s="41">
        <f>[2]Амортизация!O16</f>
        <v>0</v>
      </c>
      <c r="R40" s="41">
        <f>[2]Амортизация!P16</f>
        <v>0</v>
      </c>
      <c r="S40" s="41">
        <f>[2]Амортизация!Q16</f>
        <v>0</v>
      </c>
      <c r="T40" s="41">
        <f>[2]Амортизация!R16</f>
        <v>0</v>
      </c>
      <c r="U40" s="41">
        <f>[2]Амортизация!S16</f>
        <v>46177.137813147201</v>
      </c>
      <c r="V40" s="41">
        <f>[2]Амортизация!T16</f>
        <v>46177.137813147201</v>
      </c>
      <c r="W40" s="41">
        <f>[2]Амортизация!U16</f>
        <v>46177.137813147201</v>
      </c>
      <c r="X40" s="41">
        <f>[2]Амортизация!V16</f>
        <v>46177.137813147201</v>
      </c>
      <c r="Y40" s="41">
        <f>[2]Амортизация!W16</f>
        <v>46177.137813147201</v>
      </c>
      <c r="Z40" s="41">
        <f>[2]Амортизация!X16</f>
        <v>0</v>
      </c>
      <c r="AA40" s="41">
        <f>[2]Амортизация!Y16</f>
        <v>0</v>
      </c>
      <c r="AB40" s="41">
        <f>[2]Амортизация!Z16</f>
        <v>0</v>
      </c>
      <c r="AC40" s="41">
        <f>[2]Амортизация!AA16</f>
        <v>0</v>
      </c>
      <c r="AD40" s="41">
        <f>[2]Амортизация!AB16</f>
        <v>0</v>
      </c>
      <c r="AE40" s="41">
        <f>[2]Амортизация!AC16</f>
        <v>0</v>
      </c>
      <c r="AF40" s="41">
        <f>[2]Амортизация!AD16</f>
        <v>0</v>
      </c>
      <c r="AG40" s="41">
        <f>[2]Амортизация!AE16</f>
        <v>0</v>
      </c>
      <c r="AH40" s="41">
        <f>[2]Амортизация!AF16</f>
        <v>0</v>
      </c>
      <c r="AI40" s="41">
        <f>[2]Амортизация!AG16</f>
        <v>0</v>
      </c>
      <c r="AJ40" s="90">
        <f t="shared" si="1"/>
        <v>230885.68906573602</v>
      </c>
    </row>
    <row r="41" spans="1:36" ht="14.25" customHeight="1" x14ac:dyDescent="0.25">
      <c r="A41" s="152"/>
      <c r="B41" s="149"/>
      <c r="C41" s="117">
        <v>2031</v>
      </c>
      <c r="D41" s="39">
        <f t="shared" si="0"/>
        <v>234122.01825307679</v>
      </c>
      <c r="E41" s="33">
        <v>5</v>
      </c>
      <c r="F41" s="41">
        <f>[2]Амортизация!D17</f>
        <v>0</v>
      </c>
      <c r="G41" s="41">
        <f>[2]Амортизация!E17</f>
        <v>0</v>
      </c>
      <c r="H41" s="41">
        <f>[2]Амортизация!F17</f>
        <v>0</v>
      </c>
      <c r="I41" s="41">
        <f>[2]Амортизация!G17</f>
        <v>0</v>
      </c>
      <c r="J41" s="41">
        <f>[2]Амортизация!H17</f>
        <v>0</v>
      </c>
      <c r="K41" s="41">
        <f>[2]Амортизация!I17</f>
        <v>0</v>
      </c>
      <c r="L41" s="41">
        <f>[2]Амортизация!J17</f>
        <v>0</v>
      </c>
      <c r="M41" s="41">
        <f>[2]Амортизация!K17</f>
        <v>0</v>
      </c>
      <c r="N41" s="41">
        <f>[2]Амортизация!L17</f>
        <v>0</v>
      </c>
      <c r="O41" s="41">
        <f>[2]Амортизация!M17</f>
        <v>0</v>
      </c>
      <c r="P41" s="41">
        <f>[2]Амортизация!N17</f>
        <v>0</v>
      </c>
      <c r="Q41" s="41">
        <f>[2]Амортизация!O17</f>
        <v>0</v>
      </c>
      <c r="R41" s="41">
        <f>[2]Амортизация!P17</f>
        <v>0</v>
      </c>
      <c r="S41" s="41">
        <f>[2]Амортизация!Q17</f>
        <v>0</v>
      </c>
      <c r="T41" s="41">
        <f>[2]Амортизация!R17</f>
        <v>0</v>
      </c>
      <c r="U41" s="41">
        <f>[2]Амортизация!S17</f>
        <v>0</v>
      </c>
      <c r="V41" s="41">
        <f>[2]Амортизация!T17</f>
        <v>46824.403650615357</v>
      </c>
      <c r="W41" s="41">
        <f>[2]Амортизация!U17</f>
        <v>46824.403650615357</v>
      </c>
      <c r="X41" s="41">
        <f>[2]Амортизация!V17</f>
        <v>46824.403650615357</v>
      </c>
      <c r="Y41" s="41">
        <f>[2]Амортизация!W17</f>
        <v>46824.403650615357</v>
      </c>
      <c r="Z41" s="41">
        <f>[2]Амортизация!X17</f>
        <v>46824.403650615357</v>
      </c>
      <c r="AA41" s="41">
        <f>[2]Амортизация!Y17</f>
        <v>0</v>
      </c>
      <c r="AB41" s="41">
        <f>[2]Амортизация!Z17</f>
        <v>0</v>
      </c>
      <c r="AC41" s="41">
        <f>[2]Амортизация!AA17</f>
        <v>0</v>
      </c>
      <c r="AD41" s="41">
        <f>[2]Амортизация!AB17</f>
        <v>0</v>
      </c>
      <c r="AE41" s="41">
        <f>[2]Амортизация!AC17</f>
        <v>0</v>
      </c>
      <c r="AF41" s="41">
        <f>[2]Амортизация!AD17</f>
        <v>0</v>
      </c>
      <c r="AG41" s="41">
        <f>[2]Амортизация!AE17</f>
        <v>0</v>
      </c>
      <c r="AH41" s="41">
        <f>[2]Амортизация!AF17</f>
        <v>0</v>
      </c>
      <c r="AI41" s="41">
        <f>[2]Амортизация!AG17</f>
        <v>0</v>
      </c>
      <c r="AJ41" s="90">
        <f t="shared" si="1"/>
        <v>234122.01825307679</v>
      </c>
    </row>
    <row r="42" spans="1:36" ht="14.25" customHeight="1" x14ac:dyDescent="0.25">
      <c r="A42" s="152"/>
      <c r="B42" s="149"/>
      <c r="C42" s="117">
        <v>2032</v>
      </c>
      <c r="D42" s="39">
        <f t="shared" si="0"/>
        <v>236757.43002842195</v>
      </c>
      <c r="E42" s="33">
        <v>5</v>
      </c>
      <c r="F42" s="41">
        <f>[2]Амортизация!D18</f>
        <v>0</v>
      </c>
      <c r="G42" s="41">
        <f>[2]Амортизация!E18</f>
        <v>0</v>
      </c>
      <c r="H42" s="41">
        <f>[2]Амортизация!F18</f>
        <v>0</v>
      </c>
      <c r="I42" s="41">
        <f>[2]Амортизация!G18</f>
        <v>0</v>
      </c>
      <c r="J42" s="41">
        <f>[2]Амортизация!H18</f>
        <v>0</v>
      </c>
      <c r="K42" s="41">
        <f>[2]Амортизация!I18</f>
        <v>0</v>
      </c>
      <c r="L42" s="41">
        <f>[2]Амортизация!J18</f>
        <v>0</v>
      </c>
      <c r="M42" s="41">
        <f>[2]Амортизация!K18</f>
        <v>0</v>
      </c>
      <c r="N42" s="41">
        <f>[2]Амортизация!L18</f>
        <v>0</v>
      </c>
      <c r="O42" s="41">
        <f>[2]Амортизация!M18</f>
        <v>0</v>
      </c>
      <c r="P42" s="41">
        <f>[2]Амортизация!N18</f>
        <v>0</v>
      </c>
      <c r="Q42" s="41">
        <f>[2]Амортизация!O18</f>
        <v>0</v>
      </c>
      <c r="R42" s="41">
        <f>[2]Амортизация!P18</f>
        <v>0</v>
      </c>
      <c r="S42" s="41">
        <f>[2]Амортизация!Q18</f>
        <v>0</v>
      </c>
      <c r="T42" s="41">
        <f>[2]Амортизация!R18</f>
        <v>0</v>
      </c>
      <c r="U42" s="41">
        <f>[2]Амортизация!S18</f>
        <v>0</v>
      </c>
      <c r="V42" s="41">
        <f>[2]Амортизация!T18</f>
        <v>0</v>
      </c>
      <c r="W42" s="41">
        <f>[2]Амортизация!U18</f>
        <v>47351.48600568439</v>
      </c>
      <c r="X42" s="41">
        <f>[2]Амортизация!V18</f>
        <v>47351.48600568439</v>
      </c>
      <c r="Y42" s="41">
        <f>[2]Амортизация!W18</f>
        <v>47351.48600568439</v>
      </c>
      <c r="Z42" s="41">
        <f>[2]Амортизация!X18</f>
        <v>47351.48600568439</v>
      </c>
      <c r="AA42" s="41">
        <f>[2]Амортизация!Y18</f>
        <v>47351.48600568439</v>
      </c>
      <c r="AB42" s="41">
        <f>[2]Амортизация!Z18</f>
        <v>0</v>
      </c>
      <c r="AC42" s="41">
        <f>[2]Амортизация!AA18</f>
        <v>0</v>
      </c>
      <c r="AD42" s="41">
        <f>[2]Амортизация!AB18</f>
        <v>0</v>
      </c>
      <c r="AE42" s="41">
        <f>[2]Амортизация!AC18</f>
        <v>0</v>
      </c>
      <c r="AF42" s="41">
        <f>[2]Амортизация!AD18</f>
        <v>0</v>
      </c>
      <c r="AG42" s="41">
        <f>[2]Амортизация!AE18</f>
        <v>0</v>
      </c>
      <c r="AH42" s="41">
        <f>[2]Амортизация!AF18</f>
        <v>0</v>
      </c>
      <c r="AI42" s="41">
        <f>[2]Амортизация!AG18</f>
        <v>0</v>
      </c>
      <c r="AJ42" s="90">
        <f t="shared" si="1"/>
        <v>236757.43002842195</v>
      </c>
    </row>
    <row r="43" spans="1:36" ht="14.25" customHeight="1" x14ac:dyDescent="0.25">
      <c r="A43" s="152"/>
      <c r="B43" s="149"/>
      <c r="C43" s="117">
        <v>2033</v>
      </c>
      <c r="D43" s="39">
        <f t="shared" si="0"/>
        <v>241467.51340049491</v>
      </c>
      <c r="E43" s="33">
        <v>5</v>
      </c>
      <c r="F43" s="41">
        <f>[2]Амортизация!D19</f>
        <v>0</v>
      </c>
      <c r="G43" s="41">
        <f>[2]Амортизация!E19</f>
        <v>0</v>
      </c>
      <c r="H43" s="41">
        <f>[2]Амортизация!F19</f>
        <v>0</v>
      </c>
      <c r="I43" s="41">
        <f>[2]Амортизация!G19</f>
        <v>0</v>
      </c>
      <c r="J43" s="41">
        <f>[2]Амортизация!H19</f>
        <v>0</v>
      </c>
      <c r="K43" s="41">
        <f>[2]Амортизация!I19</f>
        <v>0</v>
      </c>
      <c r="L43" s="41">
        <f>[2]Амортизация!J19</f>
        <v>0</v>
      </c>
      <c r="M43" s="41">
        <f>[2]Амортизация!K19</f>
        <v>0</v>
      </c>
      <c r="N43" s="41">
        <f>[2]Амортизация!L19</f>
        <v>0</v>
      </c>
      <c r="O43" s="41">
        <f>[2]Амортизация!M19</f>
        <v>0</v>
      </c>
      <c r="P43" s="41">
        <f>[2]Амортизация!N19</f>
        <v>0</v>
      </c>
      <c r="Q43" s="41">
        <f>[2]Амортизация!O19</f>
        <v>0</v>
      </c>
      <c r="R43" s="41">
        <f>[2]Амортизация!P19</f>
        <v>0</v>
      </c>
      <c r="S43" s="41">
        <f>[2]Амортизация!Q19</f>
        <v>0</v>
      </c>
      <c r="T43" s="41">
        <f>[2]Амортизация!R19</f>
        <v>0</v>
      </c>
      <c r="U43" s="41">
        <f>[2]Амортизация!S19</f>
        <v>0</v>
      </c>
      <c r="V43" s="41">
        <f>[2]Амортизация!T19</f>
        <v>0</v>
      </c>
      <c r="W43" s="41">
        <f>[2]Амортизация!U19</f>
        <v>0</v>
      </c>
      <c r="X43" s="41">
        <f>[2]Амортизация!V19</f>
        <v>48293.50268009898</v>
      </c>
      <c r="Y43" s="41">
        <f>[2]Амортизация!W19</f>
        <v>48293.50268009898</v>
      </c>
      <c r="Z43" s="41">
        <f>[2]Амортизация!X19</f>
        <v>48293.50268009898</v>
      </c>
      <c r="AA43" s="41">
        <f>[2]Амортизация!Y19</f>
        <v>48293.50268009898</v>
      </c>
      <c r="AB43" s="41">
        <f>[2]Амортизация!Z19</f>
        <v>48293.50268009898</v>
      </c>
      <c r="AC43" s="41">
        <f>[2]Амортизация!AA19</f>
        <v>0</v>
      </c>
      <c r="AD43" s="41">
        <f>[2]Амортизация!AB19</f>
        <v>0</v>
      </c>
      <c r="AE43" s="41">
        <f>[2]Амортизация!AC19</f>
        <v>0</v>
      </c>
      <c r="AF43" s="41">
        <f>[2]Амортизация!AD19</f>
        <v>0</v>
      </c>
      <c r="AG43" s="41">
        <f>[2]Амортизация!AE19</f>
        <v>0</v>
      </c>
      <c r="AH43" s="41">
        <f>[2]Амортизация!AF19</f>
        <v>0</v>
      </c>
      <c r="AI43" s="41">
        <f>[2]Амортизация!AG19</f>
        <v>0</v>
      </c>
      <c r="AJ43" s="90">
        <f t="shared" si="1"/>
        <v>241467.51340049491</v>
      </c>
    </row>
    <row r="44" spans="1:36" ht="14.25" customHeight="1" x14ac:dyDescent="0.25">
      <c r="A44" s="152"/>
      <c r="B44" s="149"/>
      <c r="C44" s="117">
        <v>2034</v>
      </c>
      <c r="D44" s="39">
        <f t="shared" si="0"/>
        <v>242727.83668095182</v>
      </c>
      <c r="E44" s="33">
        <v>5</v>
      </c>
      <c r="F44" s="41">
        <f>[2]Амортизация!D20</f>
        <v>0</v>
      </c>
      <c r="G44" s="41">
        <f>[2]Амортизация!E20</f>
        <v>0</v>
      </c>
      <c r="H44" s="41">
        <f>[2]Амортизация!F20</f>
        <v>0</v>
      </c>
      <c r="I44" s="41">
        <f>[2]Амортизация!G20</f>
        <v>0</v>
      </c>
      <c r="J44" s="41">
        <f>[2]Амортизация!H20</f>
        <v>0</v>
      </c>
      <c r="K44" s="41">
        <f>[2]Амортизация!I20</f>
        <v>0</v>
      </c>
      <c r="L44" s="41">
        <f>[2]Амортизация!J20</f>
        <v>0</v>
      </c>
      <c r="M44" s="41">
        <f>[2]Амортизация!K20</f>
        <v>0</v>
      </c>
      <c r="N44" s="41">
        <f>[2]Амортизация!L20</f>
        <v>0</v>
      </c>
      <c r="O44" s="41">
        <f>[2]Амортизация!M20</f>
        <v>0</v>
      </c>
      <c r="P44" s="41">
        <f>[2]Амортизация!N20</f>
        <v>0</v>
      </c>
      <c r="Q44" s="41">
        <f>[2]Амортизация!O20</f>
        <v>0</v>
      </c>
      <c r="R44" s="41">
        <f>[2]Амортизация!P20</f>
        <v>0</v>
      </c>
      <c r="S44" s="41">
        <f>[2]Амортизация!Q20</f>
        <v>0</v>
      </c>
      <c r="T44" s="41">
        <f>[2]Амортизация!R20</f>
        <v>0</v>
      </c>
      <c r="U44" s="41">
        <f>[2]Амортизация!S20</f>
        <v>0</v>
      </c>
      <c r="V44" s="41">
        <f>[2]Амортизация!T20</f>
        <v>0</v>
      </c>
      <c r="W44" s="41">
        <f>[2]Амортизация!U20</f>
        <v>0</v>
      </c>
      <c r="X44" s="41">
        <f>[2]Амортизация!V20</f>
        <v>0</v>
      </c>
      <c r="Y44" s="41">
        <f>[2]Амортизация!W20</f>
        <v>48545.567336190361</v>
      </c>
      <c r="Z44" s="41">
        <f>[2]Амортизация!X20</f>
        <v>48545.567336190361</v>
      </c>
      <c r="AA44" s="41">
        <f>[2]Амортизация!Y20</f>
        <v>48545.567336190361</v>
      </c>
      <c r="AB44" s="41">
        <f>[2]Амортизация!Z20</f>
        <v>48545.567336190361</v>
      </c>
      <c r="AC44" s="41">
        <f>[2]Амортизация!AA20</f>
        <v>48545.567336190361</v>
      </c>
      <c r="AD44" s="41">
        <f>[2]Амортизация!AB20</f>
        <v>0</v>
      </c>
      <c r="AE44" s="41">
        <f>[2]Амортизация!AC20</f>
        <v>0</v>
      </c>
      <c r="AF44" s="41">
        <f>[2]Амортизация!AD20</f>
        <v>0</v>
      </c>
      <c r="AG44" s="41">
        <f>[2]Амортизация!AE20</f>
        <v>0</v>
      </c>
      <c r="AH44" s="41">
        <f>[2]Амортизация!AF20</f>
        <v>0</v>
      </c>
      <c r="AI44" s="41">
        <f>[2]Амортизация!AG20</f>
        <v>0</v>
      </c>
      <c r="AJ44" s="90">
        <f t="shared" si="1"/>
        <v>242727.83668095182</v>
      </c>
    </row>
    <row r="45" spans="1:36" ht="14.25" customHeight="1" x14ac:dyDescent="0.25">
      <c r="A45" s="152"/>
      <c r="B45" s="149"/>
      <c r="C45" s="117">
        <v>2035</v>
      </c>
      <c r="D45" s="39">
        <f t="shared" si="0"/>
        <v>242476.76940299605</v>
      </c>
      <c r="E45" s="33">
        <v>5</v>
      </c>
      <c r="F45" s="41">
        <f>[2]Амортизация!D21</f>
        <v>0</v>
      </c>
      <c r="G45" s="41">
        <f>[2]Амортизация!E21</f>
        <v>0</v>
      </c>
      <c r="H45" s="41">
        <f>[2]Амортизация!F21</f>
        <v>0</v>
      </c>
      <c r="I45" s="41">
        <f>[2]Амортизация!G21</f>
        <v>0</v>
      </c>
      <c r="J45" s="41">
        <f>[2]Амортизация!H21</f>
        <v>0</v>
      </c>
      <c r="K45" s="41">
        <f>[2]Амортизация!I21</f>
        <v>0</v>
      </c>
      <c r="L45" s="41">
        <f>[2]Амортизация!J21</f>
        <v>0</v>
      </c>
      <c r="M45" s="41">
        <f>[2]Амортизация!K21</f>
        <v>0</v>
      </c>
      <c r="N45" s="41">
        <f>[2]Амортизация!L21</f>
        <v>0</v>
      </c>
      <c r="O45" s="41">
        <f>[2]Амортизация!M21</f>
        <v>0</v>
      </c>
      <c r="P45" s="41">
        <f>[2]Амортизация!N21</f>
        <v>0</v>
      </c>
      <c r="Q45" s="41">
        <f>[2]Амортизация!O21</f>
        <v>0</v>
      </c>
      <c r="R45" s="41">
        <f>[2]Амортизация!P21</f>
        <v>0</v>
      </c>
      <c r="S45" s="41">
        <f>[2]Амортизация!Q21</f>
        <v>0</v>
      </c>
      <c r="T45" s="41">
        <f>[2]Амортизация!R21</f>
        <v>0</v>
      </c>
      <c r="U45" s="41">
        <f>[2]Амортизация!S21</f>
        <v>0</v>
      </c>
      <c r="V45" s="41">
        <f>[2]Амортизация!T21</f>
        <v>0</v>
      </c>
      <c r="W45" s="41">
        <f>[2]Амортизация!U21</f>
        <v>0</v>
      </c>
      <c r="X45" s="41">
        <f>[2]Амортизация!V21</f>
        <v>0</v>
      </c>
      <c r="Y45" s="41">
        <f>[2]Амортизация!W21</f>
        <v>0</v>
      </c>
      <c r="Z45" s="41">
        <f>[2]Амортизация!X21</f>
        <v>48495.353880599214</v>
      </c>
      <c r="AA45" s="41">
        <f>[2]Амортизация!Y21</f>
        <v>48495.353880599214</v>
      </c>
      <c r="AB45" s="41">
        <f>[2]Амортизация!Z21</f>
        <v>48495.353880599214</v>
      </c>
      <c r="AC45" s="41">
        <f>[2]Амортизация!AA21</f>
        <v>48495.353880599214</v>
      </c>
      <c r="AD45" s="41">
        <f>[2]Амортизация!AB21</f>
        <v>48495.353880599214</v>
      </c>
      <c r="AE45" s="41">
        <f>[2]Амортизация!AC21</f>
        <v>0</v>
      </c>
      <c r="AF45" s="41">
        <f>[2]Амортизация!AD21</f>
        <v>0</v>
      </c>
      <c r="AG45" s="41">
        <f>[2]Амортизация!AE21</f>
        <v>0</v>
      </c>
      <c r="AH45" s="41">
        <f>[2]Амортизация!AF21</f>
        <v>0</v>
      </c>
      <c r="AI45" s="41">
        <f>[2]Амортизация!AG21</f>
        <v>0</v>
      </c>
      <c r="AJ45" s="90">
        <f t="shared" si="1"/>
        <v>242476.76940299605</v>
      </c>
    </row>
    <row r="46" spans="1:36" ht="14.25" customHeight="1" x14ac:dyDescent="0.25">
      <c r="A46" s="152"/>
      <c r="B46" s="149"/>
      <c r="C46" s="117">
        <v>2036</v>
      </c>
      <c r="D46" s="39">
        <f t="shared" si="0"/>
        <v>244367.05847488393</v>
      </c>
      <c r="E46" s="33">
        <v>5</v>
      </c>
      <c r="F46" s="41">
        <f>[2]Амортизация!D22</f>
        <v>0</v>
      </c>
      <c r="G46" s="41">
        <f>[2]Амортизация!E22</f>
        <v>0</v>
      </c>
      <c r="H46" s="41">
        <f>[2]Амортизация!F22</f>
        <v>0</v>
      </c>
      <c r="I46" s="41">
        <f>[2]Амортизация!G22</f>
        <v>0</v>
      </c>
      <c r="J46" s="41">
        <f>[2]Амортизация!H22</f>
        <v>0</v>
      </c>
      <c r="K46" s="41">
        <f>[2]Амортизация!I22</f>
        <v>0</v>
      </c>
      <c r="L46" s="41">
        <f>[2]Амортизация!J22</f>
        <v>0</v>
      </c>
      <c r="M46" s="41">
        <f>[2]Амортизация!K22</f>
        <v>0</v>
      </c>
      <c r="N46" s="41">
        <f>[2]Амортизация!L22</f>
        <v>0</v>
      </c>
      <c r="O46" s="41">
        <f>[2]Амортизация!M22</f>
        <v>0</v>
      </c>
      <c r="P46" s="41">
        <f>[2]Амортизация!N22</f>
        <v>0</v>
      </c>
      <c r="Q46" s="41">
        <f>[2]Амортизация!O22</f>
        <v>0</v>
      </c>
      <c r="R46" s="41">
        <f>[2]Амортизация!P22</f>
        <v>0</v>
      </c>
      <c r="S46" s="41">
        <f>[2]Амортизация!Q22</f>
        <v>0</v>
      </c>
      <c r="T46" s="41">
        <f>[2]Амортизация!R22</f>
        <v>0</v>
      </c>
      <c r="U46" s="41">
        <f>[2]Амортизация!S22</f>
        <v>0</v>
      </c>
      <c r="V46" s="41">
        <f>[2]Амортизация!T22</f>
        <v>0</v>
      </c>
      <c r="W46" s="41">
        <f>[2]Амортизация!U22</f>
        <v>0</v>
      </c>
      <c r="X46" s="41">
        <f>[2]Амортизация!V22</f>
        <v>0</v>
      </c>
      <c r="Y46" s="41">
        <f>[2]Амортизация!W22</f>
        <v>0</v>
      </c>
      <c r="Z46" s="41">
        <f>[2]Амортизация!X22</f>
        <v>0</v>
      </c>
      <c r="AA46" s="41">
        <f>[2]Амортизация!Y22</f>
        <v>48873.411694976785</v>
      </c>
      <c r="AB46" s="41">
        <f>[2]Амортизация!Z22</f>
        <v>48873.411694976785</v>
      </c>
      <c r="AC46" s="41">
        <f>[2]Амортизация!AA22</f>
        <v>48873.411694976785</v>
      </c>
      <c r="AD46" s="41">
        <f>[2]Амортизация!AB22</f>
        <v>48873.411694976785</v>
      </c>
      <c r="AE46" s="41">
        <f>[2]Амортизация!AC22</f>
        <v>48873.411694976785</v>
      </c>
      <c r="AF46" s="41">
        <f>[2]Амортизация!AD22</f>
        <v>0</v>
      </c>
      <c r="AG46" s="41">
        <f>[2]Амортизация!AE22</f>
        <v>0</v>
      </c>
      <c r="AH46" s="41">
        <f>[2]Амортизация!AF22</f>
        <v>0</v>
      </c>
      <c r="AI46" s="41">
        <f>[2]Амортизация!AG22</f>
        <v>0</v>
      </c>
      <c r="AJ46" s="90">
        <f t="shared" si="1"/>
        <v>244367.05847488393</v>
      </c>
    </row>
    <row r="47" spans="1:36" ht="14.25" customHeight="1" x14ac:dyDescent="0.25">
      <c r="A47" s="152"/>
      <c r="B47" s="149"/>
      <c r="C47" s="117">
        <v>2037</v>
      </c>
      <c r="D47" s="39">
        <f t="shared" si="0"/>
        <v>255888.83619803222</v>
      </c>
      <c r="E47" s="33">
        <v>5</v>
      </c>
      <c r="F47" s="41">
        <f>[2]Амортизация!D23</f>
        <v>0</v>
      </c>
      <c r="G47" s="41">
        <f>[2]Амортизация!E23</f>
        <v>0</v>
      </c>
      <c r="H47" s="41">
        <f>[2]Амортизация!F23</f>
        <v>0</v>
      </c>
      <c r="I47" s="41">
        <f>[2]Амортизация!G23</f>
        <v>0</v>
      </c>
      <c r="J47" s="41">
        <f>[2]Амортизация!H23</f>
        <v>0</v>
      </c>
      <c r="K47" s="41">
        <f>[2]Амортизация!I23</f>
        <v>0</v>
      </c>
      <c r="L47" s="41">
        <f>[2]Амортизация!J23</f>
        <v>0</v>
      </c>
      <c r="M47" s="41">
        <f>[2]Амортизация!K23</f>
        <v>0</v>
      </c>
      <c r="N47" s="41">
        <f>[2]Амортизация!L23</f>
        <v>0</v>
      </c>
      <c r="O47" s="41">
        <f>[2]Амортизация!M23</f>
        <v>0</v>
      </c>
      <c r="P47" s="41">
        <f>[2]Амортизация!N23</f>
        <v>0</v>
      </c>
      <c r="Q47" s="41">
        <f>[2]Амортизация!O23</f>
        <v>0</v>
      </c>
      <c r="R47" s="41">
        <f>[2]Амортизация!P23</f>
        <v>0</v>
      </c>
      <c r="S47" s="41">
        <f>[2]Амортизация!Q23</f>
        <v>0</v>
      </c>
      <c r="T47" s="41">
        <f>[2]Амортизация!R23</f>
        <v>0</v>
      </c>
      <c r="U47" s="41">
        <f>[2]Амортизация!S23</f>
        <v>0</v>
      </c>
      <c r="V47" s="41">
        <f>[2]Амортизация!T23</f>
        <v>0</v>
      </c>
      <c r="W47" s="41">
        <f>[2]Амортизация!U23</f>
        <v>0</v>
      </c>
      <c r="X47" s="41">
        <f>[2]Амортизация!V23</f>
        <v>0</v>
      </c>
      <c r="Y47" s="41">
        <f>[2]Амортизация!W23</f>
        <v>0</v>
      </c>
      <c r="Z47" s="41">
        <f>[2]Амортизация!X23</f>
        <v>0</v>
      </c>
      <c r="AA47" s="41">
        <f>[2]Амортизация!Y23</f>
        <v>0</v>
      </c>
      <c r="AB47" s="41">
        <f>[2]Амортизация!Z23</f>
        <v>51177.767239606444</v>
      </c>
      <c r="AC47" s="41">
        <f>[2]Амортизация!AA23</f>
        <v>51177.767239606444</v>
      </c>
      <c r="AD47" s="41">
        <f>[2]Амортизация!AB23</f>
        <v>51177.767239606444</v>
      </c>
      <c r="AE47" s="41">
        <f>[2]Амортизация!AC23</f>
        <v>51177.767239606444</v>
      </c>
      <c r="AF47" s="41">
        <f>[2]Амортизация!AD23</f>
        <v>51177.767239606444</v>
      </c>
      <c r="AG47" s="41">
        <f>[2]Амортизация!AE23</f>
        <v>0</v>
      </c>
      <c r="AH47" s="41">
        <f>[2]Амортизация!AF23</f>
        <v>0</v>
      </c>
      <c r="AI47" s="41">
        <f>[2]Амортизация!AG23</f>
        <v>0</v>
      </c>
      <c r="AJ47" s="90">
        <f t="shared" si="1"/>
        <v>255888.83619803222</v>
      </c>
    </row>
    <row r="48" spans="1:36" ht="14.25" customHeight="1" x14ac:dyDescent="0.25">
      <c r="A48" s="152"/>
      <c r="B48" s="149"/>
      <c r="C48" s="117">
        <v>2038</v>
      </c>
      <c r="D48" s="39">
        <f t="shared" si="0"/>
        <v>276263.46326410328</v>
      </c>
      <c r="E48" s="33">
        <v>5</v>
      </c>
      <c r="F48" s="41">
        <f>[2]Амортизация!D24</f>
        <v>0</v>
      </c>
      <c r="G48" s="41">
        <f>[2]Амортизация!E24</f>
        <v>0</v>
      </c>
      <c r="H48" s="41">
        <f>[2]Амортизация!F24</f>
        <v>0</v>
      </c>
      <c r="I48" s="41">
        <f>[2]Амортизация!G24</f>
        <v>0</v>
      </c>
      <c r="J48" s="41">
        <f>[2]Амортизация!H24</f>
        <v>0</v>
      </c>
      <c r="K48" s="41">
        <f>[2]Амортизация!I24</f>
        <v>0</v>
      </c>
      <c r="L48" s="41">
        <f>[2]Амортизация!J24</f>
        <v>0</v>
      </c>
      <c r="M48" s="41">
        <f>[2]Амортизация!K24</f>
        <v>0</v>
      </c>
      <c r="N48" s="41">
        <f>[2]Амортизация!L24</f>
        <v>0</v>
      </c>
      <c r="O48" s="41">
        <f>[2]Амортизация!M24</f>
        <v>0</v>
      </c>
      <c r="P48" s="41">
        <f>[2]Амортизация!N24</f>
        <v>0</v>
      </c>
      <c r="Q48" s="41">
        <f>[2]Амортизация!O24</f>
        <v>0</v>
      </c>
      <c r="R48" s="41">
        <f>[2]Амортизация!P24</f>
        <v>0</v>
      </c>
      <c r="S48" s="41">
        <f>[2]Амортизация!Q24</f>
        <v>0</v>
      </c>
      <c r="T48" s="41">
        <f>[2]Амортизация!R24</f>
        <v>0</v>
      </c>
      <c r="U48" s="41">
        <f>[2]Амортизация!S24</f>
        <v>0</v>
      </c>
      <c r="V48" s="41">
        <f>[2]Амортизация!T24</f>
        <v>0</v>
      </c>
      <c r="W48" s="41">
        <f>[2]Амортизация!U24</f>
        <v>0</v>
      </c>
      <c r="X48" s="41">
        <f>[2]Амортизация!V24</f>
        <v>0</v>
      </c>
      <c r="Y48" s="41">
        <f>[2]Амортизация!W24</f>
        <v>0</v>
      </c>
      <c r="Z48" s="41">
        <f>[2]Амортизация!X24</f>
        <v>0</v>
      </c>
      <c r="AA48" s="41">
        <f>[2]Амортизация!Y24</f>
        <v>0</v>
      </c>
      <c r="AB48" s="41">
        <f>[2]Амортизация!Z24</f>
        <v>0</v>
      </c>
      <c r="AC48" s="41">
        <f>[2]Амортизация!AA24</f>
        <v>55252.692652820653</v>
      </c>
      <c r="AD48" s="41">
        <f>[2]Амортизация!AB24</f>
        <v>55252.692652820653</v>
      </c>
      <c r="AE48" s="41">
        <f>[2]Амортизация!AC24</f>
        <v>55252.692652820653</v>
      </c>
      <c r="AF48" s="41">
        <f>[2]Амортизация!AD24</f>
        <v>55252.692652820653</v>
      </c>
      <c r="AG48" s="41">
        <f>[2]Амортизация!AE24</f>
        <v>55252.692652820653</v>
      </c>
      <c r="AH48" s="41">
        <f>[2]Амортизация!AF24</f>
        <v>0</v>
      </c>
      <c r="AI48" s="41">
        <f>[2]Амортизация!AG24</f>
        <v>0</v>
      </c>
      <c r="AJ48" s="90">
        <f t="shared" si="1"/>
        <v>276263.46326410328</v>
      </c>
    </row>
    <row r="49" spans="1:36" ht="14.25" customHeight="1" x14ac:dyDescent="0.25">
      <c r="A49" s="152"/>
      <c r="B49" s="149"/>
      <c r="C49" s="117">
        <v>2039</v>
      </c>
      <c r="D49" s="39">
        <f t="shared" si="0"/>
        <v>299683.01871562056</v>
      </c>
      <c r="E49" s="33">
        <v>5</v>
      </c>
      <c r="F49" s="41">
        <f>[2]Амортизация!D25</f>
        <v>0</v>
      </c>
      <c r="G49" s="41">
        <f>[2]Амортизация!E25</f>
        <v>0</v>
      </c>
      <c r="H49" s="41">
        <f>[2]Амортизация!F25</f>
        <v>0</v>
      </c>
      <c r="I49" s="41">
        <f>[2]Амортизация!G25</f>
        <v>0</v>
      </c>
      <c r="J49" s="41">
        <f>[2]Амортизация!H25</f>
        <v>0</v>
      </c>
      <c r="K49" s="41">
        <f>[2]Амортизация!I25</f>
        <v>0</v>
      </c>
      <c r="L49" s="41">
        <f>[2]Амортизация!J25</f>
        <v>0</v>
      </c>
      <c r="M49" s="41">
        <f>[2]Амортизация!K25</f>
        <v>0</v>
      </c>
      <c r="N49" s="41">
        <f>[2]Амортизация!L25</f>
        <v>0</v>
      </c>
      <c r="O49" s="41">
        <f>[2]Амортизация!M25</f>
        <v>0</v>
      </c>
      <c r="P49" s="41">
        <f>[2]Амортизация!N25</f>
        <v>0</v>
      </c>
      <c r="Q49" s="41">
        <f>[2]Амортизация!O25</f>
        <v>0</v>
      </c>
      <c r="R49" s="41">
        <f>[2]Амортизация!P25</f>
        <v>0</v>
      </c>
      <c r="S49" s="41">
        <f>[2]Амортизация!Q25</f>
        <v>0</v>
      </c>
      <c r="T49" s="41">
        <f>[2]Амортизация!R25</f>
        <v>0</v>
      </c>
      <c r="U49" s="41">
        <f>[2]Амортизация!S25</f>
        <v>0</v>
      </c>
      <c r="V49" s="41">
        <f>[2]Амортизация!T25</f>
        <v>0</v>
      </c>
      <c r="W49" s="41">
        <f>[2]Амортизация!U25</f>
        <v>0</v>
      </c>
      <c r="X49" s="41">
        <f>[2]Амортизация!V25</f>
        <v>0</v>
      </c>
      <c r="Y49" s="41">
        <f>[2]Амортизация!W25</f>
        <v>0</v>
      </c>
      <c r="Z49" s="41">
        <f>[2]Амортизация!X25</f>
        <v>0</v>
      </c>
      <c r="AA49" s="41">
        <f>[2]Амортизация!Y25</f>
        <v>0</v>
      </c>
      <c r="AB49" s="41">
        <f>[2]Амортизация!Z25</f>
        <v>0</v>
      </c>
      <c r="AC49" s="41">
        <f>[2]Амортизация!AA25</f>
        <v>0</v>
      </c>
      <c r="AD49" s="41">
        <f>[2]Амортизация!AB25</f>
        <v>59936.603743124113</v>
      </c>
      <c r="AE49" s="41">
        <f>[2]Амортизация!AC25</f>
        <v>59936.603743124113</v>
      </c>
      <c r="AF49" s="41">
        <f>[2]Амортизация!AD25</f>
        <v>59936.603743124113</v>
      </c>
      <c r="AG49" s="41">
        <f>[2]Амортизация!AE25</f>
        <v>59936.603743124113</v>
      </c>
      <c r="AH49" s="41">
        <f>[2]Амортизация!AF25</f>
        <v>59936.603743124113</v>
      </c>
      <c r="AI49" s="41">
        <f>[2]Амортизация!AG25</f>
        <v>0</v>
      </c>
      <c r="AJ49" s="90">
        <f t="shared" si="1"/>
        <v>299683.01871562056</v>
      </c>
    </row>
    <row r="50" spans="1:36" ht="14.25" customHeight="1" thickBot="1" x14ac:dyDescent="0.3">
      <c r="A50" s="153"/>
      <c r="B50" s="150"/>
      <c r="C50" s="117">
        <v>2040</v>
      </c>
      <c r="D50" s="39">
        <f t="shared" si="0"/>
        <v>316967.59117642121</v>
      </c>
      <c r="E50" s="33">
        <v>5</v>
      </c>
      <c r="F50" s="41">
        <f>[2]Амортизация!D26</f>
        <v>0</v>
      </c>
      <c r="G50" s="41">
        <f>[2]Амортизация!E26</f>
        <v>0</v>
      </c>
      <c r="H50" s="41">
        <f>[2]Амортизация!F26</f>
        <v>0</v>
      </c>
      <c r="I50" s="41">
        <f>[2]Амортизация!G26</f>
        <v>0</v>
      </c>
      <c r="J50" s="41">
        <f>[2]Амортизация!H26</f>
        <v>0</v>
      </c>
      <c r="K50" s="41">
        <f>[2]Амортизация!I26</f>
        <v>0</v>
      </c>
      <c r="L50" s="41">
        <f>[2]Амортизация!J26</f>
        <v>0</v>
      </c>
      <c r="M50" s="41">
        <f>[2]Амортизация!K26</f>
        <v>0</v>
      </c>
      <c r="N50" s="41">
        <f>[2]Амортизация!L26</f>
        <v>0</v>
      </c>
      <c r="O50" s="41">
        <f>[2]Амортизация!M26</f>
        <v>0</v>
      </c>
      <c r="P50" s="41">
        <f>[2]Амортизация!N26</f>
        <v>0</v>
      </c>
      <c r="Q50" s="41">
        <f>[2]Амортизация!O26</f>
        <v>0</v>
      </c>
      <c r="R50" s="41">
        <f>[2]Амортизация!P26</f>
        <v>0</v>
      </c>
      <c r="S50" s="41">
        <f>[2]Амортизация!Q26</f>
        <v>0</v>
      </c>
      <c r="T50" s="41">
        <f>[2]Амортизация!R26</f>
        <v>0</v>
      </c>
      <c r="U50" s="41">
        <f>[2]Амортизация!S26</f>
        <v>0</v>
      </c>
      <c r="V50" s="41">
        <f>[2]Амортизация!T26</f>
        <v>0</v>
      </c>
      <c r="W50" s="41">
        <f>[2]Амортизация!U26</f>
        <v>0</v>
      </c>
      <c r="X50" s="41">
        <f>[2]Амортизация!V26</f>
        <v>0</v>
      </c>
      <c r="Y50" s="41">
        <f>[2]Амортизация!W26</f>
        <v>0</v>
      </c>
      <c r="Z50" s="41">
        <f>[2]Амортизация!X26</f>
        <v>0</v>
      </c>
      <c r="AA50" s="41">
        <f>[2]Амортизация!Y26</f>
        <v>0</v>
      </c>
      <c r="AB50" s="41">
        <f>[2]Амортизация!Z26</f>
        <v>0</v>
      </c>
      <c r="AC50" s="41">
        <f>[2]Амортизация!AA26</f>
        <v>0</v>
      </c>
      <c r="AD50" s="41">
        <f>[2]Амортизация!AB26</f>
        <v>0</v>
      </c>
      <c r="AE50" s="41">
        <f>[2]Амортизация!AC26</f>
        <v>63393.518235284238</v>
      </c>
      <c r="AF50" s="41">
        <f>[2]Амортизация!AD26</f>
        <v>63393.518235284238</v>
      </c>
      <c r="AG50" s="41">
        <f>[2]Амортизация!AE26</f>
        <v>63393.518235284238</v>
      </c>
      <c r="AH50" s="41">
        <f>[2]Амортизация!AF26</f>
        <v>63393.518235284238</v>
      </c>
      <c r="AI50" s="41">
        <f>[2]Амортизация!AG26</f>
        <v>63393.518235284238</v>
      </c>
      <c r="AJ50" s="90">
        <f t="shared" si="1"/>
        <v>316967.59117642121</v>
      </c>
    </row>
    <row r="51" spans="1:36" ht="15.75" customHeight="1" thickBot="1" x14ac:dyDescent="0.3">
      <c r="A51" s="139" t="s">
        <v>0</v>
      </c>
      <c r="B51" s="140"/>
      <c r="C51" s="141"/>
      <c r="D51" s="35">
        <f>SUM(D26:D50)</f>
        <v>4155504.2343917419</v>
      </c>
      <c r="E51" s="44"/>
      <c r="F51" s="73">
        <f>SUM(F26:F50)</f>
        <v>0</v>
      </c>
      <c r="G51" s="42">
        <f>SUM(G26:G50)</f>
        <v>957.45257104519771</v>
      </c>
      <c r="H51" s="42">
        <f t="shared" ref="H51:AC51" si="2">SUM(H26:H50)</f>
        <v>11489.430852542373</v>
      </c>
      <c r="I51" s="42">
        <f t="shared" si="2"/>
        <v>37358.492557488244</v>
      </c>
      <c r="J51" s="42">
        <f t="shared" si="2"/>
        <v>52453.366001158203</v>
      </c>
      <c r="K51" s="42">
        <f t="shared" si="2"/>
        <v>80466.33266782487</v>
      </c>
      <c r="L51" s="42">
        <f t="shared" si="2"/>
        <v>123591.57139277601</v>
      </c>
      <c r="M51" s="42">
        <f t="shared" si="2"/>
        <v>114803.12881127883</v>
      </c>
      <c r="N51" s="42">
        <f t="shared" si="2"/>
        <v>88934.067106332965</v>
      </c>
      <c r="O51" s="42">
        <f t="shared" si="2"/>
        <v>73839.193662663005</v>
      </c>
      <c r="P51" s="42">
        <f t="shared" si="2"/>
        <v>45826.226995996338</v>
      </c>
      <c r="Q51" s="42">
        <f t="shared" si="2"/>
        <v>6678.6636651506687</v>
      </c>
      <c r="R51" s="42">
        <f t="shared" si="2"/>
        <v>49515.611661236318</v>
      </c>
      <c r="S51" s="42">
        <f t="shared" si="2"/>
        <v>94714.865663475386</v>
      </c>
      <c r="T51" s="42">
        <f t="shared" si="2"/>
        <v>140486.84228237928</v>
      </c>
      <c r="U51" s="42">
        <f t="shared" si="2"/>
        <v>186663.98009552649</v>
      </c>
      <c r="V51" s="42">
        <f t="shared" si="2"/>
        <v>228553.25578099117</v>
      </c>
      <c r="W51" s="42">
        <f t="shared" si="2"/>
        <v>231324.25809058989</v>
      </c>
      <c r="X51" s="42">
        <f t="shared" si="2"/>
        <v>234418.50676844982</v>
      </c>
      <c r="Y51" s="42">
        <f t="shared" si="2"/>
        <v>237192.0974857363</v>
      </c>
      <c r="Z51" s="42">
        <f t="shared" si="2"/>
        <v>239510.31355318829</v>
      </c>
      <c r="AA51" s="42">
        <f t="shared" si="2"/>
        <v>241559.32159754972</v>
      </c>
      <c r="AB51" s="42">
        <f t="shared" si="2"/>
        <v>245385.6028314718</v>
      </c>
      <c r="AC51" s="42">
        <f t="shared" si="2"/>
        <v>252344.79280419345</v>
      </c>
      <c r="AD51" s="42">
        <f t="shared" ref="AD51:AJ51" si="3">SUM(AD26:AD50)</f>
        <v>263735.82921112719</v>
      </c>
      <c r="AE51" s="42">
        <f t="shared" si="3"/>
        <v>278633.99356581224</v>
      </c>
      <c r="AF51" s="42">
        <f t="shared" si="3"/>
        <v>229760.58187083545</v>
      </c>
      <c r="AG51" s="42">
        <f t="shared" si="3"/>
        <v>178582.814631229</v>
      </c>
      <c r="AH51" s="42">
        <f t="shared" si="3"/>
        <v>123330.12197840835</v>
      </c>
      <c r="AI51" s="42">
        <f t="shared" si="3"/>
        <v>63393.518235284238</v>
      </c>
      <c r="AJ51" s="91">
        <f t="shared" si="3"/>
        <v>4155504.2343917419</v>
      </c>
    </row>
    <row r="53" spans="1:36" ht="24" customHeight="1" thickBot="1" x14ac:dyDescent="0.3">
      <c r="A53" s="147" t="s">
        <v>22</v>
      </c>
      <c r="B53" s="147"/>
      <c r="C53" s="147"/>
      <c r="D53" s="147"/>
      <c r="E53" s="147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</row>
    <row r="54" spans="1:36" ht="15" customHeight="1" thickBot="1" x14ac:dyDescent="0.3">
      <c r="A54" s="143" t="s">
        <v>14</v>
      </c>
      <c r="B54" s="156" t="s">
        <v>5</v>
      </c>
      <c r="C54" s="162"/>
      <c r="D54" s="156" t="s">
        <v>29</v>
      </c>
      <c r="E54" s="157"/>
      <c r="F54" s="139" t="s">
        <v>15</v>
      </c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2"/>
    </row>
    <row r="55" spans="1:36" ht="15.75" customHeight="1" thickBot="1" x14ac:dyDescent="0.3">
      <c r="A55" s="144"/>
      <c r="B55" s="158"/>
      <c r="C55" s="163"/>
      <c r="D55" s="158"/>
      <c r="E55" s="159"/>
      <c r="F55" s="104">
        <v>2016</v>
      </c>
      <c r="G55" s="105">
        <v>2017</v>
      </c>
      <c r="H55" s="105">
        <v>2018</v>
      </c>
      <c r="I55" s="106">
        <v>2019</v>
      </c>
      <c r="J55" s="106">
        <v>2020</v>
      </c>
      <c r="K55" s="106">
        <v>2021</v>
      </c>
      <c r="L55" s="106">
        <v>2022</v>
      </c>
      <c r="M55" s="106">
        <v>2023</v>
      </c>
      <c r="N55" s="106">
        <v>2024</v>
      </c>
      <c r="O55" s="106">
        <v>2025</v>
      </c>
      <c r="P55" s="106">
        <v>2026</v>
      </c>
      <c r="Q55" s="105">
        <v>2027</v>
      </c>
      <c r="R55" s="106">
        <v>2028</v>
      </c>
      <c r="S55" s="25">
        <v>2029</v>
      </c>
      <c r="T55" s="106">
        <v>2030</v>
      </c>
      <c r="U55" s="25">
        <v>2031</v>
      </c>
      <c r="V55" s="106">
        <v>2032</v>
      </c>
      <c r="W55" s="25">
        <v>2033</v>
      </c>
      <c r="X55" s="106">
        <v>2034</v>
      </c>
      <c r="Y55" s="25">
        <v>2035</v>
      </c>
      <c r="Z55" s="106">
        <v>2036</v>
      </c>
      <c r="AA55" s="106">
        <v>2037</v>
      </c>
      <c r="AB55" s="106">
        <v>2038</v>
      </c>
      <c r="AC55" s="106">
        <v>2039</v>
      </c>
      <c r="AD55" s="106">
        <v>2040</v>
      </c>
      <c r="AE55" s="106">
        <v>2041</v>
      </c>
      <c r="AF55" s="120" t="s">
        <v>1</v>
      </c>
    </row>
    <row r="56" spans="1:36" ht="45.75" customHeight="1" thickBot="1" x14ac:dyDescent="0.3">
      <c r="A56" s="46">
        <v>1</v>
      </c>
      <c r="B56" s="160" t="s">
        <v>22</v>
      </c>
      <c r="C56" s="161"/>
      <c r="D56" s="154">
        <v>12</v>
      </c>
      <c r="E56" s="155"/>
      <c r="F56" s="118">
        <f>'[2]все дома (от 4 без авар)'!$AK$4555</f>
        <v>0</v>
      </c>
      <c r="G56" s="113">
        <f>'[2]все дома (от 4 без авар)'!$AK$4556</f>
        <v>0</v>
      </c>
      <c r="H56" s="113">
        <f>'[2]все дома (от 4 без авар)'!$AK$4557</f>
        <v>0</v>
      </c>
      <c r="I56" s="113">
        <f>'[2]все дома (от 4 без авар)'!$AK$4558</f>
        <v>0</v>
      </c>
      <c r="J56" s="113">
        <f>'[2]все дома (от 4 без авар)'!$AK$4559</f>
        <v>3843.0000000000005</v>
      </c>
      <c r="K56" s="113">
        <f>'[2]все дома (от 4 без авар)'!$AK$4560</f>
        <v>13101.784242546868</v>
      </c>
      <c r="L56" s="113">
        <f>'[2]все дома (от 4 без авар)'!$AK$4561</f>
        <v>13888.176363820301</v>
      </c>
      <c r="M56" s="113">
        <f>'[2]все дома (от 4 без авар)'!$AK$4562</f>
        <v>4629.392121273434</v>
      </c>
      <c r="N56" s="113">
        <f>'[2]все дома (от 4 без авар)'!$AK$4563</f>
        <v>0</v>
      </c>
      <c r="O56" s="113">
        <f>'[2]все дома (от 4 без авар)'!$AK$4564</f>
        <v>0</v>
      </c>
      <c r="P56" s="113">
        <f>'[2]все дома (от 4 без авар)'!$AK$4565</f>
        <v>1182.819686825932</v>
      </c>
      <c r="Q56" s="37">
        <f>'[2]все дома (от 4 без авар)'!$AK$4566</f>
        <v>2150.6835609727482</v>
      </c>
      <c r="R56" s="113">
        <f>'[2]все дома (от 4 без авар)'!$AK$4567</f>
        <v>2076.3476398564162</v>
      </c>
      <c r="S56" s="113">
        <f>'[2]все дома (от 4 без авар)'!$AK$4568</f>
        <v>2346.2198438265805</v>
      </c>
      <c r="T56" s="113">
        <f>'[2]все дома (от 4 без авар)'!$AK$4569</f>
        <v>2543.6315792402847</v>
      </c>
      <c r="U56" s="113">
        <f>'[2]все дома (от 4 без авар)'!$AK$4570</f>
        <v>2760.6541870984097</v>
      </c>
      <c r="V56" s="113">
        <f>'[2]все дома (от 4 без авар)'!$AK$4571</f>
        <v>3024.3381434150142</v>
      </c>
      <c r="W56" s="37">
        <f>'[2]все дома (от 4 без авар)'!$AK$4572</f>
        <v>3406.9097094299086</v>
      </c>
      <c r="X56" s="113">
        <f>'[2]все дома (от 4 без авар)'!$AK$4573</f>
        <v>3690.6801574378742</v>
      </c>
      <c r="Y56" s="113">
        <f>'[2]все дома (от 4 без авар)'!$AK$4574</f>
        <v>3631.4130804826145</v>
      </c>
      <c r="Z56" s="113">
        <f>'[2]все дома (от 4 без авар)'!$AK$4575</f>
        <v>3642.9726576387502</v>
      </c>
      <c r="AA56" s="113">
        <f>'[2]все дома (от 4 без авар)'!$AK$4576</f>
        <v>4436.9394412747015</v>
      </c>
      <c r="AB56" s="113">
        <f>'[2]все дома (от 4 без авар)'!$AK$4577</f>
        <v>6546.2561060984972</v>
      </c>
      <c r="AC56" s="113">
        <f>'[2]все дома (от 4 без авар)'!$AK$4578</f>
        <v>6497.2967726175502</v>
      </c>
      <c r="AD56" s="113">
        <f>'[2]все дома (от 4 без авар)'!$AK$4579</f>
        <v>5029.910467557138</v>
      </c>
      <c r="AE56" s="119">
        <f>'[2]все дома (от 4 без авар)'!$AK$4580</f>
        <v>2506.8398423673943</v>
      </c>
      <c r="AF56" s="108">
        <f>SUM(F56:AE56)</f>
        <v>90936.265603780426</v>
      </c>
    </row>
  </sheetData>
  <mergeCells count="18">
    <mergeCell ref="D56:E56"/>
    <mergeCell ref="D54:E55"/>
    <mergeCell ref="B56:C56"/>
    <mergeCell ref="B54:C55"/>
    <mergeCell ref="A53:AA53"/>
    <mergeCell ref="A54:A55"/>
    <mergeCell ref="F54:AF54"/>
    <mergeCell ref="A2:AJ2"/>
    <mergeCell ref="E24:E25"/>
    <mergeCell ref="A51:C51"/>
    <mergeCell ref="F24:AJ24"/>
    <mergeCell ref="A24:A25"/>
    <mergeCell ref="B24:B25"/>
    <mergeCell ref="D24:D25"/>
    <mergeCell ref="C24:C25"/>
    <mergeCell ref="A23:AJ23"/>
    <mergeCell ref="B26:B50"/>
    <mergeCell ref="A26:A50"/>
  </mergeCells>
  <pageMargins left="0.19685039370078741" right="0.19685039370078741" top="0.78740157480314965" bottom="0.31496062992125984" header="0.31496062992125984" footer="0.31496062992125984"/>
  <pageSetup paperSize="9" scale="73" fitToHeight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zoomScale="85" zoomScaleNormal="85" workbookViewId="0">
      <selection activeCell="O46" sqref="O46"/>
    </sheetView>
  </sheetViews>
  <sheetFormatPr defaultRowHeight="12.75" x14ac:dyDescent="0.25"/>
  <cols>
    <col min="1" max="1" width="5.85546875" style="1" bestFit="1" customWidth="1"/>
    <col min="2" max="2" width="37.85546875" style="1" customWidth="1"/>
    <col min="3" max="3" width="10.7109375" style="1" customWidth="1"/>
    <col min="4" max="4" width="18.28515625" style="1" customWidth="1"/>
    <col min="5" max="5" width="7.5703125" style="1" customWidth="1"/>
    <col min="6" max="9" width="7.140625" style="1" customWidth="1"/>
    <col min="10" max="16" width="7.42578125" style="1" bestFit="1" customWidth="1"/>
    <col min="17" max="17" width="7.42578125" style="1" customWidth="1"/>
    <col min="18" max="18" width="7.7109375" style="1" bestFit="1" customWidth="1"/>
    <col min="19" max="16384" width="9.140625" style="1"/>
  </cols>
  <sheetData>
    <row r="1" spans="1:18" x14ac:dyDescent="0.25">
      <c r="H1" s="21"/>
    </row>
    <row r="2" spans="1:18" ht="35.25" customHeight="1" x14ac:dyDescent="0.25">
      <c r="A2" s="170" t="s">
        <v>43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</row>
    <row r="3" spans="1:18" ht="15.75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115"/>
      <c r="R3" s="52" t="s">
        <v>30</v>
      </c>
    </row>
    <row r="4" spans="1:18" ht="15.75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115"/>
      <c r="R4" s="53" t="s">
        <v>31</v>
      </c>
    </row>
    <row r="5" spans="1:18" ht="15.75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115"/>
      <c r="R5" s="52" t="s">
        <v>32</v>
      </c>
    </row>
    <row r="6" spans="1:18" ht="15.75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115"/>
      <c r="R6" s="52" t="s">
        <v>40</v>
      </c>
    </row>
    <row r="7" spans="1:18" ht="15.75" x14ac:dyDescent="0.2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115"/>
      <c r="R7" s="52" t="s">
        <v>33</v>
      </c>
    </row>
    <row r="8" spans="1:18" ht="15.7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8" hidden="1" x14ac:dyDescent="0.25">
      <c r="E9" s="19" t="e">
        <f>#REF!+#REF!</f>
        <v>#REF!</v>
      </c>
      <c r="F9" s="19" t="e">
        <f>#REF!+#REF!</f>
        <v>#REF!</v>
      </c>
      <c r="G9" s="19" t="e">
        <f>#REF!+#REF!</f>
        <v>#REF!</v>
      </c>
      <c r="H9" s="19" t="e">
        <f>SUM(E9:G9)</f>
        <v>#REF!</v>
      </c>
    </row>
    <row r="10" spans="1:18" hidden="1" x14ac:dyDescent="0.25">
      <c r="E10" s="19" t="e">
        <f>E9*1.18</f>
        <v>#REF!</v>
      </c>
      <c r="F10" s="19" t="e">
        <f>F9*1.18</f>
        <v>#REF!</v>
      </c>
      <c r="G10" s="19" t="e">
        <f>G9*1.18</f>
        <v>#REF!</v>
      </c>
      <c r="H10" s="19" t="e">
        <f>SUM(E10:G10)</f>
        <v>#REF!</v>
      </c>
    </row>
    <row r="11" spans="1:18" hidden="1" x14ac:dyDescent="0.25">
      <c r="E11" s="19"/>
      <c r="F11" s="19"/>
      <c r="G11" s="19"/>
      <c r="H11" s="19"/>
    </row>
    <row r="12" spans="1:18" hidden="1" x14ac:dyDescent="0.25">
      <c r="E12" s="19" t="e">
        <f>E10</f>
        <v>#REF!</v>
      </c>
      <c r="F12" s="19" t="e">
        <f>E10+F10</f>
        <v>#REF!</v>
      </c>
      <c r="G12" s="19" t="e">
        <f>E10+F10+G10</f>
        <v>#REF!</v>
      </c>
      <c r="H12" s="19"/>
    </row>
    <row r="13" spans="1:18" hidden="1" x14ac:dyDescent="0.25">
      <c r="E13" s="19"/>
      <c r="F13" s="19"/>
      <c r="G13" s="19"/>
      <c r="H13" s="19"/>
    </row>
    <row r="14" spans="1:18" hidden="1" x14ac:dyDescent="0.25">
      <c r="E14" s="19"/>
      <c r="F14" s="19"/>
      <c r="G14" s="19"/>
      <c r="H14" s="19"/>
    </row>
    <row r="15" spans="1:18" hidden="1" x14ac:dyDescent="0.25">
      <c r="D15" s="22" t="s">
        <v>18</v>
      </c>
      <c r="E15" s="18" t="e">
        <f>E16/1.18</f>
        <v>#REF!</v>
      </c>
      <c r="F15" s="18" t="e">
        <f>F16/1.18</f>
        <v>#REF!</v>
      </c>
      <c r="G15" s="18" t="e">
        <f>G16/1.18</f>
        <v>#REF!</v>
      </c>
      <c r="H15" s="19" t="e">
        <f>SUM(E15:G15)</f>
        <v>#REF!</v>
      </c>
    </row>
    <row r="16" spans="1:18" hidden="1" x14ac:dyDescent="0.25">
      <c r="D16" s="22" t="s">
        <v>17</v>
      </c>
      <c r="E16" s="18" t="e">
        <f>E10/#REF!</f>
        <v>#REF!</v>
      </c>
      <c r="F16" s="18" t="e">
        <f>F10/(#REF!*#REF!)</f>
        <v>#REF!</v>
      </c>
      <c r="G16" s="18" t="e">
        <f>G10/(#REF!*#REF!*#REF!)</f>
        <v>#REF!</v>
      </c>
      <c r="H16" s="19" t="e">
        <f>SUM(E16:G16)</f>
        <v>#REF!</v>
      </c>
    </row>
    <row r="17" spans="1:18" hidden="1" x14ac:dyDescent="0.25">
      <c r="E17" s="18" t="e">
        <f>H16*#REF!</f>
        <v>#REF!</v>
      </c>
      <c r="F17" s="18" t="e">
        <f>E17*#REF!</f>
        <v>#REF!</v>
      </c>
      <c r="G17" s="18" t="e">
        <f>F17*#REF!</f>
        <v>#REF!</v>
      </c>
      <c r="H17" s="18"/>
    </row>
    <row r="18" spans="1:18" hidden="1" x14ac:dyDescent="0.25">
      <c r="E18" s="20"/>
      <c r="F18" s="20"/>
      <c r="G18" s="20"/>
      <c r="H18" s="18"/>
    </row>
    <row r="19" spans="1:18" hidden="1" x14ac:dyDescent="0.25">
      <c r="D19" s="21" t="s">
        <v>16</v>
      </c>
      <c r="E19" s="20" t="e">
        <f>E12/E17</f>
        <v>#REF!</v>
      </c>
      <c r="F19" s="20" t="e">
        <f>F12/(E17*E19*#REF!)</f>
        <v>#REF!</v>
      </c>
      <c r="G19" s="20" t="e">
        <f>G12/(E17*E19*F19*#REF!*#REF!)</f>
        <v>#REF!</v>
      </c>
      <c r="H19" s="18"/>
    </row>
    <row r="20" spans="1:18" hidden="1" x14ac:dyDescent="0.25">
      <c r="E20" s="18"/>
      <c r="F20" s="20"/>
      <c r="G20" s="18"/>
      <c r="H20" s="18"/>
    </row>
    <row r="21" spans="1:18" hidden="1" x14ac:dyDescent="0.25">
      <c r="E21" s="20">
        <v>0.35068912710566602</v>
      </c>
      <c r="F21" s="20">
        <v>1.8682712609427501</v>
      </c>
      <c r="G21" s="20">
        <v>1.44699393856659</v>
      </c>
      <c r="H21" s="18"/>
    </row>
    <row r="22" spans="1:18" hidden="1" x14ac:dyDescent="0.25">
      <c r="E22" s="18"/>
      <c r="F22" s="18"/>
      <c r="G22" s="18"/>
      <c r="H22" s="18"/>
    </row>
    <row r="23" spans="1:18" ht="24.75" customHeight="1" thickBot="1" x14ac:dyDescent="0.3">
      <c r="A23" s="147" t="s">
        <v>21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</row>
    <row r="24" spans="1:18" ht="28.5" customHeight="1" thickBot="1" x14ac:dyDescent="0.3">
      <c r="A24" s="143" t="s">
        <v>14</v>
      </c>
      <c r="B24" s="145" t="s">
        <v>5</v>
      </c>
      <c r="C24" s="145" t="s">
        <v>27</v>
      </c>
      <c r="D24" s="145" t="s">
        <v>28</v>
      </c>
      <c r="E24" s="165" t="s">
        <v>19</v>
      </c>
      <c r="F24" s="139" t="s">
        <v>15</v>
      </c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2"/>
    </row>
    <row r="25" spans="1:18" ht="29.25" customHeight="1" thickBot="1" x14ac:dyDescent="0.3">
      <c r="A25" s="144"/>
      <c r="B25" s="146"/>
      <c r="C25" s="146"/>
      <c r="D25" s="146"/>
      <c r="E25" s="166"/>
      <c r="F25" s="36">
        <v>2020</v>
      </c>
      <c r="G25" s="25">
        <v>2021</v>
      </c>
      <c r="H25" s="25">
        <v>2022</v>
      </c>
      <c r="I25" s="25">
        <v>2023</v>
      </c>
      <c r="J25" s="25">
        <v>2024</v>
      </c>
      <c r="K25" s="25">
        <v>2025</v>
      </c>
      <c r="L25" s="25">
        <v>2026</v>
      </c>
      <c r="M25" s="25">
        <v>2027</v>
      </c>
      <c r="N25" s="25">
        <v>2028</v>
      </c>
      <c r="O25" s="25">
        <v>2029</v>
      </c>
      <c r="P25" s="25">
        <v>2030</v>
      </c>
      <c r="Q25" s="25">
        <v>2031</v>
      </c>
      <c r="R25" s="7" t="s">
        <v>1</v>
      </c>
    </row>
    <row r="26" spans="1:18" ht="14.25" customHeight="1" x14ac:dyDescent="0.25">
      <c r="A26" s="151">
        <v>1</v>
      </c>
      <c r="B26" s="167" t="s">
        <v>20</v>
      </c>
      <c r="C26" s="92">
        <v>2020</v>
      </c>
      <c r="D26" s="39">
        <f>R26</f>
        <v>23136.999735225381</v>
      </c>
      <c r="E26" s="95">
        <v>5</v>
      </c>
      <c r="F26" s="109">
        <f>[3]Амортизация!H6</f>
        <v>385.61666225375637</v>
      </c>
      <c r="G26" s="110">
        <f>[3]Амортизация!I6</f>
        <v>4627.3999470450763</v>
      </c>
      <c r="H26" s="110">
        <f>[3]Амортизация!J6</f>
        <v>4627.3999470450763</v>
      </c>
      <c r="I26" s="110">
        <f>[3]Амортизация!K6</f>
        <v>4627.3999470450763</v>
      </c>
      <c r="J26" s="110">
        <f>[3]Амортизация!L6</f>
        <v>4627.3999470450763</v>
      </c>
      <c r="K26" s="110">
        <f>[3]Амортизация!M6</f>
        <v>4241.7832847913205</v>
      </c>
      <c r="L26" s="110">
        <f>[3]Амортизация!N6</f>
        <v>0</v>
      </c>
      <c r="M26" s="110">
        <f>[3]Амортизация!O6</f>
        <v>0</v>
      </c>
      <c r="N26" s="110">
        <f>[3]Амортизация!P6</f>
        <v>0</v>
      </c>
      <c r="O26" s="110">
        <f>[3]Амортизация!Q6</f>
        <v>0</v>
      </c>
      <c r="P26" s="110">
        <f>[3]Амортизация!R6</f>
        <v>0</v>
      </c>
      <c r="Q26" s="110">
        <f>[3]Амортизация!S6</f>
        <v>0</v>
      </c>
      <c r="R26" s="90">
        <f>SUM(F26:Q26)</f>
        <v>23136.999735225381</v>
      </c>
    </row>
    <row r="27" spans="1:18" ht="14.25" customHeight="1" x14ac:dyDescent="0.25">
      <c r="A27" s="152"/>
      <c r="B27" s="168"/>
      <c r="C27" s="56">
        <v>2021</v>
      </c>
      <c r="D27" s="38">
        <f t="shared" ref="D27:D28" si="0">R27</f>
        <v>31873.024829848655</v>
      </c>
      <c r="E27" s="31">
        <v>5</v>
      </c>
      <c r="F27" s="109">
        <f>[3]Амортизация!H7</f>
        <v>0</v>
      </c>
      <c r="G27" s="95">
        <f>[3]Амортизация!I7</f>
        <v>0</v>
      </c>
      <c r="H27" s="95">
        <f>[3]Амортизация!J7</f>
        <v>6374.604965969731</v>
      </c>
      <c r="I27" s="95">
        <f>[3]Амортизация!K7</f>
        <v>6374.604965969731</v>
      </c>
      <c r="J27" s="95">
        <f>[3]Амортизация!L7</f>
        <v>6374.604965969731</v>
      </c>
      <c r="K27" s="95">
        <f>[3]Амортизация!M7</f>
        <v>6374.604965969731</v>
      </c>
      <c r="L27" s="95">
        <f>[3]Амортизация!N7</f>
        <v>6374.604965969731</v>
      </c>
      <c r="M27" s="95">
        <f>[3]Амортизация!O7</f>
        <v>0</v>
      </c>
      <c r="N27" s="95">
        <f>[3]Амортизация!P7</f>
        <v>0</v>
      </c>
      <c r="O27" s="95">
        <f>[3]Амортизация!Q7</f>
        <v>0</v>
      </c>
      <c r="P27" s="95">
        <f>[3]Амортизация!R7</f>
        <v>0</v>
      </c>
      <c r="Q27" s="95">
        <f>[3]Амортизация!S7</f>
        <v>0</v>
      </c>
      <c r="R27" s="90">
        <f>SUM(F27:Q27)</f>
        <v>31873.024829848655</v>
      </c>
    </row>
    <row r="28" spans="1:18" ht="14.25" customHeight="1" x14ac:dyDescent="0.25">
      <c r="A28" s="152"/>
      <c r="B28" s="168"/>
      <c r="C28" s="85">
        <v>2022</v>
      </c>
      <c r="D28" s="38">
        <f t="shared" si="0"/>
        <v>126626.74929256941</v>
      </c>
      <c r="E28" s="31">
        <v>5</v>
      </c>
      <c r="F28" s="109">
        <f>[3]Амортизация!H8</f>
        <v>0</v>
      </c>
      <c r="G28" s="95">
        <f>[3]Амортизация!I8</f>
        <v>0</v>
      </c>
      <c r="H28" s="95">
        <f>[3]Амортизация!J8</f>
        <v>0</v>
      </c>
      <c r="I28" s="95">
        <f>[3]Амортизация!K8</f>
        <v>25325.34985851388</v>
      </c>
      <c r="J28" s="95">
        <f>[3]Амортизация!L8</f>
        <v>25325.34985851388</v>
      </c>
      <c r="K28" s="95">
        <f>[3]Амортизация!M8</f>
        <v>25325.34985851388</v>
      </c>
      <c r="L28" s="95">
        <f>[3]Амортизация!N8</f>
        <v>25325.34985851388</v>
      </c>
      <c r="M28" s="95">
        <f>[3]Амортизация!O8</f>
        <v>25325.34985851388</v>
      </c>
      <c r="N28" s="95">
        <f>[3]Амортизация!P8</f>
        <v>0</v>
      </c>
      <c r="O28" s="95">
        <f>[3]Амортизация!Q8</f>
        <v>0</v>
      </c>
      <c r="P28" s="95">
        <f>[3]Амортизация!R8</f>
        <v>0</v>
      </c>
      <c r="Q28" s="95">
        <f>[3]Амортизация!S8</f>
        <v>0</v>
      </c>
      <c r="R28" s="90">
        <f t="shared" ref="R28:R32" si="1">SUM(F28:Q28)</f>
        <v>126626.74929256941</v>
      </c>
    </row>
    <row r="29" spans="1:18" ht="14.25" customHeight="1" x14ac:dyDescent="0.25">
      <c r="A29" s="152"/>
      <c r="B29" s="168"/>
      <c r="C29" s="85">
        <v>2023</v>
      </c>
      <c r="D29" s="38">
        <f t="shared" ref="D29:D32" si="2">R29</f>
        <v>159975.17255330662</v>
      </c>
      <c r="E29" s="31">
        <v>5</v>
      </c>
      <c r="F29" s="109">
        <f>[3]Амортизация!H9</f>
        <v>0</v>
      </c>
      <c r="G29" s="95">
        <f>[3]Амортизация!I9</f>
        <v>0</v>
      </c>
      <c r="H29" s="95">
        <f>[3]Амортизация!J9</f>
        <v>0</v>
      </c>
      <c r="I29" s="95">
        <f>[3]Амортизация!K9</f>
        <v>0</v>
      </c>
      <c r="J29" s="95">
        <f>[3]Амортизация!L9</f>
        <v>31995.034510661324</v>
      </c>
      <c r="K29" s="95">
        <f>[3]Амортизация!M9</f>
        <v>31995.034510661324</v>
      </c>
      <c r="L29" s="95">
        <f>[3]Амортизация!N9</f>
        <v>31995.034510661324</v>
      </c>
      <c r="M29" s="95">
        <f>[3]Амортизация!O9</f>
        <v>31995.034510661324</v>
      </c>
      <c r="N29" s="95">
        <f>[3]Амортизация!P9</f>
        <v>31995.034510661324</v>
      </c>
      <c r="O29" s="95">
        <f>[3]Амортизация!Q9</f>
        <v>0</v>
      </c>
      <c r="P29" s="95">
        <f>[3]Амортизация!R9</f>
        <v>0</v>
      </c>
      <c r="Q29" s="95">
        <f>[3]Амортизация!S9</f>
        <v>0</v>
      </c>
      <c r="R29" s="90">
        <f t="shared" si="1"/>
        <v>159975.17255330662</v>
      </c>
    </row>
    <row r="30" spans="1:18" ht="14.25" customHeight="1" x14ac:dyDescent="0.25">
      <c r="A30" s="152"/>
      <c r="B30" s="168"/>
      <c r="C30" s="85">
        <v>2024</v>
      </c>
      <c r="D30" s="38">
        <f t="shared" si="2"/>
        <v>174499.12340519513</v>
      </c>
      <c r="E30" s="31">
        <v>5</v>
      </c>
      <c r="F30" s="109">
        <f>[3]Амортизация!H10</f>
        <v>0</v>
      </c>
      <c r="G30" s="95">
        <f>[3]Амортизация!I10</f>
        <v>0</v>
      </c>
      <c r="H30" s="95">
        <f>[3]Амортизация!J10</f>
        <v>0</v>
      </c>
      <c r="I30" s="95">
        <f>[3]Амортизация!K10</f>
        <v>0</v>
      </c>
      <c r="J30" s="95">
        <f>[3]Амортизация!L10</f>
        <v>0</v>
      </c>
      <c r="K30" s="95">
        <f>[3]Амортизация!M10</f>
        <v>34899.824681039026</v>
      </c>
      <c r="L30" s="95">
        <f>[3]Амортизация!N10</f>
        <v>34899.824681039026</v>
      </c>
      <c r="M30" s="95">
        <f>[3]Амортизация!O10</f>
        <v>34899.824681039026</v>
      </c>
      <c r="N30" s="95">
        <f>[3]Амортизация!P10</f>
        <v>34899.824681039026</v>
      </c>
      <c r="O30" s="95">
        <f>[3]Амортизация!Q10</f>
        <v>34899.824681039026</v>
      </c>
      <c r="P30" s="95">
        <f>[3]Амортизация!R10</f>
        <v>0</v>
      </c>
      <c r="Q30" s="95">
        <f>[3]Амортизация!S10</f>
        <v>0</v>
      </c>
      <c r="R30" s="90">
        <f t="shared" si="1"/>
        <v>174499.12340519513</v>
      </c>
    </row>
    <row r="31" spans="1:18" ht="14.25" customHeight="1" x14ac:dyDescent="0.25">
      <c r="A31" s="152"/>
      <c r="B31" s="168"/>
      <c r="C31" s="117">
        <v>2025</v>
      </c>
      <c r="D31" s="38">
        <f t="shared" si="2"/>
        <v>184558.8976297749</v>
      </c>
      <c r="E31" s="31">
        <v>5</v>
      </c>
      <c r="F31" s="109">
        <f>[3]Амортизация!H11</f>
        <v>0</v>
      </c>
      <c r="G31" s="95">
        <f>[3]Амортизация!I11</f>
        <v>0</v>
      </c>
      <c r="H31" s="95">
        <f>[3]Амортизация!J11</f>
        <v>0</v>
      </c>
      <c r="I31" s="95">
        <f>[3]Амортизация!K11</f>
        <v>0</v>
      </c>
      <c r="J31" s="95">
        <f>[3]Амортизация!L11</f>
        <v>0</v>
      </c>
      <c r="K31" s="95">
        <f>[3]Амортизация!M11</f>
        <v>0</v>
      </c>
      <c r="L31" s="95">
        <f>[3]Амортизация!N11</f>
        <v>36911.779525954982</v>
      </c>
      <c r="M31" s="95">
        <f>[3]Амортизация!O11</f>
        <v>36911.779525954982</v>
      </c>
      <c r="N31" s="95">
        <f>[3]Амортизация!P11</f>
        <v>36911.779525954982</v>
      </c>
      <c r="O31" s="95">
        <f>[3]Амортизация!Q11</f>
        <v>36911.779525954982</v>
      </c>
      <c r="P31" s="95">
        <f>[3]Амортизация!R11</f>
        <v>36911.779525954982</v>
      </c>
      <c r="Q31" s="95">
        <f>[3]Амортизация!S11</f>
        <v>0</v>
      </c>
      <c r="R31" s="90">
        <f t="shared" si="1"/>
        <v>184558.8976297749</v>
      </c>
    </row>
    <row r="32" spans="1:18" ht="14.25" customHeight="1" thickBot="1" x14ac:dyDescent="0.3">
      <c r="A32" s="153"/>
      <c r="B32" s="169"/>
      <c r="C32" s="117">
        <v>2026</v>
      </c>
      <c r="D32" s="38">
        <f t="shared" si="2"/>
        <v>196399.74746879918</v>
      </c>
      <c r="E32" s="31">
        <v>5</v>
      </c>
      <c r="F32" s="109">
        <f>[3]Амортизация!H12</f>
        <v>0</v>
      </c>
      <c r="G32" s="111">
        <f>[3]Амортизация!I12</f>
        <v>0</v>
      </c>
      <c r="H32" s="111">
        <f>[3]Амортизация!J12</f>
        <v>0</v>
      </c>
      <c r="I32" s="111">
        <f>[3]Амортизация!K12</f>
        <v>0</v>
      </c>
      <c r="J32" s="111">
        <f>[3]Амортизация!L12</f>
        <v>0</v>
      </c>
      <c r="K32" s="111">
        <f>[3]Амортизация!M12</f>
        <v>0</v>
      </c>
      <c r="L32" s="111">
        <f>[3]Амортизация!N12</f>
        <v>0</v>
      </c>
      <c r="M32" s="111">
        <f>[3]Амортизация!O12</f>
        <v>39279.949493759836</v>
      </c>
      <c r="N32" s="111">
        <f>[3]Амортизация!P12</f>
        <v>39279.949493759836</v>
      </c>
      <c r="O32" s="111">
        <f>[3]Амортизация!Q12</f>
        <v>39279.949493759836</v>
      </c>
      <c r="P32" s="111">
        <f>[3]Амортизация!R12</f>
        <v>39279.949493759836</v>
      </c>
      <c r="Q32" s="111">
        <f>[3]Амортизация!S12</f>
        <v>39279.949493759836</v>
      </c>
      <c r="R32" s="90">
        <f t="shared" si="1"/>
        <v>196399.74746879918</v>
      </c>
    </row>
    <row r="33" spans="1:18" ht="15.75" customHeight="1" thickBot="1" x14ac:dyDescent="0.3">
      <c r="A33" s="139" t="s">
        <v>0</v>
      </c>
      <c r="B33" s="140"/>
      <c r="C33" s="140"/>
      <c r="D33" s="35">
        <f>SUM(D26:D32)</f>
        <v>897069.71491471934</v>
      </c>
      <c r="E33" s="88"/>
      <c r="F33" s="89">
        <f>SUM(F26:F32)</f>
        <v>385.61666225375637</v>
      </c>
      <c r="G33" s="122">
        <f t="shared" ref="G33:O33" si="3">SUM(G26:G32)</f>
        <v>4627.3999470450763</v>
      </c>
      <c r="H33" s="122">
        <f t="shared" si="3"/>
        <v>11002.004913014807</v>
      </c>
      <c r="I33" s="122">
        <f t="shared" si="3"/>
        <v>36327.354771528684</v>
      </c>
      <c r="J33" s="122">
        <f t="shared" si="3"/>
        <v>68322.389282190008</v>
      </c>
      <c r="K33" s="122">
        <f t="shared" si="3"/>
        <v>102836.59730097528</v>
      </c>
      <c r="L33" s="122">
        <f t="shared" si="3"/>
        <v>135506.59354213893</v>
      </c>
      <c r="M33" s="122">
        <f t="shared" si="3"/>
        <v>168411.93806992905</v>
      </c>
      <c r="N33" s="122">
        <f t="shared" si="3"/>
        <v>143086.58821141516</v>
      </c>
      <c r="O33" s="122">
        <f t="shared" si="3"/>
        <v>111091.55370075384</v>
      </c>
      <c r="P33" s="35">
        <f>SUM(P26:P32)</f>
        <v>76191.72901971481</v>
      </c>
      <c r="Q33" s="121">
        <f>SUM(Q26:Q32)</f>
        <v>39279.949493759836</v>
      </c>
      <c r="R33" s="91">
        <f>SUM(R26:R32)</f>
        <v>897069.71491471934</v>
      </c>
    </row>
    <row r="35" spans="1:18" ht="24" customHeight="1" thickBot="1" x14ac:dyDescent="0.3">
      <c r="A35" s="147" t="s">
        <v>22</v>
      </c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</row>
    <row r="36" spans="1:18" ht="15" customHeight="1" thickBot="1" x14ac:dyDescent="0.3">
      <c r="A36" s="143" t="s">
        <v>14</v>
      </c>
      <c r="B36" s="156" t="s">
        <v>5</v>
      </c>
      <c r="C36" s="172"/>
      <c r="D36" s="172"/>
      <c r="E36" s="172"/>
      <c r="F36" s="172"/>
      <c r="G36" s="162"/>
      <c r="H36" s="156" t="s">
        <v>29</v>
      </c>
      <c r="I36" s="157"/>
      <c r="J36" s="139" t="s">
        <v>15</v>
      </c>
      <c r="K36" s="140"/>
      <c r="L36" s="140"/>
      <c r="M36" s="140"/>
      <c r="N36" s="140"/>
      <c r="O36" s="140"/>
      <c r="P36" s="140"/>
      <c r="Q36" s="140"/>
      <c r="R36" s="142"/>
    </row>
    <row r="37" spans="1:18" ht="15.75" customHeight="1" thickBot="1" x14ac:dyDescent="0.3">
      <c r="A37" s="144"/>
      <c r="B37" s="158"/>
      <c r="C37" s="173"/>
      <c r="D37" s="173"/>
      <c r="E37" s="173"/>
      <c r="F37" s="173"/>
      <c r="G37" s="163"/>
      <c r="H37" s="158"/>
      <c r="I37" s="159"/>
      <c r="J37" s="58">
        <v>2020</v>
      </c>
      <c r="K37" s="55">
        <v>2021</v>
      </c>
      <c r="L37" s="55">
        <v>2022</v>
      </c>
      <c r="M37" s="55">
        <v>2023</v>
      </c>
      <c r="N37" s="55">
        <v>2024</v>
      </c>
      <c r="O37" s="55">
        <v>2025</v>
      </c>
      <c r="P37" s="114">
        <v>2026</v>
      </c>
      <c r="Q37" s="114">
        <v>2027</v>
      </c>
      <c r="R37" s="26" t="s">
        <v>1</v>
      </c>
    </row>
    <row r="38" spans="1:18" ht="31.5" customHeight="1" thickBot="1" x14ac:dyDescent="0.3">
      <c r="A38" s="46">
        <v>1</v>
      </c>
      <c r="B38" s="160" t="s">
        <v>22</v>
      </c>
      <c r="C38" s="174"/>
      <c r="D38" s="174"/>
      <c r="E38" s="174"/>
      <c r="F38" s="174"/>
      <c r="G38" s="161"/>
      <c r="H38" s="154">
        <v>12</v>
      </c>
      <c r="I38" s="171"/>
      <c r="J38" s="72">
        <f>'[3]все дома (от 4 без авар)'!$AK$2310</f>
        <v>0</v>
      </c>
      <c r="K38" s="107">
        <f>'[3]все дома (от 4 без авар)'!$AK$2311</f>
        <v>2208.090859506523</v>
      </c>
      <c r="L38" s="107">
        <f>'[3]все дома (от 4 без авар)'!$AK$2312</f>
        <v>2356.8263693330191</v>
      </c>
      <c r="M38" s="107">
        <f>'[3]все дома (от 4 без авар)'!$AK$2313</f>
        <v>0</v>
      </c>
      <c r="N38" s="107">
        <f>'[3]все дома (от 4 без авар)'!$AK$2314</f>
        <v>0</v>
      </c>
      <c r="O38" s="107">
        <f>'[3]все дома (от 4 без авар)'!$AK$2315</f>
        <v>-3.1432136893272402E-11</v>
      </c>
      <c r="P38" s="107">
        <f>'[3]все дома (от 4 без авар)'!$AK$2316</f>
        <v>-3.1432136893272402E-11</v>
      </c>
      <c r="Q38" s="107">
        <f>'[3]все дома (от 4 без авар)'!$AK$2317</f>
        <v>-3.1432136893272402E-11</v>
      </c>
      <c r="R38" s="47">
        <f>SUM(J38:Q38)</f>
        <v>4564.9172288394466</v>
      </c>
    </row>
  </sheetData>
  <mergeCells count="18">
    <mergeCell ref="A2:R2"/>
    <mergeCell ref="H38:I38"/>
    <mergeCell ref="H36:I37"/>
    <mergeCell ref="B36:G37"/>
    <mergeCell ref="A33:C33"/>
    <mergeCell ref="A36:A37"/>
    <mergeCell ref="B38:G38"/>
    <mergeCell ref="J36:R36"/>
    <mergeCell ref="A35:R35"/>
    <mergeCell ref="A24:A25"/>
    <mergeCell ref="B24:B25"/>
    <mergeCell ref="C24:C25"/>
    <mergeCell ref="D24:D25"/>
    <mergeCell ref="E24:E25"/>
    <mergeCell ref="F24:R24"/>
    <mergeCell ref="A23:R23"/>
    <mergeCell ref="B26:B32"/>
    <mergeCell ref="A26:A32"/>
  </mergeCells>
  <pageMargins left="0.19685039370078741" right="0.19685039370078741" top="0.78740157480314965" bottom="0.31496062992125984" header="0.31496062992125984" footer="0.31496062992125984"/>
  <pageSetup paperSize="9" scale="73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</vt:lpstr>
      <vt:lpstr>ПЗ к своду</vt:lpstr>
      <vt:lpstr>Доп расходы</vt:lpstr>
      <vt:lpstr>Доп расходы (2)</vt:lpstr>
      <vt:lpstr>'ПЗ к своду'!Область_печати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2021-12-15T02:19:24Z</cp:lastPrinted>
  <dcterms:created xsi:type="dcterms:W3CDTF">2014-12-02T07:55:50Z</dcterms:created>
  <dcterms:modified xsi:type="dcterms:W3CDTF">2022-11-16T07:47:58Z</dcterms:modified>
</cp:coreProperties>
</file>