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1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6" l="1"/>
  <c r="F5" i="6" l="1"/>
  <c r="G8" i="7" l="1"/>
  <c r="F7" i="7"/>
  <c r="E6" i="7"/>
  <c r="D6" i="7"/>
  <c r="F6" i="7" l="1"/>
  <c r="L11" i="6"/>
  <c r="L10" i="6"/>
  <c r="D10" i="6" l="1"/>
  <c r="D32" i="6"/>
  <c r="D35" i="6" s="1"/>
  <c r="F35" i="6" s="1"/>
  <c r="D33" i="6"/>
  <c r="D34" i="6" s="1"/>
  <c r="F34" i="6" s="1"/>
  <c r="N11" i="6"/>
  <c r="N10" i="6"/>
  <c r="D12" i="6"/>
  <c r="D26" i="6"/>
  <c r="D25" i="6"/>
  <c r="F30" i="6"/>
  <c r="L19" i="6"/>
  <c r="N19" i="6" s="1"/>
  <c r="L18" i="6"/>
  <c r="N18" i="6" s="1"/>
  <c r="D18" i="6"/>
  <c r="D15" i="6"/>
  <c r="D20" i="6" s="1"/>
  <c r="F17" i="6"/>
  <c r="G7" i="7"/>
  <c r="D13" i="6" s="1"/>
  <c r="L14" i="6" s="1"/>
  <c r="N14" i="6" s="1"/>
  <c r="L17" i="6" l="1"/>
  <c r="N17" i="6" s="1"/>
  <c r="D19" i="6"/>
  <c r="F19" i="6" s="1"/>
  <c r="L16" i="6"/>
  <c r="F20" i="6"/>
  <c r="F32" i="6"/>
  <c r="L23" i="6"/>
  <c r="N23" i="6" s="1"/>
  <c r="L20" i="6"/>
  <c r="N20" i="6" s="1"/>
  <c r="L22" i="6"/>
  <c r="N22" i="6" s="1"/>
  <c r="L12" i="6"/>
  <c r="D29" i="6"/>
  <c r="G6" i="7"/>
  <c r="D11" i="6" s="1"/>
  <c r="L15" i="6" s="1"/>
  <c r="N15" i="6" s="1"/>
  <c r="N16" i="6" l="1"/>
  <c r="L21" i="6"/>
  <c r="N21" i="6" s="1"/>
  <c r="F29" i="6"/>
  <c r="D31" i="6"/>
  <c r="F31" i="6" s="1"/>
  <c r="L13" i="6"/>
  <c r="N13" i="6" s="1"/>
  <c r="N12" i="6"/>
  <c r="F12" i="6"/>
  <c r="F26" i="6" l="1"/>
  <c r="F25" i="6"/>
  <c r="F10" i="6"/>
  <c r="F13" i="6"/>
  <c r="F28" i="6"/>
  <c r="F27" i="6"/>
  <c r="N24" i="6"/>
  <c r="F24" i="6"/>
  <c r="D23" i="6"/>
  <c r="F23" i="6" s="1"/>
  <c r="F22" i="6"/>
  <c r="F21" i="6"/>
  <c r="F18" i="6"/>
  <c r="F16" i="6"/>
  <c r="F15" i="6"/>
  <c r="F14" i="6"/>
  <c r="F11" i="6" l="1"/>
  <c r="F36" i="6" s="1"/>
  <c r="N26" i="6" s="1"/>
  <c r="N28" i="6" s="1"/>
  <c r="N29" i="6" s="1"/>
  <c r="N27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<sst xmlns="http://schemas.openxmlformats.org/spreadsheetml/2006/main" count="1309" uniqueCount="654">
  <si>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</si>
  <si>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</si>
  <si>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</si>
  <si>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</si>
  <si>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</si>
  <si>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</si>
  <si>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</si>
  <si>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</si>
  <si>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</si>
  <si>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</si>
  <si>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</si>
  <si>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</si>
  <si>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</si>
  <si>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</si>
  <si>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</si>
  <si>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</si>
  <si>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</si>
  <si>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</si>
  <si>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</si>
  <si>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</si>
  <si>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</si>
  <si>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</si>
  <si>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</si>
  <si>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</si>
  <si>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</si>
  <si>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</si>
  <si>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</si>
  <si>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</si>
  <si>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</si>
  <si>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</si>
  <si>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</si>
  <si>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</si>
  <si>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</si>
  <si>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</si>
  <si>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</si>
  <si>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</si>
  <si>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</si>
  <si>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</si>
  <si>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</si>
  <si>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</si>
  <si>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</si>
  <si>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</si>
  <si>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</si>
  <si>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</si>
  <si>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</si>
  <si>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</si>
  <si>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</si>
  <si>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</si>
  <si>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</si>
  <si>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</si>
  <si>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</si>
  <si>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</si>
  <si>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</si>
  <si>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</si>
  <si>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</si>
  <si>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</si>
  <si>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</si>
  <si>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</si>
  <si>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</si>
  <si>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</si>
  <si>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</si>
  <si>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</si>
  <si>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</si>
  <si>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</si>
  <si>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</si>
  <si>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</si>
  <si>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</si>
  <si>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</si>
  <si>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</si>
  <si>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</si>
  <si>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</si>
  <si>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</si>
  <si>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</si>
  <si>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</si>
  <si>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</si>
  <si>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</si>
  <si>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</si>
  <si>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</si>
  <si>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</si>
  <si>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</si>
  <si>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</si>
  <si>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</si>
  <si>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</si>
  <si>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</si>
  <si>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</si>
  <si>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</si>
  <si>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</si>
  <si>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</si>
  <si>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</si>
  <si>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</si>
  <si>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</si>
  <si>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</si>
  <si>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</si>
  <si>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</si>
  <si>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</si>
  <si>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</si>
  <si>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</si>
  <si>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</si>
  <si>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</si>
  <si>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</si>
  <si>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</si>
  <si>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</si>
  <si>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</si>
  <si>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</si>
  <si>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</si>
  <si>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</si>
  <si>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</si>
  <si>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</si>
  <si>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</si>
  <si>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</si>
  <si>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</si>
  <si>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</si>
  <si>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</si>
  <si>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</si>
  <si>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</si>
  <si>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</si>
  <si>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</si>
  <si>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</si>
  <si>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</si>
  <si>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</si>
  <si>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</si>
  <si>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</si>
  <si>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</si>
  <si>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</si>
  <si>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</si>
  <si>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</si>
  <si>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</si>
  <si>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</si>
  <si>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</si>
  <si>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</si>
  <si>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</si>
  <si>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</si>
  <si>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</si>
  <si>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</si>
  <si>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</si>
  <si>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</si>
  <si>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</si>
  <si>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</si>
  <si>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</si>
  <si>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</si>
  <si>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</si>
  <si>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</si>
  <si>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</si>
  <si>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</si>
  <si>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</si>
  <si>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</si>
  <si>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</si>
  <si>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</si>
  <si>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</si>
  <si>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</si>
  <si>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</si>
  <si>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</si>
  <si>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</si>
  <si>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</si>
  <si>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</si>
  <si>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</si>
  <si>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</si>
  <si>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</si>
  <si>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</si>
  <si>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</si>
  <si>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</si>
  <si>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</si>
  <si>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</si>
  <si>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</si>
  <si>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</si>
  <si>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</si>
  <si>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</si>
  <si>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</si>
  <si>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</si>
  <si>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</si>
  <si>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</si>
  <si>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</si>
  <si>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</si>
  <si>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</si>
  <si>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</si>
  <si>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</si>
  <si>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</si>
  <si>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</si>
  <si>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</si>
  <si>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</si>
  <si>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</si>
  <si>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</si>
  <si>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</si>
  <si>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</si>
  <si>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</si>
  <si>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</si>
  <si>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</si>
  <si>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</si>
  <si>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</si>
  <si>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</si>
  <si>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</si>
  <si>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</si>
  <si>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</si>
  <si>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</si>
  <si>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</si>
  <si>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</si>
  <si>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</si>
  <si>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</si>
  <si>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</si>
  <si>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</si>
  <si>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</si>
  <si>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</si>
  <si>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</si>
  <si>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</si>
  <si>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</si>
  <si>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</si>
  <si>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</si>
  <si>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</si>
  <si>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</si>
  <si>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</si>
  <si>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</si>
  <si>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</si>
  <si>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</si>
  <si>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</si>
  <si>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</si>
  <si>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</si>
  <si>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</si>
  <si>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</si>
  <si>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</si>
  <si>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</si>
  <si>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</si>
  <si>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</si>
  <si>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</si>
  <si>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</si>
  <si>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</si>
  <si>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</si>
  <si>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</si>
  <si>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</si>
  <si>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</si>
  <si>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</si>
  <si>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</si>
  <si>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</si>
  <si>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</si>
  <si>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</si>
  <si>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</si>
  <si>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</si>
  <si>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</si>
  <si>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</si>
  <si>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</si>
  <si>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</si>
  <si>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</si>
  <si>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</si>
  <si>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</si>
  <si>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</si>
  <si>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</si>
  <si>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</si>
  <si>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</si>
  <si>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</si>
  <si>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</si>
  <si>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</si>
  <si>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</si>
  <si>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</si>
  <si>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</si>
  <si>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</si>
  <si>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</si>
  <si>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</si>
  <si>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</si>
  <si>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</si>
  <si>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</si>
  <si>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</si>
  <si>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</si>
  <si>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</si>
  <si>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</si>
  <si>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</si>
  <si>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</si>
  <si>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</si>
  <si>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</si>
  <si>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</si>
  <si>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</si>
  <si>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</si>
  <si>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</si>
  <si>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</si>
  <si>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</si>
  <si>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</si>
  <si>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</si>
  <si>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</si>
  <si>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</si>
  <si>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</si>
  <si>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</si>
  <si>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</si>
  <si>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</si>
  <si>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</si>
  <si>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</si>
  <si>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</si>
  <si>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</si>
  <si>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</si>
  <si>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</si>
  <si>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</si>
  <si>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</si>
  <si>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</si>
  <si>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</si>
  <si>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</si>
  <si>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</si>
  <si>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</si>
  <si>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</si>
  <si>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</si>
  <si>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</si>
  <si>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</si>
  <si>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</si>
  <si>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</si>
  <si>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</si>
  <si>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</si>
  <si>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</si>
  <si>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</si>
  <si>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</si>
  <si>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</si>
  <si>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</si>
  <si>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</si>
  <si>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</si>
  <si>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</si>
  <si>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</si>
  <si>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</si>
  <si>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</si>
  <si>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</si>
  <si>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</si>
  <si>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</si>
  <si>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</si>
  <si>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</si>
  <si>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</si>
  <si>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</si>
  <si>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</si>
  <si>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</si>
  <si>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</si>
  <si>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</si>
  <si>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</si>
  <si>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</si>
  <si>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</si>
  <si>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</si>
  <si>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</si>
  <si>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</si>
  <si>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</si>
  <si>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</si>
  <si>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</si>
  <si>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</si>
  <si>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</si>
  <si>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</si>
  <si>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</si>
  <si>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</si>
  <si>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</si>
  <si>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</si>
  <si>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</si>
  <si>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</si>
  <si>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</si>
  <si>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</si>
  <si>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</si>
  <si>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</si>
  <si>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</si>
  <si>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</si>
  <si>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</si>
  <si>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</si>
  <si>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</si>
  <si>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</si>
  <si>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</si>
  <si>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</si>
  <si>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</si>
  <si>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</si>
  <si>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</si>
  <si>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</si>
  <si>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</si>
  <si>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</si>
  <si>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</si>
  <si>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</si>
  <si>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</si>
  <si>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</si>
  <si>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</si>
  <si>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</si>
  <si>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</si>
  <si>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</si>
  <si>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</si>
  <si>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</si>
  <si>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</si>
  <si>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</si>
  <si>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</si>
  <si>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</si>
  <si>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</si>
  <si>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</si>
  <si>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</si>
  <si>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</si>
  <si>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</si>
  <si>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</si>
  <si>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</si>
  <si>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</si>
  <si>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</si>
  <si>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</si>
  <si>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</si>
  <si>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</si>
  <si>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</si>
  <si>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</si>
  <si>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</si>
  <si>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</si>
  <si>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</si>
  <si>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</si>
  <si>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</si>
  <si>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</si>
  <si>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</si>
  <si>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</si>
  <si>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</si>
  <si>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</si>
  <si>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</si>
  <si>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</si>
  <si>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</si>
  <si>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</si>
  <si>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</si>
  <si>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</si>
  <si>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</si>
  <si>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</si>
  <si>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</si>
  <si>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</si>
  <si>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</si>
  <si>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</si>
  <si>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</si>
  <si>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</si>
  <si>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</si>
  <si>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</si>
  <si>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</si>
  <si>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</si>
  <si>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</si>
  <si>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</si>
  <si>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</si>
  <si>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</si>
  <si>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</si>
  <si>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</si>
  <si>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</si>
  <si>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</si>
  <si>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</si>
  <si>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</si>
  <si>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</si>
  <si>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</si>
  <si>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</si>
  <si>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</si>
  <si>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</si>
  <si>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</si>
  <si>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</si>
  <si>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</si>
  <si>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</si>
  <si>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</si>
  <si>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</si>
  <si>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</si>
  <si>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</si>
  <si>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</si>
  <si>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</si>
  <si>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</si>
  <si>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</si>
  <si>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</si>
  <si>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</si>
  <si>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</si>
  <si>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</si>
  <si>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</si>
  <si>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</si>
  <si>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</si>
  <si>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</si>
  <si>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</si>
  <si>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</si>
  <si>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</si>
  <si>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</si>
  <si>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</si>
  <si>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</si>
  <si>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</si>
  <si>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</si>
  <si>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</si>
  <si>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</si>
  <si>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</si>
  <si>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</si>
  <si>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</si>
  <si>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</si>
  <si>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</si>
  <si>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</si>
  <si>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</si>
  <si>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</si>
  <si>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</si>
  <si>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</si>
  <si>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</si>
  <si>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</si>
  <si>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</si>
  <si>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</si>
  <si>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</si>
  <si>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</si>
  <si>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</si>
  <si>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</si>
  <si>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</si>
  <si>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</si>
  <si>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</si>
  <si>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</si>
  <si>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</si>
  <si>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</si>
  <si>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</si>
  <si>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</si>
  <si>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</si>
  <si>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</si>
  <si>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</si>
  <si>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</si>
  <si>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</si>
  <si>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</si>
  <si>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</si>
  <si>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</si>
  <si>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</si>
  <si>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</si>
  <si>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</si>
  <si>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</si>
  <si>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</si>
  <si>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</si>
  <si>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</si>
  <si>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</si>
  <si>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</si>
  <si>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</si>
  <si>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</si>
  <si>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</si>
  <si>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</si>
  <si>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</si>
  <si>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</si>
  <si>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</si>
  <si>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</si>
  <si>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</si>
  <si>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</si>
  <si>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</si>
  <si>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</si>
  <si>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</si>
  <si>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</si>
  <si>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</si>
  <si>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</si>
  <si>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</si>
  <si>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</si>
  <si>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</si>
  <si>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</si>
  <si>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</si>
  <si>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</si>
  <si>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</si>
  <si>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</si>
  <si>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</si>
  <si>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</si>
  <si>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</si>
  <si>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</si>
  <si>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</si>
  <si>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</si>
  <si>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</si>
  <si>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</si>
  <si>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</si>
  <si>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</si>
  <si>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</si>
  <si>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</si>
  <si>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</si>
  <si>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</si>
  <si>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</si>
  <si>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</si>
  <si>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</si>
  <si>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</si>
  <si>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</si>
  <si>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</si>
  <si>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</si>
  <si>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</si>
  <si>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</si>
  <si>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</si>
  <si>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</si>
  <si>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</si>
  <si>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</si>
  <si>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</si>
  <si>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</si>
  <si>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</si>
  <si>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</si>
  <si>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</si>
  <si>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</si>
  <si>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</si>
  <si>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</si>
  <si>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</si>
  <si>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</si>
  <si>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</si>
  <si>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</si>
  <si>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</si>
  <si>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</si>
  <si>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</si>
  <si>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</si>
  <si>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</si>
  <si>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</si>
  <si>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</si>
  <si>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</si>
  <si>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</si>
  <si>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</si>
  <si>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</si>
  <si>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</si>
  <si>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</si>
  <si>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</si>
  <si>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</si>
  <si>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</si>
  <si>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</si>
  <si>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</si>
  <si>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</si>
  <si>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</si>
  <si>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</si>
  <si>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</si>
  <si>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</si>
  <si>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</si>
  <si>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</si>
  <si>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</si>
  <si>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</si>
  <si>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</si>
  <si>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</si>
  <si>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</si>
  <si>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</si>
  <si>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</si>
  <si>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</si>
  <si>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</si>
  <si>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</si>
  <si>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</si>
  <si>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</si>
  <si>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</si>
  <si>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</si>
  <si>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</si>
  <si>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</si>
  <si>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</si>
  <si>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</si>
  <si>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</si>
  <si>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</si>
  <si>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</si>
  <si>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</si>
  <si>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</si>
  <si>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</si>
  <si>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</si>
  <si>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</si>
  <si>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</si>
  <si>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</si>
  <si>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</si>
  <si>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</si>
  <si>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16 квартир</t>
  </si>
  <si>
    <t>Приложение №6 к бизнес плану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</si>
  <si>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</si>
  <si>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</si>
  <si>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</si>
  <si>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</si>
  <si>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</si>
  <si>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</si>
  <si>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</si>
  <si>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в районах Забайкальского края и г. Читы"</t>
  </si>
  <si>
    <t>Провод ПВ 1х6</t>
  </si>
  <si>
    <t xml:space="preserve">Провод ПВ 1х16 </t>
  </si>
  <si>
    <t xml:space="preserve">Провод ПВ 1х10 </t>
  </si>
  <si>
    <t>Сборка шкафа учета</t>
  </si>
  <si>
    <t xml:space="preserve">Установка шкафа учета </t>
  </si>
  <si>
    <t>Сборка шкафа</t>
  </si>
  <si>
    <t>Монтаж шитков металлических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</si>
  <si>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</si>
  <si>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</si>
  <si>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</si>
  <si>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</si>
  <si>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</si>
  <si>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</si>
  <si>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</si>
  <si>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</si>
  <si>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</si>
  <si>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</si>
  <si>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</si>
  <si>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</si>
  <si>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</si>
  <si>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</si>
  <si>
    <t>"Внедрения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</si>
</sst>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1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 wrapText="1"/>
    </xf>
    <xf numFmtId="4" fontId="16" fillId="0" borderId="0" xfId="0" applyNumberFormat="1" applyFont="1" applyFill="1"/>
    <xf numFmtId="4" fontId="2" fillId="0" borderId="24" xfId="0" applyNumberFormat="1" applyFont="1" applyFill="1" applyBorder="1" applyAlignment="1">
      <alignment horizontal="right" vertical="center"/>
    </xf>
    <xf numFmtId="166" fontId="11" fillId="0" borderId="22" xfId="0" applyNumberFormat="1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7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5" t="s">
        <v>547</v>
      </c>
      <c r="B3" s="145"/>
      <c r="C3" s="145"/>
      <c r="D3" s="145"/>
      <c r="E3" s="145"/>
    </row>
    <row r="4" spans="1:5" ht="17.25" customHeight="1" thickBot="1" x14ac:dyDescent="0.35">
      <c r="A4" s="142"/>
      <c r="B4" s="142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9" t="s">
        <v>550</v>
      </c>
      <c r="B6" s="140"/>
      <c r="C6" s="140"/>
      <c r="D6" s="140"/>
      <c r="E6" s="141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3" t="s">
        <v>301</v>
      </c>
      <c r="E188" s="144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3" t="s">
        <v>389</v>
      </c>
      <c r="E261" s="144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topLeftCell="A7" zoomScale="90" zoomScaleNormal="90" zoomScaleSheetLayoutView="70" workbookViewId="0">
      <selection activeCell="O27" sqref="O27:P30"/>
    </sheetView>
  </sheetViews>
  <sheetFormatPr defaultColWidth="9.140625" defaultRowHeight="15" x14ac:dyDescent="0.25"/>
  <cols>
    <col min="1" max="1" width="4.28515625" style="48" customWidth="1"/>
    <col min="2" max="2" width="62.140625" style="48" customWidth="1"/>
    <col min="3" max="3" width="6.42578125" style="49" customWidth="1"/>
    <col min="4" max="4" width="6.140625" style="49" customWidth="1"/>
    <col min="5" max="5" width="11.28515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44.42578125" style="48" customWidth="1"/>
    <col min="11" max="12" width="5.85546875" style="48" customWidth="1"/>
    <col min="13" max="13" width="11.42578125" style="48" customWidth="1"/>
    <col min="14" max="14" width="12.5703125" style="48" customWidth="1"/>
    <col min="15" max="15" width="10.7109375" style="48" customWidth="1"/>
    <col min="16" max="16" width="10.42578125" style="48" customWidth="1"/>
    <col min="17" max="16384" width="9.140625" style="48"/>
  </cols>
  <sheetData>
    <row r="1" spans="1:14" x14ac:dyDescent="0.25">
      <c r="C1" s="48"/>
      <c r="E1" s="77" t="s">
        <v>586</v>
      </c>
      <c r="F1" s="78">
        <v>2</v>
      </c>
      <c r="N1" s="122" t="s">
        <v>623</v>
      </c>
    </row>
    <row r="2" spans="1:14" x14ac:dyDescent="0.25">
      <c r="C2" s="48"/>
      <c r="E2" s="77" t="s">
        <v>590</v>
      </c>
      <c r="F2" s="78">
        <v>16</v>
      </c>
      <c r="N2" s="122" t="s">
        <v>653</v>
      </c>
    </row>
    <row r="3" spans="1:14" ht="15.75" x14ac:dyDescent="0.25">
      <c r="C3" s="48"/>
      <c r="E3" s="77" t="s">
        <v>587</v>
      </c>
      <c r="F3" s="78">
        <v>2</v>
      </c>
      <c r="H3" s="121"/>
      <c r="I3" s="121"/>
      <c r="J3" s="121"/>
      <c r="K3" s="121"/>
      <c r="L3" s="121"/>
      <c r="M3" s="121"/>
      <c r="N3" s="122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13.9" x14ac:dyDescent="0.25">
      <c r="B6" s="77"/>
      <c r="C6" s="78"/>
    </row>
    <row r="7" spans="1:14" ht="37.5" customHeight="1" x14ac:dyDescent="0.25">
      <c r="A7" s="146" t="s">
        <v>651</v>
      </c>
      <c r="B7" s="146"/>
      <c r="C7" s="146"/>
      <c r="D7" s="146"/>
      <c r="E7" s="146"/>
      <c r="F7" s="146"/>
      <c r="G7" s="72"/>
      <c r="H7" s="146" t="s">
        <v>652</v>
      </c>
      <c r="I7" s="146"/>
      <c r="J7" s="146"/>
      <c r="K7" s="146"/>
      <c r="L7" s="146"/>
      <c r="M7" s="146"/>
      <c r="N7" s="146"/>
    </row>
    <row r="8" spans="1:14" ht="14.45" thickBot="1" x14ac:dyDescent="0.3">
      <c r="B8" s="77"/>
      <c r="C8" s="78"/>
    </row>
    <row r="9" spans="1:14" ht="29.25" thickBot="1" x14ac:dyDescent="0.3">
      <c r="A9" s="110" t="s">
        <v>0</v>
      </c>
      <c r="B9" s="111" t="s">
        <v>15</v>
      </c>
      <c r="C9" s="111" t="s">
        <v>16</v>
      </c>
      <c r="D9" s="111" t="s">
        <v>5</v>
      </c>
      <c r="E9" s="111" t="s">
        <v>624</v>
      </c>
      <c r="F9" s="112" t="s">
        <v>625</v>
      </c>
      <c r="H9" s="6" t="s">
        <v>0</v>
      </c>
      <c r="I9" s="133" t="s">
        <v>554</v>
      </c>
      <c r="J9" s="7" t="s">
        <v>589</v>
      </c>
      <c r="K9" s="7" t="s">
        <v>16</v>
      </c>
      <c r="L9" s="7" t="s">
        <v>5</v>
      </c>
      <c r="M9" s="7" t="s">
        <v>624</v>
      </c>
      <c r="N9" s="134" t="s">
        <v>625</v>
      </c>
    </row>
    <row r="10" spans="1:14" s="54" customFormat="1" ht="30" x14ac:dyDescent="0.25">
      <c r="A10" s="100">
        <v>1</v>
      </c>
      <c r="B10" s="101" t="s">
        <v>632</v>
      </c>
      <c r="C10" s="102" t="s">
        <v>592</v>
      </c>
      <c r="D10" s="103">
        <f>4*F2</f>
        <v>64</v>
      </c>
      <c r="E10" s="137">
        <v>97.65</v>
      </c>
      <c r="F10" s="104">
        <f t="shared" ref="F10:F26" si="0">E10*D10</f>
        <v>6249.6</v>
      </c>
      <c r="H10" s="126">
        <v>1</v>
      </c>
      <c r="I10" s="127" t="s">
        <v>584</v>
      </c>
      <c r="J10" s="128" t="s">
        <v>610</v>
      </c>
      <c r="K10" s="129" t="s">
        <v>19</v>
      </c>
      <c r="L10" s="130">
        <f>F2+1</f>
        <v>17</v>
      </c>
      <c r="M10" s="131">
        <v>800</v>
      </c>
      <c r="N10" s="132">
        <f>M10*L10</f>
        <v>13600</v>
      </c>
    </row>
    <row r="11" spans="1:14" s="54" customFormat="1" x14ac:dyDescent="0.25">
      <c r="A11" s="91">
        <v>2</v>
      </c>
      <c r="B11" s="79" t="s">
        <v>632</v>
      </c>
      <c r="C11" s="68" t="s">
        <v>592</v>
      </c>
      <c r="D11" s="80">
        <f>'Расчет проводов'!G6</f>
        <v>160</v>
      </c>
      <c r="E11" s="124">
        <v>97.65</v>
      </c>
      <c r="F11" s="113">
        <f t="shared" si="0"/>
        <v>15624</v>
      </c>
      <c r="H11" s="96">
        <v>2</v>
      </c>
      <c r="I11" s="73" t="s">
        <v>584</v>
      </c>
      <c r="J11" s="4" t="s">
        <v>611</v>
      </c>
      <c r="K11" s="2" t="s">
        <v>19</v>
      </c>
      <c r="L11" s="99">
        <f>F2+1</f>
        <v>17</v>
      </c>
      <c r="M11" s="131">
        <v>800</v>
      </c>
      <c r="N11" s="84">
        <f>M11*L11</f>
        <v>13600</v>
      </c>
    </row>
    <row r="12" spans="1:14" s="54" customFormat="1" x14ac:dyDescent="0.25">
      <c r="A12" s="91">
        <v>3</v>
      </c>
      <c r="B12" s="79" t="s">
        <v>633</v>
      </c>
      <c r="C12" s="68" t="s">
        <v>592</v>
      </c>
      <c r="D12" s="80">
        <f>4*F2</f>
        <v>64</v>
      </c>
      <c r="E12" s="124">
        <v>189.72</v>
      </c>
      <c r="F12" s="113">
        <f>E12*D12</f>
        <v>12142.08</v>
      </c>
      <c r="H12" s="96">
        <v>3</v>
      </c>
      <c r="I12" s="2" t="s">
        <v>600</v>
      </c>
      <c r="J12" s="4" t="s">
        <v>599</v>
      </c>
      <c r="K12" s="2" t="s">
        <v>583</v>
      </c>
      <c r="L12" s="99">
        <f>D13</f>
        <v>24</v>
      </c>
      <c r="M12" s="82">
        <v>750</v>
      </c>
      <c r="N12" s="84">
        <f t="shared" ref="N12:N22" si="1">M12*L12</f>
        <v>18000</v>
      </c>
    </row>
    <row r="13" spans="1:14" s="54" customFormat="1" x14ac:dyDescent="0.25">
      <c r="A13" s="91">
        <v>4</v>
      </c>
      <c r="B13" s="79" t="s">
        <v>633</v>
      </c>
      <c r="C13" s="68" t="s">
        <v>592</v>
      </c>
      <c r="D13" s="80">
        <f>'Расчет проводов'!G7</f>
        <v>24</v>
      </c>
      <c r="E13" s="124">
        <v>189.72</v>
      </c>
      <c r="F13" s="113">
        <f>E13*D13</f>
        <v>4553.28</v>
      </c>
      <c r="H13" s="96">
        <v>4</v>
      </c>
      <c r="I13" s="73" t="s">
        <v>584</v>
      </c>
      <c r="J13" s="74" t="s">
        <v>604</v>
      </c>
      <c r="K13" s="2" t="s">
        <v>583</v>
      </c>
      <c r="L13" s="99">
        <f>D29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1">
        <v>5</v>
      </c>
      <c r="B14" s="79" t="s">
        <v>634</v>
      </c>
      <c r="C14" s="68" t="s">
        <v>592</v>
      </c>
      <c r="D14" s="85">
        <v>20</v>
      </c>
      <c r="E14" s="124">
        <v>169.26</v>
      </c>
      <c r="F14" s="113">
        <f t="shared" si="0"/>
        <v>3385.2</v>
      </c>
      <c r="H14" s="96">
        <v>5</v>
      </c>
      <c r="I14" s="73" t="s">
        <v>584</v>
      </c>
      <c r="J14" s="74" t="s">
        <v>620</v>
      </c>
      <c r="K14" s="2" t="s">
        <v>583</v>
      </c>
      <c r="L14" s="99">
        <f>D13</f>
        <v>24</v>
      </c>
      <c r="M14" s="82">
        <v>550</v>
      </c>
      <c r="N14" s="84">
        <f t="shared" si="1"/>
        <v>13200</v>
      </c>
    </row>
    <row r="15" spans="1:14" s="54" customFormat="1" ht="30" x14ac:dyDescent="0.25">
      <c r="A15" s="91">
        <v>6</v>
      </c>
      <c r="B15" s="87" t="s">
        <v>649</v>
      </c>
      <c r="C15" s="68" t="s">
        <v>19</v>
      </c>
      <c r="D15" s="85">
        <f>F2</f>
        <v>16</v>
      </c>
      <c r="E15" s="81">
        <v>18100</v>
      </c>
      <c r="F15" s="113">
        <f t="shared" si="0"/>
        <v>289600</v>
      </c>
      <c r="G15" s="71"/>
      <c r="H15" s="96">
        <v>6</v>
      </c>
      <c r="I15" s="73" t="s">
        <v>584</v>
      </c>
      <c r="J15" s="74" t="s">
        <v>621</v>
      </c>
      <c r="K15" s="2" t="s">
        <v>583</v>
      </c>
      <c r="L15" s="99">
        <f>D11</f>
        <v>160</v>
      </c>
      <c r="M15" s="82">
        <v>570</v>
      </c>
      <c r="N15" s="84">
        <f t="shared" si="1"/>
        <v>91200</v>
      </c>
    </row>
    <row r="16" spans="1:14" s="54" customFormat="1" x14ac:dyDescent="0.25">
      <c r="A16" s="91">
        <v>7</v>
      </c>
      <c r="B16" s="51" t="s">
        <v>650</v>
      </c>
      <c r="C16" s="68" t="s">
        <v>19</v>
      </c>
      <c r="D16" s="85">
        <v>1</v>
      </c>
      <c r="E16" s="81">
        <v>17000</v>
      </c>
      <c r="F16" s="113">
        <f t="shared" si="0"/>
        <v>17000</v>
      </c>
      <c r="H16" s="96">
        <v>7</v>
      </c>
      <c r="I16" s="73" t="s">
        <v>584</v>
      </c>
      <c r="J16" s="74" t="s">
        <v>635</v>
      </c>
      <c r="K16" s="2" t="s">
        <v>19</v>
      </c>
      <c r="L16" s="99">
        <f>D15</f>
        <v>16</v>
      </c>
      <c r="M16" s="83">
        <v>1500</v>
      </c>
      <c r="N16" s="84">
        <f t="shared" si="1"/>
        <v>24000</v>
      </c>
    </row>
    <row r="17" spans="1:16" s="54" customFormat="1" x14ac:dyDescent="0.25">
      <c r="A17" s="91">
        <v>8</v>
      </c>
      <c r="B17" s="51" t="s">
        <v>639</v>
      </c>
      <c r="C17" s="68" t="s">
        <v>19</v>
      </c>
      <c r="D17" s="85">
        <v>3</v>
      </c>
      <c r="E17" s="124">
        <v>679.8</v>
      </c>
      <c r="F17" s="113">
        <f t="shared" si="0"/>
        <v>2039.3999999999999</v>
      </c>
      <c r="H17" s="96">
        <v>8</v>
      </c>
      <c r="I17" s="73" t="s">
        <v>584</v>
      </c>
      <c r="J17" s="86" t="s">
        <v>636</v>
      </c>
      <c r="K17" s="2" t="s">
        <v>19</v>
      </c>
      <c r="L17" s="99">
        <f>D18</f>
        <v>2</v>
      </c>
      <c r="M17" s="82">
        <v>1500</v>
      </c>
      <c r="N17" s="84">
        <f t="shared" si="1"/>
        <v>3000</v>
      </c>
    </row>
    <row r="18" spans="1:16" s="54" customFormat="1" x14ac:dyDescent="0.25">
      <c r="A18" s="91">
        <v>9</v>
      </c>
      <c r="B18" s="79" t="s">
        <v>640</v>
      </c>
      <c r="C18" s="68" t="s">
        <v>19</v>
      </c>
      <c r="D18" s="80">
        <f>F3</f>
        <v>2</v>
      </c>
      <c r="E18" s="124">
        <v>11823</v>
      </c>
      <c r="F18" s="113">
        <f t="shared" si="0"/>
        <v>23646</v>
      </c>
      <c r="H18" s="96">
        <v>9</v>
      </c>
      <c r="I18" s="73" t="s">
        <v>584</v>
      </c>
      <c r="J18" s="74" t="s">
        <v>605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6" s="54" customFormat="1" x14ac:dyDescent="0.25">
      <c r="A19" s="91">
        <v>10</v>
      </c>
      <c r="B19" s="79" t="s">
        <v>641</v>
      </c>
      <c r="C19" s="68" t="s">
        <v>19</v>
      </c>
      <c r="D19" s="80">
        <f>D18</f>
        <v>2</v>
      </c>
      <c r="E19" s="124">
        <v>8867</v>
      </c>
      <c r="F19" s="113">
        <f t="shared" si="0"/>
        <v>17734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D28</f>
        <v>1</v>
      </c>
      <c r="M19" s="82">
        <v>3000</v>
      </c>
      <c r="N19" s="84">
        <f t="shared" si="1"/>
        <v>3000</v>
      </c>
    </row>
    <row r="20" spans="1:16" s="54" customFormat="1" x14ac:dyDescent="0.25">
      <c r="A20" s="91">
        <v>11</v>
      </c>
      <c r="B20" s="79" t="s">
        <v>642</v>
      </c>
      <c r="C20" s="68" t="s">
        <v>19</v>
      </c>
      <c r="D20" s="125">
        <f>0.0105*D15</f>
        <v>0.16800000000000001</v>
      </c>
      <c r="E20" s="124">
        <v>88300</v>
      </c>
      <c r="F20" s="113">
        <f t="shared" si="0"/>
        <v>14834.400000000001</v>
      </c>
      <c r="H20" s="96">
        <v>11</v>
      </c>
      <c r="I20" s="73" t="s">
        <v>584</v>
      </c>
      <c r="J20" s="86" t="s">
        <v>637</v>
      </c>
      <c r="K20" s="2" t="s">
        <v>19</v>
      </c>
      <c r="L20" s="99">
        <f>D32</f>
        <v>4</v>
      </c>
      <c r="M20" s="82">
        <v>700</v>
      </c>
      <c r="N20" s="84">
        <f t="shared" si="1"/>
        <v>2800</v>
      </c>
    </row>
    <row r="21" spans="1:16" s="54" customFormat="1" x14ac:dyDescent="0.25">
      <c r="A21" s="91">
        <v>12</v>
      </c>
      <c r="B21" s="79" t="s">
        <v>560</v>
      </c>
      <c r="C21" s="68" t="s">
        <v>19</v>
      </c>
      <c r="D21" s="80">
        <v>4</v>
      </c>
      <c r="E21" s="124">
        <v>1745</v>
      </c>
      <c r="F21" s="113">
        <f t="shared" si="0"/>
        <v>6980</v>
      </c>
      <c r="H21" s="96">
        <v>12</v>
      </c>
      <c r="I21" s="73" t="s">
        <v>584</v>
      </c>
      <c r="J21" s="86" t="s">
        <v>648</v>
      </c>
      <c r="K21" s="2" t="s">
        <v>19</v>
      </c>
      <c r="L21" s="125">
        <f>0.0105*L16</f>
        <v>0.16800000000000001</v>
      </c>
      <c r="M21" s="82">
        <v>24493.97</v>
      </c>
      <c r="N21" s="84">
        <f t="shared" si="1"/>
        <v>4114.9869600000002</v>
      </c>
    </row>
    <row r="22" spans="1:16" s="54" customFormat="1" x14ac:dyDescent="0.25">
      <c r="A22" s="91">
        <v>13</v>
      </c>
      <c r="B22" s="79" t="s">
        <v>643</v>
      </c>
      <c r="C22" s="68" t="s">
        <v>19</v>
      </c>
      <c r="D22" s="80">
        <v>4</v>
      </c>
      <c r="E22" s="124">
        <v>195</v>
      </c>
      <c r="F22" s="113">
        <f t="shared" si="0"/>
        <v>780</v>
      </c>
      <c r="H22" s="96">
        <v>12</v>
      </c>
      <c r="I22" s="73" t="s">
        <v>584</v>
      </c>
      <c r="J22" s="86" t="s">
        <v>638</v>
      </c>
      <c r="K22" s="2" t="s">
        <v>19</v>
      </c>
      <c r="L22" s="99">
        <f>D32</f>
        <v>4</v>
      </c>
      <c r="M22" s="82">
        <v>750</v>
      </c>
      <c r="N22" s="84">
        <f t="shared" si="1"/>
        <v>3000</v>
      </c>
    </row>
    <row r="23" spans="1:16" s="54" customFormat="1" ht="15.75" thickBot="1" x14ac:dyDescent="0.3">
      <c r="A23" s="91">
        <v>14</v>
      </c>
      <c r="B23" s="79" t="s">
        <v>644</v>
      </c>
      <c r="C23" s="68" t="s">
        <v>592</v>
      </c>
      <c r="D23" s="80">
        <f>F3</f>
        <v>2</v>
      </c>
      <c r="E23" s="81">
        <v>58.43</v>
      </c>
      <c r="F23" s="113">
        <f t="shared" si="0"/>
        <v>116.86</v>
      </c>
      <c r="H23" s="97">
        <v>13</v>
      </c>
      <c r="I23" s="98" t="s">
        <v>584</v>
      </c>
      <c r="J23" s="88" t="s">
        <v>618</v>
      </c>
      <c r="K23" s="14" t="s">
        <v>583</v>
      </c>
      <c r="L23" s="107">
        <f>D33</f>
        <v>36</v>
      </c>
      <c r="M23" s="138">
        <v>750</v>
      </c>
      <c r="N23" s="89">
        <f t="shared" ref="N23" si="2">M23*L23</f>
        <v>27000</v>
      </c>
    </row>
    <row r="24" spans="1:16" s="54" customFormat="1" ht="15.75" thickBot="1" x14ac:dyDescent="0.3">
      <c r="A24" s="91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13">
        <f t="shared" si="0"/>
        <v>5000</v>
      </c>
      <c r="H24" s="150" t="s">
        <v>626</v>
      </c>
      <c r="I24" s="151"/>
      <c r="J24" s="151"/>
      <c r="K24" s="151"/>
      <c r="L24" s="151"/>
      <c r="M24" s="151"/>
      <c r="N24" s="123">
        <f>SUM(N10:N23)</f>
        <v>235514.98696000001</v>
      </c>
    </row>
    <row r="25" spans="1:16" s="54" customFormat="1" ht="15.75" thickBot="1" x14ac:dyDescent="0.3">
      <c r="A25" s="91">
        <v>16</v>
      </c>
      <c r="B25" s="79" t="s">
        <v>645</v>
      </c>
      <c r="C25" s="68" t="s">
        <v>19</v>
      </c>
      <c r="D25" s="80">
        <f>F2</f>
        <v>16</v>
      </c>
      <c r="E25" s="124">
        <v>150.22</v>
      </c>
      <c r="F25" s="113">
        <f t="shared" si="0"/>
        <v>2403.52</v>
      </c>
    </row>
    <row r="26" spans="1:16" s="54" customFormat="1" x14ac:dyDescent="0.25">
      <c r="A26" s="91">
        <v>17</v>
      </c>
      <c r="B26" s="79" t="s">
        <v>646</v>
      </c>
      <c r="C26" s="68" t="s">
        <v>19</v>
      </c>
      <c r="D26" s="80">
        <f>F2</f>
        <v>16</v>
      </c>
      <c r="E26" s="124">
        <v>140.47999999999999</v>
      </c>
      <c r="F26" s="113">
        <f t="shared" si="0"/>
        <v>2247.6799999999998</v>
      </c>
      <c r="H26" s="152" t="s">
        <v>627</v>
      </c>
      <c r="I26" s="153"/>
      <c r="J26" s="153"/>
      <c r="K26" s="153"/>
      <c r="L26" s="153"/>
      <c r="M26" s="153"/>
      <c r="N26" s="120">
        <f>N24+F36</f>
        <v>692422.12696000002</v>
      </c>
    </row>
    <row r="27" spans="1:16" s="54" customFormat="1" ht="15.75" thickBot="1" x14ac:dyDescent="0.3">
      <c r="A27" s="91">
        <v>18</v>
      </c>
      <c r="B27" s="86" t="s">
        <v>559</v>
      </c>
      <c r="C27" s="73" t="s">
        <v>19</v>
      </c>
      <c r="D27" s="90">
        <v>10</v>
      </c>
      <c r="E27" s="124">
        <v>121.2</v>
      </c>
      <c r="F27" s="84">
        <f>E27*D27</f>
        <v>1212</v>
      </c>
      <c r="H27" s="154" t="s">
        <v>628</v>
      </c>
      <c r="I27" s="155"/>
      <c r="J27" s="155"/>
      <c r="K27" s="155"/>
      <c r="L27" s="155"/>
      <c r="M27" s="155"/>
      <c r="N27" s="92">
        <f>N26/1.2</f>
        <v>577018.43913333339</v>
      </c>
    </row>
    <row r="28" spans="1:16" s="54" customFormat="1" x14ac:dyDescent="0.25">
      <c r="A28" s="91">
        <v>19</v>
      </c>
      <c r="B28" s="79" t="s">
        <v>591</v>
      </c>
      <c r="C28" s="73" t="s">
        <v>19</v>
      </c>
      <c r="D28" s="90">
        <v>1</v>
      </c>
      <c r="E28" s="81">
        <v>10000</v>
      </c>
      <c r="F28" s="84">
        <f>E28*D28</f>
        <v>10000</v>
      </c>
      <c r="H28" s="152" t="s">
        <v>629</v>
      </c>
      <c r="I28" s="153"/>
      <c r="J28" s="153"/>
      <c r="K28" s="153"/>
      <c r="L28" s="153"/>
      <c r="M28" s="153"/>
      <c r="N28" s="120">
        <f>N26/F2</f>
        <v>43276.382935000001</v>
      </c>
      <c r="O28" s="135"/>
    </row>
    <row r="29" spans="1:16" s="54" customFormat="1" ht="16.5" thickBot="1" x14ac:dyDescent="0.3">
      <c r="A29" s="91">
        <v>20</v>
      </c>
      <c r="B29" s="79" t="s">
        <v>647</v>
      </c>
      <c r="C29" s="105" t="s">
        <v>592</v>
      </c>
      <c r="D29" s="106">
        <f>D13</f>
        <v>24</v>
      </c>
      <c r="E29" s="81">
        <v>227.66</v>
      </c>
      <c r="F29" s="84">
        <f>E29*D29</f>
        <v>5463.84</v>
      </c>
      <c r="H29" s="154" t="s">
        <v>630</v>
      </c>
      <c r="I29" s="155"/>
      <c r="J29" s="155"/>
      <c r="K29" s="155"/>
      <c r="L29" s="155"/>
      <c r="M29" s="155"/>
      <c r="N29" s="92">
        <f>N28/1.2</f>
        <v>36063.652445833337</v>
      </c>
      <c r="O29" s="135"/>
      <c r="P29" s="136"/>
    </row>
    <row r="30" spans="1:16" s="54" customFormat="1" x14ac:dyDescent="0.25">
      <c r="A30" s="91">
        <v>21</v>
      </c>
      <c r="B30" s="79" t="s">
        <v>606</v>
      </c>
      <c r="C30" s="73" t="s">
        <v>19</v>
      </c>
      <c r="D30" s="90">
        <v>2</v>
      </c>
      <c r="E30" s="81">
        <v>92</v>
      </c>
      <c r="F30" s="84">
        <f t="shared" ref="F30" si="3">E30*D30</f>
        <v>184</v>
      </c>
    </row>
    <row r="31" spans="1:16" s="54" customFormat="1" x14ac:dyDescent="0.25">
      <c r="A31" s="91">
        <v>22</v>
      </c>
      <c r="B31" s="86" t="s">
        <v>607</v>
      </c>
      <c r="C31" s="73" t="s">
        <v>19</v>
      </c>
      <c r="D31" s="90">
        <f>D29</f>
        <v>24</v>
      </c>
      <c r="E31" s="124">
        <v>11.1</v>
      </c>
      <c r="F31" s="84">
        <f>E31*D31</f>
        <v>266.39999999999998</v>
      </c>
      <c r="I31" s="48"/>
      <c r="J31" s="48"/>
      <c r="K31" s="48"/>
      <c r="L31" s="48"/>
      <c r="M31" s="48"/>
      <c r="N31" s="48"/>
    </row>
    <row r="32" spans="1:16" s="54" customFormat="1" x14ac:dyDescent="0.25">
      <c r="A32" s="91">
        <v>23</v>
      </c>
      <c r="B32" s="86" t="s">
        <v>608</v>
      </c>
      <c r="C32" s="73" t="s">
        <v>19</v>
      </c>
      <c r="D32" s="90">
        <f>F1*F3</f>
        <v>4</v>
      </c>
      <c r="E32" s="83">
        <v>739.14</v>
      </c>
      <c r="F32" s="84">
        <f>E32*D32</f>
        <v>2956.56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1">
        <v>24</v>
      </c>
      <c r="B33" s="86" t="s">
        <v>612</v>
      </c>
      <c r="C33" s="108" t="s">
        <v>592</v>
      </c>
      <c r="D33" s="90">
        <f>'Расчет проводов'!G8</f>
        <v>36</v>
      </c>
      <c r="E33" s="124">
        <v>113.46</v>
      </c>
      <c r="F33" s="84">
        <f>E33*D33</f>
        <v>4084.56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1">
        <v>25</v>
      </c>
      <c r="B34" s="86" t="s">
        <v>613</v>
      </c>
      <c r="C34" s="108" t="s">
        <v>592</v>
      </c>
      <c r="D34" s="90">
        <f>D33</f>
        <v>36</v>
      </c>
      <c r="E34" s="83">
        <v>227.66</v>
      </c>
      <c r="F34" s="84">
        <f>E34*D34</f>
        <v>8195.76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4">
        <v>26</v>
      </c>
      <c r="B35" s="115" t="s">
        <v>614</v>
      </c>
      <c r="C35" s="116" t="s">
        <v>19</v>
      </c>
      <c r="D35" s="117">
        <f>D32</f>
        <v>4</v>
      </c>
      <c r="E35" s="118">
        <v>52</v>
      </c>
      <c r="F35" s="119">
        <f>E35*D35</f>
        <v>208</v>
      </c>
      <c r="I35" s="48"/>
      <c r="J35" s="93"/>
      <c r="K35" s="48"/>
      <c r="L35" s="48"/>
      <c r="M35" s="48"/>
      <c r="N35" s="48"/>
    </row>
    <row r="36" spans="1:14" s="54" customFormat="1" ht="15.75" thickBot="1" x14ac:dyDescent="0.3">
      <c r="A36" s="147" t="s">
        <v>626</v>
      </c>
      <c r="B36" s="148"/>
      <c r="C36" s="148"/>
      <c r="D36" s="148"/>
      <c r="E36" s="149"/>
      <c r="F36" s="92">
        <f>SUM(F10:F35)</f>
        <v>456907.14000000007</v>
      </c>
      <c r="H36" s="48"/>
      <c r="I36" s="48"/>
      <c r="J36" s="93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3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  <row r="40" spans="1:14" x14ac:dyDescent="0.25">
      <c r="J40" s="93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6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7" t="s">
        <v>622</v>
      </c>
      <c r="B2" s="157"/>
      <c r="C2" s="157"/>
      <c r="D2" s="157"/>
      <c r="E2" s="157"/>
      <c r="F2" s="157"/>
      <c r="G2" s="157"/>
    </row>
    <row r="4" spans="1:7" ht="15" customHeight="1" x14ac:dyDescent="0.25">
      <c r="A4" s="159" t="s">
        <v>0</v>
      </c>
      <c r="B4" s="159" t="s">
        <v>594</v>
      </c>
      <c r="C4" s="94"/>
      <c r="D4" s="158" t="s">
        <v>596</v>
      </c>
      <c r="E4" s="158"/>
      <c r="F4" s="156" t="s">
        <v>597</v>
      </c>
      <c r="G4" s="156"/>
    </row>
    <row r="5" spans="1:7" ht="40.5" customHeight="1" x14ac:dyDescent="0.25">
      <c r="A5" s="159"/>
      <c r="B5" s="159"/>
      <c r="C5" s="75" t="s">
        <v>598</v>
      </c>
      <c r="D5" s="3">
        <v>1</v>
      </c>
      <c r="E5" s="3">
        <v>2</v>
      </c>
      <c r="F5" s="95" t="s">
        <v>601</v>
      </c>
      <c r="G5" s="95" t="s">
        <v>602</v>
      </c>
    </row>
    <row r="6" spans="1:7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F6*2</f>
        <v>160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619</v>
      </c>
      <c r="C8" s="73"/>
      <c r="D8" s="73"/>
      <c r="E8" s="73"/>
      <c r="F8" s="73"/>
      <c r="G8" s="73">
        <f>D13+D12+D11</f>
        <v>36</v>
      </c>
    </row>
    <row r="9" spans="1:7" x14ac:dyDescent="0.25">
      <c r="B9" s="109" t="s">
        <v>6</v>
      </c>
      <c r="C9" s="72" t="s">
        <v>592</v>
      </c>
      <c r="D9" s="72">
        <v>36</v>
      </c>
    </row>
    <row r="10" spans="1:7" x14ac:dyDescent="0.25">
      <c r="A10" s="76"/>
      <c r="B10" s="109" t="s">
        <v>7</v>
      </c>
      <c r="C10" s="72" t="s">
        <v>592</v>
      </c>
      <c r="D10" s="72">
        <v>12</v>
      </c>
    </row>
    <row r="11" spans="1:7" x14ac:dyDescent="0.25">
      <c r="A11" s="76"/>
      <c r="B11" s="109" t="s">
        <v>615</v>
      </c>
      <c r="C11" s="72" t="s">
        <v>592</v>
      </c>
      <c r="D11" s="72">
        <v>24</v>
      </c>
    </row>
    <row r="12" spans="1:7" x14ac:dyDescent="0.25">
      <c r="B12" s="109" t="s">
        <v>616</v>
      </c>
      <c r="C12" s="72" t="s">
        <v>592</v>
      </c>
      <c r="D12" s="72">
        <v>6</v>
      </c>
    </row>
    <row r="13" spans="1:7" x14ac:dyDescent="0.25">
      <c r="B13" s="109" t="s">
        <v>617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16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2022-10-25T07:19:11Z</cp:lastPrinted>
  <dcterms:created xsi:type="dcterms:W3CDTF">2016-07-12T01:13:16Z</dcterms:created>
  <dcterms:modified xsi:type="dcterms:W3CDTF">2022-10-25T07:19:13Z</dcterms:modified>
</cp:coreProperties>
</file>