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200" windowHeight="10695"/>
  </bookViews>
  <sheets>
    <sheet name="Sheet1" sheetId="1" r:id="rId1"/>
  </sheets>
  <definedNames>
    <definedName name="CUR_I_Report">Sheet1!#REF!</definedName>
    <definedName name="PRJ_Step">Sheet1!$D$15</definedName>
  </definedNames>
  <calcPr calcId="145621"/>
</workbook>
</file>

<file path=xl/calcChain.xml><?xml version="1.0" encoding="utf-8"?>
<calcChain xmlns="http://schemas.openxmlformats.org/spreadsheetml/2006/main">
  <c r="AA46" i="1" l="1"/>
  <c r="AA44" i="1"/>
  <c r="F73" i="1" l="1"/>
  <c r="B50" i="1"/>
  <c r="AA45" i="1"/>
  <c r="AA78" i="1" l="1"/>
  <c r="Y73" i="1" l="1"/>
  <c r="W73" i="1"/>
  <c r="X73" i="1"/>
  <c r="Z73" i="1"/>
  <c r="AA73" i="1"/>
  <c r="AA50" i="1"/>
  <c r="AA56" i="1"/>
  <c r="AA52" i="1"/>
  <c r="AA53" i="1"/>
  <c r="AA51" i="1"/>
  <c r="AA72" i="1"/>
  <c r="W50" i="1"/>
  <c r="X50" i="1"/>
  <c r="Y50" i="1"/>
  <c r="Z50" i="1"/>
  <c r="W57" i="1"/>
  <c r="X57" i="1"/>
  <c r="Y57" i="1"/>
  <c r="Z57" i="1"/>
  <c r="Z59" i="1" s="1"/>
  <c r="W59" i="1"/>
  <c r="X59" i="1"/>
  <c r="Y59" i="1"/>
  <c r="W60" i="1"/>
  <c r="W68" i="1" s="1"/>
  <c r="W74" i="1" s="1"/>
  <c r="X60" i="1"/>
  <c r="X68" i="1" s="1"/>
  <c r="Y60" i="1"/>
  <c r="Y68" i="1" s="1"/>
  <c r="Y74" i="1" s="1"/>
  <c r="Z60" i="1"/>
  <c r="Z68" i="1" s="1"/>
  <c r="AT39" i="1"/>
  <c r="AU39" i="1"/>
  <c r="AV39" i="1"/>
  <c r="AW39" i="1"/>
  <c r="AE39" i="1"/>
  <c r="B16" i="1"/>
  <c r="W61" i="1" l="1"/>
  <c r="W63" i="1" s="1"/>
  <c r="Z61" i="1"/>
  <c r="Z63" i="1" s="1"/>
  <c r="Y61" i="1"/>
  <c r="Y63" i="1" s="1"/>
  <c r="X61" i="1"/>
  <c r="X63" i="1" s="1"/>
  <c r="Z74" i="1"/>
  <c r="X74" i="1"/>
  <c r="C73" i="1"/>
  <c r="D73" i="1"/>
  <c r="E73" i="1"/>
  <c r="G73" i="1"/>
  <c r="H73" i="1"/>
  <c r="I73" i="1"/>
  <c r="J73" i="1"/>
  <c r="K73" i="1"/>
  <c r="L73" i="1"/>
  <c r="M73" i="1"/>
  <c r="N73" i="1"/>
  <c r="O73" i="1"/>
  <c r="P73" i="1"/>
  <c r="Q73" i="1"/>
  <c r="R73" i="1"/>
  <c r="S73" i="1"/>
  <c r="T73" i="1"/>
  <c r="U73" i="1"/>
  <c r="V73" i="1"/>
  <c r="B73" i="1"/>
  <c r="K60" i="1"/>
  <c r="K68" i="1" s="1"/>
  <c r="L60" i="1"/>
  <c r="L68" i="1" s="1"/>
  <c r="M60" i="1"/>
  <c r="M68" i="1" s="1"/>
  <c r="N60" i="1"/>
  <c r="N68" i="1" s="1"/>
  <c r="O60" i="1"/>
  <c r="O68" i="1" s="1"/>
  <c r="P60" i="1"/>
  <c r="P68" i="1" s="1"/>
  <c r="Q60" i="1"/>
  <c r="Q68" i="1" s="1"/>
  <c r="R60" i="1"/>
  <c r="R68" i="1" s="1"/>
  <c r="S60" i="1"/>
  <c r="S68" i="1" s="1"/>
  <c r="T60" i="1"/>
  <c r="T68" i="1" s="1"/>
  <c r="U60" i="1"/>
  <c r="U68" i="1" s="1"/>
  <c r="U74" i="1" s="1"/>
  <c r="V60" i="1"/>
  <c r="V68" i="1" s="1"/>
  <c r="K50" i="1"/>
  <c r="K57" i="1" s="1"/>
  <c r="K59" i="1" s="1"/>
  <c r="L50" i="1"/>
  <c r="L57" i="1" s="1"/>
  <c r="L59" i="1" s="1"/>
  <c r="M50" i="1"/>
  <c r="M57" i="1" s="1"/>
  <c r="M59" i="1" s="1"/>
  <c r="N50" i="1"/>
  <c r="N57" i="1" s="1"/>
  <c r="N59" i="1" s="1"/>
  <c r="O50" i="1"/>
  <c r="O57" i="1" s="1"/>
  <c r="O59" i="1" s="1"/>
  <c r="P50" i="1"/>
  <c r="P57" i="1" s="1"/>
  <c r="P59" i="1" s="1"/>
  <c r="Q50" i="1"/>
  <c r="Q57" i="1" s="1"/>
  <c r="Q59" i="1" s="1"/>
  <c r="R50" i="1"/>
  <c r="R57" i="1" s="1"/>
  <c r="R59" i="1" s="1"/>
  <c r="S50" i="1"/>
  <c r="S57" i="1" s="1"/>
  <c r="S59" i="1" s="1"/>
  <c r="S61" i="1" s="1"/>
  <c r="S63" i="1" s="1"/>
  <c r="T50" i="1"/>
  <c r="T57" i="1" s="1"/>
  <c r="T59" i="1" s="1"/>
  <c r="U50" i="1"/>
  <c r="U57" i="1" s="1"/>
  <c r="U59" i="1" s="1"/>
  <c r="V50" i="1"/>
  <c r="V57" i="1" s="1"/>
  <c r="V59" i="1" s="1"/>
  <c r="J50" i="1"/>
  <c r="AS39" i="1"/>
  <c r="AR39" i="1"/>
  <c r="AF39" i="1"/>
  <c r="AG39" i="1"/>
  <c r="AH39" i="1"/>
  <c r="AI39" i="1"/>
  <c r="AJ39" i="1"/>
  <c r="AK39" i="1"/>
  <c r="AL39" i="1"/>
  <c r="AM39" i="1"/>
  <c r="AN39" i="1"/>
  <c r="AO39" i="1"/>
  <c r="AP39" i="1"/>
  <c r="AQ39" i="1"/>
  <c r="AD39" i="1"/>
  <c r="AC39" i="1"/>
  <c r="M74" i="1" l="1"/>
  <c r="T74" i="1"/>
  <c r="P74" i="1"/>
  <c r="L74" i="1"/>
  <c r="K61" i="1"/>
  <c r="K63" i="1" s="1"/>
  <c r="T61" i="1"/>
  <c r="T63" i="1" s="1"/>
  <c r="P61" i="1"/>
  <c r="P63" i="1" s="1"/>
  <c r="L61" i="1"/>
  <c r="L63" i="1" s="1"/>
  <c r="O61" i="1"/>
  <c r="O63" i="1" s="1"/>
  <c r="V61" i="1"/>
  <c r="V63" i="1" s="1"/>
  <c r="R61" i="1"/>
  <c r="R63" i="1" s="1"/>
  <c r="N61" i="1"/>
  <c r="N63" i="1" s="1"/>
  <c r="S74" i="1"/>
  <c r="O74" i="1"/>
  <c r="K74" i="1"/>
  <c r="AC41" i="1"/>
  <c r="AC40" i="1"/>
  <c r="AD40" i="1" s="1"/>
  <c r="AE40" i="1" s="1"/>
  <c r="AF40" i="1" s="1"/>
  <c r="AG40" i="1" s="1"/>
  <c r="V74" i="1"/>
  <c r="R74" i="1"/>
  <c r="N74" i="1"/>
  <c r="U61" i="1"/>
  <c r="U63" i="1" s="1"/>
  <c r="Q61" i="1"/>
  <c r="Q63" i="1" s="1"/>
  <c r="M61" i="1"/>
  <c r="M63" i="1" s="1"/>
  <c r="Q74" i="1"/>
  <c r="AE41" i="1" l="1"/>
  <c r="AF41" i="1"/>
  <c r="AD41" i="1"/>
  <c r="AG41" i="1" l="1"/>
  <c r="AH40" i="1"/>
  <c r="AI40" i="1" l="1"/>
  <c r="AH41" i="1"/>
  <c r="AI41" i="1" l="1"/>
  <c r="AJ40" i="1"/>
  <c r="AJ41" i="1" l="1"/>
  <c r="AK40" i="1"/>
  <c r="AL40" i="1" l="1"/>
  <c r="AK41" i="1"/>
  <c r="AM40" i="1" l="1"/>
  <c r="AL41" i="1"/>
  <c r="AN40" i="1" l="1"/>
  <c r="AM41" i="1"/>
  <c r="AO40" i="1" l="1"/>
  <c r="AN41" i="1"/>
  <c r="AO41" i="1" l="1"/>
  <c r="AP40" i="1"/>
  <c r="AQ40" i="1" l="1"/>
  <c r="AP41" i="1"/>
  <c r="AQ41" i="1" l="1"/>
  <c r="AR40" i="1"/>
  <c r="AS40" i="1" s="1"/>
  <c r="AT40" i="1" s="1"/>
  <c r="AU40" i="1" l="1"/>
  <c r="AT41" i="1"/>
  <c r="AR41" i="1"/>
  <c r="AS41" i="1"/>
  <c r="AV40" i="1" l="1"/>
  <c r="AU41" i="1"/>
  <c r="B35" i="1"/>
  <c r="B33" i="1" s="1"/>
  <c r="AA57" i="1"/>
  <c r="AW40" i="1" l="1"/>
  <c r="AW41" i="1" s="1"/>
  <c r="AV41" i="1"/>
  <c r="B60" i="1"/>
  <c r="B57" i="1" l="1"/>
  <c r="B59" i="1" s="1"/>
  <c r="B36" i="1"/>
  <c r="B68" i="1" l="1"/>
  <c r="B74" i="1" s="1"/>
  <c r="B77" i="1" s="1"/>
  <c r="C60" i="1"/>
  <c r="C68" i="1" s="1"/>
  <c r="C74" i="1" s="1"/>
  <c r="D60" i="1"/>
  <c r="E60" i="1"/>
  <c r="E68" i="1" s="1"/>
  <c r="E74" i="1" s="1"/>
  <c r="F60" i="1"/>
  <c r="F68" i="1" s="1"/>
  <c r="F74" i="1" s="1"/>
  <c r="G60" i="1"/>
  <c r="G68" i="1" s="1"/>
  <c r="G74" i="1" s="1"/>
  <c r="H60" i="1"/>
  <c r="H68" i="1" s="1"/>
  <c r="H74" i="1" s="1"/>
  <c r="I60" i="1"/>
  <c r="I68" i="1" s="1"/>
  <c r="I74" i="1" s="1"/>
  <c r="J60" i="1"/>
  <c r="J68" i="1" s="1"/>
  <c r="J74" i="1" s="1"/>
  <c r="AA60" i="1"/>
  <c r="AA68" i="1" s="1"/>
  <c r="AA74" i="1" s="1"/>
  <c r="AA75" i="1" s="1"/>
  <c r="AA59" i="1"/>
  <c r="C50" i="1"/>
  <c r="D50" i="1"/>
  <c r="E50" i="1"/>
  <c r="F50" i="1"/>
  <c r="G50" i="1"/>
  <c r="H50" i="1"/>
  <c r="I50" i="1"/>
  <c r="B61" i="1"/>
  <c r="B63" i="1" s="1"/>
  <c r="D68" i="1"/>
  <c r="D74" i="1" s="1"/>
  <c r="B78" i="1" l="1"/>
  <c r="C77" i="1"/>
  <c r="D77" i="1" s="1"/>
  <c r="E77" i="1" s="1"/>
  <c r="F77" i="1" s="1"/>
  <c r="G77" i="1" s="1"/>
  <c r="H77" i="1" s="1"/>
  <c r="I77" i="1" s="1"/>
  <c r="B75" i="1"/>
  <c r="C75" i="1" s="1"/>
  <c r="D75" i="1" s="1"/>
  <c r="E75" i="1" s="1"/>
  <c r="F75" i="1" s="1"/>
  <c r="G75" i="1" s="1"/>
  <c r="H75" i="1" s="1"/>
  <c r="I75" i="1" s="1"/>
  <c r="J75" i="1" s="1"/>
  <c r="K75" i="1" s="1"/>
  <c r="L75" i="1" s="1"/>
  <c r="M75" i="1" s="1"/>
  <c r="N75" i="1" s="1"/>
  <c r="O75" i="1" s="1"/>
  <c r="P75" i="1" s="1"/>
  <c r="Q75" i="1" s="1"/>
  <c r="R75" i="1" s="1"/>
  <c r="S75" i="1" s="1"/>
  <c r="T75" i="1" s="1"/>
  <c r="U75" i="1" s="1"/>
  <c r="V75" i="1" s="1"/>
  <c r="W75" i="1" s="1"/>
  <c r="X75" i="1" s="1"/>
  <c r="Y75" i="1" s="1"/>
  <c r="Z75" i="1" s="1"/>
  <c r="I57" i="1"/>
  <c r="I59" i="1" s="1"/>
  <c r="I61" i="1" s="1"/>
  <c r="I63" i="1" s="1"/>
  <c r="H57" i="1"/>
  <c r="H59" i="1" s="1"/>
  <c r="H61" i="1" s="1"/>
  <c r="H63" i="1" s="1"/>
  <c r="D57" i="1"/>
  <c r="D59" i="1" s="1"/>
  <c r="D61" i="1" s="1"/>
  <c r="D63" i="1" s="1"/>
  <c r="G57" i="1"/>
  <c r="G59" i="1" s="1"/>
  <c r="G61" i="1" s="1"/>
  <c r="G63" i="1" s="1"/>
  <c r="C57" i="1"/>
  <c r="C59" i="1" s="1"/>
  <c r="C61" i="1" s="1"/>
  <c r="C63" i="1" s="1"/>
  <c r="E57" i="1"/>
  <c r="E59" i="1" s="1"/>
  <c r="E61" i="1" s="1"/>
  <c r="E63" i="1" s="1"/>
  <c r="J57" i="1"/>
  <c r="F57" i="1"/>
  <c r="F59" i="1" s="1"/>
  <c r="F61" i="1" s="1"/>
  <c r="F63" i="1" s="1"/>
  <c r="AA61" i="1"/>
  <c r="AA63" i="1" s="1"/>
  <c r="J77" i="1" l="1"/>
  <c r="J59" i="1"/>
  <c r="J61" i="1" s="1"/>
  <c r="J63" i="1" s="1"/>
  <c r="K77" i="1" l="1"/>
  <c r="C78" i="1"/>
  <c r="L77" i="1" l="1"/>
  <c r="D78" i="1"/>
  <c r="M77" i="1" l="1"/>
  <c r="E78" i="1"/>
  <c r="N77" i="1" l="1"/>
  <c r="F78" i="1"/>
  <c r="O77" i="1" l="1"/>
  <c r="G78" i="1"/>
  <c r="P77" i="1" l="1"/>
  <c r="H78" i="1"/>
  <c r="Q77" i="1" l="1"/>
  <c r="I78" i="1"/>
  <c r="R77" i="1" l="1"/>
  <c r="J78" i="1"/>
  <c r="S77" i="1" l="1"/>
  <c r="K78" i="1"/>
  <c r="T77" i="1" l="1"/>
  <c r="L78" i="1"/>
  <c r="U77" i="1" l="1"/>
  <c r="M78" i="1"/>
  <c r="V77" i="1" l="1"/>
  <c r="N78" i="1"/>
  <c r="W77" i="1" l="1"/>
  <c r="O78" i="1"/>
  <c r="X77" i="1" l="1"/>
  <c r="P78" i="1"/>
  <c r="Y77" i="1" l="1"/>
  <c r="Q78" i="1"/>
  <c r="Z77" i="1" l="1"/>
  <c r="R78" i="1"/>
  <c r="Z78" i="1" l="1"/>
  <c r="S78" i="1"/>
  <c r="T78" i="1" l="1"/>
  <c r="U78" i="1" l="1"/>
  <c r="V78" i="1" l="1"/>
  <c r="W78" i="1" l="1"/>
  <c r="X78" i="1" l="1"/>
  <c r="Y78" i="1" l="1"/>
</calcChain>
</file>

<file path=xl/comments1.xml><?xml version="1.0" encoding="utf-8"?>
<comments xmlns="http://schemas.openxmlformats.org/spreadsheetml/2006/main">
  <authors>
    <author>Александр Н. Кашурников</author>
  </authors>
  <commentList>
    <comment ref="B35" authorId="0">
      <text>
        <r>
          <rPr>
            <b/>
            <sz val="9"/>
            <color indexed="81"/>
            <rFont val="Tahoma"/>
            <family val="2"/>
            <charset val="204"/>
          </rPr>
          <t>Александр Н. Кашурников:</t>
        </r>
        <r>
          <rPr>
            <sz val="9"/>
            <color indexed="81"/>
            <rFont val="Tahoma"/>
            <family val="2"/>
            <charset val="204"/>
          </rPr>
          <t xml:space="preserve">
1401917 - заемные по состоянию на 01.01.2016</t>
        </r>
      </text>
    </comment>
  </commentList>
</comments>
</file>

<file path=xl/sharedStrings.xml><?xml version="1.0" encoding="utf-8"?>
<sst xmlns="http://schemas.openxmlformats.org/spreadsheetml/2006/main" count="84" uniqueCount="74">
  <si>
    <t>Утверждаю</t>
  </si>
  <si>
    <t>руководитель организации</t>
  </si>
  <si>
    <t>М.П.</t>
  </si>
  <si>
    <t>Исходные данные</t>
  </si>
  <si>
    <t>Значение</t>
  </si>
  <si>
    <t>Срок амортизации, лет</t>
  </si>
  <si>
    <t>Кол-во объектов, ед.</t>
  </si>
  <si>
    <t>Первый ремонт объекта, лет после постройки</t>
  </si>
  <si>
    <t>Периодичность ремонта объекта, лет</t>
  </si>
  <si>
    <t>Прочие расходы при эксплуатации объекта, руб. без НДС</t>
  </si>
  <si>
    <t>Периодичность расходов, лет</t>
  </si>
  <si>
    <t>Налог на прибыль</t>
  </si>
  <si>
    <t>Рабочий капитал в % от выручки</t>
  </si>
  <si>
    <t>Срок кредита</t>
  </si>
  <si>
    <t>Ставка по кредиту</t>
  </si>
  <si>
    <t>Ставка по кредиту без учета субсидирования</t>
  </si>
  <si>
    <t>Доля заемных средств</t>
  </si>
  <si>
    <t>Ставка дисконтирования на собственный капитал</t>
  </si>
  <si>
    <t>Доля собственных средств</t>
  </si>
  <si>
    <t>Средневзвешенная стоимость капитала (WACC)</t>
  </si>
  <si>
    <t>Период</t>
  </si>
  <si>
    <t>Основной долг на начало периода</t>
  </si>
  <si>
    <t>Поступление кредита</t>
  </si>
  <si>
    <t>Погашение основного долга</t>
  </si>
  <si>
    <t>Начисление процентов</t>
  </si>
  <si>
    <t>Операционные расходы</t>
  </si>
  <si>
    <t>Налог на имущество (После ввода объекта в эксплуатацию)</t>
  </si>
  <si>
    <t>Прибыль до вычета расходов по уплате налогов, процентов, и начисленной амортизации (EBITDA)</t>
  </si>
  <si>
    <t>Амортизация</t>
  </si>
  <si>
    <t>Прибыль до вычета расходов по уплате налогов и процентов (EBIT)</t>
  </si>
  <si>
    <t>Проценты</t>
  </si>
  <si>
    <t>Прибыль до налогообложения</t>
  </si>
  <si>
    <t>Чистая прибыль</t>
  </si>
  <si>
    <t>Прибыль до вычета расходов по уплате налогов н процентов (EBIT)</t>
  </si>
  <si>
    <t>НДС</t>
  </si>
  <si>
    <t>Изменения в рабочем капитале</t>
  </si>
  <si>
    <t>Инвестиции</t>
  </si>
  <si>
    <t>Изменения финансовых обязательств</t>
  </si>
  <si>
    <t>Накопленный чистый денежный поток</t>
  </si>
  <si>
    <t>Коэффициент дисконтирования</t>
  </si>
  <si>
    <t>Дисконтированный денежный поток нарастающим итогом (PV)</t>
  </si>
  <si>
    <t>Чистая приведённая стоимость без учета продажи (NPV)</t>
  </si>
  <si>
    <t>Внутренняя норма доходности (IRR)</t>
  </si>
  <si>
    <t>Срок окупаемости (РВР)</t>
  </si>
  <si>
    <t>Дисконтированный срок окупаемости (DBP)</t>
  </si>
  <si>
    <t>* Форма заполняется:</t>
  </si>
  <si>
    <t>Прогноз инфляции</t>
  </si>
  <si>
    <t>Кумулятивная инфляция</t>
  </si>
  <si>
    <t>**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</t>
  </si>
  <si>
    <t>Доход</t>
  </si>
  <si>
    <t>Ремонт объекта</t>
  </si>
  <si>
    <t>Возникновение прочих расходов, лет после постройки</t>
  </si>
  <si>
    <t>Общая стоимость объекта, тыс. руб, без НДС</t>
  </si>
  <si>
    <t>Прочие расходы, тыс. руб. без НДС на объект</t>
  </si>
  <si>
    <t>Затраты на ремонт объекта, тыс. руб. без НДС</t>
  </si>
  <si>
    <t>Прочие расходы при эксплуатации объекта, тыс. руб. без НДС</t>
  </si>
  <si>
    <t>Прочие расходы, тыс. руб без НДС в месяц</t>
  </si>
  <si>
    <t xml:space="preserve"> - в отношении реконструированных объектов в том случае, если данный объект после реконструкции "создает" новый финансовый поток</t>
  </si>
  <si>
    <t xml:space="preserve"> - по проектам, общая стоимость реализации которых составляет 500 млн. рублей и более,</t>
  </si>
  <si>
    <t xml:space="preserve"> - в отношении вновь создаваемых объектов, для которых могут применяться расчеты экономической эффективности реализации инвестиционных проектов</t>
  </si>
  <si>
    <t>Денежный поток на собственный капитал, тыс. руб.</t>
  </si>
  <si>
    <t>Доход, тыс. руб, без НДС</t>
  </si>
  <si>
    <t>Бюджет доходов и расходов, тыс. руб.</t>
  </si>
  <si>
    <t>Кредит, тыс. руб.</t>
  </si>
  <si>
    <t>Приложение №2.3</t>
  </si>
  <si>
    <t>к приказу Минэнерго России</t>
  </si>
  <si>
    <t>от 24 марта 2010 г. №114</t>
  </si>
  <si>
    <t>Чистый денежный поток</t>
  </si>
  <si>
    <t xml:space="preserve">_____________________ </t>
  </si>
  <si>
    <t>Собственный капитал (на 01.01.2016), тыс. руб.</t>
  </si>
  <si>
    <t>Финансовая модель по проекту "Внедрение интеллектуальной системы коммерческого учета электрической энергии в многоквартирных домах в районах Забайкальского края и г. Читы в 2016-2040гг."</t>
  </si>
  <si>
    <t>2016-2045</t>
  </si>
  <si>
    <t>2040
год окончания строительства</t>
  </si>
  <si>
    <t>«___»____________2023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</si>
</sst>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_-* #,##0.00_р_._-;\-* #,##0.00_р_._-;_-* &quot;-&quot;??_р_._-;_-@_-"/>
  </numFmts>
  <fonts count="12" x14ac:knownFonts="1">
    <font>
      <sz val="10"/>
      <name val="Arial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9" fontId="3" fillId="0" borderId="0" applyFont="0" applyFill="0" applyBorder="0" applyAlignment="0" applyProtection="0"/>
    <xf numFmtId="0" fontId="9" fillId="0" borderId="4"/>
    <xf numFmtId="9" fontId="9" fillId="0" borderId="4" applyFont="0" applyFill="0" applyBorder="0" applyAlignment="0" applyProtection="0"/>
    <xf numFmtId="165" fontId="9" fillId="0" borderId="4" applyFont="0" applyFill="0" applyBorder="0" applyAlignment="0" applyProtection="0"/>
  </cellStyleXfs>
  <cellXfs count="105">
    <xf numFmtId="0" fontId="0" fillId="0" borderId="0" xfId="0"/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9" xfId="0" applyFont="1" applyBorder="1" applyAlignment="1">
      <alignment horizontal="justify" vertical="center"/>
    </xf>
    <xf numFmtId="0" fontId="2" fillId="0" borderId="11" xfId="0" applyFont="1" applyBorder="1" applyAlignment="1">
      <alignment horizontal="justify" vertical="center"/>
    </xf>
    <xf numFmtId="0" fontId="2" fillId="0" borderId="9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4" xfId="0" applyFont="1" applyBorder="1" applyAlignment="1">
      <alignment horizontal="justify" vertical="center"/>
    </xf>
    <xf numFmtId="0" fontId="2" fillId="0" borderId="4" xfId="0" applyFont="1" applyBorder="1" applyAlignment="1">
      <alignment horizontal="left" vertical="center"/>
    </xf>
    <xf numFmtId="0" fontId="1" fillId="0" borderId="7" xfId="0" applyFont="1" applyBorder="1" applyAlignment="1">
      <alignment horizontal="justify" vertical="center"/>
    </xf>
    <xf numFmtId="0" fontId="1" fillId="0" borderId="8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9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9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justify" vertical="center"/>
    </xf>
    <xf numFmtId="0" fontId="1" fillId="0" borderId="11" xfId="0" applyFont="1" applyBorder="1" applyAlignment="1">
      <alignment horizontal="justify" vertical="center"/>
    </xf>
    <xf numFmtId="0" fontId="1" fillId="0" borderId="12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7" xfId="0" applyFont="1" applyBorder="1" applyAlignment="1">
      <alignment vertical="center"/>
    </xf>
    <xf numFmtId="4" fontId="2" fillId="0" borderId="5" xfId="0" applyNumberFormat="1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2" fillId="0" borderId="5" xfId="1" applyNumberFormat="1" applyFont="1" applyBorder="1" applyAlignment="1">
      <alignment horizontal="center" vertical="center"/>
    </xf>
    <xf numFmtId="164" fontId="2" fillId="0" borderId="10" xfId="1" applyNumberFormat="1" applyFont="1" applyBorder="1" applyAlignment="1">
      <alignment horizontal="center" vertical="center"/>
    </xf>
    <xf numFmtId="164" fontId="2" fillId="0" borderId="14" xfId="1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1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vertical="center"/>
    </xf>
    <xf numFmtId="164" fontId="2" fillId="0" borderId="14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3" fontId="2" fillId="0" borderId="12" xfId="0" applyNumberFormat="1" applyFont="1" applyBorder="1" applyAlignment="1">
      <alignment horizontal="center" vertical="center"/>
    </xf>
    <xf numFmtId="3" fontId="2" fillId="0" borderId="15" xfId="0" applyNumberFormat="1" applyFont="1" applyBorder="1" applyAlignment="1">
      <alignment horizontal="center" vertical="center"/>
    </xf>
    <xf numFmtId="3" fontId="2" fillId="0" borderId="14" xfId="0" applyNumberFormat="1" applyFont="1" applyBorder="1" applyAlignment="1">
      <alignment horizontal="center" vertical="center"/>
    </xf>
    <xf numFmtId="10" fontId="2" fillId="0" borderId="5" xfId="0" applyNumberFormat="1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3" fontId="1" fillId="0" borderId="14" xfId="0" applyNumberFormat="1" applyFont="1" applyBorder="1" applyAlignment="1">
      <alignment horizontal="center" vertical="center"/>
    </xf>
    <xf numFmtId="3" fontId="2" fillId="0" borderId="13" xfId="0" applyNumberFormat="1" applyFont="1" applyBorder="1" applyAlignment="1">
      <alignment horizontal="center" vertical="center"/>
    </xf>
    <xf numFmtId="3" fontId="1" fillId="0" borderId="12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14" xfId="0" applyNumberFormat="1" applyFont="1" applyBorder="1" applyAlignment="1">
      <alignment horizontal="center" vertical="center"/>
    </xf>
    <xf numFmtId="3" fontId="2" fillId="0" borderId="0" xfId="0" applyNumberFormat="1" applyFont="1" applyAlignment="1">
      <alignment vertical="center"/>
    </xf>
    <xf numFmtId="3" fontId="1" fillId="0" borderId="19" xfId="0" applyNumberFormat="1" applyFont="1" applyBorder="1" applyAlignment="1">
      <alignment horizontal="center" vertical="center"/>
    </xf>
    <xf numFmtId="3" fontId="2" fillId="0" borderId="19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horizontal="left" vertical="center"/>
    </xf>
    <xf numFmtId="2" fontId="2" fillId="0" borderId="19" xfId="0" applyNumberFormat="1" applyFont="1" applyBorder="1" applyAlignment="1">
      <alignment horizontal="center" vertical="center"/>
    </xf>
    <xf numFmtId="3" fontId="1" fillId="0" borderId="20" xfId="0" applyNumberFormat="1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164" fontId="2" fillId="0" borderId="19" xfId="1" applyNumberFormat="1" applyFont="1" applyBorder="1" applyAlignment="1">
      <alignment horizontal="center" vertical="center"/>
    </xf>
    <xf numFmtId="164" fontId="2" fillId="0" borderId="19" xfId="0" applyNumberFormat="1" applyFont="1" applyBorder="1" applyAlignment="1">
      <alignment horizontal="center" vertical="center"/>
    </xf>
    <xf numFmtId="3" fontId="2" fillId="0" borderId="20" xfId="0" applyNumberFormat="1" applyFont="1" applyBorder="1" applyAlignment="1">
      <alignment horizontal="center" vertical="center"/>
    </xf>
    <xf numFmtId="10" fontId="1" fillId="0" borderId="14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3" fontId="2" fillId="0" borderId="21" xfId="0" applyNumberFormat="1" applyFont="1" applyBorder="1" applyAlignment="1">
      <alignment horizontal="center" vertical="center"/>
    </xf>
    <xf numFmtId="3" fontId="2" fillId="0" borderId="22" xfId="0" applyNumberFormat="1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left" vertical="center"/>
    </xf>
    <xf numFmtId="3" fontId="1" fillId="0" borderId="14" xfId="0" applyNumberFormat="1" applyFont="1" applyBorder="1" applyAlignment="1">
      <alignment horizontal="left" vertical="center"/>
    </xf>
    <xf numFmtId="9" fontId="2" fillId="0" borderId="5" xfId="1" applyFont="1" applyBorder="1" applyAlignment="1">
      <alignment horizontal="center" vertical="center"/>
    </xf>
    <xf numFmtId="10" fontId="2" fillId="0" borderId="4" xfId="0" applyNumberFormat="1" applyFont="1" applyBorder="1" applyAlignment="1">
      <alignment vertical="center"/>
    </xf>
    <xf numFmtId="10" fontId="1" fillId="0" borderId="4" xfId="0" applyNumberFormat="1" applyFont="1" applyBorder="1" applyAlignment="1">
      <alignment vertical="center"/>
    </xf>
    <xf numFmtId="164" fontId="7" fillId="0" borderId="0" xfId="1" applyNumberFormat="1" applyFont="1" applyAlignment="1">
      <alignment vertical="center"/>
    </xf>
    <xf numFmtId="164" fontId="7" fillId="0" borderId="4" xfId="0" applyNumberFormat="1" applyFont="1" applyBorder="1" applyAlignment="1">
      <alignment vertical="center"/>
    </xf>
    <xf numFmtId="3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center" vertical="center"/>
    </xf>
    <xf numFmtId="2" fontId="1" fillId="0" borderId="20" xfId="0" applyNumberFormat="1" applyFont="1" applyBorder="1" applyAlignment="1">
      <alignment horizontal="center" vertical="center"/>
    </xf>
    <xf numFmtId="0" fontId="2" fillId="0" borderId="23" xfId="0" applyFont="1" applyBorder="1" applyAlignment="1">
      <alignment vertical="center"/>
    </xf>
    <xf numFmtId="164" fontId="1" fillId="0" borderId="19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2" fontId="1" fillId="0" borderId="19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3" fontId="2" fillId="0" borderId="10" xfId="0" applyNumberFormat="1" applyFont="1" applyBorder="1" applyAlignment="1">
      <alignment horizontal="center" vertical="center"/>
    </xf>
    <xf numFmtId="3" fontId="1" fillId="0" borderId="15" xfId="0" applyNumberFormat="1" applyFont="1" applyBorder="1" applyAlignment="1">
      <alignment horizontal="center" vertical="center"/>
    </xf>
    <xf numFmtId="3" fontId="1" fillId="0" borderId="10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2" fontId="2" fillId="0" borderId="10" xfId="0" applyNumberFormat="1" applyFont="1" applyBorder="1" applyAlignment="1">
      <alignment horizontal="center" vertical="center"/>
    </xf>
    <xf numFmtId="10" fontId="1" fillId="0" borderId="10" xfId="0" applyNumberFormat="1" applyFont="1" applyBorder="1" applyAlignment="1">
      <alignment horizontal="center" vertical="center"/>
    </xf>
    <xf numFmtId="3" fontId="1" fillId="0" borderId="10" xfId="0" applyNumberFormat="1" applyFont="1" applyBorder="1" applyAlignment="1">
      <alignment horizontal="left" vertical="center"/>
    </xf>
    <xf numFmtId="0" fontId="1" fillId="0" borderId="13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4" xfId="0" applyFont="1" applyBorder="1" applyAlignment="1">
      <alignment horizontal="right"/>
    </xf>
    <xf numFmtId="0" fontId="11" fillId="0" borderId="4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4" xfId="0" applyFont="1" applyBorder="1" applyAlignment="1">
      <alignment vertical="center"/>
    </xf>
    <xf numFmtId="4" fontId="2" fillId="0" borderId="0" xfId="0" applyNumberFormat="1" applyFont="1" applyAlignment="1">
      <alignment vertical="center"/>
    </xf>
  </cellXfs>
  <cellStyles count="5">
    <cellStyle name="Обычный" xfId="0" builtinId="0"/>
    <cellStyle name="Обычный 2" xfId="2"/>
    <cellStyle name="Процентный" xfId="1" builtinId="5"/>
    <cellStyle name="Процентный 2" xfId="3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27214</xdr:colOff>
      <xdr:row>13</xdr:row>
      <xdr:rowOff>54428</xdr:rowOff>
    </xdr:from>
    <xdr:to>
      <xdr:col>27</xdr:col>
      <xdr:colOff>113006</xdr:colOff>
      <xdr:row>37</xdr:row>
      <xdr:rowOff>54225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03964" y="2544535"/>
          <a:ext cx="15216935" cy="39322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B92"/>
  <sheetViews>
    <sheetView tabSelected="1" zoomScale="70" zoomScaleNormal="70" workbookViewId="0">
      <selection activeCell="X95" sqref="X95"/>
    </sheetView>
  </sheetViews>
  <sheetFormatPr defaultColWidth="9.140625" defaultRowHeight="12.75" x14ac:dyDescent="0.2"/>
  <cols>
    <col min="1" max="1" width="58" style="1"/>
    <col min="2" max="2" width="9.140625" style="1" bestFit="1" customWidth="1"/>
    <col min="3" max="10" width="8.5703125" style="1" bestFit="1" customWidth="1"/>
    <col min="11" max="19" width="8.5703125" style="1" customWidth="1"/>
    <col min="20" max="20" width="9.28515625" style="1" bestFit="1" customWidth="1"/>
    <col min="21" max="21" width="9.28515625" style="1" customWidth="1"/>
    <col min="22" max="25" width="9.42578125" style="1" customWidth="1"/>
    <col min="26" max="26" width="14.7109375" style="1" customWidth="1"/>
    <col min="27" max="27" width="10.140625" style="1" bestFit="1" customWidth="1"/>
    <col min="28" max="28" width="9.140625" style="1"/>
    <col min="29" max="30" width="9.28515625" style="1" bestFit="1" customWidth="1"/>
    <col min="31" max="31" width="10.28515625" style="1" bestFit="1" customWidth="1"/>
    <col min="32" max="38" width="9.28515625" style="1" bestFit="1" customWidth="1"/>
    <col min="39" max="39" width="11" style="1" bestFit="1" customWidth="1"/>
    <col min="40" max="42" width="10" style="1" bestFit="1" customWidth="1"/>
    <col min="43" max="43" width="9.28515625" style="1" bestFit="1" customWidth="1"/>
    <col min="44" max="16384" width="9.140625" style="1"/>
  </cols>
  <sheetData>
    <row r="1" spans="1:27" x14ac:dyDescent="0.2">
      <c r="AA1" s="68" t="s">
        <v>64</v>
      </c>
    </row>
    <row r="2" spans="1:27" x14ac:dyDescent="0.2">
      <c r="AA2" s="68" t="s">
        <v>65</v>
      </c>
    </row>
    <row r="3" spans="1:27" x14ac:dyDescent="0.2">
      <c r="AA3" s="68" t="s">
        <v>66</v>
      </c>
    </row>
    <row r="4" spans="1:27" x14ac:dyDescent="0.2">
      <c r="AA4" s="68"/>
    </row>
    <row r="5" spans="1:27" x14ac:dyDescent="0.2">
      <c r="AA5" s="68"/>
    </row>
    <row r="6" spans="1:27" ht="41.25" customHeight="1" x14ac:dyDescent="0.2">
      <c r="A6" s="100" t="s">
        <v>70</v>
      </c>
      <c r="B6" s="100"/>
      <c r="C6" s="100"/>
      <c r="D6" s="100"/>
      <c r="E6" s="100"/>
      <c r="F6" s="100"/>
      <c r="G6" s="100"/>
      <c r="H6" s="100"/>
      <c r="I6" s="100"/>
      <c r="J6" s="100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0"/>
      <c r="W6" s="101"/>
      <c r="X6" s="101"/>
      <c r="Y6" s="101"/>
      <c r="Z6" s="101"/>
      <c r="AA6" s="100"/>
    </row>
    <row r="7" spans="1:27" ht="20.25" x14ac:dyDescent="0.3">
      <c r="Z7" s="97"/>
      <c r="AA7" s="98" t="s">
        <v>0</v>
      </c>
    </row>
    <row r="8" spans="1:27" ht="20.25" x14ac:dyDescent="0.2">
      <c r="Z8" s="97"/>
      <c r="AA8" s="99" t="s">
        <v>1</v>
      </c>
    </row>
    <row r="9" spans="1:27" ht="20.25" x14ac:dyDescent="0.3">
      <c r="Z9" s="97"/>
      <c r="AA9" s="98" t="s">
        <v>68</v>
      </c>
    </row>
    <row r="10" spans="1:27" ht="20.25" x14ac:dyDescent="0.3">
      <c r="Z10" s="97"/>
      <c r="AA10" s="98" t="s">
        <v>73</v>
      </c>
    </row>
    <row r="11" spans="1:27" ht="20.25" x14ac:dyDescent="0.3">
      <c r="Z11" s="97"/>
      <c r="AA11" s="98" t="s">
        <v>2</v>
      </c>
    </row>
    <row r="12" spans="1:27" x14ac:dyDescent="0.2">
      <c r="AA12" s="2"/>
    </row>
    <row r="14" spans="1:27" x14ac:dyDescent="0.2">
      <c r="A14" s="5" t="s">
        <v>3</v>
      </c>
      <c r="B14" s="5" t="s">
        <v>4</v>
      </c>
    </row>
    <row r="15" spans="1:27" x14ac:dyDescent="0.2">
      <c r="A15" s="6" t="s">
        <v>52</v>
      </c>
      <c r="B15" s="32">
        <v>4140600</v>
      </c>
    </row>
    <row r="16" spans="1:27" x14ac:dyDescent="0.2">
      <c r="A16" s="6" t="s">
        <v>53</v>
      </c>
      <c r="B16" s="32">
        <f>AA47</f>
        <v>89852.576869089724</v>
      </c>
    </row>
    <row r="17" spans="1:2" x14ac:dyDescent="0.2">
      <c r="A17" s="6" t="s">
        <v>5</v>
      </c>
      <c r="B17" s="32">
        <v>5</v>
      </c>
    </row>
    <row r="18" spans="1:2" x14ac:dyDescent="0.2">
      <c r="A18" s="6" t="s">
        <v>6</v>
      </c>
      <c r="B18" s="32">
        <v>1</v>
      </c>
    </row>
    <row r="19" spans="1:2" x14ac:dyDescent="0.2">
      <c r="A19" s="6" t="s">
        <v>54</v>
      </c>
      <c r="B19" s="31"/>
    </row>
    <row r="20" spans="1:2" x14ac:dyDescent="0.2">
      <c r="A20" s="6" t="s">
        <v>7</v>
      </c>
      <c r="B20" s="32">
        <v>15</v>
      </c>
    </row>
    <row r="21" spans="1:2" x14ac:dyDescent="0.2">
      <c r="A21" s="6" t="s">
        <v>8</v>
      </c>
      <c r="B21" s="32">
        <v>5</v>
      </c>
    </row>
    <row r="22" spans="1:2" x14ac:dyDescent="0.2">
      <c r="A22" s="6" t="s">
        <v>55</v>
      </c>
      <c r="B22" s="31"/>
    </row>
    <row r="23" spans="1:2" x14ac:dyDescent="0.2">
      <c r="A23" s="6" t="s">
        <v>51</v>
      </c>
      <c r="B23" s="31"/>
    </row>
    <row r="24" spans="1:2" x14ac:dyDescent="0.2">
      <c r="A24" s="6" t="s">
        <v>10</v>
      </c>
      <c r="B24" s="31"/>
    </row>
    <row r="25" spans="1:2" x14ac:dyDescent="0.2">
      <c r="A25" s="6"/>
      <c r="B25" s="31"/>
    </row>
    <row r="26" spans="1:2" x14ac:dyDescent="0.2">
      <c r="A26" s="6" t="s">
        <v>11</v>
      </c>
      <c r="B26" s="73">
        <v>0.2</v>
      </c>
    </row>
    <row r="27" spans="1:2" x14ac:dyDescent="0.2">
      <c r="A27" s="6"/>
      <c r="B27" s="31"/>
    </row>
    <row r="28" spans="1:2" x14ac:dyDescent="0.2">
      <c r="A28" s="6" t="s">
        <v>56</v>
      </c>
      <c r="B28" s="31"/>
    </row>
    <row r="29" spans="1:2" x14ac:dyDescent="0.2">
      <c r="A29" s="6" t="s">
        <v>12</v>
      </c>
      <c r="B29" s="31"/>
    </row>
    <row r="30" spans="1:2" x14ac:dyDescent="0.2">
      <c r="A30" s="6" t="s">
        <v>13</v>
      </c>
      <c r="B30" s="32">
        <v>13</v>
      </c>
    </row>
    <row r="31" spans="1:2" x14ac:dyDescent="0.2">
      <c r="A31" s="6" t="s">
        <v>14</v>
      </c>
      <c r="B31" s="48">
        <v>0.12</v>
      </c>
    </row>
    <row r="32" spans="1:2" x14ac:dyDescent="0.2">
      <c r="A32" s="6" t="s">
        <v>15</v>
      </c>
      <c r="B32" s="48">
        <v>0.12</v>
      </c>
    </row>
    <row r="33" spans="1:54" x14ac:dyDescent="0.2">
      <c r="A33" s="6" t="s">
        <v>16</v>
      </c>
      <c r="B33" s="31">
        <f>1-B35</f>
        <v>0.80020742695819835</v>
      </c>
    </row>
    <row r="34" spans="1:54" x14ac:dyDescent="0.2">
      <c r="A34" s="6" t="s">
        <v>17</v>
      </c>
      <c r="B34" s="48">
        <v>0.1</v>
      </c>
    </row>
    <row r="35" spans="1:54" x14ac:dyDescent="0.2">
      <c r="A35" s="6" t="s">
        <v>18</v>
      </c>
      <c r="B35" s="31">
        <f>B37/(B37+1401917)</f>
        <v>0.19979257304180162</v>
      </c>
    </row>
    <row r="36" spans="1:54" x14ac:dyDescent="0.2">
      <c r="A36" s="6" t="s">
        <v>19</v>
      </c>
      <c r="B36" s="48">
        <f>B31*(1-B26)*B33+B34*B35</f>
        <v>9.6799170292167211E-2</v>
      </c>
      <c r="D36" s="44"/>
    </row>
    <row r="37" spans="1:54" ht="13.5" thickBot="1" x14ac:dyDescent="0.25">
      <c r="A37" s="8" t="s">
        <v>69</v>
      </c>
      <c r="B37" s="33">
        <v>350025</v>
      </c>
      <c r="C37" s="4"/>
      <c r="D37" s="4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4"/>
      <c r="W37" s="7"/>
      <c r="X37" s="7"/>
      <c r="Y37" s="7"/>
      <c r="Z37" s="7"/>
    </row>
    <row r="38" spans="1:54" s="20" customFormat="1" ht="38.25" x14ac:dyDescent="0.2">
      <c r="A38" s="30" t="s">
        <v>20</v>
      </c>
      <c r="B38" s="18">
        <v>2016</v>
      </c>
      <c r="C38" s="41">
        <v>2017</v>
      </c>
      <c r="D38" s="18">
        <v>2018</v>
      </c>
      <c r="E38" s="18">
        <v>2019</v>
      </c>
      <c r="F38" s="18">
        <v>2020</v>
      </c>
      <c r="G38" s="18">
        <v>2021</v>
      </c>
      <c r="H38" s="18">
        <v>2022</v>
      </c>
      <c r="I38" s="18">
        <v>2023</v>
      </c>
      <c r="J38" s="18">
        <v>2024</v>
      </c>
      <c r="K38" s="18">
        <v>2025</v>
      </c>
      <c r="L38" s="18">
        <v>2026</v>
      </c>
      <c r="M38" s="18">
        <v>2027</v>
      </c>
      <c r="N38" s="18">
        <v>2028</v>
      </c>
      <c r="O38" s="18">
        <v>2029</v>
      </c>
      <c r="P38" s="18">
        <v>2030</v>
      </c>
      <c r="Q38" s="18">
        <v>2031</v>
      </c>
      <c r="R38" s="18">
        <v>2032</v>
      </c>
      <c r="S38" s="18">
        <v>2033</v>
      </c>
      <c r="T38" s="18">
        <v>2034</v>
      </c>
      <c r="U38" s="18">
        <v>2035</v>
      </c>
      <c r="V38" s="18">
        <v>2036</v>
      </c>
      <c r="W38" s="18">
        <v>2037</v>
      </c>
      <c r="X38" s="18">
        <v>2038</v>
      </c>
      <c r="Y38" s="18">
        <v>2039</v>
      </c>
      <c r="Z38" s="83" t="s">
        <v>72</v>
      </c>
      <c r="AA38" s="62" t="s">
        <v>71</v>
      </c>
      <c r="AC38" s="84">
        <v>2020</v>
      </c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</row>
    <row r="39" spans="1:54" x14ac:dyDescent="0.2">
      <c r="A39" s="13" t="s">
        <v>46</v>
      </c>
      <c r="B39" s="35">
        <v>0</v>
      </c>
      <c r="C39" s="37">
        <v>0</v>
      </c>
      <c r="D39" s="35">
        <v>0</v>
      </c>
      <c r="E39" s="35">
        <v>0</v>
      </c>
      <c r="F39" s="35">
        <v>0</v>
      </c>
      <c r="G39" s="35">
        <v>0</v>
      </c>
      <c r="H39" s="35">
        <v>0</v>
      </c>
      <c r="I39" s="35">
        <v>0.06</v>
      </c>
      <c r="J39" s="35">
        <v>4.7E-2</v>
      </c>
      <c r="K39" s="35">
        <v>0.04</v>
      </c>
      <c r="L39" s="35">
        <v>0.04</v>
      </c>
      <c r="M39" s="35">
        <v>0.04</v>
      </c>
      <c r="N39" s="35">
        <v>0.04</v>
      </c>
      <c r="O39" s="35">
        <v>0.04</v>
      </c>
      <c r="P39" s="35">
        <v>0.04</v>
      </c>
      <c r="Q39" s="35">
        <v>0.04</v>
      </c>
      <c r="R39" s="35">
        <v>0.04</v>
      </c>
      <c r="S39" s="35">
        <v>0.04</v>
      </c>
      <c r="T39" s="35">
        <v>0.04</v>
      </c>
      <c r="U39" s="35">
        <v>0.04</v>
      </c>
      <c r="V39" s="37">
        <v>0.04</v>
      </c>
      <c r="W39" s="35">
        <v>3.5000000000000003E-2</v>
      </c>
      <c r="X39" s="37">
        <v>3.3000000000000002E-2</v>
      </c>
      <c r="Y39" s="37">
        <v>3.1E-2</v>
      </c>
      <c r="Z39" s="36">
        <v>2.9000000000000001E-2</v>
      </c>
      <c r="AA39" s="63"/>
      <c r="AC39" s="76">
        <f t="shared" ref="AC39:AS39" si="0">F39+1</f>
        <v>1</v>
      </c>
      <c r="AD39" s="76">
        <f t="shared" si="0"/>
        <v>1</v>
      </c>
      <c r="AE39" s="76">
        <f t="shared" si="0"/>
        <v>1</v>
      </c>
      <c r="AF39" s="76">
        <f t="shared" si="0"/>
        <v>1.06</v>
      </c>
      <c r="AG39" s="76">
        <f t="shared" si="0"/>
        <v>1.0469999999999999</v>
      </c>
      <c r="AH39" s="76">
        <f t="shared" si="0"/>
        <v>1.04</v>
      </c>
      <c r="AI39" s="76">
        <f t="shared" si="0"/>
        <v>1.04</v>
      </c>
      <c r="AJ39" s="76">
        <f t="shared" si="0"/>
        <v>1.04</v>
      </c>
      <c r="AK39" s="76">
        <f t="shared" si="0"/>
        <v>1.04</v>
      </c>
      <c r="AL39" s="76">
        <f t="shared" si="0"/>
        <v>1.04</v>
      </c>
      <c r="AM39" s="76">
        <f t="shared" si="0"/>
        <v>1.04</v>
      </c>
      <c r="AN39" s="76">
        <f t="shared" si="0"/>
        <v>1.04</v>
      </c>
      <c r="AO39" s="76">
        <f t="shared" si="0"/>
        <v>1.04</v>
      </c>
      <c r="AP39" s="76">
        <f t="shared" si="0"/>
        <v>1.04</v>
      </c>
      <c r="AQ39" s="76">
        <f t="shared" si="0"/>
        <v>1.04</v>
      </c>
      <c r="AR39" s="76">
        <f t="shared" si="0"/>
        <v>1.04</v>
      </c>
      <c r="AS39" s="76">
        <f t="shared" si="0"/>
        <v>1.04</v>
      </c>
      <c r="AT39" s="76">
        <f t="shared" ref="AT39:AW39" si="1">W39+1</f>
        <v>1.0349999999999999</v>
      </c>
      <c r="AU39" s="76">
        <f t="shared" si="1"/>
        <v>1.0329999999999999</v>
      </c>
      <c r="AV39" s="76">
        <f t="shared" si="1"/>
        <v>1.0309999999999999</v>
      </c>
      <c r="AW39" s="76">
        <f t="shared" si="1"/>
        <v>1.0289999999999999</v>
      </c>
      <c r="AX39" s="102"/>
    </row>
    <row r="40" spans="1:54" x14ac:dyDescent="0.2">
      <c r="A40" s="13" t="s">
        <v>47</v>
      </c>
      <c r="B40" s="34">
        <v>0</v>
      </c>
      <c r="C40" s="43">
        <v>0</v>
      </c>
      <c r="D40" s="34">
        <v>0</v>
      </c>
      <c r="E40" s="34">
        <v>0</v>
      </c>
      <c r="F40" s="34">
        <v>0</v>
      </c>
      <c r="G40" s="34">
        <v>0</v>
      </c>
      <c r="H40" s="34">
        <v>0</v>
      </c>
      <c r="I40" s="34">
        <v>6.0000000000000053E-2</v>
      </c>
      <c r="J40" s="34">
        <v>0.10982000000000003</v>
      </c>
      <c r="K40" s="43">
        <v>0.15421280000000004</v>
      </c>
      <c r="L40" s="43">
        <v>0.20038131199999998</v>
      </c>
      <c r="M40" s="43">
        <v>0.24839656447999992</v>
      </c>
      <c r="N40" s="43">
        <v>0.29833242705920004</v>
      </c>
      <c r="O40" s="43">
        <v>0.35026572414156809</v>
      </c>
      <c r="P40" s="43">
        <v>0.40427635310723087</v>
      </c>
      <c r="Q40" s="43">
        <v>0.46044740723152011</v>
      </c>
      <c r="R40" s="43">
        <v>0.51886530352078086</v>
      </c>
      <c r="S40" s="43">
        <v>0.5796199156616122</v>
      </c>
      <c r="T40" s="43">
        <v>0.64280471228807667</v>
      </c>
      <c r="U40" s="43">
        <v>0.70851690077959972</v>
      </c>
      <c r="V40" s="43">
        <v>0.77685757681078371</v>
      </c>
      <c r="W40" s="34">
        <v>0.8390475919991609</v>
      </c>
      <c r="X40" s="43">
        <v>0.899736162535133</v>
      </c>
      <c r="Y40" s="43">
        <v>0.95862798357372192</v>
      </c>
      <c r="Z40" s="53">
        <v>1.0154281950973596</v>
      </c>
      <c r="AA40" s="64"/>
      <c r="AC40" s="76">
        <f>AC39</f>
        <v>1</v>
      </c>
      <c r="AD40" s="76">
        <f>AC40*AD39</f>
        <v>1</v>
      </c>
      <c r="AE40" s="76">
        <f t="shared" ref="AE40:AR40" si="2">AD40*AE39</f>
        <v>1</v>
      </c>
      <c r="AF40" s="76">
        <f>AE40*AF39</f>
        <v>1.06</v>
      </c>
      <c r="AG40" s="76">
        <f>AF40*AG39</f>
        <v>1.10982</v>
      </c>
      <c r="AH40" s="76">
        <f t="shared" si="2"/>
        <v>1.1542128</v>
      </c>
      <c r="AI40" s="76">
        <f t="shared" si="2"/>
        <v>1.200381312</v>
      </c>
      <c r="AJ40" s="76">
        <f t="shared" si="2"/>
        <v>1.2483965644799999</v>
      </c>
      <c r="AK40" s="76">
        <f t="shared" si="2"/>
        <v>1.2983324270592</v>
      </c>
      <c r="AL40" s="76">
        <f t="shared" si="2"/>
        <v>1.3502657241415681</v>
      </c>
      <c r="AM40" s="76">
        <f t="shared" si="2"/>
        <v>1.4042763531072309</v>
      </c>
      <c r="AN40" s="76">
        <f t="shared" si="2"/>
        <v>1.4604474072315201</v>
      </c>
      <c r="AO40" s="76">
        <f t="shared" si="2"/>
        <v>1.5188653035207809</v>
      </c>
      <c r="AP40" s="76">
        <f t="shared" si="2"/>
        <v>1.5796199156616122</v>
      </c>
      <c r="AQ40" s="76">
        <f t="shared" si="2"/>
        <v>1.6428047122880767</v>
      </c>
      <c r="AR40" s="76">
        <f t="shared" si="2"/>
        <v>1.7085169007795997</v>
      </c>
      <c r="AS40" s="76">
        <f>AR40*AS39</f>
        <v>1.7768575768107837</v>
      </c>
      <c r="AT40" s="76">
        <f t="shared" ref="AT40:AW40" si="3">AS40*AT39</f>
        <v>1.8390475919991609</v>
      </c>
      <c r="AU40" s="76">
        <f t="shared" si="3"/>
        <v>1.899736162535133</v>
      </c>
      <c r="AV40" s="76">
        <f t="shared" si="3"/>
        <v>1.9586279835737219</v>
      </c>
      <c r="AW40" s="76">
        <f t="shared" si="3"/>
        <v>2.0154281950973596</v>
      </c>
      <c r="AX40" s="102"/>
    </row>
    <row r="41" spans="1:54" s="4" customFormat="1" ht="13.5" thickBot="1" x14ac:dyDescent="0.25">
      <c r="A41" s="14" t="s">
        <v>61</v>
      </c>
      <c r="B41" s="45">
        <v>57447.154262711869</v>
      </c>
      <c r="C41" s="46">
        <v>0</v>
      </c>
      <c r="D41" s="45">
        <v>136662.79963858906</v>
      </c>
      <c r="E41" s="45">
        <v>91838.022581028388</v>
      </c>
      <c r="F41" s="45">
        <v>126486.38693465709</v>
      </c>
      <c r="G41" s="45">
        <v>128088.20831757627</v>
      </c>
      <c r="H41" s="45">
        <v>60116.80680268001</v>
      </c>
      <c r="I41" s="45">
        <v>55340.755234531192</v>
      </c>
      <c r="J41" s="45">
        <v>57941.770730554155</v>
      </c>
      <c r="K41" s="46">
        <v>60259.441559776329</v>
      </c>
      <c r="L41" s="46">
        <v>71186.55737546811</v>
      </c>
      <c r="M41" s="46">
        <v>243653.30298577479</v>
      </c>
      <c r="N41" s="46">
        <v>285982.59420261189</v>
      </c>
      <c r="O41" s="46">
        <v>300035.93542480184</v>
      </c>
      <c r="P41" s="46">
        <v>315231.13432736462</v>
      </c>
      <c r="Q41" s="46">
        <v>329532.51789163164</v>
      </c>
      <c r="R41" s="46">
        <v>343656.1980910016</v>
      </c>
      <c r="S41" s="46">
        <v>359671.80149095727</v>
      </c>
      <c r="T41" s="46">
        <v>378240.21069962403</v>
      </c>
      <c r="U41" s="46">
        <v>396012.2914869521</v>
      </c>
      <c r="V41" s="46">
        <v>413144.23703170312</v>
      </c>
      <c r="W41" s="45">
        <v>431703.18294559151</v>
      </c>
      <c r="X41" s="46">
        <v>453320.19155072549</v>
      </c>
      <c r="Y41" s="46">
        <v>509368.54078874853</v>
      </c>
      <c r="Z41" s="51">
        <v>552568.06654620124</v>
      </c>
      <c r="AA41" s="65">
        <v>8336276.604236857</v>
      </c>
      <c r="AB41" s="7"/>
      <c r="AC41" s="77">
        <f>AC40-1</f>
        <v>0</v>
      </c>
      <c r="AD41" s="77">
        <f t="shared" ref="AD41" si="4">AD40-1</f>
        <v>0</v>
      </c>
      <c r="AE41" s="77">
        <f t="shared" ref="AE41:AR41" si="5">AE40-1</f>
        <v>0</v>
      </c>
      <c r="AF41" s="77">
        <f t="shared" si="5"/>
        <v>6.0000000000000053E-2</v>
      </c>
      <c r="AG41" s="77">
        <f t="shared" si="5"/>
        <v>0.10982000000000003</v>
      </c>
      <c r="AH41" s="77">
        <f t="shared" si="5"/>
        <v>0.15421280000000004</v>
      </c>
      <c r="AI41" s="77">
        <f t="shared" si="5"/>
        <v>0.20038131199999998</v>
      </c>
      <c r="AJ41" s="77">
        <f t="shared" si="5"/>
        <v>0.24839656447999992</v>
      </c>
      <c r="AK41" s="77">
        <f t="shared" si="5"/>
        <v>0.29833242705920004</v>
      </c>
      <c r="AL41" s="77">
        <f t="shared" si="5"/>
        <v>0.35026572414156809</v>
      </c>
      <c r="AM41" s="77">
        <f t="shared" si="5"/>
        <v>0.40427635310723087</v>
      </c>
      <c r="AN41" s="77">
        <f t="shared" si="5"/>
        <v>0.46044740723152011</v>
      </c>
      <c r="AO41" s="77">
        <f t="shared" si="5"/>
        <v>0.51886530352078086</v>
      </c>
      <c r="AP41" s="77">
        <f t="shared" si="5"/>
        <v>0.5796199156616122</v>
      </c>
      <c r="AQ41" s="77">
        <f t="shared" si="5"/>
        <v>0.64280471228807667</v>
      </c>
      <c r="AR41" s="77">
        <f t="shared" si="5"/>
        <v>0.70851690077959972</v>
      </c>
      <c r="AS41" s="77">
        <f t="shared" ref="AS41:AW41" si="6">AS40-1</f>
        <v>0.77685757681078371</v>
      </c>
      <c r="AT41" s="77">
        <f t="shared" si="6"/>
        <v>0.8390475919991609</v>
      </c>
      <c r="AU41" s="77">
        <f t="shared" si="6"/>
        <v>0.899736162535133</v>
      </c>
      <c r="AV41" s="77">
        <f t="shared" si="6"/>
        <v>0.95862798357372192</v>
      </c>
      <c r="AW41" s="77">
        <f t="shared" si="6"/>
        <v>1.0154281950973596</v>
      </c>
      <c r="AX41" s="103"/>
      <c r="AY41" s="7"/>
      <c r="AZ41" s="7"/>
      <c r="BA41" s="7"/>
      <c r="BB41" s="7"/>
    </row>
    <row r="42" spans="1:54" s="4" customFormat="1" ht="13.5" thickBot="1" x14ac:dyDescent="0.25">
      <c r="C42" s="42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W42" s="7"/>
      <c r="X42" s="7"/>
      <c r="Y42" s="7"/>
      <c r="Z42" s="7"/>
      <c r="AB42" s="7"/>
      <c r="AC42" s="74"/>
      <c r="AD42" s="74"/>
      <c r="AE42" s="74"/>
      <c r="AF42" s="74"/>
      <c r="AG42" s="74"/>
      <c r="AH42" s="74"/>
      <c r="AI42" s="74"/>
      <c r="AJ42" s="74"/>
      <c r="AK42" s="74"/>
      <c r="AL42" s="74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</row>
    <row r="43" spans="1:54" s="19" customFormat="1" ht="38.25" x14ac:dyDescent="0.2">
      <c r="A43" s="17" t="s">
        <v>63</v>
      </c>
      <c r="B43" s="18">
        <v>2016</v>
      </c>
      <c r="C43" s="41">
        <v>2017</v>
      </c>
      <c r="D43" s="18">
        <v>2018</v>
      </c>
      <c r="E43" s="18">
        <v>2019</v>
      </c>
      <c r="F43" s="18">
        <v>2020</v>
      </c>
      <c r="G43" s="18">
        <v>2021</v>
      </c>
      <c r="H43" s="18">
        <v>2022</v>
      </c>
      <c r="I43" s="18">
        <v>2023</v>
      </c>
      <c r="J43" s="18">
        <v>2024</v>
      </c>
      <c r="K43" s="18">
        <v>2025</v>
      </c>
      <c r="L43" s="18">
        <v>2026</v>
      </c>
      <c r="M43" s="18">
        <v>2027</v>
      </c>
      <c r="N43" s="18">
        <v>2028</v>
      </c>
      <c r="O43" s="18">
        <v>2029</v>
      </c>
      <c r="P43" s="18">
        <v>2030</v>
      </c>
      <c r="Q43" s="18">
        <v>2031</v>
      </c>
      <c r="R43" s="18">
        <v>2032</v>
      </c>
      <c r="S43" s="18">
        <v>2033</v>
      </c>
      <c r="T43" s="18">
        <v>2034</v>
      </c>
      <c r="U43" s="18">
        <v>2035</v>
      </c>
      <c r="V43" s="41">
        <v>2036</v>
      </c>
      <c r="W43" s="41">
        <v>2037</v>
      </c>
      <c r="X43" s="41">
        <v>2038</v>
      </c>
      <c r="Y43" s="41">
        <v>2039</v>
      </c>
      <c r="Z43" s="88" t="s">
        <v>72</v>
      </c>
      <c r="AA43" s="62" t="s">
        <v>71</v>
      </c>
      <c r="AC43" s="74"/>
      <c r="AF43" s="75"/>
      <c r="AG43" s="75"/>
      <c r="AH43" s="75"/>
      <c r="AI43" s="75"/>
      <c r="AJ43" s="75"/>
      <c r="AK43" s="75"/>
      <c r="AL43" s="75"/>
      <c r="AM43" s="75"/>
    </row>
    <row r="44" spans="1:54" x14ac:dyDescent="0.2">
      <c r="A44" s="11" t="s">
        <v>21</v>
      </c>
      <c r="B44" s="32">
        <v>0</v>
      </c>
      <c r="C44" s="47">
        <v>0</v>
      </c>
      <c r="D44" s="32">
        <v>0</v>
      </c>
      <c r="E44" s="32">
        <v>0</v>
      </c>
      <c r="F44" s="32">
        <v>0</v>
      </c>
      <c r="G44" s="32">
        <v>64050.000000000015</v>
      </c>
      <c r="H44" s="32">
        <v>154313.07070911449</v>
      </c>
      <c r="I44" s="32">
        <v>0</v>
      </c>
      <c r="J44" s="32">
        <v>0</v>
      </c>
      <c r="K44" s="32">
        <v>0</v>
      </c>
      <c r="L44" s="32">
        <v>0</v>
      </c>
      <c r="M44" s="32">
        <v>19390.682006943156</v>
      </c>
      <c r="N44" s="32">
        <v>17098.45300374832</v>
      </c>
      <c r="O44" s="32">
        <v>18474.72942849333</v>
      </c>
      <c r="P44" s="32">
        <v>20628.934635283018</v>
      </c>
      <c r="Q44" s="32">
        <v>21644.016082706512</v>
      </c>
      <c r="R44" s="32">
        <v>23931.614865945536</v>
      </c>
      <c r="S44" s="32">
        <v>26159.657623998472</v>
      </c>
      <c r="T44" s="32">
        <v>28446.073116070707</v>
      </c>
      <c r="U44" s="32">
        <v>30889.165090797906</v>
      </c>
      <c r="V44" s="47">
        <v>31215.756485815888</v>
      </c>
      <c r="W44" s="47">
        <v>31005.330521943746</v>
      </c>
      <c r="X44" s="47">
        <v>45004.796064944589</v>
      </c>
      <c r="Y44" s="47">
        <v>63620.945369746187</v>
      </c>
      <c r="Z44" s="89">
        <v>37168.307530615595</v>
      </c>
      <c r="AA44" s="58">
        <f>AA45</f>
        <v>671614.93855452386</v>
      </c>
    </row>
    <row r="45" spans="1:54" x14ac:dyDescent="0.2">
      <c r="A45" s="11" t="s">
        <v>22</v>
      </c>
      <c r="B45" s="32">
        <v>0</v>
      </c>
      <c r="C45" s="47">
        <v>0</v>
      </c>
      <c r="D45" s="32">
        <v>0</v>
      </c>
      <c r="E45" s="32">
        <v>0</v>
      </c>
      <c r="F45" s="32">
        <v>64050.000000000015</v>
      </c>
      <c r="G45" s="32">
        <v>154313.07070911449</v>
      </c>
      <c r="H45" s="32">
        <v>0</v>
      </c>
      <c r="I45" s="32">
        <v>0</v>
      </c>
      <c r="J45" s="32">
        <v>0</v>
      </c>
      <c r="K45" s="32">
        <v>0</v>
      </c>
      <c r="L45" s="32">
        <v>19390.682006943156</v>
      </c>
      <c r="M45" s="32">
        <v>17098.45300374832</v>
      </c>
      <c r="N45" s="32">
        <v>18474.72942849333</v>
      </c>
      <c r="O45" s="32">
        <v>20628.934635283018</v>
      </c>
      <c r="P45" s="32">
        <v>21644.016082706512</v>
      </c>
      <c r="Q45" s="32">
        <v>23931.614865945536</v>
      </c>
      <c r="R45" s="32">
        <v>26159.657623998472</v>
      </c>
      <c r="S45" s="32">
        <v>28446.073116070707</v>
      </c>
      <c r="T45" s="32">
        <v>30889.165090797906</v>
      </c>
      <c r="U45" s="32">
        <v>31215.756485815888</v>
      </c>
      <c r="V45" s="47">
        <v>31005.330521943746</v>
      </c>
      <c r="W45" s="47">
        <v>45004.796064944589</v>
      </c>
      <c r="X45" s="47">
        <v>63620.945369746187</v>
      </c>
      <c r="Y45" s="47">
        <v>37168.307530615595</v>
      </c>
      <c r="Z45" s="89">
        <v>38573.406018356443</v>
      </c>
      <c r="AA45" s="58">
        <f>SUM(B45:Z45)</f>
        <v>671614.93855452386</v>
      </c>
    </row>
    <row r="46" spans="1:54" x14ac:dyDescent="0.2">
      <c r="A46" s="11" t="s">
        <v>23</v>
      </c>
      <c r="B46" s="32">
        <v>0</v>
      </c>
      <c r="C46" s="47">
        <v>0</v>
      </c>
      <c r="D46" s="32">
        <v>0</v>
      </c>
      <c r="E46" s="32">
        <v>0</v>
      </c>
      <c r="F46" s="32">
        <v>0</v>
      </c>
      <c r="G46" s="32">
        <v>64050.000000000015</v>
      </c>
      <c r="H46" s="32">
        <v>77156.535354557243</v>
      </c>
      <c r="I46" s="32">
        <v>77156.535354557243</v>
      </c>
      <c r="J46" s="32">
        <v>0</v>
      </c>
      <c r="K46" s="32">
        <v>0</v>
      </c>
      <c r="L46" s="32">
        <v>0</v>
      </c>
      <c r="M46" s="32">
        <v>19390.682006943156</v>
      </c>
      <c r="N46" s="32">
        <v>17098.45300374832</v>
      </c>
      <c r="O46" s="32">
        <v>18474.72942849333</v>
      </c>
      <c r="P46" s="32">
        <v>20628.934635283018</v>
      </c>
      <c r="Q46" s="32">
        <v>21644.016082706512</v>
      </c>
      <c r="R46" s="32">
        <v>23931.614865945536</v>
      </c>
      <c r="S46" s="32">
        <v>26159.657623998472</v>
      </c>
      <c r="T46" s="32">
        <v>28446.073116070707</v>
      </c>
      <c r="U46" s="32">
        <v>30889.165090797906</v>
      </c>
      <c r="V46" s="47">
        <v>31215.756485815888</v>
      </c>
      <c r="W46" s="47">
        <v>31005.330521943746</v>
      </c>
      <c r="X46" s="47">
        <v>45004.796064944589</v>
      </c>
      <c r="Y46" s="47">
        <v>63620.945369746187</v>
      </c>
      <c r="Z46" s="89">
        <v>37168.307530615595</v>
      </c>
      <c r="AA46" s="58">
        <f>AA45</f>
        <v>671614.93855452386</v>
      </c>
      <c r="AC46" s="56"/>
      <c r="AD46" s="56"/>
      <c r="AE46" s="56"/>
      <c r="AF46" s="56"/>
      <c r="AG46" s="56"/>
      <c r="AH46" s="56"/>
      <c r="AI46" s="56"/>
      <c r="AJ46" s="56"/>
      <c r="AK46" s="56"/>
      <c r="AL46" s="56"/>
    </row>
    <row r="47" spans="1:54" ht="13.5" thickBot="1" x14ac:dyDescent="0.25">
      <c r="A47" s="12" t="s">
        <v>24</v>
      </c>
      <c r="B47" s="45">
        <v>0</v>
      </c>
      <c r="C47" s="46">
        <v>0</v>
      </c>
      <c r="D47" s="45">
        <v>0</v>
      </c>
      <c r="E47" s="45">
        <v>0</v>
      </c>
      <c r="F47" s="45">
        <v>0</v>
      </c>
      <c r="G47" s="45">
        <v>7686.0000000000009</v>
      </c>
      <c r="H47" s="45">
        <v>18517.568485093736</v>
      </c>
      <c r="I47" s="45">
        <v>9258.784242546868</v>
      </c>
      <c r="J47" s="45">
        <v>0</v>
      </c>
      <c r="K47" s="46">
        <v>0</v>
      </c>
      <c r="L47" s="46">
        <v>0</v>
      </c>
      <c r="M47" s="46">
        <v>2326.8818408331786</v>
      </c>
      <c r="N47" s="46">
        <v>2051.8143604497982</v>
      </c>
      <c r="O47" s="46">
        <v>2216.9675314191995</v>
      </c>
      <c r="P47" s="46">
        <v>2475.4721562339619</v>
      </c>
      <c r="Q47" s="46">
        <v>2597.2819299247813</v>
      </c>
      <c r="R47" s="46">
        <v>2871.7937839134643</v>
      </c>
      <c r="S47" s="46">
        <v>3139.1589148798166</v>
      </c>
      <c r="T47" s="46">
        <v>3413.528773928485</v>
      </c>
      <c r="U47" s="46">
        <v>3706.6998108957487</v>
      </c>
      <c r="V47" s="46">
        <v>3745.8907782979063</v>
      </c>
      <c r="W47" s="46">
        <v>3720.6396626332498</v>
      </c>
      <c r="X47" s="46">
        <v>5400.5755277933504</v>
      </c>
      <c r="Y47" s="46">
        <v>7634.5134443695424</v>
      </c>
      <c r="Z47" s="51">
        <v>4460.196903673871</v>
      </c>
      <c r="AA47" s="65">
        <v>89852.576869089724</v>
      </c>
      <c r="AF47" s="56"/>
    </row>
    <row r="48" spans="1:54" ht="13.5" thickBot="1" x14ac:dyDescent="0.25">
      <c r="A48" s="15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</row>
    <row r="49" spans="1:44" s="20" customFormat="1" ht="38.25" x14ac:dyDescent="0.2">
      <c r="A49" s="17" t="s">
        <v>62</v>
      </c>
      <c r="B49" s="18">
        <v>2016</v>
      </c>
      <c r="C49" s="41">
        <v>2017</v>
      </c>
      <c r="D49" s="18">
        <v>2018</v>
      </c>
      <c r="E49" s="18">
        <v>2019</v>
      </c>
      <c r="F49" s="18">
        <v>2020</v>
      </c>
      <c r="G49" s="18">
        <v>2021</v>
      </c>
      <c r="H49" s="18">
        <v>2022</v>
      </c>
      <c r="I49" s="18">
        <v>2023</v>
      </c>
      <c r="J49" s="18">
        <v>2024</v>
      </c>
      <c r="K49" s="18">
        <v>2025</v>
      </c>
      <c r="L49" s="18">
        <v>2026</v>
      </c>
      <c r="M49" s="18">
        <v>2027</v>
      </c>
      <c r="N49" s="18">
        <v>2028</v>
      </c>
      <c r="O49" s="18">
        <v>2029</v>
      </c>
      <c r="P49" s="18">
        <v>2030</v>
      </c>
      <c r="Q49" s="18">
        <v>2031</v>
      </c>
      <c r="R49" s="18">
        <v>2032</v>
      </c>
      <c r="S49" s="18">
        <v>2033</v>
      </c>
      <c r="T49" s="18">
        <v>2034</v>
      </c>
      <c r="U49" s="18">
        <v>2035</v>
      </c>
      <c r="V49" s="41">
        <v>2036</v>
      </c>
      <c r="W49" s="41">
        <v>2037</v>
      </c>
      <c r="X49" s="41">
        <v>2038</v>
      </c>
      <c r="Y49" s="41">
        <v>2039</v>
      </c>
      <c r="Z49" s="88" t="s">
        <v>72</v>
      </c>
      <c r="AA49" s="62" t="s">
        <v>71</v>
      </c>
    </row>
    <row r="50" spans="1:44" x14ac:dyDescent="0.2">
      <c r="A50" s="11" t="s">
        <v>49</v>
      </c>
      <c r="B50" s="32">
        <f>B41</f>
        <v>57447.154262711869</v>
      </c>
      <c r="C50" s="32">
        <f t="shared" ref="C50:I50" si="7">C41</f>
        <v>0</v>
      </c>
      <c r="D50" s="32">
        <f t="shared" si="7"/>
        <v>136662.79963858906</v>
      </c>
      <c r="E50" s="32">
        <f t="shared" si="7"/>
        <v>91838.022581028388</v>
      </c>
      <c r="F50" s="32">
        <f t="shared" si="7"/>
        <v>126486.38693465709</v>
      </c>
      <c r="G50" s="32">
        <f t="shared" si="7"/>
        <v>128088.20831757627</v>
      </c>
      <c r="H50" s="32">
        <f t="shared" si="7"/>
        <v>60116.80680268001</v>
      </c>
      <c r="I50" s="32">
        <f t="shared" si="7"/>
        <v>55340.755234531192</v>
      </c>
      <c r="J50" s="32">
        <f>J41</f>
        <v>57941.770730554155</v>
      </c>
      <c r="K50" s="32">
        <f t="shared" ref="K50:V50" si="8">K41</f>
        <v>60259.441559776329</v>
      </c>
      <c r="L50" s="32">
        <f t="shared" si="8"/>
        <v>71186.55737546811</v>
      </c>
      <c r="M50" s="32">
        <f t="shared" si="8"/>
        <v>243653.30298577479</v>
      </c>
      <c r="N50" s="32">
        <f t="shared" si="8"/>
        <v>285982.59420261189</v>
      </c>
      <c r="O50" s="32">
        <f t="shared" si="8"/>
        <v>300035.93542480184</v>
      </c>
      <c r="P50" s="32">
        <f t="shared" si="8"/>
        <v>315231.13432736462</v>
      </c>
      <c r="Q50" s="32">
        <f t="shared" si="8"/>
        <v>329532.51789163164</v>
      </c>
      <c r="R50" s="32">
        <f t="shared" si="8"/>
        <v>343656.1980910016</v>
      </c>
      <c r="S50" s="32">
        <f t="shared" si="8"/>
        <v>359671.80149095727</v>
      </c>
      <c r="T50" s="32">
        <f t="shared" si="8"/>
        <v>378240.21069962403</v>
      </c>
      <c r="U50" s="32">
        <f t="shared" si="8"/>
        <v>396012.2914869521</v>
      </c>
      <c r="V50" s="47">
        <f t="shared" si="8"/>
        <v>413144.23703170312</v>
      </c>
      <c r="W50" s="47">
        <f t="shared" ref="W50:Z50" si="9">W41</f>
        <v>431703.18294559151</v>
      </c>
      <c r="X50" s="47">
        <f t="shared" si="9"/>
        <v>453320.19155072549</v>
      </c>
      <c r="Y50" s="47">
        <f t="shared" si="9"/>
        <v>509368.54078874853</v>
      </c>
      <c r="Z50" s="47">
        <f t="shared" si="9"/>
        <v>552568.06654620124</v>
      </c>
      <c r="AA50" s="58">
        <f>AA41</f>
        <v>8336276.604236857</v>
      </c>
    </row>
    <row r="51" spans="1:44" x14ac:dyDescent="0.2">
      <c r="A51" s="11" t="s">
        <v>25</v>
      </c>
      <c r="B51" s="69">
        <v>0</v>
      </c>
      <c r="C51" s="70">
        <v>0</v>
      </c>
      <c r="D51" s="69">
        <v>0</v>
      </c>
      <c r="E51" s="69">
        <v>0</v>
      </c>
      <c r="F51" s="69">
        <v>0</v>
      </c>
      <c r="G51" s="69">
        <v>0</v>
      </c>
      <c r="H51" s="69">
        <v>0</v>
      </c>
      <c r="I51" s="69">
        <v>0</v>
      </c>
      <c r="J51" s="69">
        <v>0</v>
      </c>
      <c r="K51" s="69">
        <v>0</v>
      </c>
      <c r="L51" s="69">
        <v>0</v>
      </c>
      <c r="M51" s="69">
        <v>0</v>
      </c>
      <c r="N51" s="69">
        <v>0</v>
      </c>
      <c r="O51" s="69">
        <v>0</v>
      </c>
      <c r="P51" s="69">
        <v>0</v>
      </c>
      <c r="Q51" s="69">
        <v>0</v>
      </c>
      <c r="R51" s="69">
        <v>0</v>
      </c>
      <c r="S51" s="69">
        <v>0</v>
      </c>
      <c r="T51" s="69">
        <v>0</v>
      </c>
      <c r="U51" s="69">
        <v>0</v>
      </c>
      <c r="V51" s="70">
        <v>0</v>
      </c>
      <c r="W51" s="70">
        <v>0</v>
      </c>
      <c r="X51" s="70">
        <v>0</v>
      </c>
      <c r="Y51" s="70">
        <v>0</v>
      </c>
      <c r="Z51" s="70">
        <v>0</v>
      </c>
      <c r="AA51" s="58">
        <f>SUM(B51:Z51)</f>
        <v>0</v>
      </c>
    </row>
    <row r="52" spans="1:44" x14ac:dyDescent="0.2">
      <c r="A52" s="11" t="s">
        <v>50</v>
      </c>
      <c r="B52" s="69">
        <v>0</v>
      </c>
      <c r="C52" s="70">
        <v>0</v>
      </c>
      <c r="D52" s="69">
        <v>0</v>
      </c>
      <c r="E52" s="69">
        <v>0</v>
      </c>
      <c r="F52" s="69">
        <v>0</v>
      </c>
      <c r="G52" s="69">
        <v>0</v>
      </c>
      <c r="H52" s="69">
        <v>0</v>
      </c>
      <c r="I52" s="69">
        <v>0</v>
      </c>
      <c r="J52" s="69">
        <v>0</v>
      </c>
      <c r="K52" s="69">
        <v>0</v>
      </c>
      <c r="L52" s="69">
        <v>0</v>
      </c>
      <c r="M52" s="69">
        <v>0</v>
      </c>
      <c r="N52" s="69">
        <v>0</v>
      </c>
      <c r="O52" s="69">
        <v>0</v>
      </c>
      <c r="P52" s="69">
        <v>0</v>
      </c>
      <c r="Q52" s="69">
        <v>0</v>
      </c>
      <c r="R52" s="69">
        <v>0</v>
      </c>
      <c r="S52" s="69">
        <v>0</v>
      </c>
      <c r="T52" s="69">
        <v>0</v>
      </c>
      <c r="U52" s="69">
        <v>0</v>
      </c>
      <c r="V52" s="70">
        <v>0</v>
      </c>
      <c r="W52" s="70">
        <v>0</v>
      </c>
      <c r="X52" s="70">
        <v>0</v>
      </c>
      <c r="Y52" s="70">
        <v>0</v>
      </c>
      <c r="Z52" s="70">
        <v>0</v>
      </c>
      <c r="AA52" s="58">
        <f t="shared" ref="AA52:AA53" si="10">SUM(B52:Z52)</f>
        <v>0</v>
      </c>
    </row>
    <row r="53" spans="1:44" x14ac:dyDescent="0.2">
      <c r="A53" s="11" t="s">
        <v>9</v>
      </c>
      <c r="B53" s="69">
        <v>0</v>
      </c>
      <c r="C53" s="70">
        <v>0</v>
      </c>
      <c r="D53" s="69">
        <v>0</v>
      </c>
      <c r="E53" s="69">
        <v>0</v>
      </c>
      <c r="F53" s="69">
        <v>0</v>
      </c>
      <c r="G53" s="69">
        <v>0</v>
      </c>
      <c r="H53" s="69">
        <v>0</v>
      </c>
      <c r="I53" s="69">
        <v>0</v>
      </c>
      <c r="J53" s="69">
        <v>0</v>
      </c>
      <c r="K53" s="69">
        <v>0</v>
      </c>
      <c r="L53" s="69">
        <v>0</v>
      </c>
      <c r="M53" s="69">
        <v>0</v>
      </c>
      <c r="N53" s="69">
        <v>0</v>
      </c>
      <c r="O53" s="69">
        <v>0</v>
      </c>
      <c r="P53" s="69">
        <v>0</v>
      </c>
      <c r="Q53" s="69">
        <v>0</v>
      </c>
      <c r="R53" s="69">
        <v>0</v>
      </c>
      <c r="S53" s="69">
        <v>0</v>
      </c>
      <c r="T53" s="69">
        <v>0</v>
      </c>
      <c r="U53" s="69">
        <v>0</v>
      </c>
      <c r="V53" s="70">
        <v>0</v>
      </c>
      <c r="W53" s="70">
        <v>0</v>
      </c>
      <c r="X53" s="70">
        <v>0</v>
      </c>
      <c r="Y53" s="70">
        <v>0</v>
      </c>
      <c r="Z53" s="70">
        <v>0</v>
      </c>
      <c r="AA53" s="58">
        <f t="shared" si="10"/>
        <v>0</v>
      </c>
    </row>
    <row r="54" spans="1:44" hidden="1" x14ac:dyDescent="0.2">
      <c r="A54" s="10"/>
      <c r="B54" s="32"/>
      <c r="C54" s="47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47"/>
      <c r="W54" s="47"/>
      <c r="X54" s="47"/>
      <c r="Y54" s="47"/>
      <c r="Z54" s="47"/>
      <c r="AA54" s="58"/>
    </row>
    <row r="55" spans="1:44" hidden="1" x14ac:dyDescent="0.2">
      <c r="A55" s="10"/>
      <c r="B55" s="32"/>
      <c r="C55" s="47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47"/>
      <c r="W55" s="47"/>
      <c r="X55" s="47"/>
      <c r="Y55" s="47"/>
      <c r="Z55" s="47"/>
      <c r="AA55" s="58"/>
    </row>
    <row r="56" spans="1:44" x14ac:dyDescent="0.2">
      <c r="A56" s="11" t="s">
        <v>26</v>
      </c>
      <c r="B56" s="32">
        <v>0</v>
      </c>
      <c r="C56" s="47">
        <v>0</v>
      </c>
      <c r="D56" s="32">
        <v>0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2">
        <v>0</v>
      </c>
      <c r="M56" s="32">
        <v>0</v>
      </c>
      <c r="N56" s="32">
        <v>0</v>
      </c>
      <c r="O56" s="32">
        <v>0</v>
      </c>
      <c r="P56" s="32">
        <v>0</v>
      </c>
      <c r="Q56" s="32">
        <v>0</v>
      </c>
      <c r="R56" s="32">
        <v>0</v>
      </c>
      <c r="S56" s="32">
        <v>0</v>
      </c>
      <c r="T56" s="32">
        <v>0</v>
      </c>
      <c r="U56" s="32">
        <v>0</v>
      </c>
      <c r="V56" s="47">
        <v>0</v>
      </c>
      <c r="W56" s="47">
        <v>0</v>
      </c>
      <c r="X56" s="47">
        <v>0</v>
      </c>
      <c r="Y56" s="47">
        <v>0</v>
      </c>
      <c r="Z56" s="47">
        <v>0</v>
      </c>
      <c r="AA56" s="58">
        <f>SUM(B56:Z56)</f>
        <v>0</v>
      </c>
    </row>
    <row r="57" spans="1:44" s="20" customFormat="1" ht="25.5" x14ac:dyDescent="0.2">
      <c r="A57" s="21" t="s">
        <v>27</v>
      </c>
      <c r="B57" s="49">
        <f>B50+B51</f>
        <v>57447.154262711869</v>
      </c>
      <c r="C57" s="49">
        <f t="shared" ref="C57:Z57" si="11">C50+C51</f>
        <v>0</v>
      </c>
      <c r="D57" s="49">
        <f t="shared" si="11"/>
        <v>136662.79963858906</v>
      </c>
      <c r="E57" s="49">
        <f t="shared" si="11"/>
        <v>91838.022581028388</v>
      </c>
      <c r="F57" s="49">
        <f t="shared" si="11"/>
        <v>126486.38693465709</v>
      </c>
      <c r="G57" s="49">
        <f t="shared" si="11"/>
        <v>128088.20831757627</v>
      </c>
      <c r="H57" s="49">
        <f t="shared" si="11"/>
        <v>60116.80680268001</v>
      </c>
      <c r="I57" s="49">
        <f t="shared" si="11"/>
        <v>55340.755234531192</v>
      </c>
      <c r="J57" s="49">
        <f t="shared" si="11"/>
        <v>57941.770730554155</v>
      </c>
      <c r="K57" s="49">
        <f t="shared" si="11"/>
        <v>60259.441559776329</v>
      </c>
      <c r="L57" s="49">
        <f t="shared" si="11"/>
        <v>71186.55737546811</v>
      </c>
      <c r="M57" s="49">
        <f t="shared" si="11"/>
        <v>243653.30298577479</v>
      </c>
      <c r="N57" s="49">
        <f t="shared" si="11"/>
        <v>285982.59420261189</v>
      </c>
      <c r="O57" s="49">
        <f t="shared" si="11"/>
        <v>300035.93542480184</v>
      </c>
      <c r="P57" s="49">
        <f t="shared" si="11"/>
        <v>315231.13432736462</v>
      </c>
      <c r="Q57" s="49">
        <f t="shared" si="11"/>
        <v>329532.51789163164</v>
      </c>
      <c r="R57" s="49">
        <f t="shared" si="11"/>
        <v>343656.1980910016</v>
      </c>
      <c r="S57" s="49">
        <f t="shared" si="11"/>
        <v>359671.80149095727</v>
      </c>
      <c r="T57" s="49">
        <f t="shared" si="11"/>
        <v>378240.21069962403</v>
      </c>
      <c r="U57" s="49">
        <f t="shared" si="11"/>
        <v>396012.2914869521</v>
      </c>
      <c r="V57" s="50">
        <f t="shared" si="11"/>
        <v>413144.23703170312</v>
      </c>
      <c r="W57" s="50">
        <f t="shared" si="11"/>
        <v>431703.18294559151</v>
      </c>
      <c r="X57" s="50">
        <f t="shared" si="11"/>
        <v>453320.19155072549</v>
      </c>
      <c r="Y57" s="50">
        <f t="shared" si="11"/>
        <v>509368.54078874853</v>
      </c>
      <c r="Z57" s="50">
        <f t="shared" si="11"/>
        <v>552568.06654620124</v>
      </c>
      <c r="AA57" s="57">
        <f>AA50+AA51</f>
        <v>8336276.604236857</v>
      </c>
    </row>
    <row r="58" spans="1:44" x14ac:dyDescent="0.2">
      <c r="A58" s="11" t="s">
        <v>28</v>
      </c>
      <c r="B58" s="32">
        <v>0</v>
      </c>
      <c r="C58" s="47">
        <v>-957.45257104519771</v>
      </c>
      <c r="D58" s="47">
        <v>-11489.430852542373</v>
      </c>
      <c r="E58" s="47">
        <v>-37358.492557488244</v>
      </c>
      <c r="F58" s="47">
        <v>-52453.366001158203</v>
      </c>
      <c r="G58" s="47">
        <v>-80466.33266782487</v>
      </c>
      <c r="H58" s="47">
        <v>-123591.57139277601</v>
      </c>
      <c r="I58" s="47">
        <v>-114778.70672727884</v>
      </c>
      <c r="J58" s="47">
        <v>-88909.645022332974</v>
      </c>
      <c r="K58" s="47">
        <v>-73814.771578663014</v>
      </c>
      <c r="L58" s="47">
        <v>-45801.80491199634</v>
      </c>
      <c r="M58" s="47">
        <v>-6654.2415811506689</v>
      </c>
      <c r="N58" s="47">
        <v>-49676.843067008769</v>
      </c>
      <c r="O58" s="47">
        <v>-94876.097069247829</v>
      </c>
      <c r="P58" s="47">
        <v>-140648.07368815172</v>
      </c>
      <c r="Q58" s="47">
        <v>-186805.06001196307</v>
      </c>
      <c r="R58" s="47">
        <v>-228641.94182515447</v>
      </c>
      <c r="S58" s="47">
        <v>-231251.71272898075</v>
      </c>
      <c r="T58" s="47">
        <v>-233983.2784484358</v>
      </c>
      <c r="U58" s="47">
        <v>-236756.86916572228</v>
      </c>
      <c r="V58" s="47">
        <v>-239358.79842838296</v>
      </c>
      <c r="W58" s="47">
        <v>-241447.4513136638</v>
      </c>
      <c r="X58" s="47">
        <v>-245630.00422876916</v>
      </c>
      <c r="Y58" s="47">
        <v>-252515.85097866505</v>
      </c>
      <c r="Z58" s="47">
        <v>-262340.51417163928</v>
      </c>
      <c r="AA58" s="58">
        <v>-4140600.0410789498</v>
      </c>
      <c r="AC58" s="56"/>
      <c r="AD58" s="56"/>
      <c r="AE58" s="56"/>
      <c r="AF58" s="56"/>
      <c r="AG58" s="56"/>
      <c r="AH58" s="56"/>
      <c r="AI58" s="56"/>
      <c r="AJ58" s="56"/>
      <c r="AK58" s="56"/>
    </row>
    <row r="59" spans="1:44" s="20" customFormat="1" x14ac:dyDescent="0.2">
      <c r="A59" s="23" t="s">
        <v>29</v>
      </c>
      <c r="B59" s="49">
        <f>B57+B58</f>
        <v>57447.154262711869</v>
      </c>
      <c r="C59" s="49">
        <f t="shared" ref="C59:AA59" si="12">C57+C58</f>
        <v>-957.45257104519771</v>
      </c>
      <c r="D59" s="49">
        <f t="shared" si="12"/>
        <v>125173.36878604669</v>
      </c>
      <c r="E59" s="49">
        <f t="shared" si="12"/>
        <v>54479.530023540145</v>
      </c>
      <c r="F59" s="49">
        <f t="shared" si="12"/>
        <v>74033.02093349889</v>
      </c>
      <c r="G59" s="49">
        <f t="shared" si="12"/>
        <v>47621.875649751397</v>
      </c>
      <c r="H59" s="49">
        <f t="shared" si="12"/>
        <v>-63474.764590095998</v>
      </c>
      <c r="I59" s="49">
        <f t="shared" si="12"/>
        <v>-59437.951492747648</v>
      </c>
      <c r="J59" s="49">
        <f>J57+J58</f>
        <v>-30967.874291778819</v>
      </c>
      <c r="K59" s="49">
        <f t="shared" ref="K59:Z59" si="13">K57+K58</f>
        <v>-13555.330018886685</v>
      </c>
      <c r="L59" s="49">
        <f t="shared" si="13"/>
        <v>25384.75246347177</v>
      </c>
      <c r="M59" s="49">
        <f t="shared" si="13"/>
        <v>236999.06140462411</v>
      </c>
      <c r="N59" s="49">
        <f t="shared" si="13"/>
        <v>236305.75113560312</v>
      </c>
      <c r="O59" s="49">
        <f t="shared" si="13"/>
        <v>205159.83835555401</v>
      </c>
      <c r="P59" s="49">
        <f t="shared" si="13"/>
        <v>174583.0606392129</v>
      </c>
      <c r="Q59" s="49">
        <f t="shared" si="13"/>
        <v>142727.45787966857</v>
      </c>
      <c r="R59" s="49">
        <f t="shared" si="13"/>
        <v>115014.25626584713</v>
      </c>
      <c r="S59" s="49">
        <f t="shared" si="13"/>
        <v>128420.08876197651</v>
      </c>
      <c r="T59" s="49">
        <f t="shared" si="13"/>
        <v>144256.93225118823</v>
      </c>
      <c r="U59" s="49">
        <f t="shared" si="13"/>
        <v>159255.42232122982</v>
      </c>
      <c r="V59" s="50">
        <f t="shared" si="13"/>
        <v>173785.43860332016</v>
      </c>
      <c r="W59" s="50">
        <f t="shared" si="13"/>
        <v>190255.73163192772</v>
      </c>
      <c r="X59" s="50">
        <f t="shared" si="13"/>
        <v>207690.18732195633</v>
      </c>
      <c r="Y59" s="50">
        <f t="shared" si="13"/>
        <v>256852.68981008348</v>
      </c>
      <c r="Z59" s="50">
        <f t="shared" si="13"/>
        <v>290227.55237456196</v>
      </c>
      <c r="AA59" s="57">
        <f t="shared" si="12"/>
        <v>4195676.5631579068</v>
      </c>
      <c r="AC59" s="78"/>
      <c r="AD59" s="78"/>
      <c r="AE59" s="78"/>
      <c r="AF59" s="78"/>
      <c r="AG59" s="78"/>
      <c r="AH59" s="78"/>
      <c r="AI59" s="78"/>
      <c r="AJ59" s="78"/>
    </row>
    <row r="60" spans="1:44" x14ac:dyDescent="0.2">
      <c r="A60" s="11" t="s">
        <v>30</v>
      </c>
      <c r="B60" s="32">
        <f>-B47</f>
        <v>0</v>
      </c>
      <c r="C60" s="32">
        <f t="shared" ref="C60:AA60" si="14">-C47</f>
        <v>0</v>
      </c>
      <c r="D60" s="32">
        <f t="shared" si="14"/>
        <v>0</v>
      </c>
      <c r="E60" s="32">
        <f t="shared" si="14"/>
        <v>0</v>
      </c>
      <c r="F60" s="32">
        <f t="shared" si="14"/>
        <v>0</v>
      </c>
      <c r="G60" s="32">
        <f t="shared" si="14"/>
        <v>-7686.0000000000009</v>
      </c>
      <c r="H60" s="32">
        <f t="shared" si="14"/>
        <v>-18517.568485093736</v>
      </c>
      <c r="I60" s="32">
        <f t="shared" si="14"/>
        <v>-9258.784242546868</v>
      </c>
      <c r="J60" s="32">
        <f t="shared" si="14"/>
        <v>0</v>
      </c>
      <c r="K60" s="32">
        <f t="shared" si="14"/>
        <v>0</v>
      </c>
      <c r="L60" s="32">
        <f t="shared" si="14"/>
        <v>0</v>
      </c>
      <c r="M60" s="32">
        <f t="shared" si="14"/>
        <v>-2326.8818408331786</v>
      </c>
      <c r="N60" s="32">
        <f t="shared" si="14"/>
        <v>-2051.8143604497982</v>
      </c>
      <c r="O60" s="32">
        <f t="shared" si="14"/>
        <v>-2216.9675314191995</v>
      </c>
      <c r="P60" s="32">
        <f t="shared" si="14"/>
        <v>-2475.4721562339619</v>
      </c>
      <c r="Q60" s="32">
        <f t="shared" si="14"/>
        <v>-2597.2819299247813</v>
      </c>
      <c r="R60" s="32">
        <f t="shared" si="14"/>
        <v>-2871.7937839134643</v>
      </c>
      <c r="S60" s="32">
        <f t="shared" si="14"/>
        <v>-3139.1589148798166</v>
      </c>
      <c r="T60" s="32">
        <f t="shared" si="14"/>
        <v>-3413.528773928485</v>
      </c>
      <c r="U60" s="32">
        <f t="shared" si="14"/>
        <v>-3706.6998108957487</v>
      </c>
      <c r="V60" s="47">
        <f t="shared" si="14"/>
        <v>-3745.8907782979063</v>
      </c>
      <c r="W60" s="47">
        <f t="shared" si="14"/>
        <v>-3720.6396626332498</v>
      </c>
      <c r="X60" s="47">
        <f t="shared" si="14"/>
        <v>-5400.5755277933504</v>
      </c>
      <c r="Y60" s="47">
        <f t="shared" si="14"/>
        <v>-7634.5134443695424</v>
      </c>
      <c r="Z60" s="47">
        <f t="shared" si="14"/>
        <v>-4460.196903673871</v>
      </c>
      <c r="AA60" s="58">
        <f t="shared" si="14"/>
        <v>-89852.576869089724</v>
      </c>
    </row>
    <row r="61" spans="1:44" s="20" customFormat="1" x14ac:dyDescent="0.2">
      <c r="A61" s="24" t="s">
        <v>31</v>
      </c>
      <c r="B61" s="49">
        <f>B59+B60</f>
        <v>57447.154262711869</v>
      </c>
      <c r="C61" s="49">
        <f t="shared" ref="C61:AA61" si="15">C59+C60</f>
        <v>-957.45257104519771</v>
      </c>
      <c r="D61" s="49">
        <f t="shared" si="15"/>
        <v>125173.36878604669</v>
      </c>
      <c r="E61" s="49">
        <f t="shared" si="15"/>
        <v>54479.530023540145</v>
      </c>
      <c r="F61" s="49">
        <f t="shared" si="15"/>
        <v>74033.02093349889</v>
      </c>
      <c r="G61" s="49">
        <f t="shared" si="15"/>
        <v>39935.875649751397</v>
      </c>
      <c r="H61" s="49">
        <f t="shared" si="15"/>
        <v>-81992.33307518973</v>
      </c>
      <c r="I61" s="49">
        <f t="shared" si="15"/>
        <v>-68696.735735294511</v>
      </c>
      <c r="J61" s="49">
        <f t="shared" si="15"/>
        <v>-30967.874291778819</v>
      </c>
      <c r="K61" s="49">
        <f t="shared" ref="K61:V61" si="16">K59+K60</f>
        <v>-13555.330018886685</v>
      </c>
      <c r="L61" s="49">
        <f t="shared" si="16"/>
        <v>25384.75246347177</v>
      </c>
      <c r="M61" s="49">
        <f t="shared" si="16"/>
        <v>234672.17956379094</v>
      </c>
      <c r="N61" s="49">
        <f t="shared" si="16"/>
        <v>234253.93677515333</v>
      </c>
      <c r="O61" s="49">
        <f t="shared" si="16"/>
        <v>202942.87082413479</v>
      </c>
      <c r="P61" s="49">
        <f t="shared" si="16"/>
        <v>172107.58848297893</v>
      </c>
      <c r="Q61" s="49">
        <f t="shared" si="16"/>
        <v>140130.17594974377</v>
      </c>
      <c r="R61" s="49">
        <f t="shared" si="16"/>
        <v>112142.46248193366</v>
      </c>
      <c r="S61" s="49">
        <f t="shared" si="16"/>
        <v>125280.92984709669</v>
      </c>
      <c r="T61" s="49">
        <f t="shared" si="16"/>
        <v>140843.40347725974</v>
      </c>
      <c r="U61" s="49">
        <f t="shared" si="16"/>
        <v>155548.72251033408</v>
      </c>
      <c r="V61" s="50">
        <f t="shared" si="16"/>
        <v>170039.54782502225</v>
      </c>
      <c r="W61" s="50">
        <f t="shared" ref="W61:Z61" si="17">W59+W60</f>
        <v>186535.09196929447</v>
      </c>
      <c r="X61" s="50">
        <f t="shared" si="17"/>
        <v>202289.61179416298</v>
      </c>
      <c r="Y61" s="50">
        <f t="shared" si="17"/>
        <v>249218.17636571394</v>
      </c>
      <c r="Z61" s="50">
        <f t="shared" si="17"/>
        <v>285767.35547088808</v>
      </c>
      <c r="AA61" s="57">
        <f t="shared" si="15"/>
        <v>4105823.9862888171</v>
      </c>
    </row>
    <row r="62" spans="1:44" x14ac:dyDescent="0.2">
      <c r="A62" s="11" t="s">
        <v>11</v>
      </c>
      <c r="B62" s="32">
        <v>0</v>
      </c>
      <c r="C62" s="47">
        <v>0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0</v>
      </c>
      <c r="N62" s="32">
        <v>0</v>
      </c>
      <c r="O62" s="32">
        <v>0</v>
      </c>
      <c r="P62" s="32">
        <v>0</v>
      </c>
      <c r="Q62" s="32">
        <v>0</v>
      </c>
      <c r="R62" s="32">
        <v>0</v>
      </c>
      <c r="S62" s="32">
        <v>0</v>
      </c>
      <c r="T62" s="32">
        <v>0</v>
      </c>
      <c r="U62" s="32">
        <v>0</v>
      </c>
      <c r="V62" s="47">
        <v>0</v>
      </c>
      <c r="W62" s="47">
        <v>0</v>
      </c>
      <c r="X62" s="47">
        <v>0</v>
      </c>
      <c r="Y62" s="47">
        <v>0</v>
      </c>
      <c r="Z62" s="47">
        <v>0</v>
      </c>
      <c r="AA62" s="58">
        <v>0</v>
      </c>
    </row>
    <row r="63" spans="1:44" s="20" customFormat="1" ht="13.5" thickBot="1" x14ac:dyDescent="0.25">
      <c r="A63" s="25" t="s">
        <v>32</v>
      </c>
      <c r="B63" s="52">
        <f>B61-B62</f>
        <v>57447.154262711869</v>
      </c>
      <c r="C63" s="52">
        <f t="shared" ref="C63:J63" si="18">C61-C62</f>
        <v>-957.45257104519771</v>
      </c>
      <c r="D63" s="52">
        <f t="shared" si="18"/>
        <v>125173.36878604669</v>
      </c>
      <c r="E63" s="52">
        <f t="shared" si="18"/>
        <v>54479.530023540145</v>
      </c>
      <c r="F63" s="52">
        <f t="shared" si="18"/>
        <v>74033.02093349889</v>
      </c>
      <c r="G63" s="52">
        <f t="shared" si="18"/>
        <v>39935.875649751397</v>
      </c>
      <c r="H63" s="52">
        <f t="shared" si="18"/>
        <v>-81992.33307518973</v>
      </c>
      <c r="I63" s="52">
        <f t="shared" si="18"/>
        <v>-68696.735735294511</v>
      </c>
      <c r="J63" s="52">
        <f t="shared" si="18"/>
        <v>-30967.874291778819</v>
      </c>
      <c r="K63" s="52">
        <f t="shared" ref="K63:V63" si="19">K61-K62</f>
        <v>-13555.330018886685</v>
      </c>
      <c r="L63" s="52">
        <f t="shared" si="19"/>
        <v>25384.75246347177</v>
      </c>
      <c r="M63" s="52">
        <f t="shared" si="19"/>
        <v>234672.17956379094</v>
      </c>
      <c r="N63" s="52">
        <f t="shared" si="19"/>
        <v>234253.93677515333</v>
      </c>
      <c r="O63" s="52">
        <f t="shared" si="19"/>
        <v>202942.87082413479</v>
      </c>
      <c r="P63" s="52">
        <f t="shared" si="19"/>
        <v>172107.58848297893</v>
      </c>
      <c r="Q63" s="52">
        <f t="shared" si="19"/>
        <v>140130.17594974377</v>
      </c>
      <c r="R63" s="52">
        <f t="shared" si="19"/>
        <v>112142.46248193366</v>
      </c>
      <c r="S63" s="52">
        <f t="shared" si="19"/>
        <v>125280.92984709669</v>
      </c>
      <c r="T63" s="52">
        <f t="shared" si="19"/>
        <v>140843.40347725974</v>
      </c>
      <c r="U63" s="52">
        <f t="shared" si="19"/>
        <v>155548.72251033408</v>
      </c>
      <c r="V63" s="90">
        <f t="shared" si="19"/>
        <v>170039.54782502225</v>
      </c>
      <c r="W63" s="90">
        <f t="shared" ref="W63:Z63" si="20">W61-W62</f>
        <v>186535.09196929447</v>
      </c>
      <c r="X63" s="90">
        <f t="shared" si="20"/>
        <v>202289.61179416298</v>
      </c>
      <c r="Y63" s="90">
        <f t="shared" si="20"/>
        <v>249218.17636571394</v>
      </c>
      <c r="Z63" s="90">
        <f t="shared" si="20"/>
        <v>285767.35547088808</v>
      </c>
      <c r="AA63" s="61">
        <f>AA61-AA62</f>
        <v>4105823.9862888171</v>
      </c>
      <c r="AC63" s="79"/>
      <c r="AD63" s="79"/>
      <c r="AE63" s="79"/>
      <c r="AF63" s="79"/>
      <c r="AG63" s="79"/>
      <c r="AH63" s="79"/>
      <c r="AI63" s="79"/>
      <c r="AJ63" s="79"/>
      <c r="AK63" s="79"/>
      <c r="AL63" s="79"/>
      <c r="AM63" s="79"/>
      <c r="AN63" s="79"/>
      <c r="AO63" s="79"/>
      <c r="AP63" s="79"/>
      <c r="AQ63" s="79"/>
      <c r="AR63" s="78"/>
    </row>
    <row r="64" spans="1:44" ht="13.5" thickBot="1" x14ac:dyDescent="0.25">
      <c r="A64" s="15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81"/>
      <c r="AC64" s="56"/>
      <c r="AD64" s="56"/>
      <c r="AE64" s="56"/>
      <c r="AF64" s="56"/>
      <c r="AG64" s="56"/>
      <c r="AH64" s="56"/>
      <c r="AI64" s="56"/>
      <c r="AJ64" s="56"/>
      <c r="AK64" s="56"/>
      <c r="AL64" s="56"/>
      <c r="AR64" s="56"/>
    </row>
    <row r="65" spans="1:27" s="20" customFormat="1" ht="38.25" x14ac:dyDescent="0.2">
      <c r="A65" s="27" t="s">
        <v>60</v>
      </c>
      <c r="B65" s="18">
        <v>2016</v>
      </c>
      <c r="C65" s="41">
        <v>2017</v>
      </c>
      <c r="D65" s="18">
        <v>2018</v>
      </c>
      <c r="E65" s="18">
        <v>2019</v>
      </c>
      <c r="F65" s="18">
        <v>2020</v>
      </c>
      <c r="G65" s="18">
        <v>2021</v>
      </c>
      <c r="H65" s="18">
        <v>2022</v>
      </c>
      <c r="I65" s="18">
        <v>2023</v>
      </c>
      <c r="J65" s="18">
        <v>2024</v>
      </c>
      <c r="K65" s="18">
        <v>2025</v>
      </c>
      <c r="L65" s="18">
        <v>2026</v>
      </c>
      <c r="M65" s="18">
        <v>2027</v>
      </c>
      <c r="N65" s="18">
        <v>2028</v>
      </c>
      <c r="O65" s="18">
        <v>2029</v>
      </c>
      <c r="P65" s="18">
        <v>2030</v>
      </c>
      <c r="Q65" s="18">
        <v>2031</v>
      </c>
      <c r="R65" s="18">
        <v>2032</v>
      </c>
      <c r="S65" s="18">
        <v>2033</v>
      </c>
      <c r="T65" s="18">
        <v>2034</v>
      </c>
      <c r="U65" s="18">
        <v>2035</v>
      </c>
      <c r="V65" s="41">
        <v>2036</v>
      </c>
      <c r="W65" s="41">
        <v>2037</v>
      </c>
      <c r="X65" s="41">
        <v>2038</v>
      </c>
      <c r="Y65" s="41">
        <v>2039</v>
      </c>
      <c r="Z65" s="88" t="s">
        <v>72</v>
      </c>
      <c r="AA65" s="62" t="s">
        <v>71</v>
      </c>
    </row>
    <row r="66" spans="1:27" s="20" customFormat="1" x14ac:dyDescent="0.2">
      <c r="A66" s="21" t="s">
        <v>33</v>
      </c>
      <c r="B66" s="49">
        <v>67787.642030000003</v>
      </c>
      <c r="C66" s="49">
        <v>0</v>
      </c>
      <c r="D66" s="49">
        <v>161262.1035735351</v>
      </c>
      <c r="E66" s="49">
        <v>110205.62709723407</v>
      </c>
      <c r="F66" s="49">
        <v>151783.6643215885</v>
      </c>
      <c r="G66" s="49">
        <v>153705.84998109151</v>
      </c>
      <c r="H66" s="49">
        <v>72140.168163216018</v>
      </c>
      <c r="I66" s="49">
        <v>66408.906281437434</v>
      </c>
      <c r="J66" s="49">
        <v>69530.124876664981</v>
      </c>
      <c r="K66" s="50">
        <v>72311.329871731592</v>
      </c>
      <c r="L66" s="50">
        <v>85423.868850561732</v>
      </c>
      <c r="M66" s="50">
        <v>292383.96358292975</v>
      </c>
      <c r="N66" s="50">
        <v>343179.11304313428</v>
      </c>
      <c r="O66" s="50">
        <v>360043.12250976218</v>
      </c>
      <c r="P66" s="50">
        <v>378277.36119283753</v>
      </c>
      <c r="Q66" s="50">
        <v>395439.02146995795</v>
      </c>
      <c r="R66" s="50">
        <v>412387.43770920194</v>
      </c>
      <c r="S66" s="50">
        <v>431606.1617891487</v>
      </c>
      <c r="T66" s="50">
        <v>453888.25283954886</v>
      </c>
      <c r="U66" s="50">
        <v>475214.74978434254</v>
      </c>
      <c r="V66" s="50">
        <v>495773.08443804376</v>
      </c>
      <c r="W66" s="50">
        <v>518043.81953470979</v>
      </c>
      <c r="X66" s="50">
        <v>543984.22986087063</v>
      </c>
      <c r="Y66" s="50">
        <v>611242.24894649826</v>
      </c>
      <c r="Z66" s="91">
        <v>663081.67985544144</v>
      </c>
      <c r="AA66" s="57">
        <v>9999649.7260062005</v>
      </c>
    </row>
    <row r="67" spans="1:27" x14ac:dyDescent="0.2">
      <c r="A67" s="10" t="s">
        <v>28</v>
      </c>
      <c r="B67" s="32"/>
      <c r="C67" s="32"/>
      <c r="D67" s="32"/>
      <c r="E67" s="32"/>
      <c r="F67" s="32"/>
      <c r="G67" s="32"/>
      <c r="H67" s="32"/>
      <c r="I67" s="32"/>
      <c r="J67" s="32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89"/>
      <c r="AA67" s="58"/>
    </row>
    <row r="68" spans="1:27" x14ac:dyDescent="0.2">
      <c r="A68" s="10" t="s">
        <v>30</v>
      </c>
      <c r="B68" s="32">
        <f>B60</f>
        <v>0</v>
      </c>
      <c r="C68" s="32">
        <f t="shared" ref="C68:Z68" si="21">C60</f>
        <v>0</v>
      </c>
      <c r="D68" s="32">
        <f t="shared" si="21"/>
        <v>0</v>
      </c>
      <c r="E68" s="32">
        <f t="shared" si="21"/>
        <v>0</v>
      </c>
      <c r="F68" s="32">
        <f t="shared" si="21"/>
        <v>0</v>
      </c>
      <c r="G68" s="32">
        <f t="shared" si="21"/>
        <v>-7686.0000000000009</v>
      </c>
      <c r="H68" s="32">
        <f t="shared" si="21"/>
        <v>-18517.568485093736</v>
      </c>
      <c r="I68" s="32">
        <f t="shared" si="21"/>
        <v>-9258.784242546868</v>
      </c>
      <c r="J68" s="32">
        <f t="shared" si="21"/>
        <v>0</v>
      </c>
      <c r="K68" s="32">
        <f t="shared" si="21"/>
        <v>0</v>
      </c>
      <c r="L68" s="32">
        <f t="shared" si="21"/>
        <v>0</v>
      </c>
      <c r="M68" s="32">
        <f t="shared" si="21"/>
        <v>-2326.8818408331786</v>
      </c>
      <c r="N68" s="32">
        <f t="shared" si="21"/>
        <v>-2051.8143604497982</v>
      </c>
      <c r="O68" s="32">
        <f t="shared" si="21"/>
        <v>-2216.9675314191995</v>
      </c>
      <c r="P68" s="32">
        <f t="shared" si="21"/>
        <v>-2475.4721562339619</v>
      </c>
      <c r="Q68" s="32">
        <f t="shared" si="21"/>
        <v>-2597.2819299247813</v>
      </c>
      <c r="R68" s="32">
        <f t="shared" si="21"/>
        <v>-2871.7937839134643</v>
      </c>
      <c r="S68" s="32">
        <f t="shared" si="21"/>
        <v>-3139.1589148798166</v>
      </c>
      <c r="T68" s="32">
        <f t="shared" si="21"/>
        <v>-3413.528773928485</v>
      </c>
      <c r="U68" s="32">
        <f t="shared" si="21"/>
        <v>-3706.6998108957487</v>
      </c>
      <c r="V68" s="47">
        <f t="shared" si="21"/>
        <v>-3745.8907782979063</v>
      </c>
      <c r="W68" s="47">
        <f t="shared" si="21"/>
        <v>-3720.6396626332498</v>
      </c>
      <c r="X68" s="47">
        <f t="shared" si="21"/>
        <v>-5400.5755277933504</v>
      </c>
      <c r="Y68" s="47">
        <f t="shared" si="21"/>
        <v>-7634.5134443695424</v>
      </c>
      <c r="Z68" s="47">
        <f t="shared" si="21"/>
        <v>-4460.196903673871</v>
      </c>
      <c r="AA68" s="58">
        <f>AA60</f>
        <v>-89852.576869089724</v>
      </c>
    </row>
    <row r="69" spans="1:27" x14ac:dyDescent="0.2">
      <c r="A69" s="10" t="s">
        <v>11</v>
      </c>
      <c r="B69" s="9"/>
      <c r="C69" s="9"/>
      <c r="D69" s="9"/>
      <c r="E69" s="9"/>
      <c r="F69" s="9"/>
      <c r="G69" s="9"/>
      <c r="H69" s="9"/>
      <c r="I69" s="9"/>
      <c r="J69" s="9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92"/>
      <c r="AA69" s="59"/>
    </row>
    <row r="70" spans="1:27" x14ac:dyDescent="0.2">
      <c r="A70" s="10" t="s">
        <v>34</v>
      </c>
      <c r="B70" s="32">
        <v>-2780.4877672881357</v>
      </c>
      <c r="C70" s="32">
        <v>3089.4308525423735</v>
      </c>
      <c r="D70" s="32">
        <v>-12038.117494268059</v>
      </c>
      <c r="E70" s="32">
        <v>7488.5108583988404</v>
      </c>
      <c r="F70" s="32">
        <v>5262.3226130685835</v>
      </c>
      <c r="G70" s="32">
        <v>18465.049632481081</v>
      </c>
      <c r="H70" s="32">
        <v>-10304.247744536002</v>
      </c>
      <c r="I70" s="32">
        <v>-11068.15104690624</v>
      </c>
      <c r="J70" s="32">
        <v>-11588.354146110833</v>
      </c>
      <c r="K70" s="47">
        <v>-12051.888311955267</v>
      </c>
      <c r="L70" s="47">
        <v>-9302.1835099429518</v>
      </c>
      <c r="M70" s="47">
        <v>-3988.9454952968517</v>
      </c>
      <c r="N70" s="47">
        <v>-11997.264838283329</v>
      </c>
      <c r="O70" s="47">
        <v>-14235.210466056495</v>
      </c>
      <c r="P70" s="47">
        <v>-16889.240541661595</v>
      </c>
      <c r="Q70" s="47">
        <v>-19134.493799984237</v>
      </c>
      <c r="R70" s="47">
        <v>-21379.753612515924</v>
      </c>
      <c r="S70" s="47">
        <v>-24003.540576497355</v>
      </c>
      <c r="T70" s="47">
        <v>-27102.474803734454</v>
      </c>
      <c r="U70" s="47">
        <v>-30443.542710918409</v>
      </c>
      <c r="V70" s="47">
        <v>-33768.184742717684</v>
      </c>
      <c r="W70" s="47">
        <v>-34806.59766832857</v>
      </c>
      <c r="X70" s="47">
        <v>-35847.371838555104</v>
      </c>
      <c r="Y70" s="47">
        <v>-43503.477628585119</v>
      </c>
      <c r="Z70" s="89">
        <v>-48407.199698785538</v>
      </c>
      <c r="AA70" s="58">
        <v>-836093.11355355638</v>
      </c>
    </row>
    <row r="71" spans="1:27" x14ac:dyDescent="0.2">
      <c r="A71" s="10" t="s">
        <v>35</v>
      </c>
      <c r="B71" s="32">
        <v>231.70731394067798</v>
      </c>
      <c r="C71" s="32">
        <v>-489.15988498587575</v>
      </c>
      <c r="D71" s="32">
        <v>1260.6290289008687</v>
      </c>
      <c r="E71" s="32">
        <v>-1627.2190293889075</v>
      </c>
      <c r="F71" s="32">
        <v>185.51568711085474</v>
      </c>
      <c r="G71" s="32">
        <v>-1100.2272516177081</v>
      </c>
      <c r="H71" s="32">
        <v>2397.4414480847572</v>
      </c>
      <c r="I71" s="32">
        <v>63.658608530852689</v>
      </c>
      <c r="J71" s="32">
        <v>43.350258267049412</v>
      </c>
      <c r="K71" s="47">
        <v>38.627847153702987</v>
      </c>
      <c r="L71" s="47">
        <v>-229.14206683435987</v>
      </c>
      <c r="M71" s="47">
        <v>-442.76983455384197</v>
      </c>
      <c r="N71" s="47">
        <v>667.35994524887428</v>
      </c>
      <c r="O71" s="47">
        <v>186.49546898109656</v>
      </c>
      <c r="P71" s="47">
        <v>221.16917296709289</v>
      </c>
      <c r="Q71" s="47">
        <v>187.10443819355351</v>
      </c>
      <c r="R71" s="47">
        <v>187.10498437763817</v>
      </c>
      <c r="S71" s="47">
        <v>218.64891366512165</v>
      </c>
      <c r="T71" s="47">
        <v>258.24451893642254</v>
      </c>
      <c r="U71" s="47">
        <v>278.42232559866534</v>
      </c>
      <c r="V71" s="47">
        <v>277.05350264993831</v>
      </c>
      <c r="W71" s="47">
        <v>86.534410467575071</v>
      </c>
      <c r="X71" s="47">
        <v>86.731180852209945</v>
      </c>
      <c r="Y71" s="47">
        <v>638.00881583583396</v>
      </c>
      <c r="Z71" s="89">
        <v>408.64350585003558</v>
      </c>
      <c r="AA71" s="58">
        <v>5602.8461802658057</v>
      </c>
    </row>
    <row r="72" spans="1:27" x14ac:dyDescent="0.2">
      <c r="A72" s="10" t="s">
        <v>36</v>
      </c>
      <c r="B72" s="32">
        <v>-49560</v>
      </c>
      <c r="C72" s="32">
        <v>-18227.642030000003</v>
      </c>
      <c r="D72" s="32">
        <v>-74111.000000000029</v>
      </c>
      <c r="E72" s="32">
        <v>-153918.42106118644</v>
      </c>
      <c r="F72" s="32">
        <v>-183357.6</v>
      </c>
      <c r="G72" s="32">
        <v>-264496.14777597802</v>
      </c>
      <c r="H72" s="32">
        <v>-10314.681696000003</v>
      </c>
      <c r="I72" s="32">
        <v>0</v>
      </c>
      <c r="J72" s="32">
        <v>0</v>
      </c>
      <c r="K72" s="47">
        <v>0</v>
      </c>
      <c r="L72" s="47">
        <v>-29610.76779090401</v>
      </c>
      <c r="M72" s="47">
        <v>-268450.29061114858</v>
      </c>
      <c r="N72" s="47">
        <v>-271195.52401343436</v>
      </c>
      <c r="O72" s="47">
        <v>-274631.85971342324</v>
      </c>
      <c r="P72" s="47">
        <v>-276941.91794286796</v>
      </c>
      <c r="Q72" s="47">
        <v>-280632.05867005256</v>
      </c>
      <c r="R72" s="47">
        <v>-284108.91603410634</v>
      </c>
      <c r="S72" s="47">
        <v>-287584.91833016457</v>
      </c>
      <c r="T72" s="47">
        <v>-291273.40401714214</v>
      </c>
      <c r="U72" s="47">
        <v>-292553.49351883214</v>
      </c>
      <c r="V72" s="47">
        <v>-293163.9759817376</v>
      </c>
      <c r="W72" s="47">
        <v>-309204.2335247384</v>
      </c>
      <c r="X72" s="47">
        <v>-328899.99882954004</v>
      </c>
      <c r="Y72" s="47">
        <v>-350221.38317498745</v>
      </c>
      <c r="Z72" s="89">
        <v>-372638.4816627283</v>
      </c>
      <c r="AA72" s="58">
        <f>SUM(B72:Z72)</f>
        <v>-4965096.7163789719</v>
      </c>
    </row>
    <row r="73" spans="1:27" x14ac:dyDescent="0.2">
      <c r="A73" s="10" t="s">
        <v>37</v>
      </c>
      <c r="B73" s="32">
        <f>B45-B46</f>
        <v>0</v>
      </c>
      <c r="C73" s="32">
        <f t="shared" ref="C73:Z73" si="22">C45-C46</f>
        <v>0</v>
      </c>
      <c r="D73" s="32">
        <f t="shared" si="22"/>
        <v>0</v>
      </c>
      <c r="E73" s="32">
        <f t="shared" si="22"/>
        <v>0</v>
      </c>
      <c r="F73" s="32">
        <f>F45-F46</f>
        <v>64050.000000000015</v>
      </c>
      <c r="G73" s="32">
        <f t="shared" si="22"/>
        <v>90263.070709114472</v>
      </c>
      <c r="H73" s="32">
        <f t="shared" si="22"/>
        <v>-77156.535354557243</v>
      </c>
      <c r="I73" s="32">
        <f t="shared" si="22"/>
        <v>-77156.535354557243</v>
      </c>
      <c r="J73" s="32">
        <f t="shared" si="22"/>
        <v>0</v>
      </c>
      <c r="K73" s="32">
        <f t="shared" si="22"/>
        <v>0</v>
      </c>
      <c r="L73" s="32">
        <f t="shared" si="22"/>
        <v>19390.682006943156</v>
      </c>
      <c r="M73" s="32">
        <f t="shared" si="22"/>
        <v>-2292.229003194836</v>
      </c>
      <c r="N73" s="32">
        <f t="shared" si="22"/>
        <v>1376.2764247450104</v>
      </c>
      <c r="O73" s="32">
        <f t="shared" si="22"/>
        <v>2154.2052067896875</v>
      </c>
      <c r="P73" s="32">
        <f t="shared" si="22"/>
        <v>1015.081447423494</v>
      </c>
      <c r="Q73" s="32">
        <f t="shared" si="22"/>
        <v>2287.5987832390238</v>
      </c>
      <c r="R73" s="32">
        <f t="shared" si="22"/>
        <v>2228.0427580529358</v>
      </c>
      <c r="S73" s="32">
        <f t="shared" si="22"/>
        <v>2286.4154920722358</v>
      </c>
      <c r="T73" s="32">
        <f t="shared" si="22"/>
        <v>2443.0919747271982</v>
      </c>
      <c r="U73" s="32">
        <f t="shared" si="22"/>
        <v>326.59139501798199</v>
      </c>
      <c r="V73" s="47">
        <f t="shared" si="22"/>
        <v>-210.42596387214144</v>
      </c>
      <c r="W73" s="47">
        <f t="shared" si="22"/>
        <v>13999.465543000842</v>
      </c>
      <c r="X73" s="47">
        <f t="shared" si="22"/>
        <v>18616.149304801598</v>
      </c>
      <c r="Y73" s="47">
        <f>Y45-Y46</f>
        <v>-26452.637839130592</v>
      </c>
      <c r="Z73" s="47">
        <f t="shared" si="22"/>
        <v>1405.0984877408482</v>
      </c>
      <c r="AA73" s="58">
        <f>AA45-AA46</f>
        <v>0</v>
      </c>
    </row>
    <row r="74" spans="1:27" s="20" customFormat="1" x14ac:dyDescent="0.2">
      <c r="A74" s="28" t="s">
        <v>67</v>
      </c>
      <c r="B74" s="49">
        <f>SUM(B66:B73)</f>
        <v>15678.861576652547</v>
      </c>
      <c r="C74" s="49">
        <f t="shared" ref="C74:Y74" si="23">SUM(C66:C73)</f>
        <v>-15627.371062443504</v>
      </c>
      <c r="D74" s="49">
        <f t="shared" si="23"/>
        <v>76373.615108167898</v>
      </c>
      <c r="E74" s="49">
        <f t="shared" si="23"/>
        <v>-37851.50213494245</v>
      </c>
      <c r="F74" s="49">
        <f t="shared" si="23"/>
        <v>37923.902621767964</v>
      </c>
      <c r="G74" s="49">
        <f t="shared" si="23"/>
        <v>-10848.40470490868</v>
      </c>
      <c r="H74" s="49">
        <f t="shared" si="23"/>
        <v>-41755.423668886215</v>
      </c>
      <c r="I74" s="49">
        <f t="shared" si="23"/>
        <v>-31010.905754042069</v>
      </c>
      <c r="J74" s="49">
        <f t="shared" si="23"/>
        <v>57985.120988821196</v>
      </c>
      <c r="K74" s="49">
        <f t="shared" si="23"/>
        <v>60298.06940693003</v>
      </c>
      <c r="L74" s="49">
        <f t="shared" si="23"/>
        <v>65672.457489823559</v>
      </c>
      <c r="M74" s="49">
        <f t="shared" si="23"/>
        <v>14882.846797902486</v>
      </c>
      <c r="N74" s="49">
        <f t="shared" si="23"/>
        <v>59978.146200960648</v>
      </c>
      <c r="O74" s="49">
        <f t="shared" si="23"/>
        <v>71299.78547463406</v>
      </c>
      <c r="P74" s="49">
        <f t="shared" si="23"/>
        <v>83206.981172464613</v>
      </c>
      <c r="Q74" s="49">
        <f t="shared" si="23"/>
        <v>95549.89029142895</v>
      </c>
      <c r="R74" s="49">
        <f t="shared" si="23"/>
        <v>106442.12202109676</v>
      </c>
      <c r="S74" s="49">
        <f t="shared" si="23"/>
        <v>119383.60837334424</v>
      </c>
      <c r="T74" s="49">
        <f t="shared" si="23"/>
        <v>134800.18173840744</v>
      </c>
      <c r="U74" s="49">
        <f t="shared" si="23"/>
        <v>149116.02746431285</v>
      </c>
      <c r="V74" s="50">
        <f t="shared" si="23"/>
        <v>165161.6604740684</v>
      </c>
      <c r="W74" s="50">
        <f t="shared" si="23"/>
        <v>184398.34863247798</v>
      </c>
      <c r="X74" s="50">
        <f t="shared" si="23"/>
        <v>192539.16415063594</v>
      </c>
      <c r="Y74" s="50">
        <f t="shared" si="23"/>
        <v>184068.24567526142</v>
      </c>
      <c r="Z74" s="50">
        <f>SUM(Z66:Z73)</f>
        <v>239389.54358384461</v>
      </c>
      <c r="AA74" s="57">
        <f>SUM(AA66:AA73)</f>
        <v>4114210.1653848495</v>
      </c>
    </row>
    <row r="75" spans="1:27" s="20" customFormat="1" x14ac:dyDescent="0.2">
      <c r="A75" s="28" t="s">
        <v>38</v>
      </c>
      <c r="B75" s="49">
        <f>B74</f>
        <v>15678.861576652547</v>
      </c>
      <c r="C75" s="49">
        <f>C74+B75</f>
        <v>51.490514209042885</v>
      </c>
      <c r="D75" s="49">
        <f t="shared" ref="D75:J75" si="24">D74+C75</f>
        <v>76425.105622376941</v>
      </c>
      <c r="E75" s="49">
        <f t="shared" si="24"/>
        <v>38573.603487434491</v>
      </c>
      <c r="F75" s="49">
        <f t="shared" si="24"/>
        <v>76497.506109202455</v>
      </c>
      <c r="G75" s="49">
        <f t="shared" si="24"/>
        <v>65649.101404293775</v>
      </c>
      <c r="H75" s="49">
        <f t="shared" si="24"/>
        <v>23893.67773540756</v>
      </c>
      <c r="I75" s="49">
        <f t="shared" si="24"/>
        <v>-7117.2280186345088</v>
      </c>
      <c r="J75" s="49">
        <f t="shared" si="24"/>
        <v>50867.892970186687</v>
      </c>
      <c r="K75" s="49">
        <f t="shared" ref="K75" si="25">K74+J75</f>
        <v>111165.96237711672</v>
      </c>
      <c r="L75" s="49">
        <f t="shared" ref="L75" si="26">L74+K75</f>
        <v>176838.4198669403</v>
      </c>
      <c r="M75" s="49">
        <f t="shared" ref="M75" si="27">M74+L75</f>
        <v>191721.26666484278</v>
      </c>
      <c r="N75" s="49">
        <f t="shared" ref="N75" si="28">N74+M75</f>
        <v>251699.41286580343</v>
      </c>
      <c r="O75" s="49">
        <f t="shared" ref="O75" si="29">O74+N75</f>
        <v>322999.19834043749</v>
      </c>
      <c r="P75" s="49">
        <f t="shared" ref="P75" si="30">P74+O75</f>
        <v>406206.1795129021</v>
      </c>
      <c r="Q75" s="49">
        <f t="shared" ref="Q75" si="31">Q74+P75</f>
        <v>501756.06980433105</v>
      </c>
      <c r="R75" s="49">
        <f t="shared" ref="R75" si="32">R74+Q75</f>
        <v>608198.19182542781</v>
      </c>
      <c r="S75" s="49">
        <f t="shared" ref="S75" si="33">S74+R75</f>
        <v>727581.80019877199</v>
      </c>
      <c r="T75" s="49">
        <f t="shared" ref="T75" si="34">T74+S75</f>
        <v>862381.98193717946</v>
      </c>
      <c r="U75" s="49">
        <f t="shared" ref="U75" si="35">U74+T75</f>
        <v>1011498.0094014923</v>
      </c>
      <c r="V75" s="50">
        <f t="shared" ref="V75" si="36">V74+U75</f>
        <v>1176659.6698755608</v>
      </c>
      <c r="W75" s="50">
        <f t="shared" ref="W75" si="37">W74+V75</f>
        <v>1361058.0185080387</v>
      </c>
      <c r="X75" s="50">
        <f t="shared" ref="X75" si="38">X74+W75</f>
        <v>1553597.1826586747</v>
      </c>
      <c r="Y75" s="50">
        <f t="shared" ref="Y75" si="39">Y74+X75</f>
        <v>1737665.428333936</v>
      </c>
      <c r="Z75" s="50">
        <f t="shared" ref="Z75" si="40">Z74+Y75</f>
        <v>1977054.9719177806</v>
      </c>
      <c r="AA75" s="57">
        <f>AA74</f>
        <v>4114210.1653848495</v>
      </c>
    </row>
    <row r="76" spans="1:27" x14ac:dyDescent="0.2">
      <c r="A76" s="10" t="s">
        <v>39</v>
      </c>
      <c r="B76" s="54">
        <v>1.1000000000000001</v>
      </c>
      <c r="C76" s="55">
        <v>1.2100000000000002</v>
      </c>
      <c r="D76" s="54">
        <v>1.3310000000000004</v>
      </c>
      <c r="E76" s="54">
        <v>1.4641000000000006</v>
      </c>
      <c r="F76" s="54">
        <v>1.6105100000000008</v>
      </c>
      <c r="G76" s="54">
        <v>1.7715610000000011</v>
      </c>
      <c r="H76" s="54">
        <v>1.9487171000000014</v>
      </c>
      <c r="I76" s="54">
        <v>2.1435888100000016</v>
      </c>
      <c r="J76" s="54">
        <v>2.3579476910000019</v>
      </c>
      <c r="K76" s="55">
        <v>2.5937424601000023</v>
      </c>
      <c r="L76" s="55">
        <v>2.8531167061100029</v>
      </c>
      <c r="M76" s="55">
        <v>3.1384283767210035</v>
      </c>
      <c r="N76" s="55">
        <v>3.4522712143931042</v>
      </c>
      <c r="O76" s="55">
        <v>3.7974983358324148</v>
      </c>
      <c r="P76" s="55">
        <v>4.1772481694156562</v>
      </c>
      <c r="Q76" s="55">
        <v>4.594972986357222</v>
      </c>
      <c r="R76" s="55">
        <v>5.0544702849929442</v>
      </c>
      <c r="S76" s="55">
        <v>5.5599173134922388</v>
      </c>
      <c r="T76" s="55">
        <v>6.1159090448414632</v>
      </c>
      <c r="U76" s="55">
        <v>6.72749994932561</v>
      </c>
      <c r="V76" s="55">
        <v>7.4002499442581717</v>
      </c>
      <c r="W76" s="55">
        <v>8.140274938683989</v>
      </c>
      <c r="X76" s="55">
        <v>8.9543024325523888</v>
      </c>
      <c r="Y76" s="55">
        <v>9.849732675807628</v>
      </c>
      <c r="Z76" s="93">
        <v>10.834705943388391</v>
      </c>
      <c r="AA76" s="60"/>
    </row>
    <row r="77" spans="1:27" s="20" customFormat="1" x14ac:dyDescent="0.2">
      <c r="A77" s="21" t="s">
        <v>40</v>
      </c>
      <c r="B77" s="49">
        <f>IF(B74&lt;0,(B74-(-B74+B74/B76)),B74/B76)</f>
        <v>14253.510524229587</v>
      </c>
      <c r="C77" s="49">
        <f>B77+IF(C74&lt;0,(C74-(-C74+C74/C76)),C74/C76)</f>
        <v>-4086.0489044231254</v>
      </c>
      <c r="D77" s="49">
        <f t="shared" ref="D77:Z77" si="41">C77+IF(D74&lt;0,(D74-(-D74+D74/D76)),D74/D76)</f>
        <v>53294.578524703757</v>
      </c>
      <c r="E77" s="49">
        <f t="shared" si="41"/>
        <v>3444.6595187642379</v>
      </c>
      <c r="F77" s="49">
        <f t="shared" si="41"/>
        <v>26992.419310238954</v>
      </c>
      <c r="G77" s="49">
        <f t="shared" si="41"/>
        <v>11419.251539015284</v>
      </c>
      <c r="H77" s="49">
        <f>G77+IF(H74&lt;0,(H74-(-H74+H74/H76)),H74/H76)</f>
        <v>-50664.461162905602</v>
      </c>
      <c r="I77" s="49">
        <f>H77+IF(I74&lt;0,(I74-(-I74+I74/I76)),I74/I76)</f>
        <v>-98219.456269740636</v>
      </c>
      <c r="J77" s="49">
        <f t="shared" si="41"/>
        <v>-73628.104557341198</v>
      </c>
      <c r="K77" s="49">
        <f t="shared" si="41"/>
        <v>-50380.588531943198</v>
      </c>
      <c r="L77" s="49">
        <f t="shared" si="41"/>
        <v>-27362.792817808982</v>
      </c>
      <c r="M77" s="49">
        <f t="shared" si="41"/>
        <v>-22620.659172735352</v>
      </c>
      <c r="N77" s="49">
        <f t="shared" si="41"/>
        <v>-5247.1266556777155</v>
      </c>
      <c r="O77" s="49">
        <f t="shared" si="41"/>
        <v>13528.335285112073</v>
      </c>
      <c r="P77" s="49">
        <f t="shared" si="41"/>
        <v>33447.425029809761</v>
      </c>
      <c r="Q77" s="49">
        <f t="shared" si="41"/>
        <v>54241.865078776944</v>
      </c>
      <c r="R77" s="49">
        <f t="shared" si="41"/>
        <v>75300.871467068602</v>
      </c>
      <c r="S77" s="49">
        <f t="shared" si="41"/>
        <v>96773.062804093759</v>
      </c>
      <c r="T77" s="49">
        <f t="shared" si="41"/>
        <v>118813.96968319561</v>
      </c>
      <c r="U77" s="49">
        <f t="shared" si="41"/>
        <v>140979.1170020389</v>
      </c>
      <c r="V77" s="49">
        <f t="shared" si="41"/>
        <v>163297.50647781827</v>
      </c>
      <c r="W77" s="49">
        <f t="shared" si="41"/>
        <v>185950.10114095247</v>
      </c>
      <c r="X77" s="49">
        <f t="shared" si="41"/>
        <v>207452.5202965397</v>
      </c>
      <c r="Y77" s="49">
        <f t="shared" si="41"/>
        <v>226140.15901056895</v>
      </c>
      <c r="Z77" s="49">
        <f t="shared" si="41"/>
        <v>248234.85588879167</v>
      </c>
      <c r="AA77" s="57">
        <v>402589.30343543104</v>
      </c>
    </row>
    <row r="78" spans="1:27" x14ac:dyDescent="0.2">
      <c r="A78" s="10" t="s">
        <v>41</v>
      </c>
      <c r="B78" s="32">
        <f>B77</f>
        <v>14253.510524229587</v>
      </c>
      <c r="C78" s="32">
        <f>C77</f>
        <v>-4086.0489044231254</v>
      </c>
      <c r="D78" s="32">
        <f t="shared" ref="D78:J78" si="42">D77</f>
        <v>53294.578524703757</v>
      </c>
      <c r="E78" s="32">
        <f t="shared" si="42"/>
        <v>3444.6595187642379</v>
      </c>
      <c r="F78" s="32">
        <f>F77</f>
        <v>26992.419310238954</v>
      </c>
      <c r="G78" s="32">
        <f t="shared" si="42"/>
        <v>11419.251539015284</v>
      </c>
      <c r="H78" s="32">
        <f t="shared" si="42"/>
        <v>-50664.461162905602</v>
      </c>
      <c r="I78" s="32">
        <f t="shared" si="42"/>
        <v>-98219.456269740636</v>
      </c>
      <c r="J78" s="32">
        <f t="shared" si="42"/>
        <v>-73628.104557341198</v>
      </c>
      <c r="K78" s="32">
        <f t="shared" ref="K78:V78" si="43">K77</f>
        <v>-50380.588531943198</v>
      </c>
      <c r="L78" s="32">
        <f t="shared" si="43"/>
        <v>-27362.792817808982</v>
      </c>
      <c r="M78" s="32">
        <f t="shared" si="43"/>
        <v>-22620.659172735352</v>
      </c>
      <c r="N78" s="32">
        <f t="shared" si="43"/>
        <v>-5247.1266556777155</v>
      </c>
      <c r="O78" s="32">
        <f t="shared" si="43"/>
        <v>13528.335285112073</v>
      </c>
      <c r="P78" s="32">
        <f t="shared" si="43"/>
        <v>33447.425029809761</v>
      </c>
      <c r="Q78" s="32">
        <f t="shared" si="43"/>
        <v>54241.865078776944</v>
      </c>
      <c r="R78" s="32">
        <f t="shared" si="43"/>
        <v>75300.871467068602</v>
      </c>
      <c r="S78" s="32">
        <f t="shared" si="43"/>
        <v>96773.062804093759</v>
      </c>
      <c r="T78" s="32">
        <f t="shared" si="43"/>
        <v>118813.96968319561</v>
      </c>
      <c r="U78" s="32">
        <f t="shared" si="43"/>
        <v>140979.1170020389</v>
      </c>
      <c r="V78" s="47">
        <f t="shared" si="43"/>
        <v>163297.50647781827</v>
      </c>
      <c r="W78" s="47">
        <f t="shared" ref="W78:X78" si="44">W77</f>
        <v>185950.10114095247</v>
      </c>
      <c r="X78" s="47">
        <f t="shared" si="44"/>
        <v>207452.5202965397</v>
      </c>
      <c r="Y78" s="47">
        <f>Y77</f>
        <v>226140.15901056895</v>
      </c>
      <c r="Z78" s="47">
        <f>Z77</f>
        <v>248234.85588879167</v>
      </c>
      <c r="AA78" s="58">
        <f>AA77</f>
        <v>402589.30343543104</v>
      </c>
    </row>
    <row r="79" spans="1:27" s="20" customFormat="1" x14ac:dyDescent="0.2">
      <c r="A79" s="28" t="s">
        <v>42</v>
      </c>
      <c r="B79" s="22"/>
      <c r="C79" s="39"/>
      <c r="D79" s="22"/>
      <c r="E79" s="22"/>
      <c r="F79" s="22"/>
      <c r="G79" s="22"/>
      <c r="H79" s="22"/>
      <c r="I79" s="22"/>
      <c r="J79" s="22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66"/>
      <c r="W79" s="66"/>
      <c r="X79" s="66"/>
      <c r="Y79" s="66"/>
      <c r="Z79" s="94"/>
      <c r="AA79" s="82">
        <v>3.4502289802612713</v>
      </c>
    </row>
    <row r="80" spans="1:27" s="20" customFormat="1" x14ac:dyDescent="0.2">
      <c r="A80" s="28" t="s">
        <v>43</v>
      </c>
      <c r="B80" s="71"/>
      <c r="C80" s="71"/>
      <c r="D80" s="71"/>
      <c r="E80" s="71"/>
      <c r="F80" s="71"/>
      <c r="G80" s="71"/>
      <c r="H80" s="71"/>
      <c r="I80" s="71"/>
      <c r="J80" s="71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2"/>
      <c r="W80" s="72"/>
      <c r="X80" s="72"/>
      <c r="Y80" s="72"/>
      <c r="Z80" s="95"/>
      <c r="AA80" s="86">
        <v>8.1199999999999992</v>
      </c>
    </row>
    <row r="81" spans="1:27" s="20" customFormat="1" ht="13.5" thickBot="1" x14ac:dyDescent="0.25">
      <c r="A81" s="29" t="s">
        <v>44</v>
      </c>
      <c r="B81" s="26"/>
      <c r="C81" s="38"/>
      <c r="D81" s="26"/>
      <c r="E81" s="26"/>
      <c r="F81" s="26"/>
      <c r="G81" s="26"/>
      <c r="H81" s="26"/>
      <c r="I81" s="26"/>
      <c r="J81" s="26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67"/>
      <c r="W81" s="67"/>
      <c r="X81" s="67"/>
      <c r="Y81" s="67"/>
      <c r="Z81" s="96"/>
      <c r="AA81" s="80">
        <v>13.28</v>
      </c>
    </row>
    <row r="83" spans="1:27" x14ac:dyDescent="0.2">
      <c r="A83" s="3" t="s">
        <v>45</v>
      </c>
      <c r="B83" s="56"/>
    </row>
    <row r="84" spans="1:27" x14ac:dyDescent="0.2">
      <c r="A84" s="3" t="s">
        <v>59</v>
      </c>
      <c r="Z84" s="56"/>
    </row>
    <row r="85" spans="1:27" x14ac:dyDescent="0.2">
      <c r="A85" s="3" t="s">
        <v>57</v>
      </c>
    </row>
    <row r="86" spans="1:27" x14ac:dyDescent="0.2">
      <c r="A86" s="3" t="s">
        <v>58</v>
      </c>
    </row>
    <row r="87" spans="1:27" x14ac:dyDescent="0.2">
      <c r="A87" s="3" t="s">
        <v>48</v>
      </c>
    </row>
    <row r="91" spans="1:27" x14ac:dyDescent="0.2"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  <c r="W91" s="87"/>
      <c r="X91" s="87"/>
      <c r="Y91" s="87"/>
      <c r="Z91" s="87"/>
      <c r="AA91" s="87"/>
    </row>
    <row r="92" spans="1:27" x14ac:dyDescent="0.2">
      <c r="C92" s="56"/>
      <c r="D92" s="56"/>
      <c r="G92" s="104"/>
      <c r="H92" s="104"/>
      <c r="I92" s="104"/>
      <c r="J92" s="104"/>
      <c r="K92" s="104"/>
      <c r="L92" s="104"/>
      <c r="M92" s="104"/>
      <c r="N92" s="104"/>
      <c r="O92" s="104"/>
      <c r="P92" s="104"/>
      <c r="Q92" s="104"/>
      <c r="R92" s="104"/>
      <c r="S92" s="104"/>
      <c r="T92" s="104"/>
      <c r="U92" s="104"/>
      <c r="V92" s="104"/>
      <c r="W92" s="104"/>
      <c r="X92" s="104"/>
      <c r="Y92" s="104"/>
      <c r="Z92" s="104"/>
    </row>
  </sheetData>
  <mergeCells count="1">
    <mergeCell ref="A6:AA6"/>
  </mergeCells>
  <pageMargins left="0.98425196850393704" right="0.19685039370078741" top="0.78740157480314965" bottom="0.19685039370078741" header="0" footer="0"/>
  <pageSetup paperSize="9" scale="26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PRJ_Step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Н. Кашурников</dc:creator>
  <cp:lastModifiedBy>Александр Н. Кашурников</cp:lastModifiedBy>
  <cp:lastPrinted>2022-11-21T01:20:49Z</cp:lastPrinted>
  <dcterms:created xsi:type="dcterms:W3CDTF">2015-11-09T00:21:01Z</dcterms:created>
  <dcterms:modified xsi:type="dcterms:W3CDTF">2023-01-27T02:18:26Z</dcterms:modified>
</cp:coreProperties>
</file>