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1" sheetId="1" r:id="rId1"/>
    <sheet name="2" sheetId="2" r:id="rId2"/>
    <sheet name="3" sheetId="3" r:id="rId3"/>
    <sheet name="4" sheetId="4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4" r:id="rId11"/>
    <sheet name="12" sheetId="15" r:id="rId12"/>
    <sheet name="Лист1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>#REF!</definedName>
    <definedName name="\m">#REF!</definedName>
    <definedName name="\n">#REF!</definedName>
    <definedName name="\o">#REF!</definedName>
    <definedName name="_">#REF!</definedName>
    <definedName name="__123Graph_A" hidden="1">#N/A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IntlFixup" hidden="1">TRUE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001">#REF!</definedName>
    <definedName name="_123Graph_XGraph4" hidden="1">#N/A</definedName>
    <definedName name="_asdfgh">#REF!</definedName>
    <definedName name="_ew1">[0]!_ew1</definedName>
    <definedName name="_fg33">[0]!_fg33</definedName>
    <definedName name="_S116">#REF!</definedName>
    <definedName name="_S118">#REF!</definedName>
    <definedName name="_S119">#REF!</definedName>
    <definedName name="_S120">#REF!</definedName>
    <definedName name="_S123">[3]FES!#REF!</definedName>
    <definedName name="_S22">#REF!</definedName>
    <definedName name="_S220">#REF!</definedName>
    <definedName name="_S330">#REF!</definedName>
    <definedName name="_S551">#REF!</definedName>
    <definedName name="_Sort" hidden="1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_xlnm._FilterDatabase" hidden="1">#N/A</definedName>
    <definedName name="a">#REF!</definedName>
    <definedName name="aa">[0]!aa</definedName>
    <definedName name="aaaaa">[0]!aaaaa</definedName>
    <definedName name="AccessDatabase" hidden="1">"C:\My Documents\vlad\Var_2\can270398v2t05.mdb"</definedName>
    <definedName name="anscount" hidden="1">1</definedName>
    <definedName name="asd">[0]!asd</definedName>
    <definedName name="BazPotrEEList">[4]Лист!$A$90</definedName>
    <definedName name="Beg_Bal">#REF!</definedName>
    <definedName name="BoilList">[4]Лист!$A$270</definedName>
    <definedName name="BoilQnt">[4]Лист!$B$271</definedName>
    <definedName name="BudPotrEE">[4]Параметры!$B$9</definedName>
    <definedName name="BudPotrEEList">[4]Лист!$A$120</definedName>
    <definedName name="BudPotrTE">[4]Лист!$B$311</definedName>
    <definedName name="BudPotrTEList">[4]Лист!$A$310</definedName>
    <definedName name="BuzPotrEE">[4]Параметры!$B$8</definedName>
    <definedName name="CalcMethod">#REF!</definedName>
    <definedName name="cghjj">[3]FES!#REF!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lQnt">[4]Лист!$B$12</definedName>
    <definedName name="Comment">[5]clone!$B$33:$E$35</definedName>
    <definedName name="CompO">[0]!CompO</definedName>
    <definedName name="CompO1">[0]!CompO1</definedName>
    <definedName name="CompOt">[0]!CompOt</definedName>
    <definedName name="CompOt1">[0]!CompOt1</definedName>
    <definedName name="CompOtq">[0]!CompOtq</definedName>
    <definedName name="CompRas">[0]!CompRas</definedName>
    <definedName name="CompRAss">[0]!CompRAss</definedName>
    <definedName name="ComRas1">[0]!ComRas1</definedName>
    <definedName name="CUR_I_Report">#REF!</definedName>
    <definedName name="CUR_Report">#REF!</definedName>
    <definedName name="CUR_VER">[6]Заголовок!$B$21</definedName>
    <definedName name="cv">[7]!cv</definedName>
    <definedName name="DaNet">[8]TEHSHEET!$G$2:$G$3</definedName>
    <definedName name="Data">#REF!</definedName>
    <definedName name="dd">[0]!dd</definedName>
    <definedName name="ddd">[0]!ddd</definedName>
    <definedName name="dddd">[0]!dddd</definedName>
    <definedName name="dddddd">[0]!dddddd</definedName>
    <definedName name="ddddddddd">[0]!ddddddddd</definedName>
    <definedName name="ddfggvv">[3]FES!#REF!</definedName>
    <definedName name="dfds">[0]!dfds</definedName>
    <definedName name="dffghghjhj">[0]!dffghghjhj</definedName>
    <definedName name="dfrgtt">[7]!dfrgtt</definedName>
    <definedName name="dip">P2_dip,P3_dip,P4_dip</definedName>
    <definedName name="Doh_Август">'[9]Перечень корректировок'!#REF!</definedName>
    <definedName name="Doh_Апрель">'[9]Перечень корректировок'!#REF!</definedName>
    <definedName name="Doh_Декабрь">'[9]Перечень корректировок'!#REF!</definedName>
    <definedName name="Doh_Июль">'[9]Перечень корректировок'!#REF!</definedName>
    <definedName name="Doh_Июнь">'[9]Перечень корректировок'!#REF!</definedName>
    <definedName name="Doh_Май">'[9]Перечень корректировок'!#REF!</definedName>
    <definedName name="Doh_Март">'[9]Перечень корректировок'!#REF!</definedName>
    <definedName name="Doh_Ноябрь">'[9]Перечень корректировок'!#REF!</definedName>
    <definedName name="Doh_Октябрь">'[9]Перечень корректировок'!#REF!</definedName>
    <definedName name="Doh_Сентябрь">'[9]Перечень корректировок'!#REF!</definedName>
    <definedName name="Doh_Февраль">'[9]Перечень корректировок'!#REF!</definedName>
    <definedName name="Doh_Январь">'[9]Перечень корректировок'!#REF!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w">[0]!ew</definedName>
    <definedName name="eww">[0]!eww</definedName>
    <definedName name="Extra_Pay">#REF!</definedName>
    <definedName name="fdc">[0]!fdc</definedName>
    <definedName name="ffgy">[0]!ffgy</definedName>
    <definedName name="fg">[0]!fg</definedName>
    <definedName name="first">'[9]Перечень корректировок'!#REF!</definedName>
    <definedName name="first_998">'[9]Перечень корректировок'!#REF!</definedName>
    <definedName name="first_998_Add">'[9]Перечень корректировок'!#REF!</definedName>
    <definedName name="first_999">'[9]Перечень корректировок'!#REF!</definedName>
    <definedName name="first_999_Add">'[9]Перечень корректировок'!#REF!</definedName>
    <definedName name="FixTarifList">[4]Лист!$A$410</definedName>
    <definedName name="FuelQnt">[4]Лист!$B$17</definedName>
    <definedName name="Full_Print">#REF!</definedName>
    <definedName name="GESList">[4]Лист!$A$30</definedName>
    <definedName name="GESQnt">[4]Параметры!$B$6</definedName>
    <definedName name="gghjjbn">[3]FES!#REF!</definedName>
    <definedName name="ghhbb123">#REF!</definedName>
    <definedName name="ghhjj">[3]FES!#REF!</definedName>
    <definedName name="ghhjnn">[3]FES!#REF!</definedName>
    <definedName name="ghjbn">#REF!</definedName>
    <definedName name="ghjjb">#REF!</definedName>
    <definedName name="gjgfjg">[0]!gjgfjg</definedName>
    <definedName name="god">[10]Титульный!$F$9</definedName>
    <definedName name="Header_Row">ROW(#REF!)</definedName>
    <definedName name="hhhhhhhhhhhhhhhhhhhhhhhhhhhhhhhhhhhhhhhhhhhhhhhhhhhhhhhhhhhhhh">[7]!hhhhhhhhhhhhhhhhhhhhhhhhhhhhhhhhhhhhhhhhhhhhhhhhhhhhhhhhhhhhhh</definedName>
    <definedName name="hhjkl">[0]!hhjkl</definedName>
    <definedName name="iiioopp">[0]!iiioopp</definedName>
    <definedName name="Int">#REF!</definedName>
    <definedName name="Interest_Rate">#REF!</definedName>
    <definedName name="jhggf">[0]!jhggf</definedName>
    <definedName name="jiooi">[0]!jiooi</definedName>
    <definedName name="jjjjj">[0]!jjjjj</definedName>
    <definedName name="k">[0]!k</definedName>
    <definedName name="klhlkhlkhlhlkhlkhlkhl">[0]!klhlkhlkhlhlkhlkhlkhl</definedName>
    <definedName name="kolmakov">[0]!kolmakov</definedName>
    <definedName name="KorQnt">[4]Параметры!$B$5</definedName>
    <definedName name="KotList">[4]Лист!$A$260</definedName>
    <definedName name="KotQnt">[4]Лист!$B$261</definedName>
    <definedName name="l">#REF!</definedName>
    <definedName name="LANGUAGE">#REF!</definedName>
    <definedName name="Last_Row">IF(Values_Entered,Header_Row+Number_of_Payments,Header_Row)</definedName>
    <definedName name="limcount" hidden="1">1</definedName>
    <definedName name="lkbljbkljvikvcjkhcujgxuj">[0]!lkbljbkljvikvcjkhcujgxuj</definedName>
    <definedName name="Loan_Amount">#REF!</definedName>
    <definedName name="Loan_Start">#REF!</definedName>
    <definedName name="Loan_Years">#REF!</definedName>
    <definedName name="mmmmmmmm">[0]!mmmmmmmm</definedName>
    <definedName name="MONTH">[8]TEHSHEET!$E$2:$E$14</definedName>
    <definedName name="MR_LIST">[8]REESTR_MO!$D$2:$D$24</definedName>
    <definedName name="N">[7]!N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NasPotrEE">[4]Параметры!$B$10</definedName>
    <definedName name="NasPotrEEList">[4]Лист!$A$150</definedName>
    <definedName name="NSRF">[5]Свод!$E$3</definedName>
    <definedName name="nsrf2">'[5]Свод по регионам'!$E$3</definedName>
    <definedName name="NSRF3">[5]clone!$C$4</definedName>
    <definedName name="Num_Pmt_Per_Year">#REF!</definedName>
    <definedName name="Number_of_Payments">MATCH(0.01,End_Bal,-1)+1</definedName>
    <definedName name="NVV">#REF!</definedName>
    <definedName name="org">[8]Титульный!$G$16</definedName>
    <definedName name="ORG_U">#REF!</definedName>
    <definedName name="P1_dip" hidden="1">[11]FST5!$G$70:$G$75,[11]FST5!$G$77:$G$78,[11]FST5!$G$80:$G$83,[11]FST5!$G$85,[11]FST5!$G$87:$G$91,[11]FST5!$G$93:$G$97,[11]FST5!$G$100:$G$116,[11]FST5!$G$118:$G$123</definedName>
    <definedName name="P1_SC22" hidden="1">'[11]2008 -2010'!$G$51,'[11]2008 -2010'!$J$48,'[11]2008 -2010'!$T$48,'[11]2008 -2010'!$AD$48,'[11]2008 -2010'!$AF$36:$AF$37,'[11]2008 -2010'!$AD$36:$AD$37</definedName>
    <definedName name="P1_SCOPE_DOP" hidden="1">[11]Регионы!#REF!,[11]Регионы!#REF!,[11]Регионы!#REF!,[11]Регионы!#REF!,[11]Регионы!#REF!,[11]Регионы!#REF!</definedName>
    <definedName name="P1_SCOPE_FST7" hidden="1">'[11]2008 -2010'!$AL$41:$AL$43,'[11]2008 -2010'!$AL$39,'[11]2008 -2010'!$AL$31:$AL$37,'[11]2008 -2010'!$AL$28:$AL$29,'[11]2008 -2010'!$AL$23,'[11]2008 -2010'!$AL$21</definedName>
    <definedName name="P1_SCOPE_FULL_LOAD" hidden="1">'[11]2008 -2010'!$G$27:$G$44,'[11]2008 -2010'!$G$46,'[11]2008 -2010'!$G$48,'[11]2008 -2010'!$G$50:$G$56,'[11]2008 -2010'!$G$58:$G$61,'[11]2008 -2010'!$J$13:$J$24</definedName>
    <definedName name="P1_SCOPE_IND" hidden="1">'[11]2008 -2010'!$R$41:$S$43,'[11]2008 -2010'!$H$41:$I$43,'[11]2008 -2010'!$H$39:$I$39,'[11]2008 -2010'!$R$39:$S$39,'[11]2008 -2010'!$R$30:$S$35,'[11]2008 -2010'!$H$30:$I$35</definedName>
    <definedName name="P1_SCOPE_IND2" hidden="1">'[11]2008 -2010'!$R$58:$S$58,'[11]2008 -2010'!$AB$41:$AC$43,'[11]2008 -2010'!$R$41:$S$43,'[11]2008 -2010'!$R$39:$S$39,'[11]2008 -2010'!$AB$39:$AC$39</definedName>
    <definedName name="P1_SCOPE_NET_DATE" hidden="1">#REF!,#REF!,#REF!,#REF!</definedName>
    <definedName name="P1_SCOPE_NET_NVV" hidden="1">#REF!,#REF!,#REF!,#REF!,#REF!,#REF!,#REF!</definedName>
    <definedName name="P1_SCOPE_NOTIND" hidden="1">'[11]2008 -2010'!$T$51:$T$52,'[11]2008 -2010'!$V$51:$V$52,'[11]2008 -2010'!$AD$51:$AD$52,'[11]2008 -2010'!$AF$51:$AF$52,'[11]2008 -2010'!$L$36:$L$37,'[11]2008 -2010'!$J$29</definedName>
    <definedName name="P1_SCOPE_NotInd2" hidden="1">'[11]2008 -2010'!$J$36:$J$37,'[11]2008 -2010'!$L$36:$L$37,'[11]2008 -2010'!$J$29,'[11]2008 -2010'!$J$21,'[11]2008 -2010'!$J$14,'[11]2008 -2010'!$T$14,'[11]2008 -2010'!$T$21</definedName>
    <definedName name="P1_SCOPE_NotInd3" hidden="1">'[11]2008 -2010'!$G$51,'[11]2008 -2010'!$J$48,'[11]2008 -2010'!$L$48,'[11]2008 -2010'!$J$36:$J$37,'[11]2008 -2010'!$L$36:$L$37,'[11]2008 -2010'!$J$29,'[11]2008 -2010'!$J$21</definedName>
    <definedName name="P1_SCOPE_NotInt" hidden="1">'[11]2008 -2010'!$G$51,'[11]2008 -2010'!$J$48,'[11]2008 -2010'!$T$48,'[11]2008 -2010'!$AD$48,'[11]2008 -2010'!$AF$36:$AF$37,'[11]2008 -2010'!$AD$36:$AD$37</definedName>
    <definedName name="P1_SCOPE_REGS" hidden="1">#REF!,#REF!,#REF!,#REF!,#REF!</definedName>
    <definedName name="P1_SCOPE_SAVE2" hidden="1">'[11]2008 -2010'!$AD$36:$AD$37,'[11]2008 -2010'!$AF$36:$AF$37,'[11]2008 -2010'!$AD$29,'[11]2008 -2010'!$AD$21,'[11]2008 -2010'!$AD$14,'[11]2008 -2010'!$T$14,'[11]2008 -2010'!$T$21</definedName>
    <definedName name="P1_SCOPE_SYS_SVOD" hidden="1">[12]Свод!$L$27:$N$37,[12]Свод!$L$39:$N$51,[12]Свод!$L$53:$N$66,[12]Свод!$L$68:$N$73,[12]Свод!$L$75:$N$89,[12]Свод!$L$91:$N$101,[12]Свод!$L$103:$N$111</definedName>
    <definedName name="P1_SCOPE_TAR" hidden="1">[12]Свод!$G$27:$AA$37,[12]Свод!$G$39:$AA$51,[12]Свод!$G$53:$AA$66,[12]Свод!$G$68:$AA$73,[12]Свод!$G$75:$AA$89,[12]Свод!$G$91:$AA$101,[12]Свод!$G$103:$AA$111</definedName>
    <definedName name="P1_SCOPE_TAR_OLD" hidden="1">[12]Свод!$H$27:$H$37,[12]Свод!$H$39:$H$51,[12]Свод!$H$53:$H$66,[12]Свод!$H$68:$H$73,[12]Свод!$H$75:$H$89,[12]Свод!$H$91:$H$101,[12]Свод!$H$103:$H$108</definedName>
    <definedName name="P10_SCOPE_FULL_LOAD" hidden="1">'[11]2008 -2010'!$AF$58:$AF$61,'[11]2008 -2010'!$AD$50:$AD$56,'[11]2008 -2010'!$AF$50:$AF$56,'[11]2008 -2010'!$AD$48,'[11]2008 -2010'!$AF$48,'[11]2008 -2010'!$AD$46</definedName>
    <definedName name="P11_SCOPE_FULL_LOAD" hidden="1">'[11]2008 -2010'!$AF$46,'[11]2008 -2010'!$AD$27:$AD$44,'[11]2008 -2010'!$AF$27:$AF$44,'[11]2008 -2010'!$AD$13:$AD$24,'[11]2008 -2010'!$AF$13:$AF$24</definedName>
    <definedName name="P12_SCOPE_FULL_LOAD" hidden="1">'[11]2008 -2010'!$AH$13:$AH$24,'[11]2008 -2010'!$AJ$13:$AJ$24,'[11]2008 -2010'!$AH$27:$AH$44,'[11]2008 -2010'!$AJ$27:$AJ$44,'[11]2008 -2010'!$AH$46,'[11]2008 -2010'!$AJ$46</definedName>
    <definedName name="P13_SCOPE_FULL_LOAD" hidden="1">'[11]2008 -2010'!$AH$48,'[11]2008 -2010'!$AJ$48,'[11]2008 -2010'!$AH$50:$AH$56,'[11]2008 -2010'!$AJ$50:$AJ$56,'[11]2008 -2010'!$AH$58:$AH$61,'[11]2008 -2010'!$AJ$58:$AJ$61</definedName>
    <definedName name="P14_SCOPE_FULL_LOAD" hidden="1">'[11]2008 -2010'!$AL$13:$AL$14,'[11]2008 -2010'!$AL$17,'[11]2008 -2010'!$AL$19,'[11]2008 -2010'!$AL$21,'[11]2008 -2010'!$AL$23,'[11]2008 -2010'!$AL$28:$AL$29</definedName>
    <definedName name="P15_SCOPE_FULL_LOAD" hidden="1">'[11]2008 -2010'!$AL$31:$AL$37,'[11]2008 -2010'!$AL$39,'[11]2008 -2010'!$AL$41:$AL$43,'[11]2008 -2010'!$AL$48,'[11]2008 -2010'!$G$13:$G$24,P1_SCOPE_FULL_LOAD</definedName>
    <definedName name="P16_SCOPE_FULL_LOAD" hidden="1">P2_SCOPE_FULL_LOAD,P3_SCOPE_FULL_LOAD,P4_SCOPE_FULL_LOAD,P5_SCOPE_FULL_LOAD,P6_SCOPE_FULL_LOAD,P7_SCOPE_FULL_LOAD,P8_SCOPE_FULL_LOAD</definedName>
    <definedName name="P17_SCOPE_FULL_LOAD" hidden="1">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">#REF!</definedName>
    <definedName name="P2_dip" hidden="1">[11]FST5!$G$125:$G$126,[11]FST5!$G$128:$G$131,[11]FST5!$G$133,[11]FST5!$G$135:$G$139,[11]FST5!$G$141,[11]FST5!$G$143:$G$145,[11]FST5!$G$149:$G$165</definedName>
    <definedName name="P2_SC22" hidden="1">'[11]2008 -2010'!$AD$29,'[11]2008 -2010'!$AD$21,'[11]2008 -2010'!$AD$14,'[11]2008 -2010'!$T$14,'[11]2008 -2010'!$T$21,'[11]2008 -2010'!$T$29,'[11]2008 -2010'!$T$36:$T$37</definedName>
    <definedName name="P2_SCOPE_FULL_LOAD" hidden="1">'[11]2008 -2010'!$J$27:$J$44,'[11]2008 -2010'!$J$46,'[11]2008 -2010'!$J$48,'[11]2008 -2010'!$J$50:$J$56,'[11]2008 -2010'!$J$58:$J$61,'[11]2008 -2010'!$L$58:$L$61</definedName>
    <definedName name="P2_SCOPE_IND" hidden="1">'[11]2008 -2010'!$H$22:$I$23,'[11]2008 -2010'!$R$22:$S$23,'[11]2008 -2010'!$R$19:$S$19,'[11]2008 -2010'!$H$19:$I$19,'[11]2008 -2010'!$H$17:$I$17,'[11]2008 -2010'!$H$15:$I$15</definedName>
    <definedName name="P2_SCOPE_IND2" hidden="1">'[11]2008 -2010'!$AB$30:$AC$35,'[11]2008 -2010'!$R$30:$S$35,'[11]2008 -2010'!$AB$22:$AC$23,'[11]2008 -2010'!$R$22:$S$23,'[11]2008 -2010'!$R$19:$S$19</definedName>
    <definedName name="P2_SCOPE_NOTIND" hidden="1">'[11]2008 -2010'!$J$21,'[11]2008 -2010'!$L$21,'[11]2008 -2010'!$L$14,'[11]2008 -2010'!$J$14,'[11]2008 -2010'!$T$29,'[11]2008 -2010'!$T$36:$T$37,'[11]2008 -2010'!$V$36:$V$37</definedName>
    <definedName name="P2_SCOPE_NotInd2" hidden="1">'[11]2008 -2010'!$T$29,'[11]2008 -2010'!$T$36:$T$37,'[11]2008 -2010'!$T$48,'[11]2008 -2010'!$V$36:$V$37,'[11]2008 -2010'!$AD$48,'[11]2008 -2010'!$AD$36:$AD$37</definedName>
    <definedName name="P2_SCOPE_NotInd3" hidden="1">'[11]2008 -2010'!$L$21,'[11]2008 -2010'!$L$14,'[11]2008 -2010'!$J$14,'[11]2008 -2010'!$T$29,'[11]2008 -2010'!$T$36:$T$37,'[11]2008 -2010'!$V$36:$V$37,'[11]2008 -2010'!$AD$29</definedName>
    <definedName name="P2_SCOPE_NotInt" hidden="1">'[11]2008 -2010'!$AD$29,'[11]2008 -2010'!$AD$21,'[11]2008 -2010'!$AD$14,'[11]2008 -2010'!$T$14,'[11]2008 -2010'!$T$21,'[11]2008 -2010'!$T$29,'[11]2008 -2010'!$T$36:$T$37</definedName>
    <definedName name="P2_SCOPE_SAVE2" hidden="1">'[11]2008 -2010'!$T$29,'[11]2008 -2010'!$T$36:$T$37,'[11]2008 -2010'!$V$36:$V$37,'[11]2008 -2010'!$T$48,'[11]2008 -2010'!$J$48,'[11]2008 -2010'!$J$36:$J$37</definedName>
    <definedName name="P2_SCOPE_TAR_OLD" hidden="1">[12]Свод!$W$8:$W$25,[12]Свод!$W$27:$W$37,[12]Свод!$W$39:$W$51,[12]Свод!$W$53:$W$66,[12]Свод!$W$68:$W$73,[12]Свод!$W$75:$W$89,[12]Свод!$W$91:$W$101</definedName>
    <definedName name="p3_">#REF!</definedName>
    <definedName name="P3_dip" hidden="1">[11]FST5!$G$167:$G$172,[11]FST5!$G$174:$G$175,[11]FST5!$G$177:$G$180,[11]FST5!$G$182,[11]FST5!$G$184:$G$188,[11]FST5!$G$190,[11]FST5!$G$192:$G$194</definedName>
    <definedName name="P3_SC22" hidden="1">'[11]2008 -2010'!$V$36:$V$37,'[11]2008 -2010'!$L$36:$L$37,'[11]2008 -2010'!$J$29,'[11]2008 -2010'!$J$21,'[11]2008 -2010'!$J$14,'[11]2008 -2010'!$J$36:$J$37</definedName>
    <definedName name="P3_SCOPE_FULL_LOAD" hidden="1">'[11]2008 -2010'!$L$50:$L$56,'[11]2008 -2010'!$L$48,'[11]2008 -2010'!$L$46,'[11]2008 -2010'!$L$27:$L$44,'[11]2008 -2010'!$L$13:$L$24,'[11]2008 -2010'!$N$13:$N$24</definedName>
    <definedName name="P3_SCOPE_IND" hidden="1">'[11]2008 -2010'!$R$17:$S$17,'[11]2008 -2010'!$R$15:$S$15,'[11]2008 -2010'!$AB$15:$AC$15,'[11]2008 -2010'!$AB$17:$AC$17,'[11]2008 -2010'!$AB$19:$AC$19</definedName>
    <definedName name="P3_SCOPE_IND2" hidden="1">'[11]2008 -2010'!$R$17:$S$17,'[11]2008 -2010'!$R$15:$S$15,'[11]2008 -2010'!$AB$15:$AC$15,'[11]2008 -2010'!$AB$17:$AC$17,'[11]2008 -2010'!$AB$19:$AC$19</definedName>
    <definedName name="P3_SCOPE_NOTIND" hidden="1">'[11]2008 -2010'!$AD$29,'[11]2008 -2010'!$AD$48,'[11]2008 -2010'!$AF$48,'[11]2008 -2010'!$AD$21,'[11]2008 -2010'!$AF$21,'[11]2008 -2010'!$AD$14,'[11]2008 -2010'!$AF$14</definedName>
    <definedName name="P3_SCOPE_NotInd2" hidden="1">'[11]2008 -2010'!$AF$36:$AF$37,'[11]2008 -2010'!$AD$29,'[11]2008 -2010'!$AD$21,'[11]2008 -2010'!$AD$14,'[11]2008 -2010'!$G$59:$G$60,'[11]2008 -2010'!$L$14,'[11]2008 -2010'!$L$21</definedName>
    <definedName name="P3_SCOPE_NotInt" hidden="1">'[11]2008 -2010'!$V$36:$V$37,'[11]2008 -2010'!$L$36:$L$37,'[11]2008 -2010'!$J$29,'[11]2008 -2010'!$J$21,'[11]2008 -2010'!$J$14,'[11]2008 -2010'!$J$36:$J$37</definedName>
    <definedName name="p4_">#REF!</definedName>
    <definedName name="P4_dip" hidden="1">[11]FST5!$G$197:$G$212,[11]FST5!$G$214:$G$217,[11]FST5!$G$219:$G$224,[11]FST5!$G$226,[11]FST5!$G$228,[11]FST5!$G$230,[11]FST5!$G$232,[11]FST5!$G$52:$G$68,P1_dip</definedName>
    <definedName name="P4_SCOPE_FULL_LOAD" hidden="1">'[11]2008 -2010'!$P$13:$P$24,'[11]2008 -2010'!$N$27:$N$44,'[11]2008 -2010'!$P$27:$P$44,'[11]2008 -2010'!$N$46,'[11]2008 -2010'!$P$46,'[11]2008 -2010'!$N$48</definedName>
    <definedName name="P4_SCOPE_IND" hidden="1">'[11]2008 -2010'!$AB$22:$AC$23,'[11]2008 -2010'!$AB$30:$AC$35,'[11]2008 -2010'!$AB$39:$AC$39,'[11]2008 -2010'!$AB$41:$AC$43,'[11]2008 -2010'!$H$58:$I$58</definedName>
    <definedName name="P4_SCOPE_IND2" hidden="1">'[11]2008 -2010'!$H$58:$I$58,'[11]2008 -2010'!$H$41:$I$43,'[11]2008 -2010'!$H$39:$I$39,'[11]2008 -2010'!$H$30:$I$35,'[11]2008 -2010'!$H$22:$I$23,'[11]2008 -2010'!$H$19:$I$19</definedName>
    <definedName name="P4_SCOPE_NOTIND" hidden="1">'[11]2008 -2010'!$AD$17,'[11]2008 -2010'!$AF$17,'[11]2008 -2010'!$AD$19,'[11]2008 -2010'!$AF$19,'[11]2008 -2010'!$AD$23,'[11]2008 -2010'!$AF$23,'[11]2008 -2010'!$T$14</definedName>
    <definedName name="P4_SCOPE_NotInd2" hidden="1">'[11]2008 -2010'!$J$17,'[11]2008 -2010'!$L$17,'[11]2008 -2010'!$J$19,'[11]2008 -2010'!$L$19,'[11]2008 -2010'!$J$23,'[11]2008 -2010'!$L$23,'[11]2008 -2010'!$T$17</definedName>
    <definedName name="P5_SCOPE_FULL_LOAD" hidden="1">'[11]2008 -2010'!$P$48,'[11]2008 -2010'!$N$50:$N$56,'[11]2008 -2010'!$P$50:$P$56,'[11]2008 -2010'!$N$58:$N$61,'[11]2008 -2010'!$P$58:$P$61,'[11]2008 -2010'!$T$58:$T$61</definedName>
    <definedName name="P5_SCOPE_NOTIND" hidden="1">'[11]2008 -2010'!$V$14,'[11]2008 -2010'!$T$17,'[11]2008 -2010'!$V$17,'[11]2008 -2010'!$T$19,'[11]2008 -2010'!$V$19,'[11]2008 -2010'!$T$21,'[11]2008 -2010'!$V$21</definedName>
    <definedName name="P5_SCOPE_NotInd2" hidden="1">'[11]2008 -2010'!$V$17,'[11]2008 -2010'!$T$19,'[11]2008 -2010'!$V$19,'[11]2008 -2010'!$V$23,'[11]2008 -2010'!$T$23,'[11]2008 -2010'!$AD$17,'[11]2008 -2010'!$AF$17</definedName>
    <definedName name="P6_SCOPE_FULL_LOAD" hidden="1">'[11]2008 -2010'!$V$58:$V$61,'[11]2008 -2010'!$T$50:$T$56,'[11]2008 -2010'!$V$50:$V$56,'[11]2008 -2010'!$T$48,'[11]2008 -2010'!$V$48,'[11]2008 -2010'!$T$46</definedName>
    <definedName name="P6_SCOPE_NOTIND" hidden="1">'[11]2008 -2010'!$T$23,'[11]2008 -2010'!$V$23,'[11]2008 -2010'!$J$17,'[11]2008 -2010'!$L$17,'[11]2008 -2010'!$J$19,'[11]2008 -2010'!$L$19,'[11]2008 -2010'!$J$23</definedName>
    <definedName name="P6_SCOPE_NotInd2" hidden="1">'[11]2008 -2010'!$AD$19,'[11]2008 -2010'!$AF$19,'[11]2008 -2010'!$AD$23,'[11]2008 -2010'!$AF$23,'[11]2008 -2010'!$L$48,'[11]2008 -2010'!$V$48,'[11]2008 -2010'!$V$14</definedName>
    <definedName name="P7_SCOPE_FULL_LOAD" hidden="1">'[11]2008 -2010'!$V$46,'[11]2008 -2010'!$T$27:$T$44,'[11]2008 -2010'!$V$27:$V$44,'[11]2008 -2010'!$T$13:$T$24,'[11]2008 -2010'!$V$13:$V$24,'[11]2008 -2010'!$X$13:$X$24</definedName>
    <definedName name="P7_SCOPE_NOTIND" hidden="1">'[11]2008 -2010'!$L$23,'[11]2008 -2010'!$T$48,'[11]2008 -2010'!$V$48,'[11]2008 -2010'!$AD$36:$AD$37,'[11]2008 -2010'!$AF$36:$AF$37,'[11]2008 -2010'!$G$59:$G$60</definedName>
    <definedName name="P7_SCOPE_NotInd2" hidden="1">'[11]2008 -2010'!$V$21,'[11]2008 -2010'!$AF$14,'[11]2008 -2010'!$AF$21,'[11]2008 -2010'!$AF$48,'[11]2008 -2010'!$J$48,P1_SCOPE_NotInd2,P2_SCOPE_NotInd2,P3_SCOPE_NotInd2</definedName>
    <definedName name="P8_SCOPE_FULL_LOAD" hidden="1">'[11]2008 -2010'!$Z$13:$Z$24,'[11]2008 -2010'!$X$27:$X$44,'[11]2008 -2010'!$Z$27:$Z$44,'[11]2008 -2010'!$X$46,'[11]2008 -2010'!$Z$46,'[11]2008 -2010'!$X$48</definedName>
    <definedName name="P8_SCOPE_NOTIND" hidden="1">'[11]2008 -2010'!$J$48,'[11]2008 -2010'!$L$48,'[11]2008 -2010'!$J$36:$J$37,'[11]2008 -2010'!$J$51:$J$52,'[11]2008 -2010'!$G$51:$G$52,'[11]2008 -2010'!$L$51:$L$52</definedName>
    <definedName name="P9_SCOPE_FULL_LOAD" hidden="1">'[11]2008 -2010'!$Z$48,'[11]2008 -2010'!$X$50:$X$56,'[11]2008 -2010'!$Z$50:$Z$56,'[11]2008 -2010'!$X$58:$X$61,'[11]2008 -2010'!$Z$58:$Z$61,'[11]2008 -2010'!$AD$58:$AD$61</definedName>
    <definedName name="P9_SCOPE_NotInd" hidden="1">'[11]2008 -2010'!$L$36:$L$37,P1_SCOPE_NOTIND,P2_SCOPE_NOTIND,P3_SCOPE_NOTIND,P4_SCOPE_NOTIND,P5_SCOPE_NOTIND,P6_SCOPE_NOTIND,P7_SCOPE_NOTIND</definedName>
    <definedName name="Pay_Date">#REF!</definedName>
    <definedName name="Pay_Num">#REF!</definedName>
    <definedName name="Payment_Date">DATE(YEAR(Loan_Start),MONTH(Loan_Start)+Payment_Number,DAY(Loan_Start))</definedName>
    <definedName name="PeriodTitle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stEE">[4]Параметры!$B$7</definedName>
    <definedName name="PostEEList">[4]Лист!$A$60</definedName>
    <definedName name="PostTE">[4]Лист!$B$281</definedName>
    <definedName name="PostTEList">[4]Лист!$A$280</definedName>
    <definedName name="p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">'[5]Свод по регионам'!$G$8:$G$112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PotrEE">[4]Параметры!$B$11</definedName>
    <definedName name="ProchPotrEEList">[4]Лист!$A$180</definedName>
    <definedName name="ProchPotrTE">[4]Лист!$B$331</definedName>
    <definedName name="ProchPotrTEList">[4]Лист!$A$330</definedName>
    <definedName name="PROT">#REF!,#REF!,#REF!,#REF!,#REF!</definedName>
    <definedName name="PROT_22">P3_PROT_22,P4_PROT_22,P5_PROT_22</definedName>
    <definedName name="qq">[7]!qq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GNUM">#REF!</definedName>
    <definedName name="rghh">[0]!rghh</definedName>
    <definedName name="rt">[7]!rt</definedName>
    <definedName name="rtyyhbnn">[3]FES!#REF!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_PRT">P1_SCOPE_16_PRT,P2_SCOPE_16_PRT</definedName>
    <definedName name="SCOPE_BAL_PW">'[13]Баланс мощности 2007'!$D$17:$P$31,'[13]Баланс мощности 2007'!$S$17:$AE$31,'[13]Баланс мощности 2007'!$AH$17:$AT$31,'[13]Баланс мощности 2007'!$AW$17:$BI$31,'[13]Баланс мощности 2007'!$BL$17:$BX$31,'[13]Баланс мощности 2007'!$CA$17:$CM$31,'[13]Баланс мощности 2007'!$CP$17:$DB$31,'[13]Баланс мощности 2007'!$DE$17:$DQ$31,'[13]Баланс мощности 2007'!$DT$17:$EF$31,'[13]Баланс мощности 2007'!$EI$17:$EU$31,'[13]Баланс мощности 2007'!$EX$17:$FJ$31,'[13]Баланс мощности 2007'!$FM$17:$FY$31,'[13]Баланс мощности 2007'!$GD$17:$GP$31</definedName>
    <definedName name="SCOPE_CPR">[11]Регионы!#REF!</definedName>
    <definedName name="SCOPE_DATA_CNG">#REF!,#REF!,#REF!</definedName>
    <definedName name="SCOPE_DOP">[11]Регионы!#REF!,P1_SCOPE_DOP</definedName>
    <definedName name="SCOPE_DOP2">'[11]2008 -2010'!$L$51,'[11]2008 -2010'!$T$51,'[11]2008 -2010'!$V$51,'[11]2008 -2010'!$AD$51,'[11]2008 -2010'!$AF$51,'[11]2008 -2010'!$J$51</definedName>
    <definedName name="SCOPE_DOP3">'[11]2008 -2010'!$AD$52,'[11]2008 -2010'!$V$52,'[11]2008 -2010'!$T$52,'[11]2008 -2010'!$L$52,'[11]2008 -2010'!$J$52,'[11]2008 -2010'!$AF$52</definedName>
    <definedName name="SCOPE_FST7">'[11]2008 -2010'!$AL$19,'[11]2008 -2010'!$AL$17,'[11]2008 -2010'!$AL$13:$AL$14,'[11]2008 -2010'!$AL$48,P1_SCOPE_FST7</definedName>
    <definedName name="SCOPE_FULL_LOAD">P16_SCOPE_FULL_LOAD,P17_SCOPE_FULL_LOAD</definedName>
    <definedName name="SCOPE_IND">'[11]2008 -2010'!$R$58:$S$58,'[11]2008 -2010'!$AB$58:$AC$58,P1_SCOPE_IND,P2_SCOPE_IND,P3_SCOPE_IND,P4_SCOPE_IND</definedName>
    <definedName name="SCOPE_IND2">'[11]2008 -2010'!$H$17:$I$17,'[11]2008 -2010'!$H$15:$I$15,'[11]2008 -2010'!$AB$58:$AC$58,P1_SCOPE_IND2,P2_SCOPE_IND2,P3_SCOPE_IND2,P4_SCOPE_IND2</definedName>
    <definedName name="SCOPE_NET_DATE">#REF!,#REF!,#REF!,P1_SCOPE_NET_DATE</definedName>
    <definedName name="SCOPE_NET_NVV">#REF!,P1_SCOPE_NET_NVV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NotInd3">'[11]2008 -2010'!$AD$36:$AD$37,'[11]2008 -2010'!$AF$36:$AF$37,'[11]2008 -2010'!$G$59:$G$60,P1_SCOPE_NotInd3,P2_SCOPE_NotInd3</definedName>
    <definedName name="SCOPE_OUTD">[11]FST5!$G$23:$G$30,[11]FST5!$G$32:$G$35,[11]FST5!$G$37,[11]FST5!$G$39:$G$45,[11]FST5!$G$47,[11]FST5!$G$49,[11]FST5!$G$5:$G$21</definedName>
    <definedName name="SCOPE_PER_PRT">P5_SCOPE_PER_PRT,P6_SCOPE_PER_PRT,P7_SCOPE_PER_PRT,P8_SCOPE_PER_PRT</definedName>
    <definedName name="SCOPE_PRIM">#REF!,#REF!,#REF!,#REF!</definedName>
    <definedName name="SCOPE_REGS">#REF!,#REF!,#REF!,P1_SCOPE_REGS</definedName>
    <definedName name="SCOPE_SAVE2">'[11]2008 -2010'!$L$36:$L$37,'[11]2008 -2010'!$J$29,'[11]2008 -2010'!$J$21,'[11]2008 -2010'!$J$14,'[11]2008 -2010'!$AD$48,P1_SCOPE_SAVE2,P2_SCOPE_SAVE2</definedName>
    <definedName name="SCOPE_SS">[14]Регионы!$J$25:$J$31,[14]Регионы!$J$33,[14]Регионы!$I$14,[14]Регионы!$J$35:$J$37</definedName>
    <definedName name="SCOPE_SS2">[14]Регионы!$K$50:$L$50</definedName>
    <definedName name="SCOPE_SV_PRT">P1_SCOPE_SV_PRT,P2_SCOPE_SV_PRT,P3_SCOPE_SV_PRT</definedName>
    <definedName name="SCOPE_SYS_B">#REF!</definedName>
    <definedName name="SCOPE_SYS_SVOD">[12]Свод!$L$8:$N$25,P1_SCOPE_SYS_SVOD</definedName>
    <definedName name="SCOPE_TAR">[12]Свод!$G$8:$AA$25,P1_SCOPE_TAR</definedName>
    <definedName name="SCOPE_TAR_B">#REF!,#REF!,#REF!</definedName>
    <definedName name="SCOPE_TAR_OLD">[12]Свод!$W$103:$W$108,[12]Свод!$H$8:$H$25,P1_SCOPE_TAR_OLD,P2_SCOPE_TAR_OLD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>[11]FST5!$L$12:$L$23,[11]FST5!$L$5:$L$8</definedName>
    <definedName name="second">'[9]Перечень корректировок'!#REF!</definedName>
    <definedName name="second_998">'[9]Перечень корректировок'!#REF!</definedName>
    <definedName name="second_998_Add">'[9]Перечень корректировок'!#REF!</definedName>
    <definedName name="second_999">'[9]Перечень корректировок'!#REF!</definedName>
    <definedName name="second_999_Add">'[9]Перечень корректировок'!#REF!</definedName>
    <definedName name="sencount" hidden="1">1</definedName>
    <definedName name="SET">#REF!</definedName>
    <definedName name="Shap">MATCH(0.01,End_Bal,-1)+1</definedName>
    <definedName name="SKQnt">[4]Параметры!$B$4</definedName>
    <definedName name="SmetaList">[15]Лист!#REF!</definedName>
    <definedName name="Sposob_Priobr_Range">[8]TEHSHEET!$H$2:$H$4</definedName>
    <definedName name="ssss">[0]!ssss</definedName>
    <definedName name="ssssssss">[0]!ssssssss</definedName>
    <definedName name="ssssssssssssss">[0]!ssssssssssssss</definedName>
    <definedName name="SYS">#REF!,#REF!,P1_SYS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SList">[4]Лист!$A$220</definedName>
    <definedName name="TESQnt">[4]Лист!$B$221</definedName>
    <definedName name="TEST2">#REF!,#REF!</definedName>
    <definedName name="third">'[9]Перечень корректировок'!#REF!</definedName>
    <definedName name="third_998">'[9]Перечень корректировок'!#REF!</definedName>
    <definedName name="third_998_Add">'[9]Перечень корректировок'!#REF!</definedName>
    <definedName name="third_999">'[9]Перечень корректировок'!#REF!</definedName>
    <definedName name="third_999_Add">'[9]Перечень корректировок'!#REF!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">#REF!</definedName>
    <definedName name="Total_Payment">Scheduled_Payment+Extra_Payment</definedName>
    <definedName name="ttui">[0]!ttui</definedName>
    <definedName name="ttuu">[0]!ttuu</definedName>
    <definedName name="ttyu">[0]!ttyu</definedName>
    <definedName name="ttyui">[0]!ttyui</definedName>
    <definedName name="ttyuu">[0]!ttyuu</definedName>
    <definedName name="ttyuui">[0]!ttyuui</definedName>
    <definedName name="ttyuuu">[0]!ttyuuu</definedName>
    <definedName name="TUList">[4]Лист!$A$210</definedName>
    <definedName name="TUQnt">[4]Лист!$B$211</definedName>
    <definedName name="tyuu">[0]!tyuu</definedName>
    <definedName name="tyyuu">[0]!tyyuu</definedName>
    <definedName name="tyyuuu">[0]!tyyuuu</definedName>
    <definedName name="TСвод??NSRF">[5]Свод!$E$3</definedName>
    <definedName name="Uitprav">#REF!</definedName>
    <definedName name="ujkkl">[0]!ujkkl</definedName>
    <definedName name="USE">#REF!</definedName>
    <definedName name="USED">#REF!</definedName>
    <definedName name="uuuuuu">[0]!uuuuuu</definedName>
    <definedName name="VALS">[5]Лист3!$D$5:$D$6</definedName>
    <definedName name="Values_Entered">IF(Loan_Amount*Interest_Rate*Loan_Years*Loan_Start&gt;0,1,0)</definedName>
    <definedName name="version">[8]Инструкция!$B$3</definedName>
    <definedName name="w">[0]!w</definedName>
    <definedName name="wrn.Сравнение._.с._.отраслями." hidden="1">{#N/A,#N/A,TRUE,"Лист1";#N/A,#N/A,TRUE,"Лист2";#N/A,#N/A,TRUE,"Лист3"}</definedName>
    <definedName name="wwww">[0]!wwww</definedName>
    <definedName name="YEAR">[8]TEHSHEET!$F$2:$F$5</definedName>
    <definedName name="YES_NO">'[5]Свод по регионам'!$E$122:$E$123</definedName>
    <definedName name="ytr">[0]!ytr</definedName>
    <definedName name="yuuii">[0]!yuuii</definedName>
    <definedName name="yuujj">[0]!yuujj</definedName>
    <definedName name="yyhuj">[0]!yyhuj</definedName>
    <definedName name="yyiik">[0]!yyiik</definedName>
    <definedName name="yyuiii">[0]!yyuiii</definedName>
    <definedName name="yyuu">[0]!yyuu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873CEF44_B56D_4642_A9F6_4DED5C15F69E_.wvu.PrintArea">#REF!</definedName>
    <definedName name="Z_A89E60AC_3467_45A7_8AD6_1B29F6F985F4_.wvu.PrintTitles" localSheetId="10" hidden="1">'11'!$10:$10</definedName>
    <definedName name="Z_B83A8A3C_81DD_4C00_BC2E_F0FFEFDF8711_.wvu.PrintArea">#REF!</definedName>
    <definedName name="Z_CC598C78_B7E9_418A_8287_8C700EA38E2C_.wvu.PrintArea">#REF!</definedName>
    <definedName name="а">[0]!а</definedName>
    <definedName name="аа">[0]!аа</definedName>
    <definedName name="ааааа">[0]!ааааа</definedName>
    <definedName name="АААААААА">[0]!АААААААА</definedName>
    <definedName name="аанр">[0]!аанр</definedName>
    <definedName name="аб">[0]!аб</definedName>
    <definedName name="абон.пл">[7]!абон.пл</definedName>
    <definedName name="Август_ув">'[9]Перечень корректировок'!#REF!</definedName>
    <definedName name="Август_ум">'[9]Перечень корректировок'!#REF!</definedName>
    <definedName name="авт">[7]!авт</definedName>
    <definedName name="аепгоык">[0]!аепгоык</definedName>
    <definedName name="ан">[7]!ан</definedName>
    <definedName name="анализ">[7]!анализ</definedName>
    <definedName name="ап">[0]!ап</definedName>
    <definedName name="Аппарат">[0]!Аппарат</definedName>
    <definedName name="апр">[0]!апр</definedName>
    <definedName name="Апрель_ув">'[9]Перечень корректировок'!#REF!</definedName>
    <definedName name="Апрель_ум">'[9]Перечень корректировок'!#REF!</definedName>
    <definedName name="апрен">[0]!апрен</definedName>
    <definedName name="апрпро">[0]!апрпро</definedName>
    <definedName name="ароено">[0]!ароено</definedName>
    <definedName name="арпнл">[0]!арпнл</definedName>
    <definedName name="Базовые">'[16]Производство электроэнергии'!$A$95</definedName>
    <definedName name="БазовыйПериод">[17]Заголовок!$B$15</definedName>
    <definedName name="БС">[18]Справочники!$A$4:$A$6</definedName>
    <definedName name="Бюджетные_электроэнергии">'[16]Производство электроэнергии'!$A$111</definedName>
    <definedName name="бюджетный_период">[19]Списки!$B$136:$B$145</definedName>
    <definedName name="бюжлж">[0]!бюжлж</definedName>
    <definedName name="в23ё">[0]!в23ё</definedName>
    <definedName name="вв">[0]!вв</definedName>
    <definedName name="ввер">[0]!ввер</definedName>
    <definedName name="вкевк">[0]!вкевк</definedName>
    <definedName name="ВОRef">[20]Enums!$A$1:$A$5</definedName>
    <definedName name="впча">[0]!впча</definedName>
    <definedName name="второй">#REF!</definedName>
    <definedName name="вуув" hidden="1">{#N/A,#N/A,TRUE,"Лист1";#N/A,#N/A,TRUE,"Лист2";#N/A,#N/A,TRUE,"Лист3"}</definedName>
    <definedName name="вчс">[0]!вчс</definedName>
    <definedName name="грприрцфв00ав98" hidden="1">{#N/A,#N/A,TRUE,"Лист1";#N/A,#N/A,TRUE,"Лист2";#N/A,#N/A,TRUE,"Лист3"}</definedName>
    <definedName name="Группы">#REF!</definedName>
    <definedName name="грфинцкавг98Х" hidden="1">{#N/A,#N/A,TRUE,"Лист1";#N/A,#N/A,TRUE,"Лист2";#N/A,#N/A,TRUE,"Лист3"}</definedName>
    <definedName name="гш">[7]!гш</definedName>
    <definedName name="да">[0]!да</definedName>
    <definedName name="дд">[7]!дд</definedName>
    <definedName name="Декабрь_ув">'[9]Перечень корректировок'!#REF!</definedName>
    <definedName name="Декабрь_ум">'[9]Перечень корректировок'!#REF!</definedName>
    <definedName name="Доб.кв." hidden="1">#N/A</definedName>
    <definedName name="ДРУГОЕ">[21]Справочники!$A$26:$A$28</definedName>
    <definedName name="дщ">[7]!дщ</definedName>
    <definedName name="дщл">[7]!дщл</definedName>
    <definedName name="екргерр">[7]!екргерр</definedName>
    <definedName name="енлепнл">[0]!енлепнл</definedName>
    <definedName name="енлнл">[0]!енлнл</definedName>
    <definedName name="еннгл">[0]!еннгл</definedName>
    <definedName name="енолел">[0]!енолел</definedName>
    <definedName name="енонгл">[0]!енонгл</definedName>
    <definedName name="еншлеш">[0]!еншлеш</definedName>
    <definedName name="еншонг">[0]!еншонг</definedName>
    <definedName name="еншоне">[0]!еншоне</definedName>
    <definedName name="еп">[0]!еп</definedName>
    <definedName name="епке">[7]!епке</definedName>
    <definedName name="з4">#REF!</definedName>
    <definedName name="_xlnm.Print_Titles" localSheetId="10">'11'!$10:$10</definedName>
    <definedName name="_xlnm.Print_Titles" localSheetId="11">'12'!$10:$10</definedName>
    <definedName name="_xlnm.Print_Titles">'[22]ИТОГИ  по Н,Р,Э,Q'!$A$2:$IV$4</definedName>
    <definedName name="ЗП1">[23]Лист13!$A$2</definedName>
    <definedName name="ЗП2">[23]Лист13!$B$2</definedName>
    <definedName name="ЗП3">[23]Лист13!$C$2</definedName>
    <definedName name="ЗП4">[23]Лист13!$D$2</definedName>
    <definedName name="зщ">[7]!зщ</definedName>
    <definedName name="и">[0]!и</definedName>
    <definedName name="й">[0]!й</definedName>
    <definedName name="йй">[0]!йй</definedName>
    <definedName name="ййй" hidden="1">#REF!</definedName>
    <definedName name="ййц" hidden="1">#REF!</definedName>
    <definedName name="ИНДЕКСАЦИЯ">[0]!ИНДЕКСАЦИЯ</definedName>
    <definedName name="индцкавг98" hidden="1">{#N/A,#N/A,TRUE,"Лист1";#N/A,#N/A,TRUE,"Лист2";#N/A,#N/A,TRUE,"Лист3"}</definedName>
    <definedName name="Итог">'[9]Перечень корректировок'!#REF!</definedName>
    <definedName name="итрорпим">[7]!итрорпим</definedName>
    <definedName name="Июль_ув">'[9]Перечень корректировок'!#REF!</definedName>
    <definedName name="Июль_ум">'[9]Перечень корректировок'!#REF!</definedName>
    <definedName name="Июнь_ув">'[9]Перечень корректировок'!#REF!</definedName>
    <definedName name="Июнь_ум">'[9]Перечень корректировок'!#REF!</definedName>
    <definedName name="К1">#REF!</definedName>
    <definedName name="к2">#REF!</definedName>
    <definedName name="к3">#REF!</definedName>
    <definedName name="категория">[24]!Таблица2[Категория спора]</definedName>
    <definedName name="ке">[0]!ке</definedName>
    <definedName name="кеено">[0]!кеено</definedName>
    <definedName name="кеное">[0]!кеное</definedName>
    <definedName name="кео" hidden="1">[25]Кедровский!#REF!</definedName>
    <definedName name="кеоено">[0]!кеоено</definedName>
    <definedName name="кеоеуно">[0]!кеоеуно</definedName>
    <definedName name="кеппппппппппп" hidden="1">{#N/A,#N/A,TRUE,"Лист1";#N/A,#N/A,TRUE,"Лист2";#N/A,#N/A,TRUE,"Лист3"}</definedName>
    <definedName name="кероено">[0]!кероено</definedName>
    <definedName name="кнег">[0]!кнег</definedName>
    <definedName name="КодыБаланса5Ref">[20]Enums!$X$1</definedName>
    <definedName name="кпрп" hidden="1">[25]Кедровский!#REF!</definedName>
    <definedName name="л">[0]!л</definedName>
    <definedName name="лдршд">[0]!лдршд</definedName>
    <definedName name="лист">[0]!лист</definedName>
    <definedName name="лл">[7]!лл</definedName>
    <definedName name="лллл">'[9]Перечень корректировок'!#REF!</definedName>
    <definedName name="лш">[7]!лш</definedName>
    <definedName name="лщд">[7]!лщд</definedName>
    <definedName name="люодж">[0]!люодж</definedName>
    <definedName name="Май_ув">'[9]Перечень корректировок'!#REF!</definedName>
    <definedName name="Май_ум">'[9]Перечень корректировок'!#REF!</definedName>
    <definedName name="Март_ув">'[9]Перечень корректировок'!#REF!</definedName>
    <definedName name="Март_ум">'[9]Перечень корректировок'!#REF!</definedName>
    <definedName name="мд">#REF!</definedName>
    <definedName name="Месяца">[26]Списки!$B$67:$B$78</definedName>
    <definedName name="мроьиролб">[0]!мроьиролб</definedName>
    <definedName name="мрьиоб">[0]!мрьиоб</definedName>
    <definedName name="мым">[0]!мым</definedName>
    <definedName name="Нав_ПерТЭ">[4]навигация!$A$39</definedName>
    <definedName name="Нав_ПерЭЭ">[4]навигация!$A$13</definedName>
    <definedName name="Нав_ПрТЭ">[4]навигация!$A$21</definedName>
    <definedName name="Нав_ПрЭЭ">[4]навигация!$A$4</definedName>
    <definedName name="Нав_Финансы">[4]навигация!$A$41</definedName>
    <definedName name="Нав_Финансы2">[15]навигация!#REF!</definedName>
    <definedName name="Население">'[16]Производство электроэнергии'!$A$124</definedName>
    <definedName name="нгл" hidden="1">[25]Кедровский!#REF!</definedName>
    <definedName name="ндршд">[0]!ндршд</definedName>
    <definedName name="нет">[0]!нет</definedName>
    <definedName name="нлпенл">[0]!нлпенл</definedName>
    <definedName name="нм">#REF!</definedName>
    <definedName name="нол">[0]!нол</definedName>
    <definedName name="Нояб">[7]!Нояб</definedName>
    <definedName name="Ноябрь">[7]!Ноябрь</definedName>
    <definedName name="Ноябрь_ув">'[9]Перечень корректировок'!#REF!</definedName>
    <definedName name="Ноябрь_ум">'[9]Перечень корректировок'!#REF!</definedName>
    <definedName name="нрлргш">[0]!нрлргш</definedName>
    <definedName name="НСРФ">[27]Регионы!$A$2:$A$88</definedName>
    <definedName name="нщшрдл">[7]!нщшрдл</definedName>
    <definedName name="о">[0]!о</definedName>
    <definedName name="_xlnm.Print_Area" localSheetId="11">'12'!$A$1:$M$53</definedName>
    <definedName name="_xlnm.Print_Area">#REF!</definedName>
    <definedName name="оилрмосо">[0]!оилрмосо</definedName>
    <definedName name="Октябрь_ув">'[9]Перечень корректировок'!#REF!</definedName>
    <definedName name="Октябрь_ум">'[9]Перечень корректировок'!#REF!</definedName>
    <definedName name="ол">[0]!ол</definedName>
    <definedName name="олб">[0]!олб</definedName>
    <definedName name="олдолж">[0]!олдолж</definedName>
    <definedName name="оллл">[0]!оллл</definedName>
    <definedName name="олол">[0]!олол</definedName>
    <definedName name="олрлпо">[7]!олрлпо</definedName>
    <definedName name="оолл">[0]!оолл</definedName>
    <definedName name="ооо">[0]!ооо</definedName>
    <definedName name="ОптРынок">'[4]Производство электроэнергии'!$A$23</definedName>
    <definedName name="п">[0]!п</definedName>
    <definedName name="пглдошд">[0]!пглдошд</definedName>
    <definedName name="первый">#REF!</definedName>
    <definedName name="период">[19]Списки!$B$151:$B$162</definedName>
    <definedName name="период_отчет">[19]Списки!$B$96:$B$134</definedName>
    <definedName name="ПериодРегулирования">[17]Заголовок!$B$14</definedName>
    <definedName name="пз">[0]!пз</definedName>
    <definedName name="план">[7]!план</definedName>
    <definedName name="плрдж">[0]!плрдж</definedName>
    <definedName name="пнлпг">[0]!пнлпг</definedName>
    <definedName name="пнлргл">[0]!пнлргл</definedName>
    <definedName name="пнлрглршд">[0]!пнлрглршд</definedName>
    <definedName name="пнрлпргргл">[0]!пнрлпргргл</definedName>
    <definedName name="пншлнргд">[0]!пншлнргд</definedName>
    <definedName name="ПодразделенияRef">[20]Enums!$AC$1:$AC$17</definedName>
    <definedName name="ПоследнийГод">[21]Заголовок!$B$16</definedName>
    <definedName name="ПотериТЭ">[4]Лист!$A$400</definedName>
    <definedName name="ппппрр">[0]!ппппрр</definedName>
    <definedName name="пр">[7]!пр</definedName>
    <definedName name="прглршд">[0]!прглршд</definedName>
    <definedName name="прглршлд">[0]!прглршлд</definedName>
    <definedName name="пргрошдж">[0]!пргрошдж</definedName>
    <definedName name="прибыль3" hidden="1">{#N/A,#N/A,TRUE,"Лист1";#N/A,#N/A,TRUE,"Лист2";#N/A,#N/A,TRUE,"Лист3"}</definedName>
    <definedName name="прием">[0]!прием</definedName>
    <definedName name="прлншлд">[0]!прлншлд</definedName>
    <definedName name="прлрглрол">[0]!прлрглрол</definedName>
    <definedName name="пром.">[7]!пром.</definedName>
    <definedName name="проч">[7]!проч</definedName>
    <definedName name="проч.расх">[7]!проч.расх</definedName>
    <definedName name="Прочие_электроэнергии">'[16]Производство электроэнергии'!$A$132</definedName>
    <definedName name="прр">#REF!</definedName>
    <definedName name="пс">#REF!</definedName>
    <definedName name="ПЭ">[21]Справочники!$A$10:$A$12</definedName>
    <definedName name="р">[0]!р</definedName>
    <definedName name="ра">[0]!ра</definedName>
    <definedName name="расх">[7]!расх</definedName>
    <definedName name="расчет">[0]!расчет</definedName>
    <definedName name="РГК">[21]Справочники!$A$4:$A$4</definedName>
    <definedName name="рглдошж">[0]!рглдошж</definedName>
    <definedName name="рглнгщд">[0]!рглнгщд</definedName>
    <definedName name="РГРЭС">[7]!РГРЭС</definedName>
    <definedName name="Рез_ГенДир">'[9]Перечень корректировок'!#REF!</definedName>
    <definedName name="Рез_КЗ">'[9]Перечень корректировок'!#REF!</definedName>
    <definedName name="рем">[7]!рем</definedName>
    <definedName name="рис1" hidden="1">{#N/A,#N/A,TRUE,"Лист1";#N/A,#N/A,TRUE,"Лист2";#N/A,#N/A,TRUE,"Лист3"}</definedName>
    <definedName name="ркуекено">[0]!ркуекено</definedName>
    <definedName name="рл">[0]!рл</definedName>
    <definedName name="рол">[0]!рол</definedName>
    <definedName name="ропопопмо">[7]!ропопопмо</definedName>
    <definedName name="ророщ">[0]!ророщ</definedName>
    <definedName name="рпол">[0]!рпол</definedName>
    <definedName name="рр">[0]!рр</definedName>
    <definedName name="ррр">[0]!ррр</definedName>
    <definedName name="с">[0]!с</definedName>
    <definedName name="с1">[0]!с1</definedName>
    <definedName name="СальдоПереток">'[4]Производство электроэнергии'!$A$38</definedName>
    <definedName name="сель">[7]!сель</definedName>
    <definedName name="сельск.хоз">[7]!сельск.хоз</definedName>
    <definedName name="Сентябрь_ув">'[9]Перечень корректировок'!#REF!</definedName>
    <definedName name="Сентябрь_ум">'[9]Перечень корректировок'!#REF!</definedName>
    <definedName name="список">#REF!</definedName>
    <definedName name="сс">[0]!сс</definedName>
    <definedName name="сссс">[0]!сссс</definedName>
    <definedName name="ссссс">[7]!ссссс</definedName>
    <definedName name="ссф">[0]!ссф</definedName>
    <definedName name="ссы">[0]!ссы</definedName>
    <definedName name="Стадия">[24]!Таблица4[Стадия]</definedName>
    <definedName name="Стр_Кот">[4]структура!$A$38</definedName>
    <definedName name="Стр_ПерТЭ">[4]структура!$A$48</definedName>
    <definedName name="Стр_ПерЭЭ">[4]структура!$A$16</definedName>
    <definedName name="Стр_ПрТЭ">[4]структура!$A$26</definedName>
    <definedName name="Стр_ПрЭЭ">[4]структура!$A$5</definedName>
    <definedName name="Стр_ТЭС">[4]структура!$A$32</definedName>
    <definedName name="Стр_Финансы">[4]структура!$A$84</definedName>
    <definedName name="Стр_Финансы2">[4]структура!$A$49</definedName>
    <definedName name="т">[0]!т</definedName>
    <definedName name="т11всего_1">[4]Т11!$B$38</definedName>
    <definedName name="т11всего_2">[4]Т11!$B$69</definedName>
    <definedName name="т12п1_1">[15]Т12!$A$10</definedName>
    <definedName name="т12п1_2">[15]Т12!$A$22</definedName>
    <definedName name="т12п2_1">[15]Т12!$A$15</definedName>
    <definedName name="т12п2_2">[15]Т12!$A$27</definedName>
    <definedName name="т19.1п16">[4]Т19.1!$B$39</definedName>
    <definedName name="т1п15">[4]Т1!$B$36</definedName>
    <definedName name="т2п11">[4]Т2!$B$42</definedName>
    <definedName name="т2п12">[4]Т2!$B$47</definedName>
    <definedName name="т2п13">[4]Т2!$B$48</definedName>
    <definedName name="т3итого">[4]Т3!$B$31</definedName>
    <definedName name="т3п3">[15]Т3!#REF!</definedName>
    <definedName name="т6п5_1">[4]Т6!$B$12</definedName>
    <definedName name="т6п5_2">[4]Т6!$B$18</definedName>
    <definedName name="Т7_тепло">[7]!Т7_тепло</definedName>
    <definedName name="т7п4_1">[4]Т7!$B$20</definedName>
    <definedName name="т7п4_2">[4]Т7!$B$37</definedName>
    <definedName name="т7п5_1">[4]Т7!$B$22</definedName>
    <definedName name="т7п5_2">[4]Т7!$B$39</definedName>
    <definedName name="т7п6_1">[4]Т7!$B$25</definedName>
    <definedName name="т7п6_2">[4]Т7!$B$42</definedName>
    <definedName name="т8п1">[4]Т8!$B$8</definedName>
    <definedName name="Тип_бизнеса">[19]Списки!$B$79:$B$92</definedName>
    <definedName name="тип_плана">[19]Списки!$B$147:$B$148</definedName>
    <definedName name="тобтлю">[0]!тобтлю</definedName>
    <definedName name="тов">[7]!тов</definedName>
    <definedName name="тоо">[0]!тоо</definedName>
    <definedName name="тоюбтлб">[0]!тоюбтлб</definedName>
    <definedName name="тп" hidden="1">{#N/A,#N/A,TRUE,"Лист1";#N/A,#N/A,TRUE,"Лист2";#N/A,#N/A,TRUE,"Лист3"}</definedName>
    <definedName name="третий">#REF!</definedName>
    <definedName name="три">[7]!три</definedName>
    <definedName name="ттт">[0]!ттт</definedName>
    <definedName name="ттттт">[0]!ттттт</definedName>
    <definedName name="у">[0]!у</definedName>
    <definedName name="УГОЛЬ">[21]Справочники!$A$19:$A$21</definedName>
    <definedName name="УЗ_22_1кв">#REF!</definedName>
    <definedName name="УЗ_22_2кв">#REF!</definedName>
    <definedName name="УЗ_22_3кв">#REF!</definedName>
    <definedName name="УЗ_22_4кв">#REF!</definedName>
    <definedName name="УЗ_22_год">#REF!</definedName>
    <definedName name="УЗ_26_1кв">#REF!</definedName>
    <definedName name="УЗ_26_2кв">#REF!</definedName>
    <definedName name="УЗ_26_3кв">#REF!</definedName>
    <definedName name="УЗ_26_4кв">#REF!</definedName>
    <definedName name="УЗ_26_год">#REF!</definedName>
    <definedName name="УИ_39_1кв">#REF!</definedName>
    <definedName name="УИ_39_2кв">#REF!</definedName>
    <definedName name="УИ_39_3кв">#REF!</definedName>
    <definedName name="УИ_39_4кв">#REF!</definedName>
    <definedName name="УИ_39_год">#REF!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н">[0]!укун</definedName>
    <definedName name="усчукапир">[7]!усчукапир</definedName>
    <definedName name="уу">[0]!уу</definedName>
    <definedName name="ууу">[0]!ууу</definedName>
    <definedName name="уууу">[0]!уууу</definedName>
    <definedName name="ууууу">[0]!ууууу</definedName>
    <definedName name="УФ">[7]!УФ</definedName>
    <definedName name="Февраль_ув">'[9]Перечень корректировок'!#REF!</definedName>
    <definedName name="Февраль_ум">'[9]Перечень корректировок'!#REF!</definedName>
    <definedName name="фф">[7]!фф</definedName>
    <definedName name="фыв">[0]!фыв</definedName>
    <definedName name="фывфывфыв">[0]!фывфывфыв</definedName>
    <definedName name="х">[7]!х</definedName>
    <definedName name="ц">[0]!ц</definedName>
    <definedName name="ЦП1">#REF!</definedName>
    <definedName name="ЦП2">#REF!</definedName>
    <definedName name="ЦП3">#REF!</definedName>
    <definedName name="ЦП4">#REF!</definedName>
    <definedName name="цу">[0]!цу</definedName>
    <definedName name="цуа">[7]!цуа</definedName>
    <definedName name="цукц" hidden="1">[25]Кедровский!#REF!</definedName>
    <definedName name="четвертый">#REF!</definedName>
    <definedName name="Читаэнергосбыт">[24]!Таблица3[Признаны незаконными действия ОАО "Читаэнергосбыт"]</definedName>
    <definedName name="Ш_СК">[4]Ш_Передача_ЭЭ!$A$79</definedName>
    <definedName name="шщэшх">[0]!шщэшх</definedName>
    <definedName name="щ">[0]!щ</definedName>
    <definedName name="ы">[0]!ы</definedName>
    <definedName name="ыв">[0]!ыв</definedName>
    <definedName name="ывы">[7]!ывы</definedName>
    <definedName name="ыуаы" hidden="1">{#N/A,#N/A,TRUE,"Лист1";#N/A,#N/A,TRUE,"Лист2";#N/A,#N/A,TRUE,"Лист3"}</definedName>
    <definedName name="ыы">[0]!ыы</definedName>
    <definedName name="ыыыы">[0]!ыыыы</definedName>
    <definedName name="ЬЬ">'[28]ИТОГИ  по Н,Р,Э,Q'!$A$2:$IV$4</definedName>
    <definedName name="ЬЬЬ">#REF!</definedName>
    <definedName name="ььььь">[0]!ььььь</definedName>
    <definedName name="Январь_ув">'[9]Перечень корректировок'!#REF!</definedName>
    <definedName name="Январь_ум">'[9]Перечень корректировок'!#REF!</definedName>
    <definedName name="яя">[7]!яя</definedName>
  </definedNames>
  <calcPr calcId="144525"/>
</workbook>
</file>

<file path=xl/calcChain.xml><?xml version="1.0" encoding="utf-8"?>
<calcChain xmlns="http://schemas.openxmlformats.org/spreadsheetml/2006/main">
  <c r="M53" i="15" l="1"/>
  <c r="L53" i="15"/>
  <c r="M52" i="15"/>
  <c r="L52" i="15"/>
  <c r="M51" i="15"/>
  <c r="L51" i="15"/>
  <c r="M49" i="15"/>
  <c r="L49" i="15"/>
  <c r="M48" i="15"/>
  <c r="L48" i="15"/>
  <c r="M47" i="15"/>
  <c r="L47" i="15"/>
  <c r="M46" i="15"/>
  <c r="L46" i="15"/>
  <c r="M45" i="15"/>
  <c r="L45" i="15"/>
  <c r="M44" i="15"/>
  <c r="L44" i="15"/>
  <c r="M43" i="15"/>
  <c r="M42" i="15" s="1"/>
  <c r="M38" i="15" s="1"/>
  <c r="L43" i="15"/>
  <c r="L42" i="15"/>
  <c r="K42" i="15"/>
  <c r="K38" i="15" s="1"/>
  <c r="J42" i="15"/>
  <c r="I42" i="15"/>
  <c r="H42" i="15"/>
  <c r="G42" i="15"/>
  <c r="G38" i="15" s="1"/>
  <c r="F42" i="15"/>
  <c r="E42" i="15"/>
  <c r="D42" i="15"/>
  <c r="C42" i="15"/>
  <c r="C38" i="15" s="1"/>
  <c r="M41" i="15"/>
  <c r="L41" i="15"/>
  <c r="M40" i="15"/>
  <c r="L40" i="15"/>
  <c r="M39" i="15"/>
  <c r="L39" i="15"/>
  <c r="L38" i="15"/>
  <c r="J38" i="15"/>
  <c r="I38" i="15"/>
  <c r="H38" i="15"/>
  <c r="F38" i="15"/>
  <c r="E38" i="15"/>
  <c r="D38" i="15"/>
  <c r="M37" i="15"/>
  <c r="L37" i="15"/>
  <c r="M36" i="15"/>
  <c r="L36" i="15"/>
  <c r="M35" i="15"/>
  <c r="L35" i="15"/>
  <c r="M34" i="15"/>
  <c r="L34" i="15"/>
  <c r="M33" i="15"/>
  <c r="J33" i="15"/>
  <c r="J30" i="15" s="1"/>
  <c r="J22" i="15" s="1"/>
  <c r="H33" i="15"/>
  <c r="M32" i="15"/>
  <c r="L32" i="15"/>
  <c r="M31" i="15"/>
  <c r="M30" i="15" s="1"/>
  <c r="L31" i="15"/>
  <c r="K30" i="15"/>
  <c r="I30" i="15"/>
  <c r="H30" i="15"/>
  <c r="G30" i="15"/>
  <c r="F30" i="15"/>
  <c r="E30" i="15"/>
  <c r="D30" i="15"/>
  <c r="C30" i="15"/>
  <c r="M29" i="15"/>
  <c r="L29" i="15"/>
  <c r="M28" i="15"/>
  <c r="L28" i="15"/>
  <c r="M27" i="15"/>
  <c r="L27" i="15"/>
  <c r="M26" i="15"/>
  <c r="L26" i="15"/>
  <c r="M25" i="15"/>
  <c r="L25" i="15"/>
  <c r="M24" i="15"/>
  <c r="L24" i="15"/>
  <c r="K24" i="15"/>
  <c r="J24" i="15"/>
  <c r="I24" i="15"/>
  <c r="H24" i="15"/>
  <c r="H21" i="15" s="1"/>
  <c r="H20" i="15" s="1"/>
  <c r="H19" i="15" s="1"/>
  <c r="G24" i="15"/>
  <c r="F24" i="15"/>
  <c r="E24" i="15"/>
  <c r="D24" i="15"/>
  <c r="D21" i="15" s="1"/>
  <c r="D20" i="15" s="1"/>
  <c r="D19" i="15" s="1"/>
  <c r="C24" i="15"/>
  <c r="M23" i="15"/>
  <c r="L23" i="15"/>
  <c r="M22" i="15"/>
  <c r="G22" i="15"/>
  <c r="G21" i="15" s="1"/>
  <c r="G20" i="15" s="1"/>
  <c r="G19" i="15" s="1"/>
  <c r="M21" i="15"/>
  <c r="K21" i="15"/>
  <c r="K20" i="15" s="1"/>
  <c r="I21" i="15"/>
  <c r="I20" i="15" s="1"/>
  <c r="I19" i="15" s="1"/>
  <c r="F21" i="15"/>
  <c r="F20" i="15" s="1"/>
  <c r="F19" i="15" s="1"/>
  <c r="E21" i="15"/>
  <c r="E20" i="15" s="1"/>
  <c r="E19" i="15" s="1"/>
  <c r="C21" i="15"/>
  <c r="C20" i="15" s="1"/>
  <c r="C19" i="15" l="1"/>
  <c r="K19" i="15"/>
  <c r="L22" i="15"/>
  <c r="L21" i="15" s="1"/>
  <c r="L20" i="15" s="1"/>
  <c r="L19" i="15" s="1"/>
  <c r="J21" i="15"/>
  <c r="J20" i="15" s="1"/>
  <c r="J19" i="15" s="1"/>
  <c r="M20" i="15"/>
  <c r="M19" i="15" s="1"/>
  <c r="L33" i="15"/>
  <c r="L30" i="15" s="1"/>
  <c r="S444" i="14" l="1"/>
  <c r="R444" i="14"/>
  <c r="S443" i="14"/>
  <c r="R443" i="14"/>
  <c r="S442" i="14"/>
  <c r="R442" i="14"/>
  <c r="S441" i="14"/>
  <c r="R441" i="14"/>
  <c r="S440" i="14"/>
  <c r="R440" i="14"/>
  <c r="S439" i="14"/>
  <c r="R439" i="14"/>
  <c r="S438" i="14"/>
  <c r="R438" i="14"/>
  <c r="Q437" i="14"/>
  <c r="P437" i="14"/>
  <c r="O437" i="14"/>
  <c r="N437" i="14"/>
  <c r="M437" i="14"/>
  <c r="L437" i="14"/>
  <c r="K437" i="14"/>
  <c r="J437" i="14"/>
  <c r="I437" i="14"/>
  <c r="S436" i="14"/>
  <c r="R436" i="14"/>
  <c r="S435" i="14"/>
  <c r="R435" i="14"/>
  <c r="S434" i="14"/>
  <c r="R434" i="14"/>
  <c r="S433" i="14"/>
  <c r="R433" i="14"/>
  <c r="S432" i="14"/>
  <c r="R432" i="14"/>
  <c r="S431" i="14"/>
  <c r="R431" i="14"/>
  <c r="S430" i="14"/>
  <c r="R430" i="14"/>
  <c r="Q429" i="14"/>
  <c r="P429" i="14"/>
  <c r="P424" i="14" s="1"/>
  <c r="O429" i="14"/>
  <c r="N429" i="14"/>
  <c r="N424" i="14" s="1"/>
  <c r="M429" i="14"/>
  <c r="S429" i="14" s="1"/>
  <c r="L429" i="14"/>
  <c r="L424" i="14" s="1"/>
  <c r="K429" i="14"/>
  <c r="J429" i="14"/>
  <c r="J424" i="14" s="1"/>
  <c r="I429" i="14"/>
  <c r="S428" i="14"/>
  <c r="R428" i="14"/>
  <c r="S427" i="14"/>
  <c r="R427" i="14"/>
  <c r="S426" i="14"/>
  <c r="R426" i="14"/>
  <c r="S425" i="14"/>
  <c r="R425" i="14"/>
  <c r="Q424" i="14"/>
  <c r="O424" i="14"/>
  <c r="M424" i="14"/>
  <c r="K424" i="14"/>
  <c r="S423" i="14"/>
  <c r="R423" i="14"/>
  <c r="S422" i="14"/>
  <c r="R422" i="14"/>
  <c r="Q421" i="14"/>
  <c r="P421" i="14"/>
  <c r="O421" i="14"/>
  <c r="N421" i="14"/>
  <c r="M421" i="14"/>
  <c r="L421" i="14"/>
  <c r="K421" i="14"/>
  <c r="J421" i="14"/>
  <c r="I421" i="14"/>
  <c r="S420" i="14"/>
  <c r="R420" i="14"/>
  <c r="S419" i="14"/>
  <c r="R419" i="14"/>
  <c r="S418" i="14"/>
  <c r="R418" i="14"/>
  <c r="Q417" i="14"/>
  <c r="P417" i="14"/>
  <c r="P407" i="14" s="1"/>
  <c r="O417" i="14"/>
  <c r="N417" i="14"/>
  <c r="N407" i="14" s="1"/>
  <c r="M417" i="14"/>
  <c r="L417" i="14"/>
  <c r="L407" i="14" s="1"/>
  <c r="K417" i="14"/>
  <c r="J417" i="14"/>
  <c r="J407" i="14" s="1"/>
  <c r="I417" i="14"/>
  <c r="S416" i="14"/>
  <c r="R416" i="14"/>
  <c r="R415" i="14"/>
  <c r="O415" i="14"/>
  <c r="M415" i="14"/>
  <c r="S414" i="14"/>
  <c r="R414" i="14"/>
  <c r="S413" i="14"/>
  <c r="R413" i="14"/>
  <c r="S412" i="14"/>
  <c r="R412" i="14"/>
  <c r="S411" i="14"/>
  <c r="R411" i="14"/>
  <c r="S410" i="14"/>
  <c r="R410" i="14"/>
  <c r="S409" i="14"/>
  <c r="R409" i="14"/>
  <c r="S408" i="14"/>
  <c r="R408" i="14"/>
  <c r="S407" i="14"/>
  <c r="K407" i="14"/>
  <c r="I407" i="14"/>
  <c r="S406" i="14"/>
  <c r="R406" i="14"/>
  <c r="S405" i="14"/>
  <c r="R405" i="14"/>
  <c r="S404" i="14"/>
  <c r="R404" i="14"/>
  <c r="Q403" i="14"/>
  <c r="P403" i="14"/>
  <c r="O403" i="14"/>
  <c r="N403" i="14"/>
  <c r="M403" i="14"/>
  <c r="L403" i="14"/>
  <c r="K403" i="14"/>
  <c r="J403" i="14"/>
  <c r="I403" i="14"/>
  <c r="S402" i="14"/>
  <c r="R402" i="14"/>
  <c r="S401" i="14"/>
  <c r="R401" i="14"/>
  <c r="S400" i="14"/>
  <c r="R400" i="14"/>
  <c r="S399" i="14"/>
  <c r="R399" i="14"/>
  <c r="S398" i="14"/>
  <c r="R398" i="14"/>
  <c r="S397" i="14"/>
  <c r="R397" i="14"/>
  <c r="S396" i="14"/>
  <c r="R396" i="14"/>
  <c r="S395" i="14"/>
  <c r="R395" i="14"/>
  <c r="Q394" i="14"/>
  <c r="P394" i="14"/>
  <c r="O394" i="14"/>
  <c r="N394" i="14"/>
  <c r="M394" i="14"/>
  <c r="L394" i="14"/>
  <c r="K394" i="14"/>
  <c r="J394" i="14"/>
  <c r="I394" i="14"/>
  <c r="S393" i="14"/>
  <c r="Q392" i="14"/>
  <c r="O392" i="14"/>
  <c r="M392" i="14"/>
  <c r="S391" i="14"/>
  <c r="R391" i="14"/>
  <c r="S390" i="14"/>
  <c r="R390" i="14"/>
  <c r="S389" i="14"/>
  <c r="R389" i="14"/>
  <c r="S388" i="14"/>
  <c r="R388" i="14"/>
  <c r="Q387" i="14"/>
  <c r="P387" i="14"/>
  <c r="O387" i="14"/>
  <c r="N387" i="14"/>
  <c r="M387" i="14"/>
  <c r="L387" i="14"/>
  <c r="K387" i="14"/>
  <c r="J387" i="14"/>
  <c r="I387" i="14"/>
  <c r="S386" i="14"/>
  <c r="R386" i="14"/>
  <c r="S385" i="14"/>
  <c r="R385" i="14"/>
  <c r="Q384" i="14"/>
  <c r="P384" i="14"/>
  <c r="O384" i="14"/>
  <c r="N384" i="14"/>
  <c r="M384" i="14"/>
  <c r="L384" i="14"/>
  <c r="K384" i="14"/>
  <c r="K369" i="14" s="1"/>
  <c r="K368" i="14" s="1"/>
  <c r="J384" i="14"/>
  <c r="I384" i="14"/>
  <c r="S383" i="14"/>
  <c r="R383" i="14"/>
  <c r="R382" i="14"/>
  <c r="M382" i="14"/>
  <c r="S382" i="14" s="1"/>
  <c r="S381" i="14"/>
  <c r="R381" i="14"/>
  <c r="S380" i="14"/>
  <c r="R380" i="14"/>
  <c r="S379" i="14"/>
  <c r="R379" i="14"/>
  <c r="S378" i="14"/>
  <c r="R378" i="14"/>
  <c r="S377" i="14"/>
  <c r="R377" i="14"/>
  <c r="S376" i="14"/>
  <c r="R376" i="14"/>
  <c r="S375" i="14"/>
  <c r="R375" i="14"/>
  <c r="S374" i="14"/>
  <c r="R374" i="14"/>
  <c r="S373" i="14"/>
  <c r="R373" i="14"/>
  <c r="S372" i="14"/>
  <c r="R372" i="14"/>
  <c r="S371" i="14"/>
  <c r="R371" i="14"/>
  <c r="Q370" i="14"/>
  <c r="P370" i="14"/>
  <c r="P369" i="14" s="1"/>
  <c r="O370" i="14"/>
  <c r="N370" i="14"/>
  <c r="N369" i="14" s="1"/>
  <c r="M370" i="14"/>
  <c r="S370" i="14" s="1"/>
  <c r="L370" i="14"/>
  <c r="L369" i="14" s="1"/>
  <c r="K370" i="14"/>
  <c r="J370" i="14"/>
  <c r="J369" i="14" s="1"/>
  <c r="I370" i="14"/>
  <c r="S364" i="14"/>
  <c r="R364" i="14"/>
  <c r="Q364" i="14"/>
  <c r="P364" i="14"/>
  <c r="O364" i="14"/>
  <c r="N364" i="14"/>
  <c r="M364" i="14"/>
  <c r="L364" i="14"/>
  <c r="K364" i="14"/>
  <c r="J364" i="14"/>
  <c r="I364" i="14"/>
  <c r="Q363" i="14"/>
  <c r="P363" i="14"/>
  <c r="O363" i="14"/>
  <c r="N363" i="14"/>
  <c r="M363" i="14"/>
  <c r="L363" i="14"/>
  <c r="K363" i="14"/>
  <c r="J363" i="14"/>
  <c r="I363" i="14"/>
  <c r="S361" i="14"/>
  <c r="R361" i="14"/>
  <c r="S360" i="14"/>
  <c r="R360" i="14"/>
  <c r="S359" i="14"/>
  <c r="R359" i="14"/>
  <c r="S358" i="14"/>
  <c r="R358" i="14"/>
  <c r="S357" i="14"/>
  <c r="R357" i="14"/>
  <c r="S356" i="14"/>
  <c r="R356" i="14"/>
  <c r="S355" i="14"/>
  <c r="R355" i="14"/>
  <c r="S354" i="14"/>
  <c r="R354" i="14"/>
  <c r="S353" i="14"/>
  <c r="R353" i="14"/>
  <c r="S352" i="14"/>
  <c r="R352" i="14"/>
  <c r="S351" i="14"/>
  <c r="R351" i="14"/>
  <c r="S349" i="14"/>
  <c r="R349" i="14"/>
  <c r="S348" i="14"/>
  <c r="R348" i="14"/>
  <c r="S347" i="14"/>
  <c r="R347" i="14"/>
  <c r="S346" i="14"/>
  <c r="R346" i="14"/>
  <c r="S344" i="14"/>
  <c r="R344" i="14"/>
  <c r="S343" i="14"/>
  <c r="R343" i="14"/>
  <c r="S342" i="14"/>
  <c r="R342" i="14"/>
  <c r="S341" i="14"/>
  <c r="R341" i="14"/>
  <c r="S340" i="14"/>
  <c r="R340" i="14"/>
  <c r="S339" i="14"/>
  <c r="R339" i="14"/>
  <c r="S338" i="14"/>
  <c r="R338" i="14"/>
  <c r="S337" i="14"/>
  <c r="R337" i="14"/>
  <c r="S336" i="14"/>
  <c r="R336" i="14"/>
  <c r="S335" i="14"/>
  <c r="R335" i="14"/>
  <c r="S334" i="14"/>
  <c r="R334" i="14"/>
  <c r="S332" i="14"/>
  <c r="R332" i="14"/>
  <c r="S331" i="14"/>
  <c r="R331" i="14"/>
  <c r="S330" i="14"/>
  <c r="R330" i="14"/>
  <c r="S328" i="14"/>
  <c r="R328" i="14"/>
  <c r="S327" i="14"/>
  <c r="R327" i="14"/>
  <c r="S325" i="14"/>
  <c r="R325" i="14"/>
  <c r="S324" i="14"/>
  <c r="R324" i="14"/>
  <c r="S323" i="14"/>
  <c r="R323" i="14"/>
  <c r="S321" i="14"/>
  <c r="R321" i="14"/>
  <c r="S320" i="14"/>
  <c r="R320" i="14"/>
  <c r="S318" i="14"/>
  <c r="R318" i="14"/>
  <c r="S317" i="14"/>
  <c r="R317" i="14"/>
  <c r="S316" i="14"/>
  <c r="R316" i="14"/>
  <c r="S315" i="14"/>
  <c r="R315" i="14"/>
  <c r="S314" i="14"/>
  <c r="R314" i="14"/>
  <c r="S311" i="14"/>
  <c r="R311" i="14"/>
  <c r="S310" i="14"/>
  <c r="R310" i="14"/>
  <c r="S309" i="14"/>
  <c r="R309" i="14"/>
  <c r="S308" i="14"/>
  <c r="R308" i="14"/>
  <c r="S306" i="14"/>
  <c r="R306" i="14"/>
  <c r="S305" i="14"/>
  <c r="R305" i="14"/>
  <c r="S304" i="14"/>
  <c r="R304" i="14"/>
  <c r="S303" i="14"/>
  <c r="R303" i="14"/>
  <c r="S302" i="14"/>
  <c r="R302" i="14"/>
  <c r="S301" i="14"/>
  <c r="R301" i="14"/>
  <c r="S300" i="14"/>
  <c r="R300" i="14"/>
  <c r="S298" i="14"/>
  <c r="I298" i="14"/>
  <c r="R298" i="14" s="1"/>
  <c r="S297" i="14"/>
  <c r="S296" i="14"/>
  <c r="R296" i="14"/>
  <c r="S295" i="14"/>
  <c r="R295" i="14"/>
  <c r="S294" i="14"/>
  <c r="R294" i="14"/>
  <c r="S293" i="14"/>
  <c r="R293" i="14"/>
  <c r="S292" i="14"/>
  <c r="R292" i="14"/>
  <c r="S291" i="14"/>
  <c r="I291" i="14"/>
  <c r="R291" i="14" s="1"/>
  <c r="S290" i="14"/>
  <c r="R290" i="14"/>
  <c r="S289" i="14"/>
  <c r="J289" i="14"/>
  <c r="I289" i="14"/>
  <c r="S288" i="14"/>
  <c r="J288" i="14"/>
  <c r="I288" i="14"/>
  <c r="S287" i="14"/>
  <c r="K287" i="14"/>
  <c r="J287" i="14"/>
  <c r="I287" i="14"/>
  <c r="S286" i="14"/>
  <c r="R286" i="14"/>
  <c r="S285" i="14"/>
  <c r="R285" i="14"/>
  <c r="S284" i="14"/>
  <c r="R284" i="14"/>
  <c r="S283" i="14"/>
  <c r="R283" i="14"/>
  <c r="S282" i="14"/>
  <c r="R282" i="14"/>
  <c r="S281" i="14"/>
  <c r="K281" i="14"/>
  <c r="K280" i="14" s="1"/>
  <c r="J281" i="14"/>
  <c r="I281" i="14"/>
  <c r="I280" i="14" s="1"/>
  <c r="Q280" i="14"/>
  <c r="Q277" i="14" s="1"/>
  <c r="P280" i="14"/>
  <c r="P277" i="14" s="1"/>
  <c r="O280" i="14"/>
  <c r="O277" i="14" s="1"/>
  <c r="N280" i="14"/>
  <c r="M280" i="14"/>
  <c r="S280" i="14" s="1"/>
  <c r="L280" i="14"/>
  <c r="L277" i="14" s="1"/>
  <c r="J280" i="14"/>
  <c r="S279" i="14"/>
  <c r="R279" i="14"/>
  <c r="S278" i="14"/>
  <c r="R278" i="14"/>
  <c r="N277" i="14"/>
  <c r="S276" i="14"/>
  <c r="R276" i="14"/>
  <c r="S275" i="14"/>
  <c r="J275" i="14"/>
  <c r="J265" i="14" s="1"/>
  <c r="I275" i="14"/>
  <c r="S274" i="14"/>
  <c r="R274" i="14"/>
  <c r="S273" i="14"/>
  <c r="R273" i="14"/>
  <c r="S272" i="14"/>
  <c r="R272" i="14"/>
  <c r="S271" i="14"/>
  <c r="R271" i="14"/>
  <c r="S270" i="14"/>
  <c r="R270" i="14"/>
  <c r="S269" i="14"/>
  <c r="R269" i="14"/>
  <c r="S268" i="14"/>
  <c r="R268" i="14"/>
  <c r="S267" i="14"/>
  <c r="R267" i="14"/>
  <c r="S266" i="14"/>
  <c r="J266" i="14"/>
  <c r="I266" i="14"/>
  <c r="S265" i="14"/>
  <c r="K265" i="14"/>
  <c r="S264" i="14"/>
  <c r="R264" i="14"/>
  <c r="S263" i="14"/>
  <c r="R263" i="14"/>
  <c r="S262" i="14"/>
  <c r="R262" i="14"/>
  <c r="S261" i="14"/>
  <c r="R261" i="14"/>
  <c r="S260" i="14"/>
  <c r="R260" i="14"/>
  <c r="S259" i="14"/>
  <c r="R259" i="14"/>
  <c r="S258" i="14"/>
  <c r="R258" i="14"/>
  <c r="S257" i="14"/>
  <c r="R257" i="14"/>
  <c r="S256" i="14"/>
  <c r="R256" i="14"/>
  <c r="S255" i="14"/>
  <c r="R255" i="14"/>
  <c r="S254" i="14"/>
  <c r="R254" i="14"/>
  <c r="S253" i="14"/>
  <c r="R253" i="14"/>
  <c r="S252" i="14"/>
  <c r="R252" i="14"/>
  <c r="S251" i="14"/>
  <c r="R251" i="14"/>
  <c r="S250" i="14"/>
  <c r="R250" i="14"/>
  <c r="Q249" i="14"/>
  <c r="Q248" i="14" s="1"/>
  <c r="P249" i="14"/>
  <c r="P248" i="14" s="1"/>
  <c r="O249" i="14"/>
  <c r="O248" i="14" s="1"/>
  <c r="N249" i="14"/>
  <c r="N248" i="14" s="1"/>
  <c r="M249" i="14"/>
  <c r="L249" i="14"/>
  <c r="L248" i="14" s="1"/>
  <c r="K249" i="14"/>
  <c r="J249" i="14"/>
  <c r="I249" i="14"/>
  <c r="M248" i="14"/>
  <c r="S247" i="14"/>
  <c r="R247" i="14"/>
  <c r="I245" i="14"/>
  <c r="R245" i="14" s="1"/>
  <c r="S243" i="14"/>
  <c r="R243" i="14"/>
  <c r="S242" i="14"/>
  <c r="R242" i="14"/>
  <c r="S241" i="14"/>
  <c r="R241" i="14"/>
  <c r="S239" i="14"/>
  <c r="R239" i="14"/>
  <c r="S238" i="14"/>
  <c r="R238" i="14"/>
  <c r="S235" i="14"/>
  <c r="L235" i="14"/>
  <c r="N235" i="14" s="1"/>
  <c r="P235" i="14" s="1"/>
  <c r="J235" i="14"/>
  <c r="I235" i="14"/>
  <c r="S234" i="14"/>
  <c r="R234" i="14"/>
  <c r="S233" i="14"/>
  <c r="R233" i="14"/>
  <c r="S232" i="14"/>
  <c r="R232" i="14"/>
  <c r="S231" i="14"/>
  <c r="J231" i="14"/>
  <c r="J230" i="14" s="1"/>
  <c r="I231" i="14"/>
  <c r="I230" i="14" s="1"/>
  <c r="Q230" i="14"/>
  <c r="Q229" i="14" s="1"/>
  <c r="P230" i="14"/>
  <c r="O230" i="14"/>
  <c r="O229" i="14" s="1"/>
  <c r="N230" i="14"/>
  <c r="M230" i="14"/>
  <c r="S230" i="14" s="1"/>
  <c r="L230" i="14"/>
  <c r="K230" i="14"/>
  <c r="K229" i="14"/>
  <c r="S228" i="14"/>
  <c r="J228" i="14"/>
  <c r="I228" i="14"/>
  <c r="S227" i="14"/>
  <c r="R227" i="14"/>
  <c r="S226" i="14"/>
  <c r="R226" i="14"/>
  <c r="S225" i="14"/>
  <c r="R225" i="14"/>
  <c r="S224" i="14"/>
  <c r="R224" i="14"/>
  <c r="S223" i="14"/>
  <c r="Q223" i="14"/>
  <c r="P223" i="14"/>
  <c r="O223" i="14"/>
  <c r="N223" i="14"/>
  <c r="M223" i="14"/>
  <c r="L223" i="14"/>
  <c r="K223" i="14"/>
  <c r="J223" i="14"/>
  <c r="I223" i="14"/>
  <c r="S222" i="14"/>
  <c r="R222" i="14"/>
  <c r="S221" i="14"/>
  <c r="R221" i="14"/>
  <c r="S220" i="14"/>
  <c r="R220" i="14"/>
  <c r="S219" i="14"/>
  <c r="J219" i="14"/>
  <c r="J218" i="14" s="1"/>
  <c r="I219" i="14"/>
  <c r="R219" i="14" s="1"/>
  <c r="Q218" i="14"/>
  <c r="P218" i="14"/>
  <c r="O218" i="14"/>
  <c r="N218" i="14"/>
  <c r="M218" i="14"/>
  <c r="L218" i="14"/>
  <c r="K218" i="14"/>
  <c r="I218" i="14"/>
  <c r="S217" i="14"/>
  <c r="R217" i="14"/>
  <c r="S215" i="14"/>
  <c r="R215" i="14"/>
  <c r="S214" i="14"/>
  <c r="R214" i="14"/>
  <c r="S213" i="14"/>
  <c r="R213" i="14"/>
  <c r="S212" i="14"/>
  <c r="R212" i="14"/>
  <c r="S211" i="14"/>
  <c r="R211" i="14"/>
  <c r="S210" i="14"/>
  <c r="R210" i="14"/>
  <c r="J209" i="14"/>
  <c r="J205" i="14" s="1"/>
  <c r="J204" i="14" s="1"/>
  <c r="I209" i="14"/>
  <c r="S208" i="14"/>
  <c r="R208" i="14"/>
  <c r="S207" i="14"/>
  <c r="R207" i="14"/>
  <c r="S206" i="14"/>
  <c r="R206" i="14"/>
  <c r="K205" i="14"/>
  <c r="K204" i="14" s="1"/>
  <c r="K237" i="14" s="1"/>
  <c r="I205" i="14"/>
  <c r="S203" i="14"/>
  <c r="R203" i="14"/>
  <c r="S202" i="14"/>
  <c r="R202" i="14"/>
  <c r="S201" i="14"/>
  <c r="R201" i="14"/>
  <c r="Q200" i="14"/>
  <c r="P200" i="14"/>
  <c r="O200" i="14"/>
  <c r="N200" i="14"/>
  <c r="M200" i="14"/>
  <c r="L200" i="14"/>
  <c r="K200" i="14"/>
  <c r="J200" i="14"/>
  <c r="I200" i="14"/>
  <c r="S199" i="14"/>
  <c r="R199" i="14"/>
  <c r="S198" i="14"/>
  <c r="J198" i="14"/>
  <c r="Q197" i="14"/>
  <c r="P197" i="14"/>
  <c r="O197" i="14"/>
  <c r="N197" i="14"/>
  <c r="M197" i="14"/>
  <c r="L197" i="14"/>
  <c r="K197" i="14"/>
  <c r="I197" i="14"/>
  <c r="S196" i="14"/>
  <c r="S195" i="14"/>
  <c r="R195" i="14"/>
  <c r="S194" i="14"/>
  <c r="K194" i="14"/>
  <c r="J194" i="14"/>
  <c r="I194" i="14"/>
  <c r="S193" i="14"/>
  <c r="K193" i="14"/>
  <c r="J193" i="14"/>
  <c r="I193" i="14"/>
  <c r="S192" i="14"/>
  <c r="K192" i="14"/>
  <c r="J192" i="14"/>
  <c r="I192" i="14"/>
  <c r="S191" i="14"/>
  <c r="I191" i="14"/>
  <c r="R191" i="14" s="1"/>
  <c r="S190" i="14"/>
  <c r="K190" i="14"/>
  <c r="J190" i="14"/>
  <c r="I190" i="14"/>
  <c r="S189" i="14"/>
  <c r="K189" i="14"/>
  <c r="J189" i="14"/>
  <c r="I189" i="14"/>
  <c r="S188" i="14"/>
  <c r="K188" i="14"/>
  <c r="J188" i="14"/>
  <c r="I188" i="14"/>
  <c r="S187" i="14"/>
  <c r="R187" i="14"/>
  <c r="S186" i="14"/>
  <c r="K186" i="14"/>
  <c r="J186" i="14"/>
  <c r="I186" i="14"/>
  <c r="S185" i="14"/>
  <c r="R185" i="14"/>
  <c r="S184" i="14"/>
  <c r="R184" i="14"/>
  <c r="S183" i="14"/>
  <c r="K183" i="14"/>
  <c r="J183" i="14"/>
  <c r="I183" i="14"/>
  <c r="S182" i="14"/>
  <c r="K182" i="14"/>
  <c r="K181" i="14" s="1"/>
  <c r="J182" i="14"/>
  <c r="J181" i="14" s="1"/>
  <c r="I182" i="14"/>
  <c r="Q181" i="14"/>
  <c r="Q179" i="14" s="1"/>
  <c r="P181" i="14"/>
  <c r="P179" i="14" s="1"/>
  <c r="O181" i="14"/>
  <c r="O179" i="14" s="1"/>
  <c r="N181" i="14"/>
  <c r="N179" i="14" s="1"/>
  <c r="M181" i="14"/>
  <c r="L181" i="14"/>
  <c r="L179" i="14" s="1"/>
  <c r="S180" i="14"/>
  <c r="R180" i="14"/>
  <c r="S178" i="14"/>
  <c r="K178" i="14"/>
  <c r="J178" i="14"/>
  <c r="I178" i="14"/>
  <c r="I170" i="14" s="1"/>
  <c r="S177" i="14"/>
  <c r="R177" i="14"/>
  <c r="S176" i="14"/>
  <c r="R176" i="14"/>
  <c r="Q175" i="14"/>
  <c r="P175" i="14"/>
  <c r="O175" i="14"/>
  <c r="N175" i="14"/>
  <c r="M175" i="14"/>
  <c r="L175" i="14"/>
  <c r="K175" i="14"/>
  <c r="J175" i="14"/>
  <c r="I175" i="14"/>
  <c r="S174" i="14"/>
  <c r="R174" i="14"/>
  <c r="S173" i="14"/>
  <c r="R173" i="14"/>
  <c r="Q172" i="14"/>
  <c r="P172" i="14"/>
  <c r="O172" i="14"/>
  <c r="N172" i="14"/>
  <c r="M172" i="14"/>
  <c r="L172" i="14"/>
  <c r="K172" i="14"/>
  <c r="J172" i="14"/>
  <c r="I172" i="14"/>
  <c r="S171" i="14"/>
  <c r="R171" i="14"/>
  <c r="S170" i="14"/>
  <c r="K170" i="14"/>
  <c r="S169" i="14"/>
  <c r="R169" i="14"/>
  <c r="S168" i="14"/>
  <c r="R168" i="14"/>
  <c r="S167" i="14"/>
  <c r="R167" i="14"/>
  <c r="S166" i="14"/>
  <c r="R166" i="14"/>
  <c r="S165" i="14"/>
  <c r="R165" i="14"/>
  <c r="S164" i="14"/>
  <c r="R164" i="14"/>
  <c r="S163" i="14"/>
  <c r="R163" i="14"/>
  <c r="Q162" i="14"/>
  <c r="P162" i="14"/>
  <c r="O162" i="14"/>
  <c r="N162" i="14"/>
  <c r="M162" i="14"/>
  <c r="L162" i="14"/>
  <c r="K162" i="14"/>
  <c r="J162" i="14"/>
  <c r="I162" i="14"/>
  <c r="S158" i="14"/>
  <c r="R158" i="14"/>
  <c r="S157" i="14"/>
  <c r="R157" i="14"/>
  <c r="S156" i="14"/>
  <c r="R156" i="14"/>
  <c r="S155" i="14"/>
  <c r="R155" i="14"/>
  <c r="S153" i="14"/>
  <c r="R153" i="14"/>
  <c r="S152" i="14"/>
  <c r="R152" i="14"/>
  <c r="S151" i="14"/>
  <c r="R151" i="14"/>
  <c r="S150" i="14"/>
  <c r="R150" i="14"/>
  <c r="S149" i="14"/>
  <c r="R149" i="14"/>
  <c r="Q148" i="14"/>
  <c r="P148" i="14"/>
  <c r="O148" i="14"/>
  <c r="N148" i="14"/>
  <c r="M148" i="14"/>
  <c r="L148" i="14"/>
  <c r="K148" i="14"/>
  <c r="J148" i="14"/>
  <c r="I148" i="14"/>
  <c r="S131" i="14"/>
  <c r="R131" i="14"/>
  <c r="S130" i="14"/>
  <c r="R130" i="14"/>
  <c r="Q129" i="14"/>
  <c r="P129" i="14"/>
  <c r="O129" i="14"/>
  <c r="N129" i="14"/>
  <c r="M129" i="14"/>
  <c r="L129" i="14"/>
  <c r="K129" i="14"/>
  <c r="J129" i="14"/>
  <c r="I129" i="14"/>
  <c r="S128" i="14"/>
  <c r="R128" i="14"/>
  <c r="S126" i="14"/>
  <c r="R126" i="14"/>
  <c r="S125" i="14"/>
  <c r="R125" i="14"/>
  <c r="S124" i="14"/>
  <c r="R124" i="14"/>
  <c r="S123" i="14"/>
  <c r="R123" i="14"/>
  <c r="S122" i="14"/>
  <c r="R122" i="14"/>
  <c r="S121" i="14"/>
  <c r="R121" i="14"/>
  <c r="S120" i="14"/>
  <c r="R120" i="14"/>
  <c r="Q119" i="14"/>
  <c r="P119" i="14"/>
  <c r="O119" i="14"/>
  <c r="N119" i="14"/>
  <c r="M119" i="14"/>
  <c r="L119" i="14"/>
  <c r="K119" i="14"/>
  <c r="J119" i="14"/>
  <c r="I119" i="14"/>
  <c r="M109" i="14"/>
  <c r="S102" i="14"/>
  <c r="S101" i="14"/>
  <c r="J101" i="14"/>
  <c r="I101" i="14"/>
  <c r="R101" i="14" s="1"/>
  <c r="S100" i="14"/>
  <c r="J100" i="14"/>
  <c r="I100" i="14"/>
  <c r="S99" i="14"/>
  <c r="J99" i="14"/>
  <c r="I99" i="14"/>
  <c r="R99" i="14" s="1"/>
  <c r="S98" i="14"/>
  <c r="J98" i="14"/>
  <c r="I98" i="14"/>
  <c r="Q97" i="14"/>
  <c r="P97" i="14"/>
  <c r="O97" i="14"/>
  <c r="N97" i="14"/>
  <c r="M97" i="14"/>
  <c r="L97" i="14"/>
  <c r="K97" i="14"/>
  <c r="S96" i="14"/>
  <c r="S95" i="14"/>
  <c r="J95" i="14"/>
  <c r="I95" i="14"/>
  <c r="S94" i="14"/>
  <c r="J94" i="14"/>
  <c r="I94" i="14"/>
  <c r="S93" i="14"/>
  <c r="J93" i="14"/>
  <c r="I93" i="14"/>
  <c r="S92" i="14"/>
  <c r="R92" i="14"/>
  <c r="Q91" i="14"/>
  <c r="P91" i="14"/>
  <c r="P90" i="14" s="1"/>
  <c r="O91" i="14"/>
  <c r="N91" i="14"/>
  <c r="M91" i="14"/>
  <c r="L91" i="14"/>
  <c r="L90" i="14" s="1"/>
  <c r="K91" i="14"/>
  <c r="Q89" i="14"/>
  <c r="Q117" i="14" s="1"/>
  <c r="P89" i="14"/>
  <c r="P117" i="14" s="1"/>
  <c r="O89" i="14"/>
  <c r="O117" i="14" s="1"/>
  <c r="N89" i="14"/>
  <c r="N117" i="14" s="1"/>
  <c r="M89" i="14"/>
  <c r="L89" i="14"/>
  <c r="L117" i="14" s="1"/>
  <c r="K89" i="14"/>
  <c r="K117" i="14" s="1"/>
  <c r="I89" i="14"/>
  <c r="Q88" i="14"/>
  <c r="Q116" i="14" s="1"/>
  <c r="Q146" i="14" s="1"/>
  <c r="P88" i="14"/>
  <c r="P116" i="14" s="1"/>
  <c r="P146" i="14" s="1"/>
  <c r="O88" i="14"/>
  <c r="O116" i="14" s="1"/>
  <c r="O146" i="14" s="1"/>
  <c r="N88" i="14"/>
  <c r="N116" i="14" s="1"/>
  <c r="N146" i="14" s="1"/>
  <c r="M88" i="14"/>
  <c r="M116" i="14" s="1"/>
  <c r="M146" i="14" s="1"/>
  <c r="L88" i="14"/>
  <c r="L116" i="14" s="1"/>
  <c r="L146" i="14" s="1"/>
  <c r="K88" i="14"/>
  <c r="K116" i="14" s="1"/>
  <c r="K146" i="14" s="1"/>
  <c r="J88" i="14"/>
  <c r="J116" i="14" s="1"/>
  <c r="J146" i="14" s="1"/>
  <c r="I88" i="14"/>
  <c r="I116" i="14" s="1"/>
  <c r="I146" i="14" s="1"/>
  <c r="Q87" i="14"/>
  <c r="Q115" i="14" s="1"/>
  <c r="Q145" i="14" s="1"/>
  <c r="P87" i="14"/>
  <c r="P115" i="14" s="1"/>
  <c r="P145" i="14" s="1"/>
  <c r="O87" i="14"/>
  <c r="O115" i="14" s="1"/>
  <c r="O145" i="14" s="1"/>
  <c r="N87" i="14"/>
  <c r="N115" i="14" s="1"/>
  <c r="N145" i="14" s="1"/>
  <c r="M87" i="14"/>
  <c r="M115" i="14" s="1"/>
  <c r="M145" i="14" s="1"/>
  <c r="L87" i="14"/>
  <c r="L115" i="14" s="1"/>
  <c r="L145" i="14" s="1"/>
  <c r="K87" i="14"/>
  <c r="K115" i="14" s="1"/>
  <c r="K145" i="14" s="1"/>
  <c r="J87" i="14"/>
  <c r="J115" i="14" s="1"/>
  <c r="J145" i="14" s="1"/>
  <c r="I87" i="14"/>
  <c r="I115" i="14" s="1"/>
  <c r="I145" i="14" s="1"/>
  <c r="Q85" i="14"/>
  <c r="Q113" i="14" s="1"/>
  <c r="Q143" i="14" s="1"/>
  <c r="P85" i="14"/>
  <c r="P113" i="14" s="1"/>
  <c r="P143" i="14" s="1"/>
  <c r="O85" i="14"/>
  <c r="O113" i="14" s="1"/>
  <c r="O143" i="14" s="1"/>
  <c r="N85" i="14"/>
  <c r="N113" i="14" s="1"/>
  <c r="N143" i="14" s="1"/>
  <c r="M85" i="14"/>
  <c r="L85" i="14"/>
  <c r="L113" i="14" s="1"/>
  <c r="L143" i="14" s="1"/>
  <c r="K85" i="14"/>
  <c r="K113" i="14" s="1"/>
  <c r="K143" i="14" s="1"/>
  <c r="J85" i="14"/>
  <c r="J113" i="14" s="1"/>
  <c r="J143" i="14" s="1"/>
  <c r="I85" i="14"/>
  <c r="Q83" i="14"/>
  <c r="Q111" i="14" s="1"/>
  <c r="Q141" i="14" s="1"/>
  <c r="P83" i="14"/>
  <c r="P111" i="14" s="1"/>
  <c r="P141" i="14" s="1"/>
  <c r="O83" i="14"/>
  <c r="N83" i="14"/>
  <c r="N111" i="14" s="1"/>
  <c r="N141" i="14" s="1"/>
  <c r="M83" i="14"/>
  <c r="M111" i="14" s="1"/>
  <c r="L83" i="14"/>
  <c r="L111" i="14" s="1"/>
  <c r="L141" i="14" s="1"/>
  <c r="K83" i="14"/>
  <c r="K111" i="14" s="1"/>
  <c r="K141" i="14" s="1"/>
  <c r="J83" i="14"/>
  <c r="J111" i="14" s="1"/>
  <c r="J141" i="14" s="1"/>
  <c r="I83" i="14"/>
  <c r="I111" i="14" s="1"/>
  <c r="Q82" i="14"/>
  <c r="Q110" i="14" s="1"/>
  <c r="Q140" i="14" s="1"/>
  <c r="P82" i="14"/>
  <c r="P110" i="14" s="1"/>
  <c r="P140" i="14" s="1"/>
  <c r="O82" i="14"/>
  <c r="O110" i="14" s="1"/>
  <c r="O140" i="14" s="1"/>
  <c r="N82" i="14"/>
  <c r="N110" i="14" s="1"/>
  <c r="N140" i="14" s="1"/>
  <c r="M82" i="14"/>
  <c r="M110" i="14" s="1"/>
  <c r="L82" i="14"/>
  <c r="L110" i="14" s="1"/>
  <c r="L140" i="14" s="1"/>
  <c r="K82" i="14"/>
  <c r="K110" i="14" s="1"/>
  <c r="K140" i="14" s="1"/>
  <c r="J82" i="14"/>
  <c r="J110" i="14" s="1"/>
  <c r="J140" i="14" s="1"/>
  <c r="I82" i="14"/>
  <c r="I110" i="14" s="1"/>
  <c r="Q81" i="14"/>
  <c r="Q109" i="14" s="1"/>
  <c r="Q139" i="14" s="1"/>
  <c r="P81" i="14"/>
  <c r="P109" i="14" s="1"/>
  <c r="P139" i="14" s="1"/>
  <c r="O81" i="14"/>
  <c r="O109" i="14" s="1"/>
  <c r="O139" i="14" s="1"/>
  <c r="N81" i="14"/>
  <c r="N109" i="14" s="1"/>
  <c r="N139" i="14" s="1"/>
  <c r="M81" i="14"/>
  <c r="L81" i="14"/>
  <c r="L109" i="14" s="1"/>
  <c r="L139" i="14" s="1"/>
  <c r="K81" i="14"/>
  <c r="K109" i="14" s="1"/>
  <c r="K139" i="14" s="1"/>
  <c r="J81" i="14"/>
  <c r="J109" i="14" s="1"/>
  <c r="J139" i="14" s="1"/>
  <c r="I81" i="14"/>
  <c r="Q80" i="14"/>
  <c r="Q108" i="14" s="1"/>
  <c r="Q138" i="14" s="1"/>
  <c r="P80" i="14"/>
  <c r="P108" i="14" s="1"/>
  <c r="P138" i="14" s="1"/>
  <c r="O80" i="14"/>
  <c r="O108" i="14" s="1"/>
  <c r="O138" i="14" s="1"/>
  <c r="N80" i="14"/>
  <c r="N108" i="14" s="1"/>
  <c r="N138" i="14" s="1"/>
  <c r="M80" i="14"/>
  <c r="L80" i="14"/>
  <c r="L108" i="14" s="1"/>
  <c r="L138" i="14" s="1"/>
  <c r="K80" i="14"/>
  <c r="K108" i="14" s="1"/>
  <c r="K138" i="14" s="1"/>
  <c r="J80" i="14"/>
  <c r="J108" i="14" s="1"/>
  <c r="J138" i="14" s="1"/>
  <c r="I80" i="14"/>
  <c r="I108" i="14" s="1"/>
  <c r="Q79" i="14"/>
  <c r="Q107" i="14" s="1"/>
  <c r="Q137" i="14" s="1"/>
  <c r="P79" i="14"/>
  <c r="P107" i="14" s="1"/>
  <c r="P137" i="14" s="1"/>
  <c r="O79" i="14"/>
  <c r="O107" i="14" s="1"/>
  <c r="O137" i="14" s="1"/>
  <c r="N79" i="14"/>
  <c r="N107" i="14" s="1"/>
  <c r="N137" i="14" s="1"/>
  <c r="M79" i="14"/>
  <c r="M107" i="14" s="1"/>
  <c r="M137" i="14" s="1"/>
  <c r="L79" i="14"/>
  <c r="L107" i="14" s="1"/>
  <c r="L137" i="14" s="1"/>
  <c r="K79" i="14"/>
  <c r="K107" i="14" s="1"/>
  <c r="K137" i="14" s="1"/>
  <c r="J79" i="14"/>
  <c r="J107" i="14" s="1"/>
  <c r="J137" i="14" s="1"/>
  <c r="I79" i="14"/>
  <c r="Q78" i="14"/>
  <c r="Q106" i="14" s="1"/>
  <c r="Q136" i="14" s="1"/>
  <c r="P78" i="14"/>
  <c r="P106" i="14" s="1"/>
  <c r="P136" i="14" s="1"/>
  <c r="O78" i="14"/>
  <c r="O106" i="14" s="1"/>
  <c r="O136" i="14" s="1"/>
  <c r="N78" i="14"/>
  <c r="N106" i="14" s="1"/>
  <c r="N136" i="14" s="1"/>
  <c r="M78" i="14"/>
  <c r="M106" i="14" s="1"/>
  <c r="L78" i="14"/>
  <c r="L106" i="14" s="1"/>
  <c r="L136" i="14" s="1"/>
  <c r="K78" i="14"/>
  <c r="K106" i="14" s="1"/>
  <c r="K136" i="14" s="1"/>
  <c r="J78" i="14"/>
  <c r="I78" i="14"/>
  <c r="I106" i="14" s="1"/>
  <c r="I136" i="14" s="1"/>
  <c r="Q77" i="14"/>
  <c r="Q105" i="14" s="1"/>
  <c r="Q135" i="14" s="1"/>
  <c r="P77" i="14"/>
  <c r="P105" i="14" s="1"/>
  <c r="P135" i="14" s="1"/>
  <c r="O77" i="14"/>
  <c r="O105" i="14" s="1"/>
  <c r="O135" i="14" s="1"/>
  <c r="N77" i="14"/>
  <c r="N105" i="14" s="1"/>
  <c r="N135" i="14" s="1"/>
  <c r="M77" i="14"/>
  <c r="L77" i="14"/>
  <c r="L105" i="14" s="1"/>
  <c r="L135" i="14" s="1"/>
  <c r="K77" i="14"/>
  <c r="K105" i="14" s="1"/>
  <c r="K135" i="14" s="1"/>
  <c r="J77" i="14"/>
  <c r="J105" i="14" s="1"/>
  <c r="J135" i="14" s="1"/>
  <c r="I77" i="14"/>
  <c r="S74" i="14"/>
  <c r="R74" i="14"/>
  <c r="S73" i="14"/>
  <c r="J73" i="14"/>
  <c r="I73" i="14"/>
  <c r="I71" i="14" s="1"/>
  <c r="S72" i="14"/>
  <c r="R72" i="14"/>
  <c r="Q71" i="14"/>
  <c r="P71" i="14"/>
  <c r="O71" i="14"/>
  <c r="N71" i="14"/>
  <c r="M71" i="14"/>
  <c r="L71" i="14"/>
  <c r="S70" i="14"/>
  <c r="S69" i="14"/>
  <c r="J69" i="14"/>
  <c r="I69" i="14"/>
  <c r="R69" i="14" s="1"/>
  <c r="S68" i="14"/>
  <c r="R68" i="14"/>
  <c r="Q67" i="14"/>
  <c r="P67" i="14"/>
  <c r="O67" i="14"/>
  <c r="N67" i="14"/>
  <c r="M67" i="14"/>
  <c r="L67" i="14"/>
  <c r="S66" i="14"/>
  <c r="K66" i="14"/>
  <c r="K64" i="14" s="1"/>
  <c r="K70" i="14" s="1"/>
  <c r="K67" i="14" s="1"/>
  <c r="S65" i="14"/>
  <c r="J65" i="14"/>
  <c r="I65" i="14"/>
  <c r="I66" i="14" s="1"/>
  <c r="Q64" i="14"/>
  <c r="P64" i="14"/>
  <c r="O64" i="14"/>
  <c r="N64" i="14"/>
  <c r="M64" i="14"/>
  <c r="L64" i="14"/>
  <c r="S63" i="14"/>
  <c r="J63" i="14"/>
  <c r="I63" i="14"/>
  <c r="R63" i="14" s="1"/>
  <c r="S62" i="14"/>
  <c r="J62" i="14"/>
  <c r="I62" i="14"/>
  <c r="S61" i="14"/>
  <c r="K61" i="14"/>
  <c r="J61" i="14"/>
  <c r="I61" i="14"/>
  <c r="S60" i="14"/>
  <c r="K60" i="14"/>
  <c r="J60" i="14"/>
  <c r="I60" i="14"/>
  <c r="S59" i="14"/>
  <c r="R59" i="14"/>
  <c r="S58" i="14"/>
  <c r="K58" i="14"/>
  <c r="J58" i="14"/>
  <c r="I58" i="14"/>
  <c r="S57" i="14"/>
  <c r="R57" i="14"/>
  <c r="Q56" i="14"/>
  <c r="P56" i="14"/>
  <c r="O56" i="14"/>
  <c r="N56" i="14"/>
  <c r="M56" i="14"/>
  <c r="L56" i="14"/>
  <c r="I56" i="14"/>
  <c r="S55" i="14"/>
  <c r="R55" i="14"/>
  <c r="S54" i="14"/>
  <c r="K54" i="14"/>
  <c r="J54" i="14"/>
  <c r="I54" i="14"/>
  <c r="S53" i="14"/>
  <c r="R53" i="14"/>
  <c r="S52" i="14"/>
  <c r="K52" i="14"/>
  <c r="K50" i="14" s="1"/>
  <c r="K49" i="14" s="1"/>
  <c r="J52" i="14"/>
  <c r="S51" i="14"/>
  <c r="R51" i="14"/>
  <c r="Q50" i="14"/>
  <c r="Q49" i="14" s="1"/>
  <c r="Q47" i="14" s="1"/>
  <c r="Q32" i="14" s="1"/>
  <c r="Q41" i="14" s="1"/>
  <c r="Q84" i="14" s="1"/>
  <c r="P50" i="14"/>
  <c r="O50" i="14"/>
  <c r="O49" i="14" s="1"/>
  <c r="O47" i="14" s="1"/>
  <c r="N50" i="14"/>
  <c r="N49" i="14" s="1"/>
  <c r="N47" i="14" s="1"/>
  <c r="M50" i="14"/>
  <c r="L50" i="14"/>
  <c r="J50" i="14"/>
  <c r="J49" i="14" s="1"/>
  <c r="J47" i="14" s="1"/>
  <c r="I50" i="14"/>
  <c r="P49" i="14"/>
  <c r="P47" i="14" s="1"/>
  <c r="L49" i="14"/>
  <c r="L47" i="14" s="1"/>
  <c r="S48" i="14"/>
  <c r="R48" i="14"/>
  <c r="S46" i="14"/>
  <c r="J46" i="14"/>
  <c r="R46" i="14" s="1"/>
  <c r="S45" i="14"/>
  <c r="R45" i="14"/>
  <c r="S44" i="14"/>
  <c r="R44" i="14"/>
  <c r="Q43" i="14"/>
  <c r="P43" i="14"/>
  <c r="O43" i="14"/>
  <c r="N43" i="14"/>
  <c r="M43" i="14"/>
  <c r="L43" i="14"/>
  <c r="K43" i="14"/>
  <c r="J43" i="14"/>
  <c r="I43" i="14"/>
  <c r="S42" i="14"/>
  <c r="R42" i="14"/>
  <c r="S40" i="14"/>
  <c r="R40" i="14"/>
  <c r="S39" i="14"/>
  <c r="R39" i="14"/>
  <c r="S38" i="14"/>
  <c r="R38" i="14"/>
  <c r="S37" i="14"/>
  <c r="R37" i="14"/>
  <c r="S36" i="14"/>
  <c r="R36" i="14"/>
  <c r="S35" i="14"/>
  <c r="R35" i="14"/>
  <c r="S34" i="14"/>
  <c r="R34" i="14"/>
  <c r="Q33" i="14"/>
  <c r="P33" i="14"/>
  <c r="O33" i="14"/>
  <c r="N33" i="14"/>
  <c r="M33" i="14"/>
  <c r="L33" i="14"/>
  <c r="K33" i="14"/>
  <c r="J33" i="14"/>
  <c r="I33" i="14"/>
  <c r="S31" i="14"/>
  <c r="R31" i="14"/>
  <c r="S30" i="14"/>
  <c r="R30" i="14"/>
  <c r="S29" i="14"/>
  <c r="R29" i="14"/>
  <c r="Q28" i="14"/>
  <c r="P28" i="14"/>
  <c r="O28" i="14"/>
  <c r="N28" i="14"/>
  <c r="M28" i="14"/>
  <c r="L28" i="14"/>
  <c r="K28" i="14"/>
  <c r="J28" i="14"/>
  <c r="I28" i="14"/>
  <c r="S27" i="14"/>
  <c r="R27" i="14"/>
  <c r="S26" i="14"/>
  <c r="J26" i="14"/>
  <c r="R26" i="14" s="1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Q18" i="14"/>
  <c r="Q17" i="14" s="1"/>
  <c r="P18" i="14"/>
  <c r="P17" i="14" s="1"/>
  <c r="O18" i="14"/>
  <c r="N18" i="14"/>
  <c r="N17" i="14" s="1"/>
  <c r="M18" i="14"/>
  <c r="M17" i="14" s="1"/>
  <c r="L18" i="14"/>
  <c r="L17" i="14" s="1"/>
  <c r="K18" i="14"/>
  <c r="J18" i="14"/>
  <c r="I18" i="14"/>
  <c r="I17" i="14" s="1"/>
  <c r="O17" i="14"/>
  <c r="L32" i="14" l="1"/>
  <c r="L41" i="14" s="1"/>
  <c r="L84" i="14" s="1"/>
  <c r="L112" i="14" s="1"/>
  <c r="L127" i="14" s="1"/>
  <c r="S71" i="14"/>
  <c r="Q161" i="14"/>
  <c r="Q236" i="14" s="1"/>
  <c r="M216" i="14"/>
  <c r="M240" i="14" s="1"/>
  <c r="R289" i="14"/>
  <c r="O369" i="14"/>
  <c r="O368" i="14" s="1"/>
  <c r="O367" i="14" s="1"/>
  <c r="O366" i="14" s="1"/>
  <c r="O209" i="14" s="1"/>
  <c r="O205" i="14" s="1"/>
  <c r="O204" i="14" s="1"/>
  <c r="O237" i="14" s="1"/>
  <c r="N393" i="14"/>
  <c r="N392" i="14" s="1"/>
  <c r="S421" i="14"/>
  <c r="S437" i="14"/>
  <c r="O161" i="14"/>
  <c r="O236" i="14" s="1"/>
  <c r="J297" i="14"/>
  <c r="J277" i="14" s="1"/>
  <c r="L393" i="14"/>
  <c r="L392" i="14" s="1"/>
  <c r="S64" i="14"/>
  <c r="S89" i="14"/>
  <c r="J102" i="14"/>
  <c r="J97" i="14" s="1"/>
  <c r="R97" i="14" s="1"/>
  <c r="R182" i="14"/>
  <c r="R183" i="14"/>
  <c r="R194" i="14"/>
  <c r="N216" i="14"/>
  <c r="N240" i="14" s="1"/>
  <c r="M229" i="14"/>
  <c r="S392" i="14"/>
  <c r="S18" i="14"/>
  <c r="Q307" i="14"/>
  <c r="Q299" i="14" s="1"/>
  <c r="J86" i="14"/>
  <c r="J114" i="14" s="1"/>
  <c r="J144" i="14" s="1"/>
  <c r="N86" i="14"/>
  <c r="N114" i="14" s="1"/>
  <c r="N144" i="14" s="1"/>
  <c r="R78" i="14"/>
  <c r="R79" i="14"/>
  <c r="K90" i="14"/>
  <c r="O90" i="14"/>
  <c r="R95" i="14"/>
  <c r="R100" i="14"/>
  <c r="S119" i="14"/>
  <c r="R175" i="14"/>
  <c r="I161" i="14"/>
  <c r="I307" i="14" s="1"/>
  <c r="I299" i="14" s="1"/>
  <c r="I181" i="14"/>
  <c r="R181" i="14" s="1"/>
  <c r="J216" i="14"/>
  <c r="P229" i="14"/>
  <c r="M277" i="14"/>
  <c r="S277" i="14" s="1"/>
  <c r="L368" i="14"/>
  <c r="L367" i="14" s="1"/>
  <c r="L366" i="14" s="1"/>
  <c r="L209" i="14" s="1"/>
  <c r="L205" i="14" s="1"/>
  <c r="L204" i="14" s="1"/>
  <c r="L237" i="14" s="1"/>
  <c r="P368" i="14"/>
  <c r="S387" i="14"/>
  <c r="I369" i="14"/>
  <c r="I368" i="14" s="1"/>
  <c r="Q369" i="14"/>
  <c r="Q368" i="14" s="1"/>
  <c r="Q367" i="14" s="1"/>
  <c r="Q366" i="14" s="1"/>
  <c r="Q209" i="14" s="1"/>
  <c r="Q205" i="14" s="1"/>
  <c r="Q204" i="14" s="1"/>
  <c r="Q237" i="14" s="1"/>
  <c r="K76" i="14"/>
  <c r="K104" i="14" s="1"/>
  <c r="K134" i="14" s="1"/>
  <c r="O76" i="14"/>
  <c r="O104" i="14" s="1"/>
  <c r="O134" i="14" s="1"/>
  <c r="L86" i="14"/>
  <c r="L114" i="14" s="1"/>
  <c r="L144" i="14" s="1"/>
  <c r="P86" i="14"/>
  <c r="P114" i="14" s="1"/>
  <c r="P144" i="14" s="1"/>
  <c r="K86" i="14"/>
  <c r="K114" i="14" s="1"/>
  <c r="K144" i="14" s="1"/>
  <c r="O86" i="14"/>
  <c r="O114" i="14" s="1"/>
  <c r="O144" i="14" s="1"/>
  <c r="M90" i="14"/>
  <c r="S90" i="14" s="1"/>
  <c r="Q90" i="14"/>
  <c r="Q112" i="14" s="1"/>
  <c r="Q127" i="14" s="1"/>
  <c r="I102" i="14"/>
  <c r="I97" i="14" s="1"/>
  <c r="R188" i="14"/>
  <c r="L229" i="14"/>
  <c r="N229" i="14"/>
  <c r="I229" i="14"/>
  <c r="N368" i="14"/>
  <c r="K393" i="14"/>
  <c r="K392" i="14" s="1"/>
  <c r="K367" i="14" s="1"/>
  <c r="K366" i="14" s="1"/>
  <c r="J393" i="14"/>
  <c r="J392" i="14" s="1"/>
  <c r="K297" i="14"/>
  <c r="K277" i="14" s="1"/>
  <c r="J17" i="14"/>
  <c r="O307" i="14"/>
  <c r="O299" i="14" s="1"/>
  <c r="R18" i="14"/>
  <c r="K47" i="14"/>
  <c r="O32" i="14"/>
  <c r="O41" i="14" s="1"/>
  <c r="O84" i="14" s="1"/>
  <c r="O112" i="14" s="1"/>
  <c r="R77" i="14"/>
  <c r="S77" i="14"/>
  <c r="S80" i="14"/>
  <c r="R85" i="14"/>
  <c r="S97" i="14"/>
  <c r="J106" i="14"/>
  <c r="J136" i="14" s="1"/>
  <c r="S129" i="14"/>
  <c r="K161" i="14"/>
  <c r="S172" i="14"/>
  <c r="R189" i="14"/>
  <c r="S200" i="14"/>
  <c r="L216" i="14"/>
  <c r="P216" i="14"/>
  <c r="R223" i="14"/>
  <c r="J229" i="14"/>
  <c r="R249" i="14"/>
  <c r="S394" i="14"/>
  <c r="S417" i="14"/>
  <c r="R421" i="14"/>
  <c r="K17" i="14"/>
  <c r="P32" i="14"/>
  <c r="P41" i="14" s="1"/>
  <c r="P84" i="14" s="1"/>
  <c r="P112" i="14" s="1"/>
  <c r="P127" i="14" s="1"/>
  <c r="P142" i="14" s="1"/>
  <c r="R52" i="14"/>
  <c r="R58" i="14"/>
  <c r="R60" i="14"/>
  <c r="S67" i="14"/>
  <c r="R81" i="14"/>
  <c r="S81" i="14"/>
  <c r="S83" i="14"/>
  <c r="I96" i="14"/>
  <c r="R96" i="14" s="1"/>
  <c r="R94" i="14"/>
  <c r="R98" i="14"/>
  <c r="S116" i="14"/>
  <c r="S148" i="14"/>
  <c r="S175" i="14"/>
  <c r="R192" i="14"/>
  <c r="S218" i="14"/>
  <c r="Q216" i="14"/>
  <c r="Q240" i="14" s="1"/>
  <c r="R231" i="14"/>
  <c r="J248" i="14"/>
  <c r="K248" i="14"/>
  <c r="R266" i="14"/>
  <c r="I393" i="14"/>
  <c r="R393" i="14" s="1"/>
  <c r="S403" i="14"/>
  <c r="S137" i="14"/>
  <c r="I113" i="14"/>
  <c r="R113" i="14" s="1"/>
  <c r="R146" i="14"/>
  <c r="J368" i="14"/>
  <c r="J76" i="14"/>
  <c r="J104" i="14" s="1"/>
  <c r="J134" i="14" s="1"/>
  <c r="N76" i="14"/>
  <c r="N104" i="14" s="1"/>
  <c r="N134" i="14" s="1"/>
  <c r="I86" i="14"/>
  <c r="Q86" i="14"/>
  <c r="Q114" i="14" s="1"/>
  <c r="Q144" i="14" s="1"/>
  <c r="Q76" i="14"/>
  <c r="Q104" i="14" s="1"/>
  <c r="Q134" i="14" s="1"/>
  <c r="N32" i="14"/>
  <c r="N41" i="14" s="1"/>
  <c r="N84" i="14" s="1"/>
  <c r="R54" i="14"/>
  <c r="R62" i="14"/>
  <c r="P76" i="14"/>
  <c r="P104" i="14" s="1"/>
  <c r="P134" i="14" s="1"/>
  <c r="S79" i="14"/>
  <c r="R116" i="14"/>
  <c r="S146" i="14"/>
  <c r="N90" i="14"/>
  <c r="I109" i="14"/>
  <c r="I139" i="14" s="1"/>
  <c r="R139" i="14" s="1"/>
  <c r="R119" i="14"/>
  <c r="L161" i="14"/>
  <c r="L236" i="14" s="1"/>
  <c r="P161" i="14"/>
  <c r="P236" i="14" s="1"/>
  <c r="S248" i="14"/>
  <c r="R281" i="14"/>
  <c r="R287" i="14"/>
  <c r="R288" i="14"/>
  <c r="R370" i="14"/>
  <c r="P393" i="14"/>
  <c r="P392" i="14" s="1"/>
  <c r="S415" i="14"/>
  <c r="O127" i="14"/>
  <c r="O142" i="14" s="1"/>
  <c r="S50" i="14"/>
  <c r="M49" i="14"/>
  <c r="J71" i="14"/>
  <c r="K73" i="14"/>
  <c r="K71" i="14" s="1"/>
  <c r="I143" i="14"/>
  <c r="R143" i="14" s="1"/>
  <c r="R403" i="14"/>
  <c r="Q75" i="14"/>
  <c r="M86" i="14"/>
  <c r="S28" i="14"/>
  <c r="I64" i="14"/>
  <c r="R65" i="14"/>
  <c r="R82" i="14"/>
  <c r="I105" i="14"/>
  <c r="S115" i="14"/>
  <c r="S181" i="14"/>
  <c r="M179" i="14"/>
  <c r="S179" i="14" s="1"/>
  <c r="R186" i="14"/>
  <c r="R28" i="14"/>
  <c r="R43" i="14"/>
  <c r="S56" i="14"/>
  <c r="J56" i="14"/>
  <c r="R136" i="14"/>
  <c r="M136" i="14"/>
  <c r="S136" i="14" s="1"/>
  <c r="S106" i="14"/>
  <c r="I138" i="14"/>
  <c r="R138" i="14" s="1"/>
  <c r="R108" i="14"/>
  <c r="I141" i="14"/>
  <c r="R141" i="14" s="1"/>
  <c r="R111" i="14"/>
  <c r="M141" i="14"/>
  <c r="M113" i="14"/>
  <c r="S85" i="14"/>
  <c r="R87" i="14"/>
  <c r="S145" i="14"/>
  <c r="K132" i="14"/>
  <c r="K147" i="14" s="1"/>
  <c r="R102" i="14"/>
  <c r="M105" i="14"/>
  <c r="R115" i="14"/>
  <c r="M117" i="14"/>
  <c r="R50" i="14"/>
  <c r="I49" i="14"/>
  <c r="I140" i="14"/>
  <c r="R140" i="14" s="1"/>
  <c r="R110" i="14"/>
  <c r="M140" i="14"/>
  <c r="S140" i="14" s="1"/>
  <c r="S110" i="14"/>
  <c r="Q132" i="14"/>
  <c r="Q147" i="14" s="1"/>
  <c r="O111" i="14"/>
  <c r="O141" i="14" s="1"/>
  <c r="R145" i="14"/>
  <c r="I117" i="14"/>
  <c r="S107" i="14"/>
  <c r="M139" i="14"/>
  <c r="S139" i="14" s="1"/>
  <c r="S109" i="14"/>
  <c r="S17" i="14"/>
  <c r="L307" i="14"/>
  <c r="L299" i="14" s="1"/>
  <c r="L75" i="14"/>
  <c r="L103" i="14" s="1"/>
  <c r="I76" i="14"/>
  <c r="R33" i="14"/>
  <c r="S33" i="14"/>
  <c r="M76" i="14"/>
  <c r="S43" i="14"/>
  <c r="K56" i="14"/>
  <c r="R56" i="14" s="1"/>
  <c r="R61" i="14"/>
  <c r="J66" i="14"/>
  <c r="J64" i="14" s="1"/>
  <c r="L76" i="14"/>
  <c r="L104" i="14" s="1"/>
  <c r="L134" i="14" s="1"/>
  <c r="S87" i="14"/>
  <c r="L132" i="14"/>
  <c r="L147" i="14" s="1"/>
  <c r="P132" i="14"/>
  <c r="P147" i="14" s="1"/>
  <c r="S91" i="14"/>
  <c r="R93" i="14"/>
  <c r="J96" i="14"/>
  <c r="J91" i="14" s="1"/>
  <c r="S82" i="14"/>
  <c r="J89" i="14"/>
  <c r="J117" i="14" s="1"/>
  <c r="M108" i="14"/>
  <c r="R437" i="14"/>
  <c r="R80" i="14"/>
  <c r="R88" i="14"/>
  <c r="I107" i="14"/>
  <c r="R129" i="14"/>
  <c r="N132" i="14"/>
  <c r="N147" i="14" s="1"/>
  <c r="R162" i="14"/>
  <c r="S162" i="14"/>
  <c r="M161" i="14"/>
  <c r="S78" i="14"/>
  <c r="O132" i="14"/>
  <c r="O147" i="14" s="1"/>
  <c r="R230" i="14"/>
  <c r="R83" i="14"/>
  <c r="S88" i="14"/>
  <c r="J197" i="14"/>
  <c r="J237" i="14" s="1"/>
  <c r="R198" i="14"/>
  <c r="R148" i="14"/>
  <c r="J196" i="14"/>
  <c r="J179" i="14" s="1"/>
  <c r="R190" i="14"/>
  <c r="R228" i="14"/>
  <c r="I216" i="14"/>
  <c r="S424" i="14"/>
  <c r="R429" i="14"/>
  <c r="I424" i="14"/>
  <c r="R424" i="14" s="1"/>
  <c r="S197" i="14"/>
  <c r="R275" i="14"/>
  <c r="I265" i="14"/>
  <c r="P367" i="14"/>
  <c r="P366" i="14" s="1"/>
  <c r="P209" i="14" s="1"/>
  <c r="P205" i="14" s="1"/>
  <c r="P204" i="14" s="1"/>
  <c r="J367" i="14"/>
  <c r="J366" i="14" s="1"/>
  <c r="R387" i="14"/>
  <c r="I392" i="14"/>
  <c r="R407" i="14"/>
  <c r="R417" i="14"/>
  <c r="N161" i="14"/>
  <c r="N236" i="14" s="1"/>
  <c r="R172" i="14"/>
  <c r="J170" i="14"/>
  <c r="R170" i="14" s="1"/>
  <c r="R178" i="14"/>
  <c r="I196" i="14"/>
  <c r="R200" i="14"/>
  <c r="R218" i="14"/>
  <c r="M369" i="14"/>
  <c r="S384" i="14"/>
  <c r="K196" i="14"/>
  <c r="K179" i="14" s="1"/>
  <c r="R193" i="14"/>
  <c r="P237" i="14"/>
  <c r="I204" i="14"/>
  <c r="I237" i="14" s="1"/>
  <c r="J240" i="14"/>
  <c r="K216" i="14"/>
  <c r="K240" i="14" s="1"/>
  <c r="O216" i="14"/>
  <c r="O240" i="14" s="1"/>
  <c r="O244" i="14" s="1"/>
  <c r="S229" i="14"/>
  <c r="R235" i="14"/>
  <c r="S249" i="14"/>
  <c r="R280" i="14"/>
  <c r="I297" i="14"/>
  <c r="R384" i="14"/>
  <c r="R394" i="14"/>
  <c r="L244" i="14" l="1"/>
  <c r="L246" i="14" s="1"/>
  <c r="I91" i="14"/>
  <c r="L240" i="14"/>
  <c r="R17" i="14"/>
  <c r="R368" i="14"/>
  <c r="P75" i="14"/>
  <c r="P103" i="14" s="1"/>
  <c r="O75" i="14"/>
  <c r="O103" i="14" s="1"/>
  <c r="R106" i="14"/>
  <c r="Q103" i="14"/>
  <c r="J90" i="14"/>
  <c r="N112" i="14"/>
  <c r="N127" i="14" s="1"/>
  <c r="N118" i="14" s="1"/>
  <c r="N133" i="14" s="1"/>
  <c r="R71" i="14"/>
  <c r="R229" i="14"/>
  <c r="R297" i="14"/>
  <c r="N367" i="14"/>
  <c r="N366" i="14" s="1"/>
  <c r="N209" i="14" s="1"/>
  <c r="N205" i="14" s="1"/>
  <c r="N204" i="14" s="1"/>
  <c r="N237" i="14" s="1"/>
  <c r="N244" i="14" s="1"/>
  <c r="N246" i="14" s="1"/>
  <c r="R369" i="14"/>
  <c r="R73" i="14"/>
  <c r="P240" i="14"/>
  <c r="P244" i="14" s="1"/>
  <c r="P246" i="14" s="1"/>
  <c r="R246" i="14" s="1"/>
  <c r="R237" i="14"/>
  <c r="R109" i="14"/>
  <c r="R66" i="14"/>
  <c r="R205" i="14"/>
  <c r="K236" i="14"/>
  <c r="K244" i="14" s="1"/>
  <c r="K246" i="14" s="1"/>
  <c r="P307" i="14"/>
  <c r="P299" i="14" s="1"/>
  <c r="N75" i="14"/>
  <c r="N103" i="14" s="1"/>
  <c r="N154" i="14" s="1"/>
  <c r="N159" i="14" s="1"/>
  <c r="L118" i="14"/>
  <c r="L133" i="14" s="1"/>
  <c r="K307" i="14"/>
  <c r="K299" i="14" s="1"/>
  <c r="N307" i="14"/>
  <c r="N299" i="14" s="1"/>
  <c r="R86" i="14"/>
  <c r="I114" i="14"/>
  <c r="J70" i="14"/>
  <c r="J67" i="14" s="1"/>
  <c r="J32" i="14" s="1"/>
  <c r="J161" i="14"/>
  <c r="J132" i="14"/>
  <c r="J127" i="14" s="1"/>
  <c r="J118" i="14" s="1"/>
  <c r="M132" i="14"/>
  <c r="S132" i="14" s="1"/>
  <c r="S117" i="14"/>
  <c r="I70" i="14"/>
  <c r="R64" i="14"/>
  <c r="S216" i="14"/>
  <c r="R76" i="14"/>
  <c r="I104" i="14"/>
  <c r="R117" i="14"/>
  <c r="I132" i="14"/>
  <c r="I147" i="14" s="1"/>
  <c r="M143" i="14"/>
  <c r="S143" i="14" s="1"/>
  <c r="S113" i="14"/>
  <c r="S240" i="14"/>
  <c r="I240" i="14"/>
  <c r="R240" i="14" s="1"/>
  <c r="R216" i="14"/>
  <c r="I137" i="14"/>
  <c r="R137" i="14" s="1"/>
  <c r="R107" i="14"/>
  <c r="S76" i="14"/>
  <c r="M104" i="14"/>
  <c r="P154" i="14"/>
  <c r="P159" i="14" s="1"/>
  <c r="O154" i="14"/>
  <c r="O159" i="14" s="1"/>
  <c r="R49" i="14"/>
  <c r="I47" i="14"/>
  <c r="R91" i="14"/>
  <c r="I90" i="14"/>
  <c r="R90" i="14" s="1"/>
  <c r="S111" i="14"/>
  <c r="K32" i="14"/>
  <c r="Q118" i="14"/>
  <c r="P118" i="14"/>
  <c r="P133" i="14" s="1"/>
  <c r="M236" i="14"/>
  <c r="S161" i="14"/>
  <c r="L154" i="14"/>
  <c r="L159" i="14" s="1"/>
  <c r="R89" i="14"/>
  <c r="Q154" i="14"/>
  <c r="Q159" i="14" s="1"/>
  <c r="R196" i="14"/>
  <c r="I179" i="14"/>
  <c r="R392" i="14"/>
  <c r="I367" i="14"/>
  <c r="R197" i="14"/>
  <c r="S49" i="14"/>
  <c r="M47" i="14"/>
  <c r="L142" i="14"/>
  <c r="M368" i="14"/>
  <c r="S369" i="14"/>
  <c r="I277" i="14"/>
  <c r="R277" i="14" s="1"/>
  <c r="R204" i="14"/>
  <c r="R265" i="14"/>
  <c r="I248" i="14"/>
  <c r="R248" i="14" s="1"/>
  <c r="O118" i="14"/>
  <c r="O133" i="14" s="1"/>
  <c r="M307" i="14"/>
  <c r="Q244" i="14"/>
  <c r="M138" i="14"/>
  <c r="S138" i="14" s="1"/>
  <c r="S108" i="14"/>
  <c r="M135" i="14"/>
  <c r="S135" i="14" s="1"/>
  <c r="S105" i="14"/>
  <c r="S141" i="14"/>
  <c r="I135" i="14"/>
  <c r="R135" i="14" s="1"/>
  <c r="R105" i="14"/>
  <c r="M114" i="14"/>
  <c r="S86" i="14"/>
  <c r="Q142" i="14"/>
  <c r="Q133" i="14" l="1"/>
  <c r="R209" i="14"/>
  <c r="R114" i="14"/>
  <c r="I144" i="14"/>
  <c r="R144" i="14" s="1"/>
  <c r="J147" i="14"/>
  <c r="R147" i="14" s="1"/>
  <c r="J41" i="14"/>
  <c r="J84" i="14" s="1"/>
  <c r="J112" i="14" s="1"/>
  <c r="J142" i="14" s="1"/>
  <c r="J75" i="14"/>
  <c r="J103" i="14" s="1"/>
  <c r="S307" i="14"/>
  <c r="M299" i="14"/>
  <c r="S299" i="14" s="1"/>
  <c r="R367" i="14"/>
  <c r="I366" i="14"/>
  <c r="R366" i="14" s="1"/>
  <c r="M32" i="14"/>
  <c r="S47" i="14"/>
  <c r="K41" i="14"/>
  <c r="K84" i="14" s="1"/>
  <c r="K112" i="14" s="1"/>
  <c r="K75" i="14"/>
  <c r="K103" i="14" s="1"/>
  <c r="J236" i="14"/>
  <c r="J244" i="14" s="1"/>
  <c r="J246" i="14" s="1"/>
  <c r="R161" i="14"/>
  <c r="R307" i="14" s="1"/>
  <c r="R299" i="14" s="1"/>
  <c r="J307" i="14"/>
  <c r="J299" i="14" s="1"/>
  <c r="N142" i="14"/>
  <c r="R179" i="14"/>
  <c r="I236" i="14"/>
  <c r="S236" i="14"/>
  <c r="M147" i="14"/>
  <c r="S147" i="14" s="1"/>
  <c r="I127" i="14"/>
  <c r="R132" i="14"/>
  <c r="R47" i="14"/>
  <c r="S114" i="14"/>
  <c r="M144" i="14"/>
  <c r="S144" i="14" s="1"/>
  <c r="S368" i="14"/>
  <c r="M367" i="14"/>
  <c r="S104" i="14"/>
  <c r="M134" i="14"/>
  <c r="S134" i="14" s="1"/>
  <c r="I134" i="14"/>
  <c r="R134" i="14" s="1"/>
  <c r="R104" i="14"/>
  <c r="R70" i="14"/>
  <c r="I67" i="14"/>
  <c r="R67" i="14" s="1"/>
  <c r="I32" i="14" l="1"/>
  <c r="I75" i="14" s="1"/>
  <c r="S367" i="14"/>
  <c r="M366" i="14"/>
  <c r="S32" i="14"/>
  <c r="M41" i="14"/>
  <c r="M75" i="14"/>
  <c r="K154" i="14"/>
  <c r="K159" i="14" s="1"/>
  <c r="J154" i="14"/>
  <c r="J159" i="14" s="1"/>
  <c r="J133" i="14"/>
  <c r="I118" i="14"/>
  <c r="I244" i="14"/>
  <c r="R236" i="14"/>
  <c r="K127" i="14"/>
  <c r="K118" i="14" s="1"/>
  <c r="K133" i="14" s="1"/>
  <c r="I41" i="14" l="1"/>
  <c r="I84" i="14" s="1"/>
  <c r="K142" i="14"/>
  <c r="R127" i="14"/>
  <c r="R32" i="14"/>
  <c r="M103" i="14"/>
  <c r="S75" i="14"/>
  <c r="I246" i="14"/>
  <c r="R244" i="14"/>
  <c r="S41" i="14"/>
  <c r="M84" i="14"/>
  <c r="R118" i="14"/>
  <c r="S366" i="14"/>
  <c r="M209" i="14"/>
  <c r="R75" i="14"/>
  <c r="I103" i="14"/>
  <c r="R41" i="14" l="1"/>
  <c r="I112" i="14"/>
  <c r="R84" i="14"/>
  <c r="M112" i="14"/>
  <c r="S84" i="14"/>
  <c r="I154" i="14"/>
  <c r="I133" i="14"/>
  <c r="R133" i="14" s="1"/>
  <c r="R103" i="14"/>
  <c r="S209" i="14"/>
  <c r="M205" i="14"/>
  <c r="M154" i="14"/>
  <c r="S103" i="14"/>
  <c r="S112" i="14" l="1"/>
  <c r="M127" i="14"/>
  <c r="M159" i="14"/>
  <c r="S159" i="14" s="1"/>
  <c r="S154" i="14"/>
  <c r="S205" i="14"/>
  <c r="M204" i="14"/>
  <c r="I159" i="14"/>
  <c r="R154" i="14"/>
  <c r="R159" i="14" s="1"/>
  <c r="I142" i="14"/>
  <c r="R142" i="14" s="1"/>
  <c r="R112" i="14"/>
  <c r="S204" i="14" l="1"/>
  <c r="M237" i="14"/>
  <c r="S127" i="14"/>
  <c r="M118" i="14"/>
  <c r="M142" i="14"/>
  <c r="S142" i="14" s="1"/>
  <c r="S118" i="14" l="1"/>
  <c r="M133" i="14"/>
  <c r="S133" i="14" s="1"/>
  <c r="S237" i="14"/>
  <c r="M244" i="14"/>
  <c r="M246" i="14" l="1"/>
  <c r="S244" i="14"/>
  <c r="O245" i="14" l="1"/>
  <c r="O246" i="14" l="1"/>
  <c r="Q245" i="14" l="1"/>
  <c r="Q246" i="14" l="1"/>
  <c r="S246" i="14" s="1"/>
  <c r="S245" i="14"/>
  <c r="E23" i="11" l="1"/>
  <c r="F22" i="11"/>
  <c r="E22" i="11"/>
  <c r="F21" i="11"/>
  <c r="E21" i="11"/>
  <c r="F20" i="11"/>
  <c r="E20" i="11"/>
  <c r="D20" i="11"/>
  <c r="D18" i="11"/>
  <c r="A18" i="11"/>
  <c r="A19" i="11" s="1"/>
  <c r="A20" i="11" s="1"/>
  <c r="A21" i="11" s="1"/>
  <c r="A22" i="11" s="1"/>
  <c r="A23" i="11" s="1"/>
  <c r="D17" i="11"/>
  <c r="T26" i="10" l="1"/>
  <c r="T21" i="10" s="1"/>
  <c r="T20" i="10" s="1"/>
  <c r="T15" i="10" s="1"/>
  <c r="D18" i="9" l="1"/>
  <c r="D19" i="9" s="1"/>
  <c r="D24" i="9" s="1"/>
  <c r="D25" i="9" s="1"/>
  <c r="D26" i="9" s="1"/>
  <c r="D27" i="9" s="1"/>
  <c r="I33" i="8" l="1"/>
  <c r="I31" i="8" s="1"/>
  <c r="I26" i="8" s="1"/>
  <c r="I25" i="8" s="1"/>
  <c r="I20" i="8" s="1"/>
  <c r="F32" i="8"/>
  <c r="F31" i="8" s="1"/>
  <c r="F26" i="8" s="1"/>
  <c r="F25" i="8" s="1"/>
  <c r="F20" i="8" s="1"/>
  <c r="E32" i="8"/>
  <c r="E31" i="8" s="1"/>
  <c r="E26" i="8" s="1"/>
  <c r="E25" i="8" s="1"/>
  <c r="E20" i="8" s="1"/>
  <c r="M31" i="8"/>
  <c r="L31" i="8"/>
  <c r="L25" i="8" s="1"/>
  <c r="L20" i="8" s="1"/>
  <c r="K31" i="8"/>
  <c r="J31" i="8"/>
  <c r="J26" i="8" s="1"/>
  <c r="J25" i="8" s="1"/>
  <c r="J20" i="8" s="1"/>
  <c r="H31" i="8"/>
  <c r="H26" i="8" s="1"/>
  <c r="H25" i="8" s="1"/>
  <c r="H20" i="8" s="1"/>
  <c r="G31" i="8"/>
  <c r="G26" i="8" s="1"/>
  <c r="G25" i="8" s="1"/>
  <c r="G20" i="8" s="1"/>
  <c r="D31" i="8"/>
  <c r="M26" i="8"/>
  <c r="L26" i="8"/>
  <c r="K26" i="8"/>
  <c r="D26" i="8"/>
  <c r="D25" i="8" s="1"/>
  <c r="D20" i="8" s="1"/>
  <c r="M25" i="8"/>
  <c r="M20" i="8" s="1"/>
  <c r="K25" i="8"/>
  <c r="K20" i="8" s="1"/>
  <c r="AU33" i="7" l="1"/>
  <c r="AU32" i="7"/>
  <c r="AU31" i="7"/>
  <c r="CO34" i="4" l="1"/>
  <c r="CJ34" i="4"/>
  <c r="CO33" i="4"/>
  <c r="CJ33" i="4"/>
  <c r="CO32" i="4"/>
  <c r="CO31" i="4"/>
  <c r="CJ31" i="4"/>
  <c r="CI31" i="4"/>
  <c r="CE31" i="4"/>
  <c r="CO26" i="4"/>
  <c r="CJ26" i="4"/>
  <c r="CI26" i="4"/>
  <c r="CE26" i="4"/>
  <c r="CO25" i="4"/>
  <c r="CJ25" i="4"/>
  <c r="CI25" i="4"/>
  <c r="CE25" i="4"/>
  <c r="CO24" i="4"/>
  <c r="CJ24" i="4"/>
  <c r="CI24" i="4"/>
  <c r="CE24" i="4"/>
  <c r="CO23" i="4"/>
  <c r="CJ23" i="4"/>
  <c r="CI23" i="4"/>
  <c r="CE23" i="4"/>
  <c r="CO22" i="4"/>
  <c r="CJ22" i="4"/>
  <c r="CI22" i="4"/>
  <c r="CE22" i="4"/>
  <c r="CO21" i="4"/>
  <c r="CJ21" i="4"/>
  <c r="CI21" i="4"/>
  <c r="CE21" i="4"/>
  <c r="CO20" i="4"/>
  <c r="CJ20" i="4"/>
  <c r="CI20" i="4"/>
  <c r="CE20" i="4"/>
  <c r="BK34" i="4" l="1"/>
  <c r="BF34" i="4"/>
  <c r="BK33" i="4"/>
  <c r="BF33" i="4"/>
  <c r="BF31" i="4" s="1"/>
  <c r="BK32" i="4"/>
  <c r="BK31" i="4"/>
  <c r="BE31" i="4"/>
  <c r="BA31" i="4"/>
  <c r="BK26" i="4"/>
  <c r="BE26" i="4"/>
  <c r="BA26" i="4"/>
  <c r="BK25" i="4"/>
  <c r="BE25" i="4"/>
  <c r="BA25" i="4"/>
  <c r="BK24" i="4"/>
  <c r="BF24" i="4"/>
  <c r="BE24" i="4"/>
  <c r="BA24" i="4"/>
  <c r="BK23" i="4"/>
  <c r="BF23" i="4"/>
  <c r="BE23" i="4"/>
  <c r="BA23" i="4"/>
  <c r="BK22" i="4"/>
  <c r="BF22" i="4"/>
  <c r="BE22" i="4"/>
  <c r="BA22" i="4"/>
  <c r="BK21" i="4"/>
  <c r="BF21" i="4"/>
  <c r="BE21" i="4"/>
  <c r="BA21" i="4"/>
  <c r="BK20" i="4"/>
  <c r="BE20" i="4"/>
  <c r="BA20" i="4"/>
  <c r="BF26" i="4" l="1"/>
  <c r="BF25" i="4"/>
  <c r="BF20" i="4" s="1"/>
  <c r="AG33" i="4" l="1"/>
  <c r="AB33" i="4"/>
  <c r="AG32" i="4"/>
  <c r="AB32" i="4"/>
  <c r="AB31" i="4"/>
  <c r="AB26" i="4" s="1"/>
  <c r="W31" i="4"/>
  <c r="O31" i="4"/>
  <c r="O26" i="4" s="1"/>
  <c r="K31" i="4"/>
  <c r="AG26" i="4"/>
  <c r="AA26" i="4"/>
  <c r="W26" i="4"/>
  <c r="K26" i="4"/>
  <c r="AG25" i="4"/>
  <c r="AA25" i="4"/>
  <c r="W25" i="4"/>
  <c r="O25" i="4"/>
  <c r="K25" i="4"/>
  <c r="AG24" i="4"/>
  <c r="AB24" i="4"/>
  <c r="AA24" i="4"/>
  <c r="W24" i="4"/>
  <c r="AG23" i="4"/>
  <c r="AB23" i="4"/>
  <c r="AA23" i="4"/>
  <c r="W23" i="4"/>
  <c r="AG22" i="4"/>
  <c r="AB22" i="4"/>
  <c r="AA22" i="4"/>
  <c r="W22" i="4"/>
  <c r="AG21" i="4"/>
  <c r="AB21" i="4"/>
  <c r="AA21" i="4"/>
  <c r="W21" i="4"/>
  <c r="AG20" i="4"/>
  <c r="AA20" i="4"/>
  <c r="W20" i="4"/>
  <c r="O20" i="4"/>
  <c r="K20" i="4"/>
  <c r="AB25" i="4" l="1"/>
  <c r="AB20" i="4" s="1"/>
  <c r="BM34" i="3" l="1"/>
  <c r="BI34" i="3"/>
  <c r="BG34" i="3"/>
  <c r="BC34" i="3"/>
  <c r="BM33" i="3"/>
  <c r="BI33" i="3"/>
  <c r="BG33" i="3"/>
  <c r="BC33" i="3"/>
  <c r="BM32" i="3"/>
  <c r="BI32" i="3"/>
  <c r="BG32" i="3"/>
  <c r="S32" i="3"/>
  <c r="BC32" i="3" s="1"/>
  <c r="BC31" i="3" s="1"/>
  <c r="BI31" i="3"/>
  <c r="AW31" i="3"/>
  <c r="AQ31" i="3"/>
  <c r="AQ25" i="3" s="1"/>
  <c r="AQ20" i="3" s="1"/>
  <c r="AK31" i="3"/>
  <c r="AE31" i="3"/>
  <c r="Y31" i="3"/>
  <c r="S31" i="3"/>
  <c r="BI26" i="3"/>
  <c r="AW26" i="3"/>
  <c r="AQ26" i="3"/>
  <c r="AK26" i="3"/>
  <c r="AE26" i="3"/>
  <c r="Y26" i="3"/>
  <c r="S26" i="3"/>
  <c r="BI25" i="3"/>
  <c r="AW25" i="3"/>
  <c r="AU25" i="3"/>
  <c r="AK25" i="3"/>
  <c r="AI25" i="3"/>
  <c r="AE25" i="3"/>
  <c r="AC25" i="3"/>
  <c r="Y25" i="3"/>
  <c r="W25" i="3"/>
  <c r="S25" i="3"/>
  <c r="BI24" i="3"/>
  <c r="BC24" i="3"/>
  <c r="AW24" i="3"/>
  <c r="AU24" i="3"/>
  <c r="AQ24" i="3"/>
  <c r="AK24" i="3"/>
  <c r="AI24" i="3"/>
  <c r="AE24" i="3"/>
  <c r="AC24" i="3"/>
  <c r="Y24" i="3"/>
  <c r="W24" i="3"/>
  <c r="S24" i="3"/>
  <c r="BI23" i="3"/>
  <c r="BC23" i="3"/>
  <c r="AW23" i="3"/>
  <c r="AU23" i="3"/>
  <c r="AQ23" i="3"/>
  <c r="AK23" i="3"/>
  <c r="AI23" i="3"/>
  <c r="AE23" i="3"/>
  <c r="AC23" i="3"/>
  <c r="Y23" i="3"/>
  <c r="W23" i="3"/>
  <c r="S23" i="3"/>
  <c r="BI22" i="3"/>
  <c r="BC22" i="3"/>
  <c r="AW22" i="3"/>
  <c r="AU22" i="3"/>
  <c r="AQ22" i="3"/>
  <c r="AK22" i="3"/>
  <c r="AI22" i="3"/>
  <c r="AE22" i="3"/>
  <c r="AC22" i="3"/>
  <c r="Y22" i="3"/>
  <c r="W22" i="3"/>
  <c r="S22" i="3"/>
  <c r="BI21" i="3"/>
  <c r="BC21" i="3"/>
  <c r="AW21" i="3"/>
  <c r="AU21" i="3"/>
  <c r="AQ21" i="3"/>
  <c r="AK21" i="3"/>
  <c r="AI21" i="3"/>
  <c r="AE21" i="3"/>
  <c r="AC21" i="3"/>
  <c r="Y21" i="3"/>
  <c r="W21" i="3"/>
  <c r="S21" i="3"/>
  <c r="BI20" i="3"/>
  <c r="AW20" i="3"/>
  <c r="AU20" i="3"/>
  <c r="AK20" i="3"/>
  <c r="AI20" i="3"/>
  <c r="AE20" i="3"/>
  <c r="AC20" i="3"/>
  <c r="Y20" i="3"/>
  <c r="W20" i="3"/>
  <c r="S20" i="3"/>
  <c r="BC26" i="3" l="1"/>
  <c r="BC25" i="3"/>
  <c r="BC20" i="3" s="1"/>
  <c r="AI32" i="2" l="1"/>
  <c r="AH32" i="2"/>
  <c r="AF32" i="2"/>
  <c r="AJ32" i="2" s="1"/>
  <c r="K32" i="2"/>
  <c r="V32" i="2" s="1"/>
  <c r="AJ31" i="2"/>
  <c r="AI31" i="2"/>
  <c r="K31" i="2"/>
  <c r="V31" i="2" s="1"/>
  <c r="AJ30" i="2"/>
  <c r="AI30" i="2"/>
  <c r="AI29" i="2" s="1"/>
  <c r="AH30" i="2"/>
  <c r="AF30" i="2"/>
  <c r="AC30" i="2"/>
  <c r="AC29" i="2" s="1"/>
  <c r="V30" i="2"/>
  <c r="K30" i="2"/>
  <c r="AH29" i="2"/>
  <c r="AH23" i="2" s="1"/>
  <c r="AH18" i="2" s="1"/>
  <c r="AG29" i="2"/>
  <c r="AE29" i="2"/>
  <c r="AE24" i="2" s="1"/>
  <c r="AD29" i="2"/>
  <c r="AD23" i="2" s="1"/>
  <c r="U29" i="2"/>
  <c r="U24" i="2" s="1"/>
  <c r="O29" i="2"/>
  <c r="O23" i="2" s="1"/>
  <c r="O18" i="2" s="1"/>
  <c r="N29" i="2"/>
  <c r="M29" i="2"/>
  <c r="M24" i="2" s="1"/>
  <c r="L29" i="2"/>
  <c r="L24" i="2" s="1"/>
  <c r="K29" i="2"/>
  <c r="V29" i="2" s="1"/>
  <c r="AJ28" i="2"/>
  <c r="AI28" i="2"/>
  <c r="K28" i="2"/>
  <c r="V28" i="2" s="1"/>
  <c r="AJ27" i="2"/>
  <c r="AI27" i="2"/>
  <c r="K27" i="2"/>
  <c r="V27" i="2" s="1"/>
  <c r="AJ26" i="2"/>
  <c r="AI26" i="2"/>
  <c r="K26" i="2"/>
  <c r="V26" i="2" s="1"/>
  <c r="AJ25" i="2"/>
  <c r="AI25" i="2"/>
  <c r="K25" i="2"/>
  <c r="V25" i="2" s="1"/>
  <c r="AG24" i="2"/>
  <c r="N24" i="2"/>
  <c r="AG23" i="2"/>
  <c r="AE23" i="2"/>
  <c r="U23" i="2"/>
  <c r="N23" i="2"/>
  <c r="M23" i="2"/>
  <c r="M18" i="2" s="1"/>
  <c r="L23" i="2"/>
  <c r="K23" i="2" s="1"/>
  <c r="V23" i="2" s="1"/>
  <c r="F23" i="2"/>
  <c r="F24" i="2" s="1"/>
  <c r="G24" i="2" s="1"/>
  <c r="E23" i="2"/>
  <c r="E24" i="2" s="1"/>
  <c r="AH22" i="2"/>
  <c r="AG22" i="2"/>
  <c r="AF22" i="2"/>
  <c r="AE22" i="2"/>
  <c r="AD22" i="2"/>
  <c r="AJ22" i="2" s="1"/>
  <c r="AC22" i="2"/>
  <c r="AI22" i="2" s="1"/>
  <c r="K22" i="2"/>
  <c r="V22" i="2" s="1"/>
  <c r="AH21" i="2"/>
  <c r="AG21" i="2"/>
  <c r="AF21" i="2"/>
  <c r="AJ21" i="2" s="1"/>
  <c r="AE21" i="2"/>
  <c r="AI21" i="2" s="1"/>
  <c r="AD21" i="2"/>
  <c r="AC21" i="2"/>
  <c r="K21" i="2"/>
  <c r="V21" i="2" s="1"/>
  <c r="AH20" i="2"/>
  <c r="AG20" i="2"/>
  <c r="AF20" i="2"/>
  <c r="AE20" i="2"/>
  <c r="AD20" i="2"/>
  <c r="AJ20" i="2" s="1"/>
  <c r="AC20" i="2"/>
  <c r="AI20" i="2" s="1"/>
  <c r="K20" i="2"/>
  <c r="V20" i="2" s="1"/>
  <c r="AH19" i="2"/>
  <c r="AG19" i="2"/>
  <c r="AF19" i="2"/>
  <c r="AE19" i="2"/>
  <c r="AE18" i="2" s="1"/>
  <c r="AD19" i="2"/>
  <c r="AC19" i="2"/>
  <c r="K19" i="2"/>
  <c r="V19" i="2" s="1"/>
  <c r="AG18" i="2"/>
  <c r="N18" i="2"/>
  <c r="AC23" i="2" l="1"/>
  <c r="AC24" i="2"/>
  <c r="AI24" i="2" s="1"/>
  <c r="AD18" i="2"/>
  <c r="AI19" i="2"/>
  <c r="AJ19" i="2"/>
  <c r="O24" i="2"/>
  <c r="K24" i="2" s="1"/>
  <c r="V24" i="2" s="1"/>
  <c r="AD24" i="2"/>
  <c r="AH24" i="2"/>
  <c r="E18" i="2"/>
  <c r="L18" i="2"/>
  <c r="K18" i="2" s="1"/>
  <c r="V18" i="2" s="1"/>
  <c r="U18" i="2"/>
  <c r="G23" i="2"/>
  <c r="AF29" i="2"/>
  <c r="AJ29" i="2"/>
  <c r="F18" i="2"/>
  <c r="G18" i="2" s="1"/>
  <c r="AI23" i="2" l="1"/>
  <c r="AC18" i="2"/>
  <c r="AI18" i="2" s="1"/>
  <c r="AF24" i="2"/>
  <c r="AF23" i="2"/>
  <c r="AJ24" i="2"/>
  <c r="AF18" i="2" l="1"/>
  <c r="AJ18" i="2" s="1"/>
  <c r="AJ23" i="2"/>
  <c r="BP32" i="1" l="1"/>
  <c r="BK32" i="1"/>
  <c r="BH32" i="1"/>
  <c r="BC32" i="1"/>
  <c r="P32" i="1" s="1"/>
  <c r="S32" i="1" s="1"/>
  <c r="AS32" i="1"/>
  <c r="AN32" i="1"/>
  <c r="AH32" i="1"/>
  <c r="BL32" i="1" s="1"/>
  <c r="AG32" i="1"/>
  <c r="AG29" i="1" s="1"/>
  <c r="AF32" i="1"/>
  <c r="BJ32" i="1" s="1"/>
  <c r="AE32" i="1"/>
  <c r="BI32" i="1" s="1"/>
  <c r="AD32" i="1"/>
  <c r="AD29" i="1" s="1"/>
  <c r="R32" i="1"/>
  <c r="Q32" i="1"/>
  <c r="G32" i="1"/>
  <c r="BP31" i="1"/>
  <c r="BK31" i="1"/>
  <c r="BC31" i="1"/>
  <c r="P31" i="1" s="1"/>
  <c r="S31" i="1" s="1"/>
  <c r="AX31" i="1"/>
  <c r="AX29" i="1" s="1"/>
  <c r="AX24" i="1" s="1"/>
  <c r="AS31" i="1"/>
  <c r="AN31" i="1"/>
  <c r="AH31" i="1"/>
  <c r="BL31" i="1" s="1"/>
  <c r="AF31" i="1"/>
  <c r="BJ31" i="1" s="1"/>
  <c r="AE31" i="1"/>
  <c r="BI31" i="1" s="1"/>
  <c r="AD31" i="1"/>
  <c r="BH31" i="1" s="1"/>
  <c r="R31" i="1"/>
  <c r="Q31" i="1"/>
  <c r="G31" i="1"/>
  <c r="BP30" i="1"/>
  <c r="BI30" i="1"/>
  <c r="AH30" i="1"/>
  <c r="BL30" i="1" s="1"/>
  <c r="AG30" i="1"/>
  <c r="BK30" i="1" s="1"/>
  <c r="AF30" i="1"/>
  <c r="BJ30" i="1" s="1"/>
  <c r="AE30" i="1"/>
  <c r="AD30" i="1"/>
  <c r="BH30" i="1" s="1"/>
  <c r="S30" i="1"/>
  <c r="R30" i="1"/>
  <c r="Q30" i="1"/>
  <c r="P30" i="1"/>
  <c r="G30" i="1"/>
  <c r="BP29" i="1"/>
  <c r="BI29" i="1"/>
  <c r="BA29" i="1"/>
  <c r="AV29" i="1"/>
  <c r="AV23" i="1" s="1"/>
  <c r="AS29" i="1"/>
  <c r="AQ29" i="1"/>
  <c r="AN29" i="1"/>
  <c r="AL29" i="1"/>
  <c r="AL23" i="1" s="1"/>
  <c r="BP23" i="1" s="1"/>
  <c r="P23" i="1" s="1"/>
  <c r="AI29" i="1"/>
  <c r="AH29" i="1"/>
  <c r="BL29" i="1" s="1"/>
  <c r="AF29" i="1"/>
  <c r="AE29" i="1"/>
  <c r="S29" i="1"/>
  <c r="R29" i="1"/>
  <c r="P29" i="1"/>
  <c r="O29" i="1"/>
  <c r="Q29" i="1" s="1"/>
  <c r="G29" i="1"/>
  <c r="BP28" i="1"/>
  <c r="BK28" i="1"/>
  <c r="BJ28" i="1"/>
  <c r="BH28" i="1"/>
  <c r="AH28" i="1"/>
  <c r="AH22" i="1" s="1"/>
  <c r="BL22" i="1" s="1"/>
  <c r="AF28" i="1"/>
  <c r="AF22" i="1" s="1"/>
  <c r="AE28" i="1"/>
  <c r="BI28" i="1" s="1"/>
  <c r="S28" i="1"/>
  <c r="R28" i="1"/>
  <c r="Q28" i="1"/>
  <c r="G28" i="1"/>
  <c r="BP27" i="1"/>
  <c r="BK27" i="1"/>
  <c r="BH27" i="1"/>
  <c r="AH27" i="1"/>
  <c r="AF27" i="1"/>
  <c r="BJ27" i="1" s="1"/>
  <c r="AE27" i="1"/>
  <c r="BI27" i="1" s="1"/>
  <c r="S27" i="1"/>
  <c r="R27" i="1"/>
  <c r="Q27" i="1"/>
  <c r="G27" i="1"/>
  <c r="BP26" i="1"/>
  <c r="BL26" i="1"/>
  <c r="BK26" i="1"/>
  <c r="BJ26" i="1"/>
  <c r="BI26" i="1"/>
  <c r="BH26" i="1"/>
  <c r="S26" i="1"/>
  <c r="R26" i="1"/>
  <c r="Q26" i="1"/>
  <c r="G26" i="1"/>
  <c r="BP25" i="1"/>
  <c r="BK25" i="1"/>
  <c r="BH25" i="1"/>
  <c r="AH25" i="1"/>
  <c r="AH19" i="1" s="1"/>
  <c r="BL19" i="1" s="1"/>
  <c r="AF25" i="1"/>
  <c r="AF19" i="1" s="1"/>
  <c r="BJ19" i="1" s="1"/>
  <c r="AE25" i="1"/>
  <c r="BI25" i="1" s="1"/>
  <c r="S25" i="1"/>
  <c r="R25" i="1"/>
  <c r="Q25" i="1"/>
  <c r="G25" i="1"/>
  <c r="BL24" i="1"/>
  <c r="BI24" i="1"/>
  <c r="BF24" i="1"/>
  <c r="BC24" i="1"/>
  <c r="BA24" i="1"/>
  <c r="AV24" i="1"/>
  <c r="AS24" i="1"/>
  <c r="AQ24" i="1"/>
  <c r="AN24" i="1"/>
  <c r="AL24" i="1"/>
  <c r="BP24" i="1" s="1"/>
  <c r="AI24" i="1"/>
  <c r="AH24" i="1"/>
  <c r="AF24" i="1"/>
  <c r="AE24" i="1"/>
  <c r="S24" i="1"/>
  <c r="R24" i="1"/>
  <c r="P24" i="1"/>
  <c r="O24" i="1"/>
  <c r="Q24" i="1" s="1"/>
  <c r="BL23" i="1"/>
  <c r="BI23" i="1"/>
  <c r="BF23" i="1"/>
  <c r="BC23" i="1"/>
  <c r="BA23" i="1"/>
  <c r="AX23" i="1"/>
  <c r="AS23" i="1"/>
  <c r="AQ23" i="1"/>
  <c r="AN23" i="1"/>
  <c r="AI23" i="1"/>
  <c r="AH23" i="1"/>
  <c r="AE23" i="1"/>
  <c r="S23" i="1"/>
  <c r="O23" i="1"/>
  <c r="N23" i="1"/>
  <c r="F23" i="1"/>
  <c r="F24" i="1" s="1"/>
  <c r="G24" i="1" s="1"/>
  <c r="E23" i="1"/>
  <c r="E24" i="1" s="1"/>
  <c r="BK22" i="1"/>
  <c r="BJ22" i="1"/>
  <c r="BF22" i="1"/>
  <c r="BC22" i="1"/>
  <c r="BA22" i="1"/>
  <c r="AX22" i="1"/>
  <c r="AV22" i="1"/>
  <c r="AS22" i="1"/>
  <c r="AQ22" i="1"/>
  <c r="AN22" i="1"/>
  <c r="BH22" i="1" s="1"/>
  <c r="AL22" i="1"/>
  <c r="BP22" i="1" s="1"/>
  <c r="AI22" i="1"/>
  <c r="AG22" i="1"/>
  <c r="AE22" i="1"/>
  <c r="BI22" i="1" s="1"/>
  <c r="AD22" i="1"/>
  <c r="S22" i="1"/>
  <c r="Q22" i="1"/>
  <c r="P22" i="1"/>
  <c r="O22" i="1"/>
  <c r="N22" i="1"/>
  <c r="R22" i="1" s="1"/>
  <c r="BH21" i="1"/>
  <c r="BA21" i="1"/>
  <c r="AX21" i="1"/>
  <c r="AV21" i="1"/>
  <c r="AS21" i="1"/>
  <c r="AQ21" i="1"/>
  <c r="AN21" i="1"/>
  <c r="AL21" i="1"/>
  <c r="AI21" i="1"/>
  <c r="AG21" i="1"/>
  <c r="BK21" i="1" s="1"/>
  <c r="AF21" i="1"/>
  <c r="BJ21" i="1" s="1"/>
  <c r="AE21" i="1"/>
  <c r="BI21" i="1" s="1"/>
  <c r="AD21" i="1"/>
  <c r="S21" i="1"/>
  <c r="R21" i="1"/>
  <c r="Q21" i="1"/>
  <c r="P21" i="1"/>
  <c r="O21" i="1"/>
  <c r="N21" i="1"/>
  <c r="BL20" i="1"/>
  <c r="BH20" i="1"/>
  <c r="BA20" i="1"/>
  <c r="AX20" i="1"/>
  <c r="AV20" i="1"/>
  <c r="AS20" i="1"/>
  <c r="AQ20" i="1"/>
  <c r="AN20" i="1"/>
  <c r="AL20" i="1"/>
  <c r="AI20" i="1"/>
  <c r="AH20" i="1"/>
  <c r="AG20" i="1"/>
  <c r="BK20" i="1" s="1"/>
  <c r="AF20" i="1"/>
  <c r="BJ20" i="1" s="1"/>
  <c r="AE20" i="1"/>
  <c r="BI20" i="1" s="1"/>
  <c r="AD20" i="1"/>
  <c r="S20" i="1"/>
  <c r="Q20" i="1"/>
  <c r="P20" i="1"/>
  <c r="O20" i="1"/>
  <c r="N20" i="1"/>
  <c r="R20" i="1" s="1"/>
  <c r="BH19" i="1"/>
  <c r="BA19" i="1"/>
  <c r="AX19" i="1"/>
  <c r="AX18" i="1" s="1"/>
  <c r="AV19" i="1"/>
  <c r="AS19" i="1"/>
  <c r="AQ19" i="1"/>
  <c r="AN19" i="1"/>
  <c r="AN18" i="1" s="1"/>
  <c r="AL19" i="1"/>
  <c r="AI19" i="1"/>
  <c r="AG19" i="1"/>
  <c r="BK19" i="1" s="1"/>
  <c r="AE19" i="1"/>
  <c r="BI19" i="1" s="1"/>
  <c r="AD19" i="1"/>
  <c r="S19" i="1"/>
  <c r="Q19" i="1"/>
  <c r="P19" i="1"/>
  <c r="O19" i="1"/>
  <c r="O18" i="1" s="1"/>
  <c r="N19" i="1"/>
  <c r="N18" i="1" s="1"/>
  <c r="BI18" i="1"/>
  <c r="BF18" i="1"/>
  <c r="BC18" i="1"/>
  <c r="BA18" i="1"/>
  <c r="AQ18" i="1"/>
  <c r="AH18" i="1"/>
  <c r="BL18" i="1" s="1"/>
  <c r="AE18" i="1"/>
  <c r="P18" i="1"/>
  <c r="S18" i="1" s="1"/>
  <c r="F18" i="1"/>
  <c r="BJ24" i="1" l="1"/>
  <c r="AF18" i="1"/>
  <c r="BJ18" i="1" s="1"/>
  <c r="BK29" i="1"/>
  <c r="AG24" i="1"/>
  <c r="BK24" i="1" s="1"/>
  <c r="E18" i="1"/>
  <c r="AI18" i="1"/>
  <c r="AS18" i="1"/>
  <c r="AG23" i="1"/>
  <c r="BK23" i="1" s="1"/>
  <c r="AH21" i="1"/>
  <c r="BL21" i="1" s="1"/>
  <c r="BL27" i="1"/>
  <c r="BH29" i="1"/>
  <c r="AD24" i="1"/>
  <c r="BH24" i="1" s="1"/>
  <c r="AD23" i="1"/>
  <c r="R18" i="1"/>
  <c r="Q18" i="1"/>
  <c r="AL18" i="1"/>
  <c r="AV18" i="1"/>
  <c r="R23" i="1"/>
  <c r="Q23" i="1"/>
  <c r="BJ25" i="1"/>
  <c r="AF23" i="1"/>
  <c r="BJ23" i="1" s="1"/>
  <c r="BJ29" i="1"/>
  <c r="R19" i="1"/>
  <c r="G23" i="1"/>
  <c r="BL25" i="1"/>
  <c r="BL28" i="1"/>
  <c r="AD18" i="1" l="1"/>
  <c r="BH18" i="1" s="1"/>
  <c r="BH23" i="1"/>
  <c r="BP18" i="1"/>
  <c r="AG18" i="1"/>
  <c r="BK18" i="1" s="1"/>
</calcChain>
</file>

<file path=xl/sharedStrings.xml><?xml version="1.0" encoding="utf-8"?>
<sst xmlns="http://schemas.openxmlformats.org/spreadsheetml/2006/main" count="6613" uniqueCount="1181">
  <si>
    <t>Приложение  № 1</t>
  </si>
  <si>
    <t xml:space="preserve">к приказу </t>
  </si>
  <si>
    <t>Форма 1. Перечни инвестиционных проектов и план финансирования капитальных вложений по ним</t>
  </si>
  <si>
    <t>Инвестиционная программа Акционерное общество "Читаэнергосбыт" Территориальное подразделение "Энергосбыт Бурятии"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</si>
  <si>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</si>
  <si>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</si>
  <si>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</si>
  <si>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</si>
  <si>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</si>
  <si>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</si>
  <si>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</si>
  <si>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</si>
  <si>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r>
      <t xml:space="preserve">Фактический объем финансирования на 01.01.года 
</t>
    </r>
    <r>
      <rPr>
        <b/>
        <sz val="12"/>
        <rFont val="Times New Roman"/>
        <family val="1"/>
        <charset val="204"/>
      </rPr>
      <t xml:space="preserve">2018 </t>
    </r>
    <r>
      <rPr>
        <sz val="12"/>
        <rFont val="Times New Roman"/>
        <family val="1"/>
        <charset val="204"/>
      </rPr>
      <t>(N-1)</t>
    </r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, млн рублей 
(с НДС) </t>
    </r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</si>
  <si>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</si>
  <si>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</si>
  <si>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r>
      <t xml:space="preserve">Финансирование капитальных вложений 
</t>
    </r>
    <r>
      <rPr>
        <b/>
        <sz val="12"/>
        <rFont val="Times New Roman"/>
        <family val="1"/>
        <charset val="204"/>
      </rPr>
      <t>2018 г</t>
    </r>
    <r>
      <rPr>
        <sz val="12"/>
        <rFont val="Times New Roman"/>
        <family val="1"/>
        <charset val="204"/>
      </rPr>
      <t>ода (N-1) в прогнозных ценах, млн рублей (с НДС)</t>
    </r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</si>
  <si>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</si>
  <si>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</si>
  <si>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</si>
  <si>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</si>
  <si>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2) 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</si>
  <si>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</si>
  <si>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План 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года N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</si>
  <si>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  2)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года (N+1)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</si>
  <si>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2) 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года (N+2)</t>
    </r>
    <r>
      <rPr>
        <vertAlign val="superscript"/>
        <sz val="12"/>
        <rFont val="Times New Roman"/>
        <family val="1"/>
        <charset val="204"/>
      </rPr>
      <t>3)</t>
    </r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</si>
  <si>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</si>
  <si>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</si>
  <si>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</si>
  <si>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</si>
  <si>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</si>
  <si>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</si>
  <si>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r>
      <t xml:space="preserve">План 
на 01.01. </t>
    </r>
    <r>
      <rPr>
        <b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 xml:space="preserve"> года (N-1)</t>
    </r>
  </si>
  <si>
    <r>
      <t>План 
на 01.01.</t>
    </r>
    <r>
      <rPr>
        <b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 xml:space="preserve"> года X</t>
    </r>
    <r>
      <rPr>
        <vertAlign val="superscript"/>
        <sz val="12"/>
        <rFont val="Times New Roman"/>
        <family val="1"/>
        <charset val="204"/>
      </rPr>
      <t>4)</t>
    </r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</si>
  <si>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</si>
  <si>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</si>
  <si>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</si>
  <si>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</si>
  <si>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</si>
  <si>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</si>
  <si>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</si>
  <si>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</si>
  <si>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</si>
  <si>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</si>
  <si>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</si>
  <si>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</si>
  <si>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</si>
  <si>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</si>
  <si>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</si>
  <si>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</si>
  <si>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</si>
  <si>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</si>
  <si>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</si>
  <si>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</si>
  <si>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</si>
  <si>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</si>
  <si>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</si>
  <si>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</si>
  <si>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</si>
  <si>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</si>
  <si>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</si>
  <si>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</si>
  <si>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</si>
  <si>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</si>
  <si>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</si>
  <si>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</si>
  <si>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</si>
  <si>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</si>
  <si>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</si>
  <si>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0</t>
  </si>
  <si>
    <t>Всего по инвестиционной программе, в том числе:</t>
  </si>
  <si>
    <t>Г</t>
  </si>
  <si>
    <t>нд</t>
  </si>
  <si>
    <t>0.1</t>
  </si>
  <si>
    <t>Реконструкция, всего</t>
  </si>
  <si>
    <t>0.2</t>
  </si>
  <si>
    <t>Модернизация, техническое перевооружение, модификация, всего</t>
  </si>
  <si>
    <t>0.3</t>
  </si>
  <si>
    <t>Новое строительство, создание, покупка, всего</t>
  </si>
  <si>
    <t>0.4</t>
  </si>
  <si>
    <t>Покупка земельных участков для целей реализации инвестиционных, всего</t>
  </si>
  <si>
    <t>0.5</t>
  </si>
  <si>
    <t>Прочие инвестиционные проекты, всего</t>
  </si>
  <si>
    <t>1</t>
  </si>
  <si>
    <t xml:space="preserve">Республика Бурятия </t>
  </si>
  <si>
    <t>1.1</t>
  </si>
  <si>
    <t>1.2</t>
  </si>
  <si>
    <t>1.3</t>
  </si>
  <si>
    <t>1.4</t>
  </si>
  <si>
    <t>1.5</t>
  </si>
  <si>
    <t>1.5.1</t>
  </si>
  <si>
    <t>Приобретение и установка систем АСКУЭ (6 МКД г. Гусиноозерск)</t>
  </si>
  <si>
    <t>G_03АСКУЭ6</t>
  </si>
  <si>
    <t>1.5.2</t>
  </si>
  <si>
    <t>Приобретение автотранспортных средств (32 ед. легковых автомобилей)</t>
  </si>
  <si>
    <t>G_03АВТО32</t>
  </si>
  <si>
    <t>1.5.3</t>
  </si>
  <si>
    <t>Приобретение информационно - вычислительного, серверного и офисного оборудования (в количестве 20 ед.)</t>
  </si>
  <si>
    <t>G_03IT20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</si>
  <si>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</si>
  <si>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</si>
  <si>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</si>
  <si>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</si>
  <si>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Приложение  № 2</t>
  </si>
  <si>
    <t>Форма 2. Перечни инвестиционных проектов и план освоения капитальных вложений по ним</t>
  </si>
  <si>
    <r>
      <t>Инвестиционная программа</t>
    </r>
    <r>
      <rPr>
        <b/>
        <u/>
        <sz val="14"/>
        <color theme="1"/>
        <rFont val="Times New Roman"/>
        <family val="1"/>
        <charset val="204"/>
      </rPr>
      <t xml:space="preserve"> Акционерное общество "Читаэнергосбыт" Территориальное подразделение "Энергосбыт Бурятии"</t>
    </r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</si>
  <si>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</si>
  <si>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</si>
  <si>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</si>
  <si>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 xml:space="preserve">Фактический объем освоения капитальных вложений на 01.01.года 
2018 (N-1), млн рублей 
(без НДС) 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</si>
  <si>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</si>
  <si>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</si>
  <si>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года (2018) в прогнозных ценах соответствующих лет, 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</si>
  <si>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</si>
  <si>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</si>
  <si>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Предложение по корректировке утвержденного  плана</t>
  </si>
  <si>
    <t>План на 01.01.  года 2018 (N-1)</t>
  </si>
  <si>
    <t>План 
на 01.01.года 2018</t>
  </si>
  <si>
    <t>Предложение по корректировке утвержденного плана 
на 01.01.года 2018</t>
  </si>
  <si>
    <t>2019 год N</t>
  </si>
  <si>
    <t>2020 год (N+1)</t>
  </si>
  <si>
    <t>2021 год (N+2)</t>
  </si>
  <si>
    <t>Итого за период реализации инвестиционной программы
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</si>
  <si>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</si>
  <si>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</si>
  <si>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</si>
  <si>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</si>
  <si>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</si>
  <si>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</si>
  <si>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</si>
  <si>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 xml:space="preserve">
План</t>
  </si>
  <si>
    <t xml:space="preserve">Факт 
(Предложение по корректировке утвержденного плана) </t>
  </si>
  <si>
    <t xml:space="preserve">План
</t>
  </si>
  <si>
    <t>29.1</t>
  </si>
  <si>
    <t>29.2</t>
  </si>
  <si>
    <t>29.3</t>
  </si>
  <si>
    <t>29.4</t>
  </si>
  <si>
    <t>29.5</t>
  </si>
  <si>
    <t>29.6</t>
  </si>
  <si>
    <t>Приложение  № 3</t>
  </si>
  <si>
    <t>Форма 3. План ввода основных средств</t>
  </si>
  <si>
    <r>
      <t xml:space="preserve">Инвестиционная программа </t>
    </r>
    <r>
      <rPr>
        <b/>
        <u/>
        <sz val="14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</si>
  <si>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</si>
  <si>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2018(N-1)</t>
  </si>
  <si>
    <t>Принятие основных средств и нематериальных активов к бухгалтерскому учету</t>
  </si>
  <si>
    <t>Год 2019  N</t>
  </si>
  <si>
    <t>Год 2020  N+1</t>
  </si>
  <si>
    <t>Год 2021 N+2</t>
  </si>
  <si>
    <t>Итого за период реализации инвестиционной программы</t>
  </si>
  <si>
    <t>Утвержденный план</t>
  </si>
  <si>
    <t>нематериальные активы</t>
  </si>
  <si>
    <t>основные средства</t>
  </si>
  <si>
    <t>млн рублей (без НДС)</t>
  </si>
  <si>
    <t>км ВОЛС</t>
  </si>
  <si>
    <t>км иных линий связи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</si>
  <si>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2</t>
    </r>
  </si>
  <si>
    <t>Другое</t>
  </si>
  <si>
    <t>штук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</si>
  <si>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</si>
  <si>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</si>
  <si>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</si>
  <si>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</si>
  <si>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</si>
  <si>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</si>
  <si>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</si>
  <si>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</si>
  <si>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</si>
  <si>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</si>
  <si>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</si>
  <si>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</si>
  <si>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</si>
  <si>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</si>
  <si>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</si>
  <si>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</si>
  <si>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</si>
  <si>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</si>
  <si>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</si>
  <si>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</si>
  <si>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</si>
  <si>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</si>
  <si>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</si>
  <si>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</si>
  <si>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</si>
  <si>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</si>
  <si>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</si>
  <si>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</si>
  <si>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</si>
  <si>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</si>
  <si>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</si>
  <si>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</si>
  <si>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</si>
  <si>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</si>
  <si>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</si>
  <si>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</si>
  <si>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</si>
  <si>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</si>
  <si>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</si>
  <si>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</si>
  <si>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</si>
  <si>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</si>
  <si>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</si>
  <si>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</si>
  <si>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</si>
  <si>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</si>
  <si>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</si>
  <si>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</si>
  <si>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</si>
  <si>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</si>
  <si>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</si>
  <si>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</si>
  <si>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</si>
  <si>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</si>
  <si>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</si>
  <si>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</si>
  <si>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</si>
  <si>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</si>
  <si>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</si>
  <si>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</si>
  <si>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9</t>
  </si>
  <si>
    <t>Форма 4. План ввода основных средств (с распределением по кварталам)</t>
  </si>
  <si>
    <r>
      <t xml:space="preserve">Инвестиционная программа </t>
    </r>
    <r>
      <rPr>
        <b/>
        <sz val="14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</si>
  <si>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>I кв.</t>
  </si>
  <si>
    <t>II кв.</t>
  </si>
  <si>
    <t>III кв.</t>
  </si>
  <si>
    <t>IV кв.</t>
  </si>
  <si>
    <t xml:space="preserve">Итого план </t>
  </si>
  <si>
    <t>штук (ИПУ)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</si>
  <si>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</si>
  <si>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</si>
  <si>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</si>
  <si>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</si>
  <si>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</si>
  <si>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</si>
  <si>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</si>
  <si>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</si>
  <si>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</si>
  <si>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</si>
  <si>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</si>
  <si>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</si>
  <si>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</si>
  <si>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</si>
  <si>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</si>
  <si>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</si>
  <si>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</si>
  <si>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</si>
  <si>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</si>
  <si>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</si>
  <si>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</si>
  <si>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</si>
  <si>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</si>
  <si>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</si>
  <si>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5</t>
  </si>
  <si>
    <t>6</t>
  </si>
  <si>
    <t>7</t>
  </si>
  <si>
    <t>8</t>
  </si>
  <si>
    <t>10</t>
  </si>
  <si>
    <t>Приложение  № 5</t>
  </si>
  <si>
    <t>Форма 5. Краткое описание инвестиционной программы. Ввод объектов инвестиционной деятельности (мощностей) в эксплуатацию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</si>
  <si>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</si>
  <si>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год 2018 (N-1)</t>
  </si>
  <si>
    <t>Ввод объектов инвестиционной деятельности (мощностей) в эксплуатацию</t>
  </si>
  <si>
    <t>Год 2019 N</t>
  </si>
  <si>
    <t>Год 2020 N+1</t>
  </si>
  <si>
    <t xml:space="preserve">Итого за период реализации инвестиционной программы </t>
  </si>
  <si>
    <t>Факт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</si>
  <si>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</si>
  <si>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</si>
  <si>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</si>
  <si>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</si>
  <si>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</si>
  <si>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</si>
  <si>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</si>
  <si>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</si>
  <si>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</si>
  <si>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</si>
  <si>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</si>
  <si>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</si>
  <si>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</si>
  <si>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</si>
  <si>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</si>
  <si>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</si>
  <si>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</si>
  <si>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</si>
  <si>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</si>
  <si>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</si>
  <si>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</si>
  <si>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</si>
  <si>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</si>
  <si>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</si>
  <si>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Приобретение автотранспортных средств (32 штю легковых автомобилей)</t>
  </si>
  <si>
    <t>1.5.4</t>
  </si>
  <si>
    <t>Приобретение информационно - вычислительного, серверного и офисного оборудования (в количестве 20 шт.)</t>
  </si>
  <si>
    <t>Приложение  № 6</t>
  </si>
  <si>
    <t>Форма 6. Краткое описание инвестиционной программы. Показатели энергетической эффективности</t>
  </si>
  <si>
    <r>
      <t>Инвестиционная программа</t>
    </r>
    <r>
      <rPr>
        <b/>
        <sz val="12"/>
        <color theme="1"/>
        <rFont val="Times New Roman"/>
        <family val="1"/>
        <charset val="204"/>
      </rPr>
      <t xml:space="preserve"> Акционерное общество "Читаэнергосбыт" Территориальное подразделение "Энергосбыт Бурятии"</t>
    </r>
  </si>
  <si>
    <t>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</si>
  <si>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</si>
  <si>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</si>
  <si>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</si>
  <si>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</si>
  <si>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Приобретение IT и офисного оборудования (в количестве 20 ед.)</t>
  </si>
  <si>
    <t>Снижение сверхнормативного ОДН; тыс. кВтч</t>
  </si>
  <si>
    <t>Снижение расходов на снятие достоверных показаний приборов учета; млн. руб./ год (в ценах соотв. лет)</t>
  </si>
  <si>
    <t>Снижение расходов на введение режима ограничения потребителей; млн. руб./ год (в ценах соотв. лет)</t>
  </si>
  <si>
    <t xml:space="preserve">Снижение удельного расхода топлива;% </t>
  </si>
  <si>
    <t>Снижение удельного расхода  смазочных материалов; %</t>
  </si>
  <si>
    <t>Снижение расходов на аренду 2 транспортных средств с экипажем; млн. руб. (в ценах соотв. лет)</t>
  </si>
  <si>
    <t>Соответствие требованиям безопасности дорожного движения;</t>
  </si>
  <si>
    <t>Соответствие требованиям экологической безопасности;</t>
  </si>
  <si>
    <t>Снижение износа транспортного парка до; %</t>
  </si>
  <si>
    <t>4.1.3.</t>
  </si>
  <si>
    <t>4.2.3.</t>
  </si>
  <si>
    <t>требования отсутствуют</t>
  </si>
  <si>
    <t>полное соответствие</t>
  </si>
  <si>
    <t>&lt;5 %</t>
  </si>
  <si>
    <t>Приобретение информационно - вычислительного, серверного и офисного оборудования (IT оборудования) (в количестве 20 ед.)</t>
  </si>
  <si>
    <t>&lt;20 %</t>
  </si>
  <si>
    <t>Приложение  № 7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</si>
  <si>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</si>
  <si>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</si>
  <si>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</si>
  <si>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</si>
  <si>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</si>
  <si>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</si>
  <si>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</si>
  <si>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</si>
  <si>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</si>
  <si>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</si>
  <si>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</si>
  <si>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</si>
  <si>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</si>
  <si>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</si>
  <si>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Территориальное подразделение "Энергосбыт Бурятии" АО "Читаэнергосбыт"</t>
  </si>
  <si>
    <t>не требуется</t>
  </si>
  <si>
    <t>Селенгинский район город Гусиноозерск</t>
  </si>
  <si>
    <t>Городской округ город Улан-Удэ;Заиграевский район   поселок Заиграево;Тарбагатайский район село Тарбагатай;Иволгинский район  село Иволгинск;Мухоршибирский район село  Мухоршибирь;Курумканский район село Курумкан;Баргузинский район  село Баргузин;Кабанский район село Кабанск;Селенгинский район город Гусиноозерск;Кяхтинский район город Кяхта;Закаменский район город Закаменск;Джидинский район село Петропавловка;Бичурский район село Бичура;Городской округ город Северобайкальск; Хоринский район село Хоринск; Кабанский район город Бабушкин; Кижингинский район село Кижинга; Еравнинский район село Сосново- Озерское; Баунтовский эвенкийский район поселок Баунт</t>
  </si>
  <si>
    <t>Городской округ город Улан-Удэ</t>
  </si>
  <si>
    <t>Приложение  № 8</t>
  </si>
  <si>
    <t>Форма 8. Краткое описание инвестиционной программы. Обоснование необходимости реализации инвестиционных проектов</t>
  </si>
  <si>
    <r>
      <t>Инвестиционная программа</t>
    </r>
    <r>
      <rPr>
        <u/>
        <sz val="12"/>
        <color theme="1"/>
        <rFont val="Times New Roman"/>
        <family val="1"/>
        <charset val="204"/>
      </rPr>
      <t xml:space="preserve"> Акционерное общество "Читаэнергосбыт" Территориальное подразделение "Энергосбыт Бурятии"</t>
    </r>
  </si>
  <si>
    <t xml:space="preserve">                                              полное наименование субъекта электроэнергетики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</si>
  <si>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</si>
  <si>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</si>
  <si>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</si>
  <si>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</si>
  <si>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Задачи, решаемые в рамках инвестиционного проекта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</si>
  <si>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</si>
  <si>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</si>
  <si>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</si>
  <si>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</si>
  <si>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Необходимость замены физически изношенного оборудования подтверждается  результатами: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</si>
  <si>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</si>
  <si>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Наименование документа, обосновывающего оценку полной стоимости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</si>
  <si>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</si>
  <si>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</si>
  <si>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противоаварийных мероприятий, предусмотренных актами о расследовании причин аварии (реквизиты актов)</t>
  </si>
  <si>
    <t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</si>
  <si>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</si>
  <si>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</si>
  <si>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Расход эл.энергии на ОДН; кВтч./ год</t>
  </si>
  <si>
    <t>Удельный расход топлива; л/ 100 км</t>
  </si>
  <si>
    <t>Удельный расход масел; л/ 100 км</t>
  </si>
  <si>
    <t>Соответствие требованиям безопасности дорожного движения</t>
  </si>
  <si>
    <t>Соответствие требованиям экологической безопасности</t>
  </si>
  <si>
    <t>Износ основных средств на начало года реализации проекта (по ОС, включенным в проект ИП);%</t>
  </si>
  <si>
    <t>законодательства Российской Федерации (+;-)</t>
  </si>
  <si>
    <t>регламентов рынков электрической энергии  (+;-)</t>
  </si>
  <si>
    <t>технического освидетельст-вования (+;-)</t>
  </si>
  <si>
    <t>технического обследования 
(+;-)</t>
  </si>
  <si>
    <t>значение до</t>
  </si>
  <si>
    <t>значение после</t>
  </si>
  <si>
    <t>23.1.1</t>
  </si>
  <si>
    <t>23.1.2</t>
  </si>
  <si>
    <t>23.2.1</t>
  </si>
  <si>
    <t>23.2.2</t>
  </si>
  <si>
    <t>23.3.1</t>
  </si>
  <si>
    <t>23.3.2</t>
  </si>
  <si>
    <t>23.4.1</t>
  </si>
  <si>
    <t>23.4.2</t>
  </si>
  <si>
    <t>23.5.1</t>
  </si>
  <si>
    <t>23.5.2</t>
  </si>
  <si>
    <t>23.6.1</t>
  </si>
  <si>
    <t>23.6.2</t>
  </si>
  <si>
    <t>+</t>
  </si>
  <si>
    <t>-</t>
  </si>
  <si>
    <t>Протоколы совещаний Правительства Республики Бурятия №01.08-007-и1812 от 17.03.2015г. и №06-03-08-вн21 от 10.02.2016г., письмо администрации г. Гусиноозерск № 584 от 29.10.2017 г.</t>
  </si>
  <si>
    <t>снижение ОДН, одномоментное снятие показаний ИПУ и ОДПУ, снижение расходов на снятие показаний ИПУ, ОДПУ, снижение расходов на введение ограничений, выявление незаконных подключений</t>
  </si>
  <si>
    <t>локальный сметный расчет</t>
  </si>
  <si>
    <t>снижение удельного расхода топлива, масел (смазочных материалов), снижение размера арендной платы, улучшение экологической ситуации, снижение износа, замена физически изношенных ОС</t>
  </si>
  <si>
    <t>год изготовления ОС с 2002г.; принятие к бухгалтерскому учету с июля 2014 г. (с даты создания ТП)</t>
  </si>
  <si>
    <t>коммерческие предложения потенциальных поставщиков</t>
  </si>
  <si>
    <t>частично</t>
  </si>
  <si>
    <t>полностью</t>
  </si>
  <si>
    <t>&lt; 5% (3,28%)</t>
  </si>
  <si>
    <t>обеспечение  безопасности хранения персональных сведений потребителей, повышение оперативности расчетов, снижение % износа информационно- вычислительной техники, замена морально устаревших  и физически изношенных средств</t>
  </si>
  <si>
    <t>принятие к бухгалтерскому учету с июля 2014 г. (с даты создания ТП)</t>
  </si>
  <si>
    <t>&lt;20% (18,56%)</t>
  </si>
  <si>
    <t>Приложение  № 9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</si>
  <si>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</si>
  <si>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r>
      <t xml:space="preserve">Инвестиционная программа </t>
    </r>
    <r>
      <rPr>
        <b/>
        <u/>
        <sz val="12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</si>
  <si>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>№ п/п</t>
  </si>
  <si>
    <t>Наименование показателя</t>
  </si>
  <si>
    <t>Единицы измерения</t>
  </si>
  <si>
    <t>Значения целевых показателей, годы</t>
  </si>
  <si>
    <t xml:space="preserve">год 2019 (N) </t>
  </si>
  <si>
    <t>год 2020 (N + 1)</t>
  </si>
  <si>
    <t>год 2021 (N + 2)</t>
  </si>
  <si>
    <t>Расход электрической энергии на общедомовые нужды (по 6 МКД г Гусиноозерск согласно перечню)</t>
  </si>
  <si>
    <t>тыс.кВтч</t>
  </si>
  <si>
    <t>АСКУЭ</t>
  </si>
  <si>
    <t>Затраты на снятие показаний приборов учета в МКД</t>
  </si>
  <si>
    <t>млн. руб.</t>
  </si>
  <si>
    <t>Затраты по введению режима ограничения электроэнергии абонентов</t>
  </si>
  <si>
    <t>Удельный расход электроэнергии на общедомовые нужды</t>
  </si>
  <si>
    <t>кВтч/кв.м. МОП/месяц</t>
  </si>
  <si>
    <t>Удельный расход топлива л/ 100 км</t>
  </si>
  <si>
    <t>л/ 100 км</t>
  </si>
  <si>
    <t>Авто</t>
  </si>
  <si>
    <t>Удельный расход масел л/ 100 км</t>
  </si>
  <si>
    <t>Затраты на арендную плату арендуемых транспортных средств</t>
  </si>
  <si>
    <t>Износ основных средств на начало года реализации проекта (по ОС, включенным в проект ИП по приобретению автотранспортных средств)</t>
  </si>
  <si>
    <t>%</t>
  </si>
  <si>
    <t>&lt;80%</t>
  </si>
  <si>
    <t>&lt;5%</t>
  </si>
  <si>
    <t>Износ основных средств на начало года реализации проекта (по ОС, включенным в проект ИП по приобретению информационно вычислительного, серверного и офисного оборудования)</t>
  </si>
  <si>
    <t>&lt;15%</t>
  </si>
  <si>
    <t>&lt;20%</t>
  </si>
  <si>
    <t>ИТ</t>
  </si>
  <si>
    <t>Форма 10. Краткое описание инвестиционной программы. Индексы-дефляторы инвестиций в основной капитал (капитальных вложений)</t>
  </si>
  <si>
    <r>
      <t xml:space="preserve">Инвестиционная программа </t>
    </r>
    <r>
      <rPr>
        <b/>
        <sz val="12"/>
        <color theme="1"/>
        <rFont val="Times New Roman"/>
        <family val="1"/>
        <charset val="204"/>
      </rPr>
      <t>Акционерное общество "Читаэнергосбыт" Территориальное подразделение "Энергосбыт Бурятии"</t>
    </r>
  </si>
  <si>
    <t>Наименование</t>
  </si>
  <si>
    <t xml:space="preserve">Наименование документа - источника данных </t>
  </si>
  <si>
    <t>Реквизиты документа</t>
  </si>
  <si>
    <t>Годы</t>
  </si>
  <si>
    <t>2017 год</t>
  </si>
  <si>
    <t>2018 год</t>
  </si>
  <si>
    <t>2019 год</t>
  </si>
  <si>
    <t>2020 год</t>
  </si>
  <si>
    <t>2021 год*</t>
  </si>
  <si>
    <t>5.1</t>
  </si>
  <si>
    <t>5.2</t>
  </si>
  <si>
    <t>5.3</t>
  </si>
  <si>
    <t>5.4</t>
  </si>
  <si>
    <t>5.5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</si>
  <si>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</si>
  <si>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Прогноз социально–экономического развития Российской Федерации на 2018 год и на плановый период 2019 и 2020 годов  Министерство экономического развития Российской Федерации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</si>
  <si>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</si>
  <si>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* в связи с отсутствием официальных данных принят на уровне предшествующего года</t>
  </si>
  <si>
    <t>Приложение  № 10</t>
  </si>
  <si>
    <t xml:space="preserve">Форма № </t>
  </si>
  <si>
    <t xml:space="preserve"> Финансовый план субъекта электроэнергетики</t>
  </si>
  <si>
    <t>Инвестиционная программа</t>
  </si>
  <si>
    <t>ТП "Энергосбыт Бурятии" АО "Читаэнергосбыт"</t>
  </si>
  <si>
    <t>полное наименование субъекта электроэнергетики</t>
  </si>
  <si>
    <t>1. Финансово-экономическая модель деятельности субъекта электроэнергетики</t>
  </si>
  <si>
    <t>Показатель</t>
  </si>
  <si>
    <t>Ед. изм.</t>
  </si>
  <si>
    <t>Год 2016 (N-3)</t>
  </si>
  <si>
    <t>Год 2017 (N-2)</t>
  </si>
  <si>
    <t>Год 2018 (N-1)</t>
  </si>
  <si>
    <t>Год 2019 (N)</t>
  </si>
  <si>
    <t>Год 2020 (N+1)</t>
  </si>
  <si>
    <t>Год 2021 (N+2)</t>
  </si>
  <si>
    <t>Прогноз (Факт)</t>
  </si>
  <si>
    <t>БЮДЖЕТ ДОХОДОВ И РАСХОДОВ</t>
  </si>
  <si>
    <t>I</t>
  </si>
  <si>
    <t>Выручка от реализации товаров (работ, услуг) всего, в том числе *:</t>
  </si>
  <si>
    <t>млн рублей</t>
  </si>
  <si>
    <t>Производство и поставка электрической энергии и мощности всего, в том числе:</t>
  </si>
  <si>
    <t>1.1.1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</si>
  <si>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</si>
  <si>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</si>
  <si>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</si>
  <si>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</si>
  <si>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</si>
  <si>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</si>
  <si>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</si>
  <si>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</si>
  <si>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</si>
  <si>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</si>
  <si>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</si>
  <si>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</si>
  <si>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</si>
  <si>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</si>
  <si>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</si>
  <si>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</si>
  <si>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</si>
  <si>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</si>
  <si>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</si>
  <si>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</si>
  <si>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</si>
  <si>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</si>
  <si>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</si>
  <si>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</si>
  <si>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</si>
  <si>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</si>
  <si>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</si>
  <si>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</si>
  <si>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</si>
  <si>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</si>
  <si>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</si>
  <si>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</si>
  <si>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</si>
  <si>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</si>
  <si>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</si>
  <si>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</si>
  <si>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</si>
  <si>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</si>
  <si>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</si>
  <si>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</si>
  <si>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</si>
  <si>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</si>
  <si>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</si>
  <si>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</si>
  <si>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</si>
  <si>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</si>
  <si>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</si>
  <si>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</si>
  <si>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</si>
  <si>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</si>
  <si>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</si>
  <si>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</si>
  <si>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</si>
  <si>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</si>
  <si>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</si>
  <si>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</si>
  <si>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</si>
  <si>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</si>
  <si>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</si>
  <si>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</si>
  <si>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</si>
  <si>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 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</si>
  <si>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</si>
  <si>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</si>
  <si>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</si>
  <si>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</si>
  <si>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</si>
  <si>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</si>
  <si>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</si>
  <si>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</si>
  <si>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</si>
  <si>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</si>
  <si>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</si>
  <si>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</si>
  <si>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</si>
  <si>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</si>
  <si>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</si>
  <si>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</si>
  <si>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</si>
  <si>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</si>
  <si>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</si>
  <si>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</si>
  <si>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</si>
  <si>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</si>
  <si>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</si>
  <si>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</si>
  <si>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</si>
  <si>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</si>
  <si>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</si>
  <si>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</si>
  <si>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</si>
  <si>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</si>
  <si>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</si>
  <si>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</si>
  <si>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</si>
  <si>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</si>
  <si>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</si>
  <si>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</si>
  <si>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</si>
  <si>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</si>
  <si>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</si>
  <si>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</si>
  <si>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</si>
  <si>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</si>
  <si>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</si>
  <si>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</si>
  <si>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</si>
  <si>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</si>
  <si>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4.1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</si>
  <si>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</si>
  <si>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</si>
  <si>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</si>
  <si>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</si>
  <si>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4.1.3.1</t>
  </si>
  <si>
    <t>по сомнительным долгам</t>
  </si>
  <si>
    <t>прочие внереализационные доходы</t>
  </si>
  <si>
    <t>4.2</t>
  </si>
  <si>
    <t>расходы, связанные с персоналом</t>
  </si>
  <si>
    <t>проценты к уплате</t>
  </si>
  <si>
    <t>создание резервов всего, в том числе:</t>
  </si>
  <si>
    <t>4.2.3.1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</si>
  <si>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</si>
  <si>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</si>
  <si>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</si>
  <si>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</si>
  <si>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</si>
  <si>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</si>
  <si>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</si>
  <si>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</si>
  <si>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</si>
  <si>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</si>
  <si>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</si>
  <si>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</si>
  <si>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</si>
  <si>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</si>
  <si>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</si>
  <si>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</si>
  <si>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</si>
  <si>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</si>
  <si>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</si>
  <si>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</si>
  <si>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</si>
  <si>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</si>
  <si>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</si>
  <si>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</si>
  <si>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</si>
  <si>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</si>
  <si>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</si>
  <si>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</si>
  <si>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</si>
  <si>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</si>
  <si>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</si>
  <si>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</si>
  <si>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</si>
  <si>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</si>
  <si>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</si>
  <si>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</si>
  <si>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</si>
  <si>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</si>
  <si>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</si>
  <si>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</si>
  <si>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</si>
  <si>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</si>
  <si>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</si>
  <si>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</si>
  <si>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</si>
  <si>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8.1</t>
  </si>
  <si>
    <t>На инвестиции</t>
  </si>
  <si>
    <t>8.2</t>
  </si>
  <si>
    <t>Резервный фонд</t>
  </si>
  <si>
    <t>8.3</t>
  </si>
  <si>
    <t>Выплата дивидендов</t>
  </si>
  <si>
    <t>8.4</t>
  </si>
  <si>
    <t>Остаток на развитие</t>
  </si>
  <si>
    <t>IX</t>
  </si>
  <si>
    <t>9.1</t>
  </si>
  <si>
    <t>Прибыль до налогообложения без учета процентов к уплате и амортизации (строка 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</si>
  <si>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</si>
  <si>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</si>
  <si>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</si>
  <si>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</si>
  <si>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</si>
  <si>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</si>
  <si>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</si>
  <si>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</si>
  <si>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</si>
  <si>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</si>
  <si>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</si>
  <si>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</si>
  <si>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</si>
  <si>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</si>
  <si>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</si>
  <si>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</si>
  <si>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</si>
  <si>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</si>
  <si>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</si>
  <si>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</si>
  <si>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</si>
  <si>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</si>
  <si>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</si>
  <si>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</si>
  <si>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</si>
  <si>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</si>
  <si>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</si>
  <si>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</si>
  <si>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</si>
  <si>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</si>
  <si>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</si>
  <si>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</si>
  <si>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</si>
  <si>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</si>
  <si>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</si>
  <si>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</si>
  <si>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</si>
  <si>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</si>
  <si>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</si>
  <si>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</si>
  <si>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</si>
  <si>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</si>
  <si>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</si>
  <si>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</si>
  <si>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</si>
  <si>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</si>
  <si>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</si>
  <si>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</si>
  <si>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</si>
  <si>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</si>
  <si>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</si>
  <si>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</si>
  <si>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</si>
  <si>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</si>
  <si>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</si>
  <si>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</si>
  <si>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</si>
  <si>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</si>
  <si>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</si>
  <si>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</si>
  <si>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</si>
  <si>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</si>
  <si>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</si>
  <si>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</si>
  <si>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</si>
  <si>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</si>
  <si>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</si>
  <si>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</si>
  <si>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</si>
  <si>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</si>
  <si>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</si>
  <si>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</si>
  <si>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</si>
  <si>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</si>
  <si>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</si>
  <si>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</si>
  <si>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</si>
  <si>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</si>
  <si>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средства федерального бюджета</t>
  </si>
  <si>
    <t>12.2.1.2</t>
  </si>
  <si>
    <t>средства консолидированного бюджета субъекта Российской Федерации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</si>
  <si>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</si>
  <si>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</si>
  <si>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</si>
  <si>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</si>
  <si>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</si>
  <si>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</si>
  <si>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</si>
  <si>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</si>
  <si>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</si>
  <si>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</si>
  <si>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</si>
  <si>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</si>
  <si>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</si>
  <si>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</si>
  <si>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</si>
  <si>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</si>
  <si>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</si>
  <si>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</si>
  <si>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</si>
  <si>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</si>
  <si>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</si>
  <si>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</si>
  <si>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</si>
  <si>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</si>
  <si>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</si>
  <si>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</si>
  <si>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</si>
  <si>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</si>
  <si>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</si>
  <si>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</si>
  <si>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</si>
  <si>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</si>
  <si>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</si>
  <si>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</si>
  <si>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</si>
  <si>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</si>
  <si>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</si>
  <si>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</si>
  <si>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 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</si>
  <si>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</si>
  <si>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</si>
  <si>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</si>
  <si>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</si>
  <si>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</si>
  <si>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</si>
  <si>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</si>
  <si>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</si>
  <si>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</si>
  <si>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</si>
  <si>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</si>
  <si>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</si>
  <si>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</si>
  <si>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</si>
  <si>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</si>
  <si>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</si>
  <si>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</si>
  <si>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</si>
  <si>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</si>
  <si>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</si>
  <si>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</si>
  <si>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</si>
  <si>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</si>
  <si>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</si>
  <si>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</si>
  <si>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XIII), всего,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</si>
  <si>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</si>
  <si>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</si>
  <si>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</si>
  <si>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</si>
  <si>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</si>
  <si>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</si>
  <si>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</si>
  <si>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</si>
  <si>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</si>
  <si>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</si>
  <si>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</si>
  <si>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</si>
  <si>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</si>
  <si>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 + строка XVII + строка XVIII + 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</si>
  <si>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</si>
  <si>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</si>
  <si>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</si>
  <si>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</si>
  <si>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</si>
  <si>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</si>
  <si>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</si>
  <si>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</si>
  <si>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</si>
  <si>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</si>
  <si>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</si>
  <si>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</si>
  <si>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</si>
  <si>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</si>
  <si>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</si>
  <si>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</si>
  <si>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</si>
  <si>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</si>
  <si>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</si>
  <si>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</si>
  <si>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</si>
  <si>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</si>
  <si>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</si>
  <si>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</si>
  <si>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</si>
  <si>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</si>
  <si>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</si>
  <si>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</si>
  <si>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реализация электрической энергии и мощности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</si>
  <si>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</si>
  <si>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</si>
  <si>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</si>
  <si>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</si>
  <si>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
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</si>
  <si>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</si>
  <si>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</si>
  <si>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</si>
  <si>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</si>
  <si>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</si>
  <si>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</si>
  <si>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</si>
  <si>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</si>
  <si>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</si>
  <si>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</si>
  <si>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поставщикам топлива на технологические цели</t>
  </si>
  <si>
    <t>23.2.1.а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</si>
  <si>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</si>
  <si>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</si>
  <si>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</si>
  <si>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</si>
  <si>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</si>
  <si>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</si>
  <si>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</si>
  <si>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</si>
  <si>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</si>
  <si>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</si>
  <si>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</si>
  <si>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</si>
  <si>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</si>
  <si>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</si>
  <si>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</si>
  <si>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</si>
  <si>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</si>
  <si>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</si>
  <si>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</si>
  <si>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</si>
  <si>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</si>
  <si>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</si>
  <si>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>по обязательствам перед поставщиками и подрядчиками по исполнению инвестиционной программы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</si>
  <si>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</si>
  <si>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</si>
  <si>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</si>
  <si>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</si>
  <si>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</si>
  <si>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</si>
  <si>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</si>
  <si>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</si>
  <si>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</si>
  <si>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</si>
  <si>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</si>
  <si>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</si>
  <si>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</si>
  <si>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</si>
  <si>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</si>
  <si>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</si>
  <si>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</si>
  <si>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</si>
  <si>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</si>
  <si>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</si>
  <si>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</si>
  <si>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</si>
  <si>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</si>
  <si>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
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</si>
  <si>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</si>
  <si>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</si>
  <si>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</si>
  <si>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</si>
  <si>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</si>
  <si>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х</t>
  </si>
  <si>
    <t>24.1</t>
  </si>
  <si>
    <t>Установленная электрическая мощность</t>
  </si>
  <si>
    <t>МВт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</si>
  <si>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</si>
  <si>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</si>
  <si>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</si>
  <si>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</si>
  <si>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</si>
  <si>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</si>
  <si>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</si>
  <si>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</si>
  <si>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</si>
  <si>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 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</si>
  <si>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</si>
  <si>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</si>
  <si>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</si>
  <si>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</si>
  <si>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</si>
  <si>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</si>
  <si>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 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</si>
  <si>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</si>
  <si>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</si>
  <si>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</si>
  <si>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</si>
  <si>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</si>
  <si>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</si>
  <si>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</si>
  <si>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</si>
  <si>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</si>
  <si>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</si>
  <si>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</si>
  <si>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</si>
  <si>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</si>
  <si>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</si>
  <si>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</si>
  <si>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</si>
  <si>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</si>
  <si>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</si>
  <si>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</si>
  <si>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</si>
  <si>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</si>
  <si>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</si>
  <si>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</si>
  <si>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</si>
  <si>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</si>
  <si>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</si>
  <si>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</si>
  <si>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</si>
  <si>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 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</si>
  <si>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</si>
  <si>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</si>
  <si>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</si>
  <si>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</si>
  <si>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</si>
  <si>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</si>
  <si>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</si>
  <si>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</si>
  <si>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Необходимая валовая выручка сетевой организации в части содержания (строка 1.3 - 
строка 2.2.1 - строка 2.2.2 - 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</si>
  <si>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</si>
  <si>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</si>
  <si>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</si>
  <si>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</si>
  <si>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</si>
  <si>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</si>
  <si>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</si>
  <si>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</si>
  <si>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</si>
  <si>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</si>
  <si>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</si>
  <si>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</si>
  <si>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</si>
  <si>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</si>
  <si>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</si>
  <si>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</si>
  <si>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</si>
  <si>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</si>
  <si>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</si>
  <si>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</si>
  <si>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</si>
  <si>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</si>
  <si>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</si>
  <si>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
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</si>
  <si>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</si>
  <si>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</si>
  <si>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</si>
  <si>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всего,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</si>
  <si>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</si>
  <si>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</si>
  <si>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</si>
  <si>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</si>
  <si>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</si>
  <si>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2. Источники финансирования инвестиционной программы субъекта электроэнергетики (без НДС)</t>
  </si>
  <si>
    <t>Источники финансирования инвестиционной программы всего (строка I + строка II)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</si>
  <si>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</si>
  <si>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</si>
  <si>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</si>
  <si>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</si>
  <si>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</si>
  <si>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</si>
  <si>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</si>
  <si>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</si>
  <si>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</si>
  <si>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</si>
  <si>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</si>
  <si>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</si>
  <si>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</si>
  <si>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</si>
  <si>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</si>
  <si>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</si>
  <si>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</si>
  <si>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</si>
  <si>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</si>
  <si>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</si>
  <si>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</si>
  <si>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</si>
  <si>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</si>
  <si>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</si>
  <si>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</si>
  <si>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</si>
  <si>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</si>
  <si>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</si>
  <si>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</si>
  <si>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</si>
  <si>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всего,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</si>
  <si>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</si>
  <si>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</si>
  <si>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</si>
  <si>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</si>
  <si>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</si>
  <si>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</si>
  <si>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</si>
  <si>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</si>
  <si>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</si>
  <si>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</si>
  <si>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</si>
  <si>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</si>
  <si>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</si>
  <si>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</si>
  <si>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</si>
  <si>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</si>
  <si>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</si>
  <si>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</si>
  <si>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</si>
  <si>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</si>
  <si>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</si>
  <si>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</si>
  <si>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</si>
  <si>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</si>
  <si>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</si>
  <si>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</si>
  <si>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</si>
  <si>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</si>
  <si>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</si>
  <si>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</si>
  <si>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</si>
  <si>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</si>
  <si>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</si>
  <si>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</si>
  <si>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</si>
  <si>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</si>
  <si>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 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</si>
  <si>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</si>
  <si>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</si>
  <si>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</si>
  <si>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</si>
  <si>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</si>
  <si>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</si>
  <si>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</si>
  <si>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</si>
  <si>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</si>
  <si>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</si>
  <si>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</si>
  <si>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</si>
  <si>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</si>
  <si>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</si>
  <si>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</si>
  <si>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</si>
  <si>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</si>
  <si>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</si>
  <si>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</si>
  <si>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
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</si>
  <si>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</si>
  <si>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</si>
  <si>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</si>
  <si>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</si>
  <si>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</si>
  <si>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</si>
  <si>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</si>
  <si>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</si>
  <si>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r>
      <t>_____</t>
    </r>
    <r>
      <rPr>
        <b/>
        <sz val="5"/>
        <rFont val="Times New Roman"/>
        <family val="1"/>
        <charset val="204"/>
      </rPr>
      <t>Примечание:</t>
    </r>
  </si>
  <si>
    <r>
      <t>_____</t>
    </r>
    <r>
      <rPr>
        <sz val="5"/>
        <rFont val="Times New Roman"/>
        <family val="1"/>
        <charset val="204"/>
      </rPr>
      <t>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В строках, содержащих слова "всего, в том числе" указывается сумма нижерасположенных строк соответствующего раздела (подраздела).</t>
    </r>
  </si>
  <si>
    <r>
      <t>_____</t>
    </r>
    <r>
      <rPr>
        <sz val="5"/>
        <rFont val="Times New Roman"/>
        <family val="1"/>
        <charset val="204"/>
      </rPr>
      <t>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  </r>
  </si>
  <si>
    <r>
      <t>_____</t>
    </r>
    <r>
      <rPr>
        <sz val="5"/>
        <rFont val="Times New Roman"/>
        <family val="1"/>
        <charset val="204"/>
      </rPr>
      <t>***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Указывается на основании заключенных договоров на оказание услуг по передаче электрической энергии.</t>
    </r>
  </si>
  <si>
    <r>
      <t>_____</t>
    </r>
    <r>
      <rPr>
        <sz val="5"/>
        <rFont val="Times New Roman"/>
        <family val="1"/>
        <charset val="204"/>
      </rPr>
      <t>****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  </r>
  </si>
  <si>
    <r>
      <t>_____</t>
    </r>
    <r>
      <rPr>
        <sz val="5"/>
        <rFont val="Times New Roman"/>
        <family val="1"/>
        <charset val="204"/>
      </rPr>
      <t>*****</t>
    </r>
    <r>
      <rPr>
        <sz val="5"/>
        <color rgb="FFFFFFFF"/>
        <rFont val="Times New Roman"/>
        <family val="1"/>
        <charset val="204"/>
      </rPr>
      <t>_</t>
    </r>
    <r>
      <rPr>
        <sz val="5"/>
        <rFont val="Times New Roman"/>
        <family val="1"/>
        <charset val="204"/>
      </rPr>
      <t>Указывается суммарно стоимость оказанных субъекту электроэнергетики услуг:</t>
    </r>
  </si>
  <si>
    <r>
      <t>_____</t>
    </r>
    <r>
      <rPr>
        <sz val="5"/>
        <rFont val="Times New Roman"/>
        <family val="1"/>
        <charset val="204"/>
      </rPr>
      <t>по оперативно-диспетчерскому управлению в электроэнергетике;</t>
    </r>
  </si>
  <si>
    <r>
      <t>_____</t>
    </r>
    <r>
      <rPr>
        <sz val="5"/>
        <rFont val="Times New Roman"/>
        <family val="1"/>
        <charset val="204"/>
      </rPr>
      <t>по организации оптовой торговли электрической энергией, мощностью и иными допущенными к обращению на оптовом рынке товарами и услугами;</t>
    </r>
  </si>
  <si>
    <r>
      <t>_____</t>
    </r>
    <r>
      <rPr>
        <sz val="5"/>
        <rFont val="Times New Roman"/>
        <family val="1"/>
        <charset val="204"/>
      </rPr>
      <t>по расчету требований и обязательств участников оптового рынка.</t>
    </r>
  </si>
  <si>
    <t>Приложение № 11</t>
  </si>
  <si>
    <t>Источники финансирования (заполняется по финансированию) инвестиционной программы</t>
  </si>
  <si>
    <t>№ п.п.</t>
  </si>
  <si>
    <t>Наимеование</t>
  </si>
  <si>
    <t>2016 год</t>
  </si>
  <si>
    <t>2021 год</t>
  </si>
  <si>
    <t>Итого за период
реализации инвестиционной программы</t>
  </si>
  <si>
    <t>Предложение по корректировке плана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</si>
  <si>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</si>
  <si>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</si>
  <si>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инвестиционная составляющая в тарифах (указать отдельно по регулируемым видам деятельности)</t>
  </si>
  <si>
    <t>прибыль со свободного сектора</t>
  </si>
  <si>
    <t>1.1.3.1</t>
  </si>
  <si>
    <t xml:space="preserve">    от технологического присоединения генерации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</si>
  <si>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</si>
  <si>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</si>
  <si>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</si>
  <si>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</si>
  <si>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</si>
  <si>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амортизация, учтенная в тарифах (указать отдельно по регулируемым видам деятельности)</t>
  </si>
  <si>
    <t>прочая амортизация</t>
  </si>
  <si>
    <t>недоиспользованная амортизация прошлых лет (ГП- сбытовая деятельность)</t>
  </si>
  <si>
    <t>Возврат НДС</t>
  </si>
  <si>
    <t>средства допэмиссии</t>
  </si>
  <si>
    <t>Остаток собственных средств на начало года</t>
  </si>
  <si>
    <t>2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</si>
  <si>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</si>
  <si>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</si>
  <si>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</si>
  <si>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</si>
  <si>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</si>
  <si>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</si>
  <si>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</si>
  <si>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</si>
  <si>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</si>
  <si>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Приложение  № 12</t>
  </si>
  <si>
    <t xml:space="preserve">План принятия основных средств и нематериальных активов к бухгалтерскому учету на 2019 год </t>
  </si>
  <si>
    <t>План принятия основных средств и нематериальных активов к бухгалтерскому учету на 2020 год</t>
  </si>
  <si>
    <t>План принятия основных средств и нематериальных активов к бухгалтерскому учету на 2021 год</t>
  </si>
  <si>
    <t>Приложение  № 4</t>
  </si>
  <si>
    <r>
      <t xml:space="preserve">Год раскрытия информации: </t>
    </r>
    <r>
      <rPr>
        <sz val="14"/>
        <color rgb="FFFF0000"/>
        <rFont val="Times New Roman"/>
        <family val="1"/>
        <charset val="204"/>
      </rPr>
      <t>2019 год</t>
    </r>
  </si>
  <si>
    <r>
      <t xml:space="preserve">Утвержденные плановые значения показателей приведены в соответствии </t>
    </r>
    <r>
      <rPr>
        <b/>
        <sz val="14"/>
        <rFont val="Times New Roman"/>
        <family val="1"/>
        <charset val="204"/>
      </rPr>
      <t>Приказом Министерства по развитию транспорта, энергетики и дорожного хозяйства РБ № 145 от 31.10.2018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</si>
  <si>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</si>
  <si>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
Предложение по корректировке утвержденного плана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года N*</t>
    </r>
  </si>
  <si>
    <r>
      <t xml:space="preserve">
Предложение по корректировке утвержденного плана </t>
    </r>
    <r>
      <rPr>
        <b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года (N+1)</t>
    </r>
  </si>
  <si>
    <r>
      <t xml:space="preserve">Предложение по корректировке утвержденного плана    </t>
    </r>
    <r>
      <rPr>
        <b/>
        <sz val="12"/>
        <rFont val="Times New Roman"/>
        <family val="1"/>
        <charset val="204"/>
      </rPr>
      <t>2021 года (N+2)</t>
    </r>
  </si>
  <si>
    <r>
      <t>Предложение по корректировке утвержденного плана на 01.01.</t>
    </r>
    <r>
      <rPr>
        <sz val="10"/>
        <color rgb="FFFF0000"/>
        <rFont val="Times New Roman"/>
        <family val="1"/>
        <charset val="204"/>
      </rPr>
      <t xml:space="preserve"> 2019 года</t>
    </r>
  </si>
  <si>
    <t>изменение ставки НДС с 18% до 20%</t>
  </si>
  <si>
    <t xml:space="preserve"> изменение ставки НДС с 18% до 20% аварийное состояние техники</t>
  </si>
  <si>
    <t>* Предложения по корректировке плана указаы в окончательной редакции в том числе с учетом предложенных корректировое</t>
  </si>
  <si>
    <r>
      <t xml:space="preserve">Год раскрытия информации: </t>
    </r>
    <r>
      <rPr>
        <b/>
        <sz val="14"/>
        <color rgb="FFFF0000"/>
        <rFont val="Times New Roman"/>
        <family val="1"/>
        <charset val="204"/>
      </rPr>
      <t>2019 год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</si>
  <si>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</si>
  <si>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Предложение по корректировке утвержденного плана </t>
  </si>
  <si>
    <t>Аварийное состояние техники</t>
  </si>
  <si>
    <r>
      <t>Год раскрытия информации:</t>
    </r>
    <r>
      <rPr>
        <sz val="12"/>
        <color rgb="FFFF0000"/>
        <rFont val="Times New Roman"/>
        <family val="1"/>
        <charset val="204"/>
      </rPr>
      <t xml:space="preserve"> 2019 год</t>
    </r>
  </si>
  <si>
    <t xml:space="preserve">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</si>
  <si>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Год раскрытия информации: </t>
    </r>
    <r>
      <rPr>
        <sz val="12"/>
        <color rgb="FFFF0000"/>
        <rFont val="Times New Roman"/>
        <family val="1"/>
        <charset val="204"/>
      </rPr>
      <t>2019 год</t>
    </r>
  </si>
  <si>
    <t>штук (авто)</t>
  </si>
  <si>
    <r>
      <t xml:space="preserve">Год раскрытия информации: 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2019 год</t>
    </r>
  </si>
  <si>
    <r>
      <t xml:space="preserve">Год раскрытия информации: </t>
    </r>
    <r>
      <rPr>
        <b/>
        <sz val="12"/>
        <color rgb="FFFF0000"/>
        <rFont val="Times New Roman"/>
        <family val="1"/>
        <charset val="204"/>
      </rPr>
      <t>2019 год</t>
    </r>
  </si>
  <si>
    <r>
      <t xml:space="preserve">Утвержденные плановые значения показателей приведены в соответствии </t>
    </r>
    <r>
      <rPr>
        <b/>
        <sz val="12"/>
        <rFont val="Times New Roman"/>
        <family val="1"/>
        <charset val="204"/>
      </rPr>
      <t>Приказом Министерства по развитию транспорта, энергетики и дорожного хозяйства РБ № 145 от 31.10.2018</t>
    </r>
  </si>
  <si>
    <t>ДФО</t>
  </si>
  <si>
    <r>
      <t xml:space="preserve">Год раскрытия информации:  </t>
    </r>
    <r>
      <rPr>
        <b/>
        <u/>
        <sz val="12"/>
        <color rgb="FFFF0000"/>
        <rFont val="Times New Roman"/>
        <family val="1"/>
        <charset val="204"/>
      </rPr>
      <t>2019 год</t>
    </r>
  </si>
  <si>
    <r>
      <t xml:space="preserve">Наименование субъекта Российской Федерации </t>
    </r>
    <r>
      <rPr>
        <b/>
        <u/>
        <sz val="12"/>
        <rFont val="Times New Roman"/>
        <family val="1"/>
        <charset val="204"/>
      </rPr>
      <t>Республика Бурятия</t>
    </r>
  </si>
  <si>
    <t>сентябрь 2017 года.</t>
  </si>
  <si>
    <t xml:space="preserve">Субъект Российской Федерации: </t>
  </si>
  <si>
    <t>Республика Бурятия</t>
  </si>
  <si>
    <t xml:space="preserve">Год раскрытия (предоставления) информации: </t>
  </si>
  <si>
    <t>2019</t>
  </si>
  <si>
    <t xml:space="preserve"> год</t>
  </si>
  <si>
    <t>Утвержденные плановые значения показателей приведены в соответствии</t>
  </si>
  <si>
    <t>реквизиты решения органа исполнительной власти, утвердившего инвестиционную программу</t>
  </si>
  <si>
    <t xml:space="preserve">         полное наименование субъекта электроэнергетики</t>
  </si>
  <si>
    <t>Субъект Российской Федерации: Республика Бурятия</t>
  </si>
  <si>
    <r>
      <rPr>
        <b/>
        <sz val="14"/>
        <color indexed="8"/>
        <rFont val="Times New Roman"/>
        <family val="1"/>
        <charset val="204"/>
      </rPr>
      <t xml:space="preserve">на период </t>
    </r>
    <r>
      <rPr>
        <b/>
        <u/>
        <sz val="14"/>
        <color indexed="8"/>
        <rFont val="Times New Roman"/>
        <family val="1"/>
        <charset val="204"/>
      </rPr>
      <t>2019-2021 гг.</t>
    </r>
  </si>
  <si>
    <t xml:space="preserve">                   период реализации инвестиционной программы</t>
  </si>
  <si>
    <t xml:space="preserve"> с Приказом Министерства по развитию транспорта, энергетики и дорожного хозяйства РБ № 145 от 31.10.2018</t>
  </si>
  <si>
    <t>млн. рублей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</si>
</sst>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0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0.000"/>
    <numFmt numFmtId="167" formatCode="0.0000"/>
    <numFmt numFmtId="168" formatCode="_-* #,##0.00[$€-1]_-;\-* #,##0.00[$€-1]_-;_-* &quot;-&quot;??[$€-1]_-"/>
    <numFmt numFmtId="169" formatCode="0.0%"/>
    <numFmt numFmtId="170" formatCode="0.0%_);\(0.0%\)"/>
    <numFmt numFmtId="171" formatCode="_([$€-2]* #,##0.00_);_([$€-2]* \(#,##0.00\);_([$€-2]* &quot;-&quot;??_)"/>
    <numFmt numFmtId="172" formatCode="#,##0_);[Red]\(#,##0\)"/>
    <numFmt numFmtId="173" formatCode="#,##0;\(#,##0\)"/>
    <numFmt numFmtId="174" formatCode="_-* #,##0.00\ _$_-;\-* #,##0.00\ _$_-;_-* &quot;-&quot;??\ _$_-;_-@_-"/>
    <numFmt numFmtId="175" formatCode="_-* #,##0.00&quot;р.&quot;_-;\-* #,##0.00&quot;р.&quot;_-;_-* \-??&quot;р.&quot;_-;_-@_-"/>
    <numFmt numFmtId="176" formatCode="#.##0\.00"/>
    <numFmt numFmtId="177" formatCode="#\.00"/>
    <numFmt numFmtId="178" formatCode="dd\-mmm\-yy"/>
    <numFmt numFmtId="179" formatCode="#\."/>
    <numFmt numFmtId="180" formatCode="_-* #,##0\ &quot;руб&quot;_-;\-* #,##0\ &quot;руб&quot;_-;_-* &quot;-&quot;\ &quot;руб&quot;_-;_-@_-"/>
    <numFmt numFmtId="181" formatCode="_-* #,##0&quot; руб&quot;_-;\-* #,##0&quot; руб&quot;_-;_-* &quot;- руб&quot;_-;_-@_-"/>
    <numFmt numFmtId="182" formatCode="[$-419]mmmm\ yyyy;@"/>
    <numFmt numFmtId="183" formatCode="mmmm\ d\,\ yyyy"/>
    <numFmt numFmtId="184" formatCode="mmmm\ d&quot;, &quot;yyyy"/>
    <numFmt numFmtId="185" formatCode="&quot;?.&quot;#,##0_);[Red]\(&quot;?.&quot;#,##0\)"/>
    <numFmt numFmtId="186" formatCode="&quot;?.&quot;#,##0.00_);[Red]\(&quot;?.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??_);_(@_)"/>
    <numFmt numFmtId="190" formatCode="#,##0;[Red]#,##0"/>
    <numFmt numFmtId="191" formatCode="&quot;\&quot;#,##0;[Red]\-&quot;\&quot;#,##0"/>
    <numFmt numFmtId="192" formatCode="General_)"/>
    <numFmt numFmtId="193" formatCode="_-* #,##0&quot;đ.&quot;_-;\-* #,##0&quot;đ.&quot;_-;_-* &quot;-&quot;&quot;đ.&quot;_-;_-@_-"/>
    <numFmt numFmtId="194" formatCode="_-* #,##0.00&quot;đ.&quot;_-;\-* #,##0.00&quot;đ.&quot;_-;_-* &quot;-&quot;??&quot;đ.&quot;_-;_-@_-"/>
    <numFmt numFmtId="195" formatCode="\£#,##0_);\(\£#,##0\)"/>
    <numFmt numFmtId="196" formatCode="#,##0;\-#,##0;&quot;-&quot;"/>
    <numFmt numFmtId="197" formatCode="#,##0.00;\-#,##0.00;&quot;-&quot;"/>
    <numFmt numFmtId="198" formatCode="#,##0%;\-#,##0%;&quot;- &quot;"/>
    <numFmt numFmtId="199" formatCode="#,##0.0%;\-#,##0.0%;&quot;- &quot;"/>
    <numFmt numFmtId="200" formatCode="#,##0.00%;\-#,##0.00%;&quot;- &quot;"/>
    <numFmt numFmtId="201" formatCode="#,##0.0;\-#,##0.0;&quot;-&quot;"/>
    <numFmt numFmtId="202" formatCode="&quot;error&quot;;&quot;error&quot;;&quot;OK&quot;;&quot;  &quot;@"/>
    <numFmt numFmtId="203" formatCode="0000"/>
    <numFmt numFmtId="204" formatCode="_-* #,##0\ _F_-;\-* #,##0\ _F_-;_-* &quot;-&quot;\ _F_-;_-@_-"/>
    <numFmt numFmtId="205" formatCode="_-* #,##0.00\ _F_-;\-* #,##0.00\ _F_-;_-* &quot;-&quot;??\ _F_-;_-@_-"/>
    <numFmt numFmtId="206" formatCode="&quot;$&quot;#,##0_);[Red]\(&quot;$&quot;#,##0\)"/>
    <numFmt numFmtId="207" formatCode="\$#,##0_);[Red]&quot;($&quot;#,##0\)"/>
    <numFmt numFmtId="208" formatCode="_(* #,##0.00_);[Red]_(* \(#,##0.00\);_(* &quot;-&quot;??_);_(@_)"/>
    <numFmt numFmtId="209" formatCode="_-* #,##0.00\ &quot;F&quot;_-;\-* #,##0.00\ &quot;F&quot;_-;_-* &quot;-&quot;??\ &quot;F&quot;_-;_-@_-"/>
    <numFmt numFmtId="210" formatCode="\$#,##0\ ;\(\$#,##0\)"/>
    <numFmt numFmtId="211" formatCode="&quot;$&quot;#,##0\ ;\(&quot;$&quot;#,##0\)"/>
    <numFmt numFmtId="212" formatCode="dd\ mmm\ yyyy_);;;&quot;  &quot;@"/>
    <numFmt numFmtId="213" formatCode="#,##0_);\(#,##0\);&quot;- &quot;;&quot;  &quot;@"/>
    <numFmt numFmtId="214" formatCode="_-* #,##0_-;\-* #,##0_-;_-* &quot;-&quot;_-;_-@_-"/>
    <numFmt numFmtId="215" formatCode="_-* #,##0.00_-;\-* #,##0.00_-;_-* &quot;-&quot;??_-;_-@_-"/>
    <numFmt numFmtId="216" formatCode="0.0\x"/>
    <numFmt numFmtId="217" formatCode="_-* #,##0.00\ [$€]_-;\-* #,##0.00\ [$€]_-;_-* &quot;-&quot;??\ [$€]_-;_-@_-"/>
    <numFmt numFmtId="218" formatCode="_-* #,##0.00\ [$€]_-;\-* #,##0.00\ [$€]_-;_-* \-??\ [$€]_-;_-@_-"/>
    <numFmt numFmtId="219" formatCode="[$-419]General"/>
    <numFmt numFmtId="220" formatCode="_-* #,##0\ _F_B_-;\-* #,##0\ _F_B_-;_-* &quot;-&quot;\ _F_B_-;_-@_-"/>
    <numFmt numFmtId="221" formatCode="_-* #,##0.00\ _F_B_-;\-* #,##0.00\ _F_B_-;_-* &quot;-&quot;??\ _F_B_-;_-@_-"/>
    <numFmt numFmtId="222" formatCode="#,##0.0000_);\(#,##0.0000\);&quot;- &quot;;&quot;  &quot;@"/>
    <numFmt numFmtId="223" formatCode="_(* #,##0.00_);_(* \(#,##0.00\);_(* &quot;-&quot;??_);_(@_)"/>
    <numFmt numFmtId="224" formatCode="#,##0.0_);\(#,##0.0\)"/>
    <numFmt numFmtId="225" formatCode="#,##0.0_);[Red]\(#,##0.0\)"/>
    <numFmt numFmtId="226" formatCode="#,##0_ ;[Red]\-#,##0\ "/>
    <numFmt numFmtId="227" formatCode="_(* #,##0_);_(* \(#,##0\);_(* &quot;-&quot;_);_(@_)"/>
    <numFmt numFmtId="228" formatCode="_(* #,##0_);_(* \(#,##0\);_(* \-_);_(@_)"/>
    <numFmt numFmtId="229" formatCode="#,##0_);[Blue]\(#,##0\)"/>
    <numFmt numFmtId="230" formatCode="_-* #,##0_-;_-* #,##0\-;_-* &quot;-&quot;_-;_-@_-"/>
    <numFmt numFmtId="231" formatCode="_-* #,##0.00_-;_-* #,##0.00\-;_-* &quot;-&quot;??_-;_-@_-"/>
    <numFmt numFmtId="232" formatCode="_-* #,##0\ _$_-;\-* #,##0\ _$_-;_-* &quot;-&quot;\ _$_-;_-@_-"/>
    <numFmt numFmtId="233" formatCode="#,##0__\ \ \ \ "/>
    <numFmt numFmtId="234" formatCode="_-&quot;£&quot;* #,##0_-;\-&quot;£&quot;* #,##0_-;_-&quot;£&quot;* &quot;-&quot;_-;_-@_-"/>
    <numFmt numFmtId="235" formatCode="_-&quot;£&quot;* #,##0.00_-;\-&quot;£&quot;* #,##0.00_-;_-&quot;£&quot;* &quot;-&quot;??_-;_-@_-"/>
    <numFmt numFmtId="236" formatCode="_-* #,##0\ &quot;$&quot;_-;\-* #,##0\ &quot;$&quot;_-;_-* &quot;-&quot;\ &quot;$&quot;_-;_-@_-"/>
    <numFmt numFmtId="237" formatCode="_-* #,##0.00\ &quot;$&quot;_-;\-* #,##0.00\ &quot;$&quot;_-;_-* &quot;-&quot;??\ &quot;$&quot;_-;_-@_-"/>
    <numFmt numFmtId="238" formatCode="_(* #,##0.000_);[Red]_(* \(#,##0.000\);_(* &quot;-&quot;??_);_(@_)"/>
    <numFmt numFmtId="239" formatCode="&quot;$&quot;#,##0.0_);\(&quot;$&quot;#,##0.0\)"/>
    <numFmt numFmtId="240" formatCode="0.00\x"/>
    <numFmt numFmtId="241" formatCode="#\ ##0.000"/>
    <numFmt numFmtId="242" formatCode="#,##0.0;[Red]#,##0.0"/>
    <numFmt numFmtId="243" formatCode="_-* #,##0_đ_._-;\-* #,##0_đ_._-;_-* &quot;-&quot;_đ_._-;_-@_-"/>
    <numFmt numFmtId="244" formatCode="_-* #,##0.00_đ_._-;\-* #,##0.00_đ_._-;_-* &quot;-&quot;??_đ_._-;_-@_-"/>
    <numFmt numFmtId="245" formatCode="#,##0.00_);[Red]\(#,##0.00\)"/>
    <numFmt numFmtId="246" formatCode="\(#,##0.0\)"/>
    <numFmt numFmtId="247" formatCode="#,##0\ &quot;?.&quot;;\-#,##0\ &quot;?.&quot;"/>
    <numFmt numFmtId="248" formatCode="_-* #,##0\ &quot;FB&quot;_-;\-* #,##0\ &quot;FB&quot;_-;_-* &quot;-&quot;\ &quot;FB&quot;_-;_-@_-"/>
    <numFmt numFmtId="249" formatCode="_-* #,##0.00\ &quot;FB&quot;_-;\-* #,##0.00\ &quot;FB&quot;_-;_-* &quot;-&quot;??\ &quot;FB&quot;_-;_-@_-"/>
    <numFmt numFmtId="250" formatCode="0%;\(0%\)"/>
    <numFmt numFmtId="251" formatCode="#,##0______;;&quot;------------      &quot;"/>
    <numFmt numFmtId="252" formatCode="_(* #,##0_);_(* \(#,##0\);_(* \-??_);_(@_)"/>
    <numFmt numFmtId="253" formatCode="#,##0.00&quot; &quot;[$руб.-419];[Red]&quot;-&quot;#,##0.00&quot; &quot;[$руб.-419]"/>
    <numFmt numFmtId="254" formatCode="\ \ @"/>
    <numFmt numFmtId="255" formatCode="\ \ \ \ @"/>
    <numFmt numFmtId="256" formatCode="#,##0.00;[Red]\-#,##0.00;&quot;-&quot;"/>
    <numFmt numFmtId="257" formatCode="#,##0.00;[Red]\-#,##0.00;\-"/>
    <numFmt numFmtId="258" formatCode="#,##0;[Red]\-#,##0;&quot;-&quot;"/>
    <numFmt numFmtId="259" formatCode="#,##0;[Red]\-#,##0;\-"/>
    <numFmt numFmtId="260" formatCode="_-&quot;F&quot;\ * #,##0_-;_-&quot;F&quot;\ * #,##0\-;_-&quot;F&quot;\ * &quot;-&quot;_-;_-@_-"/>
    <numFmt numFmtId="261" formatCode="_-&quot;F&quot;\ * #,##0.00_-;_-&quot;F&quot;\ * #,##0.00\-;_-&quot;F&quot;\ * &quot;-&quot;??_-;_-@_-"/>
    <numFmt numFmtId="262" formatCode="\¥#,##0_);\(\¥#,##0\)"/>
    <numFmt numFmtId="263" formatCode=";;&quot;zero&quot;;&quot;  &quot;@"/>
    <numFmt numFmtId="264" formatCode="#,##0.000_ ;\-#,##0.000\ "/>
    <numFmt numFmtId="265" formatCode="#,##0.00_ ;[Red]\-#,##0.00\ "/>
    <numFmt numFmtId="266" formatCode="_-* #,##0.0000\ &quot;руб.&quot;_-;\-* #,##0.0000\ &quot;руб.&quot;_-;_-* &quot;-&quot;??\ &quot;руб.&quot;_-;_-@_-"/>
    <numFmt numFmtId="267" formatCode="_-* #,##0.00\ &quot;р.&quot;_-;\-* #,##0.00\ &quot;р.&quot;_-;_-* &quot;-&quot;??\ &quot;р.&quot;\\-;_-@_-"/>
    <numFmt numFmtId="268" formatCode="#,##0.000"/>
    <numFmt numFmtId="269" formatCode="##,##0.000"/>
    <numFmt numFmtId="270" formatCode="#,##0;\-###0;\-"/>
    <numFmt numFmtId="271" formatCode="#,##0\т"/>
    <numFmt numFmtId="272" formatCode="_-* #,##0\ _р_._-;\-* #,##0\ _р_._-;_-* &quot;-&quot;\ _р_._-;_-@_-"/>
    <numFmt numFmtId="273" formatCode="_-* #,##0.00\ _р_._-;\-* #,##0.00\ _р_._-;_-* &quot;-&quot;??\ _р_._-;_-@_-"/>
    <numFmt numFmtId="274" formatCode="_-* #,##0.00_р_._-;\-* #,##0.00_р_._-;_-* \-??_р_._-;_-@_-"/>
    <numFmt numFmtId="275" formatCode="#,##0.00_р_."/>
    <numFmt numFmtId="276" formatCode="#,###"/>
    <numFmt numFmtId="277" formatCode="#,##0.00_ ;\-#,##0.00\ "/>
    <numFmt numFmtId="278" formatCode="#,##0.0"/>
  </numFmts>
  <fonts count="3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10"/>
      <name val="Arial Cyr"/>
      <family val="2"/>
      <charset val="204"/>
    </font>
    <font>
      <sz val="10"/>
      <name val="Courier"/>
      <family val="3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sz val="1"/>
      <color indexed="8"/>
      <name val="Courier"/>
      <family val="1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</font>
    <font>
      <b/>
      <sz val="1"/>
      <color indexed="8"/>
      <name val="Courier"/>
      <family val="1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2"/>
      <name val="Arial"/>
      <family val="2"/>
    </font>
    <font>
      <sz val="11"/>
      <color indexed="9"/>
      <name val="Calibri"/>
      <family val="2"/>
      <charset val="204"/>
    </font>
    <font>
      <sz val="11"/>
      <color indexed="49"/>
      <name val="Calibri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7"/>
      <color indexed="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0"/>
      <name val="Arial"/>
      <family val="2"/>
      <charset val="204"/>
    </font>
    <font>
      <sz val="8"/>
      <color indexed="8"/>
      <name val="Arial"/>
      <family val="2"/>
      <charset val="204"/>
    </font>
    <font>
      <b/>
      <sz val="7"/>
      <color indexed="0"/>
      <name val="Arial"/>
      <family val="2"/>
      <charset val="204"/>
    </font>
    <font>
      <b/>
      <sz val="10"/>
      <color indexed="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sz val="10"/>
      <name val="Times New Roman"/>
      <family val="1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"/>
      <color indexed="8"/>
      <name val="Courier"/>
      <family val="1"/>
      <charset val="204"/>
    </font>
    <font>
      <i/>
      <sz val="1"/>
      <color indexed="8"/>
      <name val="Courier New"/>
      <family val="3"/>
    </font>
    <font>
      <i/>
      <sz val="12"/>
      <name val="Arial"/>
      <family val="2"/>
      <charset val="204"/>
    </font>
    <font>
      <i/>
      <sz val="1"/>
      <color indexed="8"/>
      <name val="Courier"/>
      <family val="3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8.5"/>
      <color indexed="36"/>
      <name val="Arial"/>
      <family val="2"/>
      <charset val="204"/>
    </font>
    <font>
      <u/>
      <sz val="8.5"/>
      <color indexed="20"/>
      <name val="Arial"/>
      <family val="2"/>
    </font>
    <font>
      <u/>
      <sz val="11"/>
      <color theme="11"/>
      <name val="Calibri"/>
      <family val="2"/>
      <charset val="204"/>
      <scheme val="minor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sz val="11"/>
      <name val="Arial Black"/>
      <family val="2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b/>
      <sz val="8"/>
      <name val="Palatino"/>
      <family val="1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8.5"/>
      <color indexed="12"/>
      <name val="Arial"/>
      <family val="2"/>
      <charset val="204"/>
    </font>
    <font>
      <u/>
      <sz val="8.5"/>
      <color indexed="12"/>
      <name val="Arial"/>
      <family val="2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2"/>
      <name val="Times New Roman Cyr"/>
      <family val="1"/>
      <charset val="204"/>
    </font>
    <font>
      <sz val="12"/>
      <name val="Times New Roman Cyr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u/>
      <sz val="10"/>
      <color indexed="20"/>
      <name val="Arial Cyr"/>
      <family val="2"/>
    </font>
    <font>
      <u/>
      <sz val="10"/>
      <color indexed="36"/>
      <name val="Arial Cyr"/>
    </font>
    <font>
      <b/>
      <u/>
      <sz val="16"/>
      <name val="Arial"/>
      <family val="2"/>
      <charset val="204"/>
    </font>
    <font>
      <b/>
      <u/>
      <sz val="16"/>
      <name val="Arial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 Narrow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8"/>
      <name val="Helvetica"/>
      <family val="2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b/>
      <sz val="20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10"/>
      <color indexed="10"/>
      <name val="Arial"/>
      <family val="2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sz val="10"/>
      <color indexed="10"/>
      <name val="Times New Roman"/>
      <family val="1"/>
    </font>
    <font>
      <b/>
      <i/>
      <u/>
      <sz val="11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.5"/>
      <color indexed="23"/>
      <name val="Helvetica-Black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  <charset val="204"/>
    </font>
    <font>
      <b/>
      <sz val="16"/>
      <color indexed="18"/>
      <name val="Arial"/>
      <family val="2"/>
    </font>
    <font>
      <sz val="10"/>
      <name val="0"/>
      <charset val="204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10"/>
      <color indexed="9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7.7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8"/>
      <color theme="10"/>
      <name val="Arial"/>
      <family val="2"/>
    </font>
    <font>
      <b/>
      <sz val="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9"/>
      <color rgb="FF333399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4"/>
      <name val="Franklin Gothic Medium"/>
      <family val="2"/>
    </font>
    <font>
      <sz val="20"/>
      <name val="Impact"/>
      <family val="2"/>
    </font>
    <font>
      <b/>
      <sz val="9"/>
      <name val="Tahoma"/>
      <family val="2"/>
    </font>
    <font>
      <b/>
      <sz val="10"/>
      <color indexed="12"/>
      <name val="Arial Cyr"/>
      <family val="2"/>
    </font>
    <font>
      <sz val="9"/>
      <name val="Tahoma"/>
      <family val="2"/>
    </font>
    <font>
      <sz val="9"/>
      <color indexed="8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4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1"/>
      <name val="Verdana"/>
      <family val="2"/>
      <charset val="204"/>
    </font>
    <font>
      <sz val="11"/>
      <color indexed="6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family val="1"/>
    </font>
    <font>
      <i/>
      <sz val="10"/>
      <color indexed="23"/>
      <name val="Arial Cyr"/>
      <family val="2"/>
      <charset val="204"/>
    </font>
    <font>
      <sz val="10"/>
      <color indexed="8"/>
      <name val="Tahoma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1"/>
      <color indexed="47"/>
      <name val="Calibri"/>
      <family val="2"/>
      <charset val="204"/>
    </font>
    <font>
      <sz val="14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9"/>
      <name val="Arial Cyr"/>
    </font>
    <font>
      <sz val="11"/>
      <color indexed="10"/>
      <name val="Arial Cyr"/>
      <family val="2"/>
      <charset val="204"/>
    </font>
    <font>
      <sz val="11"/>
      <color indexed="10"/>
      <name val="Arial Cyr"/>
      <family val="2"/>
    </font>
    <font>
      <sz val="10"/>
      <color indexed="17"/>
      <name val="Arial Cyr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7"/>
      <name val="Times New Roman"/>
      <family val="1"/>
      <charset val="204"/>
    </font>
    <font>
      <sz val="5.75"/>
      <name val="Times New Roman"/>
      <family val="1"/>
      <charset val="204"/>
    </font>
    <font>
      <b/>
      <sz val="9"/>
      <name val="Times New Roman"/>
      <family val="1"/>
      <charset val="204"/>
    </font>
    <font>
      <sz val="5.5"/>
      <name val="Times New Roman"/>
      <family val="1"/>
      <charset val="204"/>
    </font>
    <font>
      <sz val="8"/>
      <name val="Times New Roman"/>
      <family val="1"/>
      <charset val="204"/>
    </font>
    <font>
      <b/>
      <sz val="5.75"/>
      <name val="Times New Roman"/>
      <family val="1"/>
      <charset val="204"/>
    </font>
    <font>
      <i/>
      <sz val="5.75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6"/>
      <name val="Times New Roman"/>
      <family val="1"/>
      <charset val="204"/>
    </font>
    <font>
      <sz val="5.85"/>
      <color indexed="9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FFFF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5.85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8"/>
      </patternFill>
    </fill>
    <fill>
      <patternFill patternType="lightDown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252">
    <xf numFmtId="0" fontId="0" fillId="0" borderId="0"/>
    <xf numFmtId="0" fontId="15" fillId="0" borderId="0"/>
    <xf numFmtId="0" fontId="16" fillId="0" borderId="0"/>
    <xf numFmtId="0" fontId="20" fillId="0" borderId="0"/>
    <xf numFmtId="0" fontId="28" fillId="0" borderId="0"/>
    <xf numFmtId="0" fontId="28" fillId="0" borderId="0"/>
    <xf numFmtId="0" fontId="1" fillId="0" borderId="0"/>
    <xf numFmtId="0" fontId="15" fillId="0" borderId="0"/>
    <xf numFmtId="0" fontId="16" fillId="0" borderId="0"/>
    <xf numFmtId="44" fontId="44" fillId="0" borderId="0" applyFont="0" applyFill="0" applyBorder="0" applyAlignment="0" applyProtection="0"/>
    <xf numFmtId="0" fontId="45" fillId="0" borderId="0"/>
    <xf numFmtId="168" fontId="46" fillId="0" borderId="0"/>
    <xf numFmtId="0" fontId="45" fillId="0" borderId="0"/>
    <xf numFmtId="0" fontId="46" fillId="0" borderId="0"/>
    <xf numFmtId="0" fontId="45" fillId="0" borderId="0"/>
    <xf numFmtId="0" fontId="44" fillId="0" borderId="0"/>
    <xf numFmtId="169" fontId="47" fillId="0" borderId="0">
      <alignment vertical="top"/>
    </xf>
    <xf numFmtId="169" fontId="48" fillId="0" borderId="0">
      <alignment vertical="top"/>
    </xf>
    <xf numFmtId="170" fontId="48" fillId="32" borderId="0">
      <alignment vertical="top"/>
    </xf>
    <xf numFmtId="169" fontId="48" fillId="33" borderId="0">
      <alignment vertical="top"/>
    </xf>
    <xf numFmtId="0" fontId="49" fillId="0" borderId="0" applyFont="0" applyFill="0" applyBorder="0" applyAlignment="0"/>
    <xf numFmtId="171" fontId="49" fillId="0" borderId="0" applyFont="0" applyFill="0" applyBorder="0" applyAlignment="0"/>
    <xf numFmtId="171" fontId="49" fillId="0" borderId="0" applyFont="0" applyFill="0" applyBorder="0" applyAlignment="0"/>
    <xf numFmtId="171" fontId="49" fillId="0" borderId="0" applyFont="0" applyFill="0" applyBorder="0" applyAlignment="0"/>
    <xf numFmtId="0" fontId="50" fillId="0" borderId="0"/>
    <xf numFmtId="0" fontId="15" fillId="0" borderId="0"/>
    <xf numFmtId="0" fontId="44" fillId="0" borderId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50" fillId="0" borderId="0"/>
    <xf numFmtId="0" fontId="15" fillId="34" borderId="51" applyNumberFormat="0" applyFont="0" applyAlignment="0" applyProtection="0"/>
    <xf numFmtId="0" fontId="15" fillId="0" borderId="0"/>
    <xf numFmtId="0" fontId="15" fillId="0" borderId="0"/>
    <xf numFmtId="0" fontId="52" fillId="0" borderId="0"/>
    <xf numFmtId="0" fontId="44" fillId="0" borderId="0"/>
    <xf numFmtId="40" fontId="53" fillId="0" borderId="0" applyFont="0" applyFill="0" applyBorder="0" applyAlignment="0" applyProtection="0"/>
    <xf numFmtId="0" fontId="54" fillId="0" borderId="0"/>
    <xf numFmtId="0" fontId="44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0" fontId="46" fillId="0" borderId="0" applyFont="0" applyBorder="0" applyAlignment="0"/>
    <xf numFmtId="0" fontId="56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46" fillId="0" borderId="0" applyFont="0" applyBorder="0" applyAlignment="0"/>
    <xf numFmtId="0" fontId="46" fillId="0" borderId="0" applyFont="0" applyBorder="0" applyAlignment="0"/>
    <xf numFmtId="0" fontId="46" fillId="0" borderId="0" applyFont="0" applyBorder="0" applyAlignment="0"/>
    <xf numFmtId="0" fontId="45" fillId="0" borderId="0"/>
    <xf numFmtId="171" fontId="45" fillId="0" borderId="0"/>
    <xf numFmtId="171" fontId="45" fillId="0" borderId="0"/>
    <xf numFmtId="171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46" fillId="0" borderId="0" applyFont="0" applyBorder="0" applyAlignment="0"/>
    <xf numFmtId="0" fontId="45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3" fontId="44" fillId="35" borderId="18">
      <alignment wrapText="1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5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46" fillId="0" borderId="0" applyFont="0" applyBorder="0" applyAlignment="0"/>
    <xf numFmtId="0" fontId="15" fillId="0" borderId="0"/>
    <xf numFmtId="0" fontId="46" fillId="0" borderId="0"/>
    <xf numFmtId="0" fontId="55" fillId="0" borderId="0"/>
    <xf numFmtId="0" fontId="46" fillId="0" borderId="0"/>
    <xf numFmtId="0" fontId="55" fillId="0" borderId="0"/>
    <xf numFmtId="0" fontId="46" fillId="0" borderId="0"/>
    <xf numFmtId="0" fontId="46" fillId="0" borderId="0" applyFont="0" applyBorder="0" applyAlignment="0"/>
    <xf numFmtId="0" fontId="46" fillId="0" borderId="0"/>
    <xf numFmtId="0" fontId="46" fillId="0" borderId="0" applyFont="0" applyBorder="0" applyAlignment="0"/>
    <xf numFmtId="0" fontId="46" fillId="0" borderId="0" applyFont="0" applyBorder="0" applyAlignment="0"/>
    <xf numFmtId="0" fontId="46" fillId="0" borderId="0" applyFont="0" applyBorder="0" applyAlignment="0"/>
    <xf numFmtId="0" fontId="46" fillId="0" borderId="0" applyFont="0" applyBorder="0" applyAlignment="0"/>
    <xf numFmtId="0" fontId="46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0" fontId="46" fillId="0" borderId="0"/>
    <xf numFmtId="0" fontId="55" fillId="0" borderId="0"/>
    <xf numFmtId="0" fontId="46" fillId="0" borderId="0"/>
    <xf numFmtId="0" fontId="55" fillId="0" borderId="0"/>
    <xf numFmtId="0" fontId="55" fillId="0" borderId="0"/>
    <xf numFmtId="0" fontId="46" fillId="0" borderId="0"/>
    <xf numFmtId="0" fontId="45" fillId="0" borderId="0"/>
    <xf numFmtId="168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 applyFont="0" applyBorder="0" applyAlignment="0"/>
    <xf numFmtId="0" fontId="58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0" fontId="46" fillId="0" borderId="0" applyFont="0" applyBorder="0" applyAlignment="0"/>
    <xf numFmtId="0" fontId="46" fillId="0" borderId="0"/>
    <xf numFmtId="168" fontId="46" fillId="0" borderId="0"/>
    <xf numFmtId="0" fontId="44" fillId="0" borderId="0"/>
    <xf numFmtId="0" fontId="44" fillId="0" borderId="0"/>
    <xf numFmtId="0" fontId="56" fillId="0" borderId="0"/>
    <xf numFmtId="0" fontId="44" fillId="0" borderId="0"/>
    <xf numFmtId="0" fontId="44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0" fontId="46" fillId="0" borderId="0"/>
    <xf numFmtId="0" fontId="46" fillId="0" borderId="0" applyFont="0" applyBorder="0" applyAlignment="0"/>
    <xf numFmtId="0" fontId="46" fillId="0" borderId="0"/>
    <xf numFmtId="0" fontId="46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6" fillId="0" borderId="0"/>
    <xf numFmtId="0" fontId="55" fillId="0" borderId="0"/>
    <xf numFmtId="0" fontId="46" fillId="0" borderId="0"/>
    <xf numFmtId="0" fontId="46" fillId="0" borderId="0"/>
    <xf numFmtId="0" fontId="46" fillId="0" borderId="0" applyFont="0" applyBorder="0" applyAlignment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0" fontId="56" fillId="0" borderId="0"/>
    <xf numFmtId="171" fontId="56" fillId="0" borderId="0"/>
    <xf numFmtId="171" fontId="56" fillId="0" borderId="0"/>
    <xf numFmtId="171" fontId="56" fillId="0" borderId="0"/>
    <xf numFmtId="0" fontId="46" fillId="0" borderId="0"/>
    <xf numFmtId="168" fontId="46" fillId="0" borderId="0"/>
    <xf numFmtId="0" fontId="46" fillId="0" borderId="0"/>
    <xf numFmtId="168" fontId="46" fillId="0" borderId="0"/>
    <xf numFmtId="0" fontId="58" fillId="0" borderId="0"/>
    <xf numFmtId="0" fontId="46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0" fontId="46" fillId="0" borderId="0" applyFont="0" applyBorder="0" applyAlignment="0"/>
    <xf numFmtId="0" fontId="46" fillId="0" borderId="0"/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0" fontId="44" fillId="0" borderId="0"/>
    <xf numFmtId="0" fontId="45" fillId="0" borderId="0"/>
    <xf numFmtId="168" fontId="45" fillId="0" borderId="0"/>
    <xf numFmtId="0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>
      <alignment vertical="center"/>
    </xf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/>
    <xf numFmtId="0" fontId="55" fillId="0" borderId="0"/>
    <xf numFmtId="0" fontId="4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168" fontId="45" fillId="0" borderId="0"/>
    <xf numFmtId="0" fontId="46" fillId="0" borderId="0"/>
    <xf numFmtId="0" fontId="55" fillId="0" borderId="0"/>
    <xf numFmtId="0" fontId="46" fillId="0" borderId="0"/>
    <xf numFmtId="0" fontId="55" fillId="0" borderId="0"/>
    <xf numFmtId="0" fontId="46" fillId="0" borderId="0" applyFont="0" applyBorder="0" applyAlignment="0"/>
    <xf numFmtId="0" fontId="45" fillId="0" borderId="0"/>
    <xf numFmtId="168" fontId="45" fillId="0" borderId="0"/>
    <xf numFmtId="0" fontId="46" fillId="0" borderId="0" applyFont="0" applyBorder="0" applyAlignment="0"/>
    <xf numFmtId="0" fontId="46" fillId="0" borderId="0" applyFont="0" applyBorder="0" applyAlignment="0"/>
    <xf numFmtId="0" fontId="45" fillId="0" borderId="0"/>
    <xf numFmtId="171" fontId="45" fillId="0" borderId="0"/>
    <xf numFmtId="171" fontId="45" fillId="0" borderId="0"/>
    <xf numFmtId="171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/>
    <xf numFmtId="0" fontId="55" fillId="0" borderId="0"/>
    <xf numFmtId="0" fontId="46" fillId="0" borderId="0"/>
    <xf numFmtId="0" fontId="55" fillId="0" borderId="0"/>
    <xf numFmtId="0" fontId="46" fillId="0" borderId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0" fontId="46" fillId="0" borderId="0" applyFont="0" applyBorder="0" applyAlignment="0"/>
    <xf numFmtId="0" fontId="46" fillId="0" borderId="0" applyFont="0" applyBorder="0" applyAlignment="0"/>
    <xf numFmtId="0" fontId="46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 applyFont="0" applyBorder="0" applyAlignment="0"/>
    <xf numFmtId="0" fontId="45" fillId="0" borderId="0"/>
    <xf numFmtId="0" fontId="45" fillId="0" borderId="0"/>
    <xf numFmtId="0" fontId="45" fillId="0" borderId="0"/>
    <xf numFmtId="168" fontId="45" fillId="0" borderId="0"/>
    <xf numFmtId="0" fontId="46" fillId="0" borderId="0"/>
    <xf numFmtId="0" fontId="45" fillId="0" borderId="0"/>
    <xf numFmtId="0" fontId="46" fillId="0" borderId="0" applyFont="0" applyBorder="0" applyAlignment="0"/>
    <xf numFmtId="0" fontId="46" fillId="0" borderId="0" applyFont="0" applyBorder="0" applyAlignment="0"/>
    <xf numFmtId="0" fontId="46" fillId="0" borderId="0"/>
    <xf numFmtId="0" fontId="46" fillId="0" borderId="0" applyFont="0" applyBorder="0" applyAlignment="0"/>
    <xf numFmtId="0" fontId="45" fillId="0" borderId="0"/>
    <xf numFmtId="171" fontId="45" fillId="0" borderId="0"/>
    <xf numFmtId="171" fontId="45" fillId="0" borderId="0"/>
    <xf numFmtId="171" fontId="45" fillId="0" borderId="0"/>
    <xf numFmtId="0" fontId="45" fillId="0" borderId="0"/>
    <xf numFmtId="0" fontId="46" fillId="0" borderId="0" applyFont="0" applyBorder="0" applyAlignment="0"/>
    <xf numFmtId="0" fontId="46" fillId="0" borderId="0" applyFont="0" applyBorder="0" applyAlignment="0"/>
    <xf numFmtId="0" fontId="46" fillId="0" borderId="0"/>
    <xf numFmtId="168" fontId="46" fillId="0" borderId="0"/>
    <xf numFmtId="0" fontId="46" fillId="0" borderId="0"/>
    <xf numFmtId="168" fontId="46" fillId="0" borderId="0"/>
    <xf numFmtId="0" fontId="46" fillId="0" borderId="0" applyFont="0" applyBorder="0" applyAlignment="0"/>
    <xf numFmtId="0" fontId="46" fillId="0" borderId="0" applyFont="0" applyBorder="0" applyAlignment="0"/>
    <xf numFmtId="0" fontId="5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6" fillId="0" borderId="0"/>
    <xf numFmtId="168" fontId="46" fillId="0" borderId="0"/>
    <xf numFmtId="0" fontId="46" fillId="0" borderId="0"/>
    <xf numFmtId="168" fontId="46" fillId="0" borderId="0"/>
    <xf numFmtId="0" fontId="46" fillId="0" borderId="0" applyFont="0" applyBorder="0" applyAlignment="0"/>
    <xf numFmtId="0" fontId="4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0" fontId="45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55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46" fillId="0" borderId="0"/>
    <xf numFmtId="171" fontId="46" fillId="0" borderId="0"/>
    <xf numFmtId="171" fontId="46" fillId="0" borderId="0"/>
    <xf numFmtId="171" fontId="46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6" fillId="0" borderId="0" applyFont="0" applyBorder="0" applyAlignment="0"/>
    <xf numFmtId="0" fontId="55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168" fontId="45" fillId="0" borderId="0"/>
    <xf numFmtId="0" fontId="45" fillId="0" borderId="0"/>
    <xf numFmtId="174" fontId="15" fillId="0" borderId="0" applyFont="0" applyFill="0" applyBorder="0" applyAlignment="0" applyProtection="0"/>
    <xf numFmtId="44" fontId="59" fillId="0" borderId="0">
      <protection locked="0"/>
    </xf>
    <xf numFmtId="44" fontId="59" fillId="0" borderId="0">
      <protection locked="0"/>
    </xf>
    <xf numFmtId="175" fontId="60" fillId="0" borderId="0">
      <protection locked="0"/>
    </xf>
    <xf numFmtId="176" fontId="59" fillId="0" borderId="0">
      <protection locked="0"/>
    </xf>
    <xf numFmtId="44" fontId="59" fillId="0" borderId="0">
      <protection locked="0"/>
    </xf>
    <xf numFmtId="44" fontId="61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5" fontId="60" fillId="0" borderId="0">
      <protection locked="0"/>
    </xf>
    <xf numFmtId="177" fontId="59" fillId="0" borderId="0">
      <protection locked="0"/>
    </xf>
    <xf numFmtId="44" fontId="59" fillId="0" borderId="0">
      <protection locked="0"/>
    </xf>
    <xf numFmtId="44" fontId="61" fillId="0" borderId="0">
      <protection locked="0"/>
    </xf>
    <xf numFmtId="44" fontId="59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44" fontId="61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8" fontId="60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44" fontId="61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8" fontId="60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44" fontId="61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8" fontId="60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178" fontId="59" fillId="0" borderId="0">
      <protection locked="0"/>
    </xf>
    <xf numFmtId="178" fontId="60" fillId="0" borderId="0">
      <protection locked="0"/>
    </xf>
    <xf numFmtId="171" fontId="62" fillId="0" borderId="0">
      <protection locked="0"/>
    </xf>
    <xf numFmtId="171" fontId="62" fillId="0" borderId="0">
      <protection locked="0"/>
    </xf>
    <xf numFmtId="178" fontId="59" fillId="0" borderId="0">
      <protection locked="0"/>
    </xf>
    <xf numFmtId="178" fontId="61" fillId="0" borderId="0">
      <protection locked="0"/>
    </xf>
    <xf numFmtId="0" fontId="59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59" fillId="0" borderId="52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0" fontId="60" fillId="0" borderId="53">
      <protection locked="0"/>
    </xf>
    <xf numFmtId="179" fontId="59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59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3" fillId="0" borderId="0">
      <protection locked="0"/>
    </xf>
    <xf numFmtId="178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8" fontId="64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1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1" fontId="63" fillId="0" borderId="0">
      <protection locked="0"/>
    </xf>
    <xf numFmtId="178" fontId="63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178" fontId="66" fillId="0" borderId="0">
      <protection locked="0"/>
    </xf>
    <xf numFmtId="0" fontId="63" fillId="0" borderId="0">
      <protection locked="0"/>
    </xf>
    <xf numFmtId="178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8" fontId="64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1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1" fontId="63" fillId="0" borderId="0">
      <protection locked="0"/>
    </xf>
    <xf numFmtId="178" fontId="63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178" fontId="66" fillId="0" borderId="0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0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178" fontId="59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0" fontId="61" fillId="0" borderId="52">
      <protection locked="0"/>
    </xf>
    <xf numFmtId="178" fontId="59" fillId="0" borderId="52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0" fontId="59" fillId="0" borderId="52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0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1" fontId="59" fillId="0" borderId="52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178" fontId="60" fillId="0" borderId="53">
      <protection locked="0"/>
    </xf>
    <xf numFmtId="0" fontId="59" fillId="0" borderId="52">
      <protection locked="0"/>
    </xf>
    <xf numFmtId="178" fontId="60" fillId="0" borderId="53">
      <protection locked="0"/>
    </xf>
    <xf numFmtId="178" fontId="60" fillId="0" borderId="53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2" fillId="0" borderId="54">
      <protection locked="0"/>
    </xf>
    <xf numFmtId="0" fontId="59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59" fillId="0" borderId="54">
      <protection locked="0"/>
    </xf>
    <xf numFmtId="0" fontId="61" fillId="0" borderId="54">
      <protection locked="0"/>
    </xf>
    <xf numFmtId="0" fontId="61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8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171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0" fontId="59" fillId="0" borderId="54">
      <protection locked="0"/>
    </xf>
    <xf numFmtId="178" fontId="62" fillId="0" borderId="54">
      <protection locked="0"/>
    </xf>
    <xf numFmtId="180" fontId="15" fillId="0" borderId="0">
      <alignment horizontal="center"/>
    </xf>
    <xf numFmtId="180" fontId="15" fillId="0" borderId="0">
      <alignment horizontal="center"/>
    </xf>
    <xf numFmtId="180" fontId="15" fillId="0" borderId="0">
      <alignment horizontal="center"/>
    </xf>
    <xf numFmtId="181" fontId="15" fillId="0" borderId="0">
      <alignment horizontal="center"/>
    </xf>
    <xf numFmtId="180" fontId="15" fillId="0" borderId="0">
      <alignment horizontal="center"/>
    </xf>
    <xf numFmtId="181" fontId="15" fillId="0" borderId="0">
      <alignment horizontal="center"/>
    </xf>
    <xf numFmtId="180" fontId="15" fillId="0" borderId="0">
      <alignment horizontal="center"/>
    </xf>
    <xf numFmtId="180" fontId="15" fillId="0" borderId="0">
      <alignment horizontal="center"/>
    </xf>
    <xf numFmtId="180" fontId="15" fillId="0" borderId="0">
      <alignment horizontal="center"/>
    </xf>
    <xf numFmtId="0" fontId="67" fillId="36" borderId="0"/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171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8" fillId="37" borderId="55" applyNumberFormat="0" applyFill="0" applyBorder="0" applyAlignment="0">
      <alignment horizontal="left"/>
    </xf>
    <xf numFmtId="0" fontId="69" fillId="37" borderId="0" applyNumberFormat="0" applyFill="0" applyBorder="0" applyAlignment="0"/>
    <xf numFmtId="171" fontId="69" fillId="37" borderId="0" applyNumberFormat="0" applyFill="0" applyBorder="0" applyAlignment="0"/>
    <xf numFmtId="171" fontId="69" fillId="37" borderId="0" applyNumberFormat="0" applyFill="0" applyBorder="0" applyAlignment="0"/>
    <xf numFmtId="171" fontId="69" fillId="37" borderId="0" applyNumberFormat="0" applyFill="0" applyBorder="0" applyAlignment="0"/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171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0" fillId="38" borderId="55" applyNumberFormat="0" applyFill="0" applyBorder="0" applyAlignment="0">
      <alignment horizontal="left"/>
    </xf>
    <xf numFmtId="0" fontId="71" fillId="39" borderId="0" applyNumberFormat="0" applyFill="0" applyBorder="0" applyAlignment="0"/>
    <xf numFmtId="171" fontId="71" fillId="39" borderId="0" applyNumberFormat="0" applyFill="0" applyBorder="0" applyAlignment="0"/>
    <xf numFmtId="171" fontId="71" fillId="39" borderId="0" applyNumberFormat="0" applyFill="0" applyBorder="0" applyAlignment="0"/>
    <xf numFmtId="171" fontId="71" fillId="39" borderId="0" applyNumberFormat="0" applyFill="0" applyBorder="0" applyAlignment="0"/>
    <xf numFmtId="0" fontId="72" fillId="0" borderId="0" applyNumberFormat="0" applyFill="0" applyBorder="0" applyAlignment="0"/>
    <xf numFmtId="171" fontId="72" fillId="0" borderId="0" applyNumberFormat="0" applyFill="0" applyBorder="0" applyAlignment="0"/>
    <xf numFmtId="171" fontId="72" fillId="0" borderId="0" applyNumberFormat="0" applyFill="0" applyBorder="0" applyAlignment="0"/>
    <xf numFmtId="171" fontId="72" fillId="0" borderId="0" applyNumberFormat="0" applyFill="0" applyBorder="0" applyAlignment="0"/>
    <xf numFmtId="0" fontId="73" fillId="0" borderId="30" applyNumberFormat="0" applyFill="0" applyBorder="0" applyAlignment="0">
      <alignment horizontal="left"/>
    </xf>
    <xf numFmtId="171" fontId="73" fillId="0" borderId="30" applyNumberFormat="0" applyFill="0" applyBorder="0" applyAlignment="0">
      <alignment horizontal="left"/>
    </xf>
    <xf numFmtId="171" fontId="73" fillId="0" borderId="30" applyNumberFormat="0" applyFill="0" applyBorder="0" applyAlignment="0">
      <alignment horizontal="left"/>
    </xf>
    <xf numFmtId="171" fontId="73" fillId="0" borderId="30" applyNumberFormat="0" applyFill="0" applyBorder="0" applyAlignment="0">
      <alignment horizontal="left"/>
    </xf>
    <xf numFmtId="171" fontId="73" fillId="0" borderId="30" applyNumberFormat="0" applyFill="0" applyBorder="0" applyAlignment="0">
      <alignment horizontal="left"/>
    </xf>
    <xf numFmtId="171" fontId="73" fillId="0" borderId="30" applyNumberFormat="0" applyFill="0" applyBorder="0" applyAlignment="0">
      <alignment horizontal="left"/>
    </xf>
    <xf numFmtId="171" fontId="73" fillId="0" borderId="30" applyNumberFormat="0" applyFill="0" applyBorder="0" applyAlignment="0">
      <alignment horizontal="left"/>
    </xf>
    <xf numFmtId="0" fontId="73" fillId="0" borderId="30" applyNumberFormat="0" applyFill="0" applyBorder="0" applyAlignment="0">
      <alignment horizontal="left"/>
    </xf>
    <xf numFmtId="0" fontId="74" fillId="40" borderId="56" applyNumberFormat="0" applyFill="0" applyBorder="0" applyAlignment="0">
      <alignment horizontal="centerContinuous"/>
    </xf>
    <xf numFmtId="171" fontId="74" fillId="40" borderId="56" applyNumberFormat="0" applyFill="0" applyBorder="0" applyAlignment="0">
      <alignment horizontal="centerContinuous"/>
    </xf>
    <xf numFmtId="171" fontId="74" fillId="40" borderId="56" applyNumberFormat="0" applyFill="0" applyBorder="0" applyAlignment="0">
      <alignment horizontal="centerContinuous"/>
    </xf>
    <xf numFmtId="171" fontId="74" fillId="40" borderId="56" applyNumberFormat="0" applyFill="0" applyBorder="0" applyAlignment="0">
      <alignment horizontal="centerContinuous"/>
    </xf>
    <xf numFmtId="0" fontId="75" fillId="0" borderId="0" applyNumberFormat="0" applyFill="0" applyBorder="0" applyAlignment="0"/>
    <xf numFmtId="171" fontId="75" fillId="0" borderId="0" applyNumberFormat="0" applyFill="0" applyBorder="0" applyAlignment="0"/>
    <xf numFmtId="171" fontId="75" fillId="0" borderId="0" applyNumberFormat="0" applyFill="0" applyBorder="0" applyAlignment="0"/>
    <xf numFmtId="171" fontId="75" fillId="0" borderId="0" applyNumberFormat="0" applyFill="0" applyBorder="0" applyAlignment="0"/>
    <xf numFmtId="0" fontId="75" fillId="41" borderId="16" applyNumberFormat="0" applyFill="0" applyBorder="0" applyAlignment="0"/>
    <xf numFmtId="171" fontId="75" fillId="41" borderId="16" applyNumberFormat="0" applyFill="0" applyBorder="0" applyAlignment="0"/>
    <xf numFmtId="171" fontId="75" fillId="41" borderId="16" applyNumberFormat="0" applyFill="0" applyBorder="0" applyAlignment="0"/>
    <xf numFmtId="171" fontId="75" fillId="41" borderId="16" applyNumberFormat="0" applyFill="0" applyBorder="0" applyAlignment="0"/>
    <xf numFmtId="0" fontId="76" fillId="0" borderId="30" applyNumberFormat="0" applyFill="0" applyBorder="0" applyAlignment="0"/>
    <xf numFmtId="171" fontId="76" fillId="0" borderId="30" applyNumberFormat="0" applyFill="0" applyBorder="0" applyAlignment="0"/>
    <xf numFmtId="171" fontId="76" fillId="0" borderId="30" applyNumberFormat="0" applyFill="0" applyBorder="0" applyAlignment="0"/>
    <xf numFmtId="171" fontId="76" fillId="0" borderId="30" applyNumberFormat="0" applyFill="0" applyBorder="0" applyAlignment="0"/>
    <xf numFmtId="171" fontId="76" fillId="0" borderId="30" applyNumberFormat="0" applyFill="0" applyBorder="0" applyAlignment="0"/>
    <xf numFmtId="171" fontId="76" fillId="0" borderId="30" applyNumberFormat="0" applyFill="0" applyBorder="0" applyAlignment="0"/>
    <xf numFmtId="171" fontId="76" fillId="0" borderId="30" applyNumberFormat="0" applyFill="0" applyBorder="0" applyAlignment="0"/>
    <xf numFmtId="0" fontId="76" fillId="0" borderId="30" applyNumberFormat="0" applyFill="0" applyBorder="0" applyAlignment="0"/>
    <xf numFmtId="0" fontId="75" fillId="0" borderId="0" applyNumberFormat="0" applyFill="0" applyBorder="0" applyAlignment="0"/>
    <xf numFmtId="171" fontId="75" fillId="0" borderId="0" applyNumberFormat="0" applyFill="0" applyBorder="0" applyAlignment="0"/>
    <xf numFmtId="171" fontId="75" fillId="0" borderId="0" applyNumberFormat="0" applyFill="0" applyBorder="0" applyAlignment="0"/>
    <xf numFmtId="171" fontId="75" fillId="0" borderId="0" applyNumberFormat="0" applyFill="0" applyBorder="0" applyAlignment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7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1" fillId="9" borderId="0" applyNumberFormat="0" applyBorder="0" applyAlignment="0" applyProtection="0"/>
    <xf numFmtId="182" fontId="77" fillId="48" borderId="0" applyNumberFormat="0" applyBorder="0" applyAlignment="0" applyProtection="0"/>
    <xf numFmtId="0" fontId="77" fillId="42" borderId="0" applyNumberFormat="0" applyBorder="0" applyAlignment="0" applyProtection="0"/>
    <xf numFmtId="0" fontId="78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1" fillId="13" borderId="0" applyNumberFormat="0" applyBorder="0" applyAlignment="0" applyProtection="0"/>
    <xf numFmtId="182" fontId="77" fillId="47" borderId="0" applyNumberFormat="0" applyBorder="0" applyAlignment="0" applyProtection="0"/>
    <xf numFmtId="0" fontId="77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1" fillId="17" borderId="0" applyNumberFormat="0" applyBorder="0" applyAlignment="0" applyProtection="0"/>
    <xf numFmtId="182" fontId="77" fillId="34" borderId="0" applyNumberFormat="0" applyBorder="0" applyAlignment="0" applyProtection="0"/>
    <xf numFmtId="0" fontId="77" fillId="44" borderId="0" applyNumberFormat="0" applyBorder="0" applyAlignment="0" applyProtection="0"/>
    <xf numFmtId="0" fontId="78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1" fillId="21" borderId="0" applyNumberFormat="0" applyBorder="0" applyAlignment="0" applyProtection="0"/>
    <xf numFmtId="182" fontId="77" fillId="48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1" fillId="25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182" fontId="77" fillId="46" borderId="0" applyNumberFormat="0" applyBorder="0" applyAlignment="0" applyProtection="0"/>
    <xf numFmtId="182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1" fillId="29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182" fontId="77" fillId="47" borderId="0" applyNumberFormat="0" applyBorder="0" applyAlignment="0" applyProtection="0"/>
    <xf numFmtId="182" fontId="77" fillId="47" borderId="0" applyNumberFormat="0" applyBorder="0" applyAlignment="0" applyProtection="0"/>
    <xf numFmtId="0" fontId="1" fillId="29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1" fillId="29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183" fontId="69" fillId="49" borderId="57">
      <alignment horizontal="center" vertical="center"/>
      <protection locked="0"/>
    </xf>
    <xf numFmtId="183" fontId="69" fillId="49" borderId="57">
      <alignment horizontal="center" vertical="center"/>
      <protection locked="0"/>
    </xf>
    <xf numFmtId="184" fontId="80" fillId="50" borderId="57">
      <alignment horizontal="center" vertical="center"/>
      <protection locked="0"/>
    </xf>
    <xf numFmtId="183" fontId="69" fillId="49" borderId="57">
      <alignment horizontal="center" vertical="center"/>
      <protection locked="0"/>
    </xf>
    <xf numFmtId="183" fontId="80" fillId="49" borderId="57">
      <alignment horizontal="center" vertical="center"/>
      <protection locked="0"/>
    </xf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1" fillId="10" borderId="0" applyNumberFormat="0" applyBorder="0" applyAlignment="0" applyProtection="0"/>
    <xf numFmtId="182" fontId="77" fillId="55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1" fillId="14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182" fontId="77" fillId="52" borderId="0" applyNumberFormat="0" applyBorder="0" applyAlignment="0" applyProtection="0"/>
    <xf numFmtId="182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1" fillId="18" borderId="0" applyNumberFormat="0" applyBorder="0" applyAlignment="0" applyProtection="0"/>
    <xf numFmtId="182" fontId="77" fillId="56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1" fillId="22" borderId="0" applyNumberFormat="0" applyBorder="0" applyAlignment="0" applyProtection="0"/>
    <xf numFmtId="182" fontId="77" fillId="55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1" fillId="26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182" fontId="77" fillId="51" borderId="0" applyNumberFormat="0" applyBorder="0" applyAlignment="0" applyProtection="0"/>
    <xf numFmtId="182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1" fillId="30" borderId="0" applyNumberFormat="0" applyBorder="0" applyAlignment="0" applyProtection="0"/>
    <xf numFmtId="182" fontId="77" fillId="47" borderId="0" applyNumberFormat="0" applyBorder="0" applyAlignment="0" applyProtection="0"/>
    <xf numFmtId="0" fontId="77" fillId="54" borderId="0" applyNumberFormat="0" applyBorder="0" applyAlignment="0" applyProtection="0"/>
    <xf numFmtId="0" fontId="78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81" fillId="57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14" fillId="11" borderId="0" applyNumberFormat="0" applyBorder="0" applyAlignment="0" applyProtection="0"/>
    <xf numFmtId="182" fontId="82" fillId="59" borderId="0" applyNumberFormat="0" applyBorder="0" applyAlignment="0" applyProtection="0"/>
    <xf numFmtId="0" fontId="83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14" fillId="15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82" fontId="82" fillId="52" borderId="0" applyNumberFormat="0" applyBorder="0" applyAlignment="0" applyProtection="0"/>
    <xf numFmtId="0" fontId="83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14" fillId="19" borderId="0" applyNumberFormat="0" applyBorder="0" applyAlignment="0" applyProtection="0"/>
    <xf numFmtId="182" fontId="82" fillId="56" borderId="0" applyNumberFormat="0" applyBorder="0" applyAlignment="0" applyProtection="0"/>
    <xf numFmtId="0" fontId="83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14" fillId="23" borderId="0" applyNumberFormat="0" applyBorder="0" applyAlignment="0" applyProtection="0"/>
    <xf numFmtId="182" fontId="82" fillId="55" borderId="0" applyNumberFormat="0" applyBorder="0" applyAlignment="0" applyProtection="0"/>
    <xf numFmtId="0" fontId="83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14" fillId="27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82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14" fillId="31" borderId="0" applyNumberFormat="0" applyBorder="0" applyAlignment="0" applyProtection="0"/>
    <xf numFmtId="182" fontId="82" fillId="47" borderId="0" applyNumberFormat="0" applyBorder="0" applyAlignment="0" applyProtection="0"/>
    <xf numFmtId="0" fontId="83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4" fillId="0" borderId="0">
      <alignment horizontal="right"/>
    </xf>
    <xf numFmtId="171" fontId="84" fillId="0" borderId="0">
      <alignment horizontal="right"/>
    </xf>
    <xf numFmtId="171" fontId="84" fillId="0" borderId="0">
      <alignment horizontal="right"/>
    </xf>
    <xf numFmtId="171" fontId="84" fillId="0" borderId="0">
      <alignment horizontal="right"/>
    </xf>
    <xf numFmtId="185" fontId="67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81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3" borderId="0" applyNumberFormat="0" applyBorder="0" applyAlignment="0" applyProtection="0"/>
    <xf numFmtId="0" fontId="86" fillId="64" borderId="0" applyNumberFormat="0" applyBorder="0" applyAlignment="0" applyProtection="0"/>
    <xf numFmtId="0" fontId="86" fillId="65" borderId="0" applyNumberFormat="0" applyBorder="0" applyAlignment="0" applyProtection="0"/>
    <xf numFmtId="0" fontId="81" fillId="66" borderId="0" applyNumberFormat="0" applyBorder="0" applyAlignment="0" applyProtection="0"/>
    <xf numFmtId="0" fontId="85" fillId="67" borderId="0" applyNumberFormat="0" applyBorder="0" applyAlignment="0" applyProtection="0"/>
    <xf numFmtId="0" fontId="85" fillId="68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81" fillId="71" borderId="0" applyNumberFormat="0" applyBorder="0" applyAlignment="0" applyProtection="0"/>
    <xf numFmtId="0" fontId="85" fillId="72" borderId="0" applyNumberFormat="0" applyBorder="0" applyAlignment="0" applyProtection="0"/>
    <xf numFmtId="0" fontId="85" fillId="73" borderId="0" applyNumberFormat="0" applyBorder="0" applyAlignment="0" applyProtection="0"/>
    <xf numFmtId="0" fontId="86" fillId="74" borderId="0" applyNumberFormat="0" applyBorder="0" applyAlignment="0" applyProtection="0"/>
    <xf numFmtId="0" fontId="86" fillId="75" borderId="0" applyNumberFormat="0" applyBorder="0" applyAlignment="0" applyProtection="0"/>
    <xf numFmtId="0" fontId="81" fillId="58" borderId="0" applyNumberFormat="0" applyBorder="0" applyAlignment="0" applyProtection="0"/>
    <xf numFmtId="0" fontId="85" fillId="73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0" fontId="86" fillId="76" borderId="0" applyNumberFormat="0" applyBorder="0" applyAlignment="0" applyProtection="0"/>
    <xf numFmtId="0" fontId="81" fillId="59" borderId="0" applyNumberFormat="0" applyBorder="0" applyAlignment="0" applyProtection="0"/>
    <xf numFmtId="0" fontId="85" fillId="62" borderId="0" applyNumberFormat="0" applyBorder="0" applyAlignment="0" applyProtection="0"/>
    <xf numFmtId="0" fontId="85" fillId="63" borderId="0" applyNumberFormat="0" applyBorder="0" applyAlignment="0" applyProtection="0"/>
    <xf numFmtId="0" fontId="86" fillId="63" borderId="0" applyNumberFormat="0" applyBorder="0" applyAlignment="0" applyProtection="0"/>
    <xf numFmtId="0" fontId="86" fillId="77" borderId="0" applyNumberFormat="0" applyBorder="0" applyAlignment="0" applyProtection="0"/>
    <xf numFmtId="0" fontId="81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68" borderId="0" applyNumberFormat="0" applyBorder="0" applyAlignment="0" applyProtection="0"/>
    <xf numFmtId="0" fontId="86" fillId="80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14" fillId="28" borderId="0" applyNumberFormat="0" applyBorder="0" applyAlignment="0" applyProtection="0"/>
    <xf numFmtId="0" fontId="86" fillId="81" borderId="0" applyNumberFormat="0" applyBorder="0" applyAlignment="0" applyProtection="0"/>
    <xf numFmtId="189" fontId="44" fillId="0" borderId="0" applyFont="0" applyFill="0" applyBorder="0" applyProtection="0"/>
    <xf numFmtId="0" fontId="87" fillId="0" borderId="0" applyNumberFormat="0" applyFill="0" applyBorder="0" applyAlignment="0" applyProtection="0">
      <alignment vertical="top"/>
      <protection locked="0"/>
    </xf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171" fontId="88" fillId="0" borderId="0" applyNumberFormat="0" applyFill="0" applyBorder="0" applyAlignment="0" applyProtection="0">
      <alignment vertical="top"/>
      <protection locked="0"/>
    </xf>
    <xf numFmtId="171" fontId="88" fillId="0" borderId="0" applyNumberFormat="0" applyFill="0" applyBorder="0" applyAlignment="0" applyProtection="0">
      <alignment vertical="top"/>
      <protection locked="0"/>
    </xf>
    <xf numFmtId="0" fontId="89" fillId="0" borderId="0"/>
    <xf numFmtId="171" fontId="89" fillId="0" borderId="0"/>
    <xf numFmtId="171" fontId="89" fillId="0" borderId="0"/>
    <xf numFmtId="171" fontId="89" fillId="0" borderId="0"/>
    <xf numFmtId="0" fontId="89" fillId="0" borderId="0"/>
    <xf numFmtId="192" fontId="56" fillId="0" borderId="58">
      <protection locked="0"/>
    </xf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44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0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49" fontId="91" fillId="82" borderId="8">
      <alignment horizontal="left" vertical="top"/>
      <protection locked="0"/>
    </xf>
    <xf numFmtId="0" fontId="92" fillId="0" borderId="0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0" fontId="93" fillId="0" borderId="59">
      <alignment horizontal="left" vertical="top" wrapText="1"/>
    </xf>
    <xf numFmtId="49" fontId="94" fillId="0" borderId="0">
      <alignment horizontal="left" vertical="top" wrapText="1"/>
      <protection locked="0"/>
    </xf>
    <xf numFmtId="0" fontId="95" fillId="0" borderId="0">
      <alignment horizontal="left" vertical="top" wrapText="1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4" fillId="0" borderId="60">
      <alignment horizontal="center" vertical="top" wrapText="1"/>
      <protection locked="0"/>
    </xf>
    <xf numFmtId="49" fontId="91" fillId="0" borderId="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49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0" fontId="91" fillId="44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49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0" fontId="91" fillId="0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49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0" fontId="91" fillId="82" borderId="60">
      <alignment horizontal="right" vertical="top"/>
      <protection locked="0"/>
    </xf>
    <xf numFmtId="49" fontId="96" fillId="0" borderId="0">
      <alignment horizontal="right" vertical="top" wrapText="1"/>
      <protection locked="0"/>
    </xf>
    <xf numFmtId="0" fontId="95" fillId="0" borderId="0">
      <alignment horizontal="right" vertical="top" wrapText="1"/>
    </xf>
    <xf numFmtId="49" fontId="97" fillId="0" borderId="0">
      <alignment horizontal="center" vertical="top" wrapText="1"/>
      <protection locked="0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0" fontId="93" fillId="0" borderId="59">
      <alignment horizontal="center" vertical="top" wrapText="1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49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1" fillId="0" borderId="60">
      <alignment horizontal="center" vertical="top" wrapText="1"/>
      <protection locked="0"/>
    </xf>
    <xf numFmtId="0" fontId="98" fillId="43" borderId="0" applyNumberFormat="0" applyBorder="0" applyAlignment="0" applyProtection="0"/>
    <xf numFmtId="0" fontId="57" fillId="83" borderId="0"/>
    <xf numFmtId="171" fontId="57" fillId="83" borderId="0"/>
    <xf numFmtId="171" fontId="57" fillId="83" borderId="0"/>
    <xf numFmtId="171" fontId="57" fillId="83" borderId="0"/>
    <xf numFmtId="0" fontId="99" fillId="83" borderId="0"/>
    <xf numFmtId="171" fontId="99" fillId="83" borderId="0"/>
    <xf numFmtId="171" fontId="99" fillId="83" borderId="0"/>
    <xf numFmtId="171" fontId="99" fillId="83" borderId="0"/>
    <xf numFmtId="0" fontId="100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1" fillId="0" borderId="0" applyNumberFormat="0" applyFill="0" applyBorder="0" applyAlignment="0" applyProtection="0">
      <alignment horizontal="right"/>
      <protection locked="0"/>
    </xf>
    <xf numFmtId="38" fontId="101" fillId="0" borderId="0" applyNumberFormat="0" applyFill="0" applyBorder="0" applyAlignment="0" applyProtection="0">
      <alignment horizontal="right"/>
      <protection locked="0"/>
    </xf>
    <xf numFmtId="0" fontId="102" fillId="0" borderId="0" applyNumberFormat="0" applyFill="0" applyBorder="0" applyAlignment="0" applyProtection="0"/>
    <xf numFmtId="171" fontId="102" fillId="0" borderId="0" applyNumberFormat="0" applyFill="0" applyBorder="0" applyAlignment="0" applyProtection="0"/>
    <xf numFmtId="171" fontId="102" fillId="0" borderId="0" applyNumberFormat="0" applyFill="0" applyBorder="0" applyAlignment="0" applyProtection="0"/>
    <xf numFmtId="171" fontId="102" fillId="0" borderId="0" applyNumberFormat="0" applyFill="0" applyBorder="0" applyAlignment="0" applyProtection="0"/>
    <xf numFmtId="0" fontId="103" fillId="0" borderId="0"/>
    <xf numFmtId="195" fontId="104" fillId="0" borderId="0" applyFont="0" applyFill="0" applyBorder="0" applyAlignment="0" applyProtection="0"/>
    <xf numFmtId="0" fontId="105" fillId="0" borderId="0"/>
    <xf numFmtId="0" fontId="106" fillId="0" borderId="0" applyFill="0" applyBorder="0" applyAlignment="0"/>
    <xf numFmtId="196" fontId="107" fillId="0" borderId="0" applyFill="0" applyBorder="0" applyAlignment="0"/>
    <xf numFmtId="196" fontId="107" fillId="0" borderId="0" applyFill="0" applyBorder="0" applyAlignment="0"/>
    <xf numFmtId="196" fontId="107" fillId="0" borderId="0" applyFill="0" applyBorder="0" applyAlignment="0"/>
    <xf numFmtId="0" fontId="106" fillId="0" borderId="0" applyFill="0" applyBorder="0" applyAlignment="0"/>
    <xf numFmtId="0" fontId="108" fillId="0" borderId="0" applyFill="0" applyBorder="0" applyAlignment="0"/>
    <xf numFmtId="197" fontId="107" fillId="0" borderId="0" applyFill="0" applyBorder="0" applyAlignment="0"/>
    <xf numFmtId="198" fontId="107" fillId="0" borderId="0" applyFill="0" applyBorder="0" applyAlignment="0"/>
    <xf numFmtId="199" fontId="107" fillId="0" borderId="0" applyFill="0" applyBorder="0" applyAlignment="0"/>
    <xf numFmtId="200" fontId="107" fillId="0" borderId="0" applyFill="0" applyBorder="0" applyAlignment="0"/>
    <xf numFmtId="196" fontId="107" fillId="0" borderId="0" applyFill="0" applyBorder="0" applyAlignment="0"/>
    <xf numFmtId="201" fontId="107" fillId="0" borderId="0" applyFill="0" applyBorder="0" applyAlignment="0"/>
    <xf numFmtId="197" fontId="107" fillId="0" borderId="0" applyFill="0" applyBorder="0" applyAlignment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44" fillId="84" borderId="0" applyNumberFormat="0" applyFont="0" applyBorder="0" applyAlignment="0"/>
    <xf numFmtId="171" fontId="44" fillId="84" borderId="0" applyNumberFormat="0" applyFont="0" applyBorder="0" applyAlignment="0"/>
    <xf numFmtId="171" fontId="44" fillId="84" borderId="0" applyNumberFormat="0" applyFont="0" applyBorder="0" applyAlignment="0"/>
    <xf numFmtId="171" fontId="44" fillId="84" borderId="0" applyNumberFormat="0" applyFont="0" applyBorder="0" applyAlignment="0"/>
    <xf numFmtId="0" fontId="110" fillId="0" borderId="61" applyNumberFormat="0" applyAlignment="0">
      <protection locked="0"/>
    </xf>
    <xf numFmtId="0" fontId="110" fillId="0" borderId="61" applyNumberFormat="0" applyAlignment="0">
      <protection locked="0"/>
    </xf>
    <xf numFmtId="0" fontId="110" fillId="0" borderId="61" applyNumberFormat="0" applyAlignment="0">
      <protection locked="0"/>
    </xf>
    <xf numFmtId="0" fontId="111" fillId="0" borderId="16" applyNumberFormat="0" applyFont="0" applyFill="0" applyProtection="0">
      <alignment horizontal="centerContinuous" vertical="center"/>
    </xf>
    <xf numFmtId="171" fontId="111" fillId="0" borderId="16" applyNumberFormat="0" applyFont="0" applyFill="0" applyProtection="0">
      <alignment horizontal="centerContinuous" vertical="center"/>
    </xf>
    <xf numFmtId="171" fontId="111" fillId="0" borderId="16" applyNumberFormat="0" applyFont="0" applyFill="0" applyProtection="0">
      <alignment horizontal="centerContinuous" vertical="center"/>
    </xf>
    <xf numFmtId="171" fontId="111" fillId="0" borderId="16" applyNumberFormat="0" applyFont="0" applyFill="0" applyProtection="0">
      <alignment horizontal="centerContinuous" vertical="center"/>
    </xf>
    <xf numFmtId="202" fontId="89" fillId="0" borderId="0" applyFont="0" applyFill="0" applyBorder="0" applyAlignment="0" applyProtection="0"/>
    <xf numFmtId="0" fontId="112" fillId="85" borderId="62" applyNumberFormat="0" applyAlignment="0" applyProtection="0"/>
    <xf numFmtId="0" fontId="113" fillId="0" borderId="8">
      <alignment horizontal="left" vertical="center"/>
    </xf>
    <xf numFmtId="0" fontId="113" fillId="0" borderId="8">
      <alignment horizontal="left" vertical="center"/>
    </xf>
    <xf numFmtId="0" fontId="113" fillId="0" borderId="8">
      <alignment horizontal="left" vertical="center"/>
    </xf>
    <xf numFmtId="203" fontId="89" fillId="0" borderId="63" applyFont="0" applyFill="0" applyBorder="0" applyProtection="0">
      <alignment horizontal="center"/>
      <protection locked="0"/>
    </xf>
    <xf numFmtId="0" fontId="111" fillId="0" borderId="0" applyNumberFormat="0" applyFill="0" applyBorder="0" applyProtection="0">
      <alignment horizontal="center" vertical="center"/>
    </xf>
    <xf numFmtId="171" fontId="111" fillId="0" borderId="0" applyNumberFormat="0" applyFill="0" applyBorder="0" applyProtection="0">
      <alignment horizontal="center" vertical="center"/>
    </xf>
    <xf numFmtId="171" fontId="111" fillId="0" borderId="0" applyNumberFormat="0" applyFill="0" applyBorder="0" applyProtection="0">
      <alignment horizontal="center" vertical="center"/>
    </xf>
    <xf numFmtId="171" fontId="111" fillId="0" borderId="0" applyNumberFormat="0" applyFill="0" applyBorder="0" applyProtection="0">
      <alignment horizontal="center" vertical="center"/>
    </xf>
    <xf numFmtId="204" fontId="15" fillId="0" borderId="0" applyFont="0" applyFill="0" applyBorder="0" applyAlignment="0" applyProtection="0"/>
    <xf numFmtId="196" fontId="89" fillId="0" borderId="0" applyFont="0" applyFill="0" applyBorder="0" applyAlignment="0" applyProtection="0"/>
    <xf numFmtId="0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171" fontId="115" fillId="0" borderId="0" applyFont="0" applyFill="0" applyBorder="0" applyAlignment="0" applyProtection="0"/>
    <xf numFmtId="171" fontId="115" fillId="0" borderId="0" applyFont="0" applyFill="0" applyBorder="0" applyAlignment="0" applyProtection="0"/>
    <xf numFmtId="171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205" fontId="15" fillId="0" borderId="0" applyFont="0" applyFill="0" applyBorder="0" applyAlignment="0" applyProtection="0"/>
    <xf numFmtId="3" fontId="116" fillId="0" borderId="0" applyFont="0" applyFill="0" applyBorder="0" applyAlignment="0" applyProtection="0"/>
    <xf numFmtId="3" fontId="116" fillId="0" borderId="0" applyFont="0" applyFill="0" applyBorder="0" applyAlignment="0" applyProtection="0"/>
    <xf numFmtId="3" fontId="117" fillId="0" borderId="0" applyFont="0" applyFill="0" applyBorder="0" applyAlignment="0" applyProtection="0"/>
    <xf numFmtId="192" fontId="118" fillId="86" borderId="58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7" fontId="15" fillId="0" borderId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7" fontId="15" fillId="0" borderId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197" fontId="89" fillId="0" borderId="0" applyFont="0" applyFill="0" applyBorder="0" applyAlignment="0" applyProtection="0"/>
    <xf numFmtId="208" fontId="49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209" fontId="15" fillId="0" borderId="0" applyFont="0" applyFill="0" applyBorder="0" applyAlignment="0" applyProtection="0"/>
    <xf numFmtId="210" fontId="116" fillId="0" borderId="0" applyFont="0" applyFill="0" applyBorder="0" applyAlignment="0" applyProtection="0"/>
    <xf numFmtId="210" fontId="116" fillId="0" borderId="0" applyFont="0" applyFill="0" applyBorder="0" applyAlignment="0" applyProtection="0"/>
    <xf numFmtId="211" fontId="117" fillId="0" borderId="0" applyFont="0" applyFill="0" applyBorder="0" applyAlignment="0" applyProtection="0"/>
    <xf numFmtId="0" fontId="115" fillId="0" borderId="0" applyFill="0" applyBorder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79" borderId="0"/>
    <xf numFmtId="171" fontId="57" fillId="79" borderId="0"/>
    <xf numFmtId="171" fontId="57" fillId="79" borderId="0"/>
    <xf numFmtId="171" fontId="57" fillId="79" borderId="0"/>
    <xf numFmtId="0" fontId="15" fillId="0" borderId="0"/>
    <xf numFmtId="0" fontId="15" fillId="0" borderId="0"/>
    <xf numFmtId="0" fontId="99" fillId="87" borderId="0"/>
    <xf numFmtId="171" fontId="99" fillId="87" borderId="0"/>
    <xf numFmtId="171" fontId="99" fillId="87" borderId="0"/>
    <xf numFmtId="171" fontId="99" fillId="87" borderId="0"/>
    <xf numFmtId="0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212" fontId="89" fillId="0" borderId="0" applyFont="0" applyFill="0" applyBorder="0" applyAlignment="0" applyProtection="0"/>
    <xf numFmtId="0" fontId="115" fillId="0" borderId="0" applyFont="0" applyFill="0" applyBorder="0" applyAlignment="0" applyProtection="0"/>
    <xf numFmtId="171" fontId="115" fillId="0" borderId="0" applyFont="0" applyFill="0" applyBorder="0" applyAlignment="0" applyProtection="0"/>
    <xf numFmtId="171" fontId="115" fillId="0" borderId="0" applyFont="0" applyFill="0" applyBorder="0" applyAlignment="0" applyProtection="0"/>
    <xf numFmtId="171" fontId="115" fillId="0" borderId="0" applyFont="0" applyFill="0" applyBorder="0" applyAlignment="0" applyProtection="0"/>
    <xf numFmtId="14" fontId="107" fillId="0" borderId="0" applyFill="0" applyBorder="0" applyAlignment="0"/>
    <xf numFmtId="212" fontId="89" fillId="0" borderId="0" applyFont="0" applyFill="0" applyBorder="0" applyAlignment="0" applyProtection="0"/>
    <xf numFmtId="14" fontId="119" fillId="0" borderId="0">
      <alignment vertical="top"/>
    </xf>
    <xf numFmtId="38" fontId="17" fillId="0" borderId="0" applyFont="0" applyFill="0" applyBorder="0" applyAlignment="0" applyProtection="0"/>
    <xf numFmtId="213" fontId="120" fillId="88" borderId="0" applyNumberFormat="0" applyBorder="0" applyAlignment="0" applyProtection="0"/>
    <xf numFmtId="214" fontId="44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15" fillId="0" borderId="64" applyNumberFormat="0" applyFont="0" applyFill="0" applyAlignment="0" applyProtection="0"/>
    <xf numFmtId="171" fontId="115" fillId="0" borderId="64" applyNumberFormat="0" applyFont="0" applyFill="0" applyAlignment="0" applyProtection="0"/>
    <xf numFmtId="171" fontId="115" fillId="0" borderId="64" applyNumberFormat="0" applyFont="0" applyFill="0" applyAlignment="0" applyProtection="0"/>
    <xf numFmtId="171" fontId="115" fillId="0" borderId="64" applyNumberFormat="0" applyFont="0" applyFill="0" applyAlignment="0" applyProtection="0"/>
    <xf numFmtId="0" fontId="121" fillId="0" borderId="0" applyFill="0" applyBorder="0" applyAlignment="0" applyProtection="0"/>
    <xf numFmtId="171" fontId="121" fillId="0" borderId="0" applyFill="0" applyBorder="0" applyAlignment="0" applyProtection="0"/>
    <xf numFmtId="171" fontId="121" fillId="0" borderId="0" applyFill="0" applyBorder="0" applyAlignment="0" applyProtection="0"/>
    <xf numFmtId="171" fontId="121" fillId="0" borderId="0" applyFill="0" applyBorder="0" applyAlignment="0" applyProtection="0"/>
    <xf numFmtId="0" fontId="122" fillId="0" borderId="0" applyNumberFormat="0" applyFill="0" applyBorder="0" applyAlignment="0" applyProtection="0"/>
    <xf numFmtId="171" fontId="122" fillId="0" borderId="0" applyNumberFormat="0" applyFill="0" applyBorder="0" applyAlignment="0" applyProtection="0"/>
    <xf numFmtId="171" fontId="122" fillId="0" borderId="0" applyNumberFormat="0" applyFill="0" applyBorder="0" applyAlignment="0" applyProtection="0"/>
    <xf numFmtId="171" fontId="122" fillId="0" borderId="0" applyNumberFormat="0" applyFill="0" applyBorder="0" applyAlignment="0" applyProtection="0"/>
    <xf numFmtId="172" fontId="123" fillId="0" borderId="0">
      <alignment vertical="top"/>
    </xf>
    <xf numFmtId="38" fontId="123" fillId="0" borderId="0">
      <alignment vertical="top"/>
    </xf>
    <xf numFmtId="38" fontId="123" fillId="0" borderId="0">
      <alignment vertical="top"/>
    </xf>
    <xf numFmtId="0" fontId="124" fillId="89" borderId="0" applyNumberFormat="0" applyBorder="0" applyAlignment="0" applyProtection="0"/>
    <xf numFmtId="0" fontId="124" fillId="90" borderId="0" applyNumberFormat="0" applyBorder="0" applyAlignment="0" applyProtection="0"/>
    <xf numFmtId="0" fontId="124" fillId="91" borderId="0" applyNumberFormat="0" applyBorder="0" applyAlignment="0" applyProtection="0"/>
    <xf numFmtId="196" fontId="125" fillId="0" borderId="0" applyFill="0" applyBorder="0" applyAlignment="0"/>
    <xf numFmtId="197" fontId="125" fillId="0" borderId="0" applyFill="0" applyBorder="0" applyAlignment="0"/>
    <xf numFmtId="196" fontId="125" fillId="0" borderId="0" applyFill="0" applyBorder="0" applyAlignment="0"/>
    <xf numFmtId="201" fontId="125" fillId="0" borderId="0" applyFill="0" applyBorder="0" applyAlignment="0"/>
    <xf numFmtId="197" fontId="125" fillId="0" borderId="0" applyFill="0" applyBorder="0" applyAlignment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8" fontId="15" fillId="0" borderId="0" applyFill="0" applyBorder="0" applyAlignment="0" applyProtection="0"/>
    <xf numFmtId="217" fontId="15" fillId="0" borderId="0" applyFont="0" applyFill="0" applyBorder="0" applyAlignment="0" applyProtection="0"/>
    <xf numFmtId="218" fontId="15" fillId="0" borderId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168" fontId="119" fillId="0" borderId="0" applyFont="0" applyFill="0" applyBorder="0" applyAlignment="0" applyProtection="0"/>
    <xf numFmtId="37" fontId="44" fillId="0" borderId="0"/>
    <xf numFmtId="219" fontId="126" fillId="0" borderId="0" applyBorder="0" applyProtection="0"/>
    <xf numFmtId="0" fontId="127" fillId="0" borderId="0" applyNumberFormat="0" applyFill="0" applyBorder="0" applyAlignment="0" applyProtection="0"/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178" fontId="59" fillId="0" borderId="0">
      <protection locked="0"/>
    </xf>
    <xf numFmtId="178" fontId="59" fillId="0" borderId="0">
      <protection locked="0"/>
    </xf>
    <xf numFmtId="178" fontId="60" fillId="0" borderId="0">
      <protection locked="0"/>
    </xf>
    <xf numFmtId="165" fontId="128" fillId="0" borderId="0" applyFill="0" applyBorder="0" applyAlignment="0" applyProtection="0"/>
    <xf numFmtId="171" fontId="62" fillId="0" borderId="0">
      <protection locked="0"/>
    </xf>
    <xf numFmtId="171" fontId="62" fillId="0" borderId="0">
      <protection locked="0"/>
    </xf>
    <xf numFmtId="178" fontId="59" fillId="0" borderId="0">
      <protection locked="0"/>
    </xf>
    <xf numFmtId="178" fontId="61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178" fontId="60" fillId="0" borderId="0">
      <protection locked="0"/>
    </xf>
    <xf numFmtId="165" fontId="47" fillId="0" borderId="0" applyFill="0" applyBorder="0" applyAlignment="0" applyProtection="0"/>
    <xf numFmtId="171" fontId="62" fillId="0" borderId="0">
      <protection locked="0"/>
    </xf>
    <xf numFmtId="171" fontId="62" fillId="0" borderId="0">
      <protection locked="0"/>
    </xf>
    <xf numFmtId="178" fontId="59" fillId="0" borderId="0">
      <protection locked="0"/>
    </xf>
    <xf numFmtId="178" fontId="61" fillId="0" borderId="0">
      <protection locked="0"/>
    </xf>
    <xf numFmtId="178" fontId="129" fillId="0" borderId="0">
      <protection locked="0"/>
    </xf>
    <xf numFmtId="178" fontId="129" fillId="0" borderId="0">
      <protection locked="0"/>
    </xf>
    <xf numFmtId="178" fontId="130" fillId="0" borderId="0">
      <protection locked="0"/>
    </xf>
    <xf numFmtId="165" fontId="131" fillId="0" borderId="0" applyFill="0" applyBorder="0" applyAlignment="0" applyProtection="0"/>
    <xf numFmtId="171" fontId="132" fillId="0" borderId="0">
      <protection locked="0"/>
    </xf>
    <xf numFmtId="171" fontId="132" fillId="0" borderId="0">
      <protection locked="0"/>
    </xf>
    <xf numFmtId="178" fontId="129" fillId="0" borderId="0">
      <protection locked="0"/>
    </xf>
    <xf numFmtId="178" fontId="132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178" fontId="60" fillId="0" borderId="0">
      <protection locked="0"/>
    </xf>
    <xf numFmtId="165" fontId="133" fillId="0" borderId="0" applyFill="0" applyBorder="0" applyAlignment="0" applyProtection="0"/>
    <xf numFmtId="171" fontId="62" fillId="0" borderId="0">
      <protection locked="0"/>
    </xf>
    <xf numFmtId="171" fontId="62" fillId="0" borderId="0">
      <protection locked="0"/>
    </xf>
    <xf numFmtId="178" fontId="59" fillId="0" borderId="0">
      <protection locked="0"/>
    </xf>
    <xf numFmtId="178" fontId="61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178" fontId="60" fillId="0" borderId="0">
      <protection locked="0"/>
    </xf>
    <xf numFmtId="165" fontId="134" fillId="0" borderId="0" applyFill="0" applyBorder="0" applyAlignment="0" applyProtection="0"/>
    <xf numFmtId="171" fontId="62" fillId="0" borderId="0">
      <protection locked="0"/>
    </xf>
    <xf numFmtId="171" fontId="62" fillId="0" borderId="0">
      <protection locked="0"/>
    </xf>
    <xf numFmtId="178" fontId="59" fillId="0" borderId="0">
      <protection locked="0"/>
    </xf>
    <xf numFmtId="178" fontId="61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178" fontId="60" fillId="0" borderId="0">
      <protection locked="0"/>
    </xf>
    <xf numFmtId="165" fontId="135" fillId="0" borderId="0" applyFill="0" applyBorder="0" applyAlignment="0" applyProtection="0"/>
    <xf numFmtId="171" fontId="62" fillId="0" borderId="0">
      <protection locked="0"/>
    </xf>
    <xf numFmtId="171" fontId="62" fillId="0" borderId="0">
      <protection locked="0"/>
    </xf>
    <xf numFmtId="178" fontId="59" fillId="0" borderId="0">
      <protection locked="0"/>
    </xf>
    <xf numFmtId="178" fontId="61" fillId="0" borderId="0">
      <protection locked="0"/>
    </xf>
    <xf numFmtId="178" fontId="129" fillId="0" borderId="0">
      <protection locked="0"/>
    </xf>
    <xf numFmtId="178" fontId="129" fillId="0" borderId="0">
      <protection locked="0"/>
    </xf>
    <xf numFmtId="178" fontId="130" fillId="0" borderId="0">
      <protection locked="0"/>
    </xf>
    <xf numFmtId="165" fontId="136" fillId="0" borderId="0" applyFill="0" applyBorder="0" applyAlignment="0" applyProtection="0"/>
    <xf numFmtId="171" fontId="62" fillId="0" borderId="0">
      <protection locked="0"/>
    </xf>
    <xf numFmtId="171" fontId="62" fillId="0" borderId="0">
      <protection locked="0"/>
    </xf>
    <xf numFmtId="178" fontId="129" fillId="0" borderId="0">
      <protection locked="0"/>
    </xf>
    <xf numFmtId="178" fontId="132" fillId="0" borderId="0">
      <protection locked="0"/>
    </xf>
    <xf numFmtId="222" fontId="89" fillId="0" borderId="0" applyFont="0" applyFill="0" applyBorder="0" applyAlignment="0" applyProtection="0"/>
    <xf numFmtId="2" fontId="116" fillId="0" borderId="0" applyFont="0" applyFill="0" applyBorder="0" applyAlignment="0" applyProtection="0"/>
    <xf numFmtId="2" fontId="116" fillId="0" borderId="0" applyFont="0" applyFill="0" applyBorder="0" applyAlignment="0" applyProtection="0"/>
    <xf numFmtId="2" fontId="117" fillId="0" borderId="0" applyFont="0" applyFill="0" applyBorder="0" applyAlignment="0" applyProtection="0"/>
    <xf numFmtId="0" fontId="137" fillId="0" borderId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182" fontId="140" fillId="0" borderId="0" applyNumberFormat="0" applyFill="0" applyBorder="0" applyAlignment="0" applyProtection="0"/>
    <xf numFmtId="182" fontId="140" fillId="0" borderId="0" applyNumberFormat="0" applyFill="0" applyBorder="0" applyAlignment="0" applyProtection="0"/>
    <xf numFmtId="182" fontId="140" fillId="0" borderId="0" applyNumberFormat="0" applyFill="0" applyBorder="0" applyAlignment="0" applyProtection="0"/>
    <xf numFmtId="182" fontId="140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5" fontId="44" fillId="0" borderId="0">
      <alignment vertical="center"/>
    </xf>
    <xf numFmtId="0" fontId="142" fillId="0" borderId="0" applyFill="0" applyBorder="0" applyProtection="0">
      <alignment horizontal="left"/>
    </xf>
    <xf numFmtId="171" fontId="142" fillId="0" borderId="0" applyFill="0" applyBorder="0" applyProtection="0">
      <alignment horizontal="left"/>
    </xf>
    <xf numFmtId="171" fontId="142" fillId="0" borderId="0" applyFill="0" applyBorder="0" applyProtection="0">
      <alignment horizontal="left"/>
    </xf>
    <xf numFmtId="171" fontId="142" fillId="0" borderId="0" applyFill="0" applyBorder="0" applyProtection="0">
      <alignment horizontal="left"/>
    </xf>
    <xf numFmtId="213" fontId="125" fillId="0" borderId="0" applyNumberFormat="0" applyFill="0" applyBorder="0" applyAlignment="0" applyProtection="0"/>
    <xf numFmtId="0" fontId="143" fillId="44" borderId="0" applyNumberFormat="0" applyBorder="0" applyAlignment="0" applyProtection="0"/>
    <xf numFmtId="223" fontId="144" fillId="0" borderId="0" applyNumberFormat="0" applyFill="0" applyBorder="0" applyAlignment="0" applyProtection="0">
      <alignment horizontal="center"/>
    </xf>
    <xf numFmtId="169" fontId="89" fillId="33" borderId="8" applyNumberFormat="0" applyFont="0" applyBorder="0" applyAlignment="0" applyProtection="0"/>
    <xf numFmtId="169" fontId="89" fillId="33" borderId="8" applyNumberFormat="0" applyFont="0" applyBorder="0" applyAlignment="0" applyProtection="0"/>
    <xf numFmtId="169" fontId="89" fillId="33" borderId="8" applyNumberFormat="0" applyFont="0" applyBorder="0" applyAlignment="0" applyProtection="0"/>
    <xf numFmtId="0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171" fontId="115" fillId="0" borderId="0" applyFont="0" applyFill="0" applyBorder="0" applyAlignment="0" applyProtection="0">
      <alignment horizontal="right"/>
    </xf>
    <xf numFmtId="224" fontId="145" fillId="33" borderId="0" applyNumberFormat="0" applyFont="0" applyAlignment="0"/>
    <xf numFmtId="0" fontId="146" fillId="0" borderId="0" applyProtection="0">
      <alignment horizontal="right"/>
    </xf>
    <xf numFmtId="171" fontId="146" fillId="0" borderId="0" applyProtection="0">
      <alignment horizontal="right"/>
    </xf>
    <xf numFmtId="171" fontId="146" fillId="0" borderId="0" applyProtection="0">
      <alignment horizontal="right"/>
    </xf>
    <xf numFmtId="171" fontId="146" fillId="0" borderId="0" applyProtection="0">
      <alignment horizontal="right"/>
    </xf>
    <xf numFmtId="0" fontId="110" fillId="55" borderId="61" applyNumberFormat="0" applyAlignment="0"/>
    <xf numFmtId="0" fontId="110" fillId="55" borderId="61" applyNumberFormat="0" applyAlignment="0"/>
    <xf numFmtId="171" fontId="146" fillId="0" borderId="0" applyProtection="0">
      <alignment horizontal="right"/>
    </xf>
    <xf numFmtId="0" fontId="80" fillId="0" borderId="65" applyNumberFormat="0" applyAlignment="0" applyProtection="0">
      <alignment horizontal="left" vertical="center"/>
    </xf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6" applyNumberFormat="0" applyAlignment="0" applyProtection="0"/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65" applyNumberFormat="0" applyAlignment="0" applyProtection="0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67">
      <alignment horizontal="left" vertical="center"/>
    </xf>
    <xf numFmtId="0" fontId="80" fillId="0" borderId="67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171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80" fillId="0" borderId="55">
      <alignment horizontal="left" vertical="center"/>
    </xf>
    <xf numFmtId="0" fontId="147" fillId="0" borderId="0" applyNumberFormat="0" applyBorder="0" applyProtection="0">
      <alignment horizontal="center"/>
    </xf>
    <xf numFmtId="0" fontId="148" fillId="0" borderId="0" applyNumberFormat="0" applyFill="0" applyBorder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0" fillId="0" borderId="0" applyNumberFormat="0" applyFill="0" applyBorder="0" applyAlignment="0" applyProtection="0"/>
    <xf numFmtId="38" fontId="152" fillId="0" borderId="0">
      <alignment horizontal="left"/>
    </xf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4" fillId="0" borderId="0" applyProtection="0">
      <alignment horizontal="left"/>
    </xf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1" fontId="155" fillId="0" borderId="0">
      <alignment horizontal="center"/>
    </xf>
    <xf numFmtId="0" fontId="156" fillId="0" borderId="0">
      <alignment vertical="top"/>
    </xf>
    <xf numFmtId="171" fontId="155" fillId="0" borderId="0">
      <alignment horizontal="center"/>
    </xf>
    <xf numFmtId="171" fontId="155" fillId="0" borderId="0">
      <alignment horizontal="center"/>
    </xf>
    <xf numFmtId="0" fontId="155" fillId="0" borderId="0">
      <alignment horizontal="center"/>
    </xf>
    <xf numFmtId="0" fontId="155" fillId="0" borderId="0">
      <alignment horizontal="center"/>
    </xf>
    <xf numFmtId="0" fontId="147" fillId="0" borderId="0" applyNumberFormat="0" applyBorder="0" applyProtection="0">
      <alignment horizontal="center" textRotation="90"/>
    </xf>
    <xf numFmtId="172" fontId="157" fillId="0" borderId="0">
      <alignment vertical="top"/>
    </xf>
    <xf numFmtId="38" fontId="157" fillId="0" borderId="0">
      <alignment vertical="top"/>
    </xf>
    <xf numFmtId="38" fontId="157" fillId="0" borderId="0">
      <alignment vertical="top"/>
    </xf>
    <xf numFmtId="0" fontId="158" fillId="0" borderId="71" applyNumberFormat="0" applyFill="0" applyBorder="0" applyAlignment="0" applyProtection="0">
      <alignment horizontal="left"/>
    </xf>
    <xf numFmtId="171" fontId="158" fillId="0" borderId="71" applyNumberFormat="0" applyFill="0" applyBorder="0" applyAlignment="0" applyProtection="0">
      <alignment horizontal="left"/>
    </xf>
    <xf numFmtId="171" fontId="158" fillId="0" borderId="71" applyNumberFormat="0" applyFill="0" applyBorder="0" applyAlignment="0" applyProtection="0">
      <alignment horizontal="left"/>
    </xf>
    <xf numFmtId="171" fontId="158" fillId="0" borderId="71" applyNumberFormat="0" applyFill="0" applyBorder="0" applyAlignment="0" applyProtection="0">
      <alignment horizontal="left"/>
    </xf>
    <xf numFmtId="225" fontId="159" fillId="92" borderId="0" applyNumberFormat="0" applyBorder="0" applyAlignment="0" applyProtection="0"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182" fontId="88" fillId="0" borderId="0" applyNumberFormat="0" applyFill="0" applyBorder="0" applyAlignment="0" applyProtection="0">
      <alignment vertical="top"/>
      <protection locked="0"/>
    </xf>
    <xf numFmtId="182" fontId="88" fillId="0" borderId="0" applyNumberFormat="0" applyFill="0" applyBorder="0" applyAlignment="0" applyProtection="0">
      <alignment vertical="top"/>
      <protection locked="0"/>
    </xf>
    <xf numFmtId="0" fontId="67" fillId="0" borderId="0"/>
    <xf numFmtId="192" fontId="57" fillId="0" borderId="0"/>
    <xf numFmtId="0" fontId="44" fillId="0" borderId="0"/>
    <xf numFmtId="0" fontId="162" fillId="0" borderId="0" applyNumberFormat="0" applyFill="0" applyBorder="0" applyAlignment="0" applyProtection="0">
      <alignment vertical="top"/>
      <protection locked="0"/>
    </xf>
    <xf numFmtId="226" fontId="163" fillId="0" borderId="60">
      <alignment horizontal="center" vertical="center" wrapText="1"/>
    </xf>
    <xf numFmtId="226" fontId="163" fillId="0" borderId="60">
      <alignment horizontal="center" vertical="center" wrapText="1"/>
    </xf>
    <xf numFmtId="226" fontId="163" fillId="0" borderId="60">
      <alignment horizontal="center" vertical="center" wrapText="1"/>
    </xf>
    <xf numFmtId="227" fontId="164" fillId="93" borderId="72">
      <alignment horizontal="center" vertical="center" wrapText="1"/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41" fontId="164" fillId="93" borderId="72">
      <alignment horizontal="center" vertical="center" wrapText="1"/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228" fontId="165" fillId="94" borderId="73">
      <alignment horizontal="center" vertical="center" wrapText="1"/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171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89" fillId="35" borderId="8" applyNumberFormat="0" applyFont="0" applyAlignment="0">
      <protection locked="0"/>
    </xf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41" fontId="164" fillId="93" borderId="72">
      <alignment horizontal="center" vertical="center" wrapText="1"/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41" fontId="164" fillId="93" borderId="72">
      <alignment horizontal="center" vertical="center" wrapText="1"/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166" fillId="47" borderId="61" applyNumberFormat="0" applyAlignment="0" applyProtection="0"/>
    <xf numFmtId="41" fontId="164" fillId="93" borderId="72">
      <alignment horizontal="center" vertical="center" wrapText="1"/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171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89" fillId="35" borderId="60" applyNumberFormat="0" applyFont="0" applyAlignment="0">
      <protection locked="0"/>
    </xf>
    <xf numFmtId="0" fontId="167" fillId="0" borderId="0" applyFill="0" applyBorder="0" applyProtection="0">
      <alignment vertical="center"/>
    </xf>
    <xf numFmtId="0" fontId="167" fillId="0" borderId="0" applyFill="0" applyBorder="0" applyProtection="0">
      <alignment vertical="center"/>
    </xf>
    <xf numFmtId="0" fontId="167" fillId="0" borderId="0" applyFill="0" applyBorder="0" applyProtection="0">
      <alignment vertical="center"/>
    </xf>
    <xf numFmtId="0" fontId="167" fillId="0" borderId="0" applyFill="0" applyBorder="0" applyProtection="0">
      <alignment vertical="center"/>
    </xf>
    <xf numFmtId="172" fontId="48" fillId="0" borderId="0">
      <alignment vertical="top"/>
    </xf>
    <xf numFmtId="172" fontId="48" fillId="32" borderId="0">
      <alignment vertical="top"/>
    </xf>
    <xf numFmtId="38" fontId="48" fillId="32" borderId="0">
      <alignment vertical="top"/>
    </xf>
    <xf numFmtId="38" fontId="48" fillId="32" borderId="0">
      <alignment vertical="top"/>
    </xf>
    <xf numFmtId="38" fontId="48" fillId="0" borderId="0">
      <alignment vertical="top"/>
    </xf>
    <xf numFmtId="229" fontId="48" fillId="33" borderId="0">
      <alignment vertical="top"/>
    </xf>
    <xf numFmtId="38" fontId="48" fillId="0" borderId="0">
      <alignment vertical="top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/>
    <xf numFmtId="171" fontId="141" fillId="0" borderId="0" applyNumberFormat="0" applyFill="0" applyBorder="0" applyAlignment="0" applyProtection="0">
      <alignment vertical="top"/>
      <protection locked="0"/>
    </xf>
    <xf numFmtId="171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70" fillId="0" borderId="0">
      <alignment vertical="center"/>
    </xf>
    <xf numFmtId="171" fontId="170" fillId="0" borderId="0">
      <alignment vertical="center"/>
    </xf>
    <xf numFmtId="171" fontId="170" fillId="0" borderId="0">
      <alignment vertical="center"/>
    </xf>
    <xf numFmtId="171" fontId="170" fillId="0" borderId="0">
      <alignment vertical="center"/>
    </xf>
    <xf numFmtId="0" fontId="170" fillId="0" borderId="0">
      <alignment vertical="center"/>
    </xf>
    <xf numFmtId="0" fontId="171" fillId="0" borderId="0">
      <alignment vertical="center"/>
    </xf>
    <xf numFmtId="0" fontId="172" fillId="95" borderId="72">
      <alignment horizontal="left" vertical="center" wrapText="1"/>
    </xf>
    <xf numFmtId="0" fontId="172" fillId="96" borderId="73">
      <alignment horizontal="left" vertical="center" wrapText="1"/>
    </xf>
    <xf numFmtId="0" fontId="172" fillId="95" borderId="72">
      <alignment horizontal="left" vertical="center" wrapText="1"/>
    </xf>
    <xf numFmtId="0" fontId="172" fillId="95" borderId="72">
      <alignment horizontal="left" vertical="center" wrapText="1"/>
    </xf>
    <xf numFmtId="0" fontId="172" fillId="95" borderId="72">
      <alignment horizontal="left" vertical="center" wrapText="1"/>
    </xf>
    <xf numFmtId="0" fontId="172" fillId="95" borderId="72">
      <alignment horizontal="left" vertical="center" wrapText="1"/>
    </xf>
    <xf numFmtId="226" fontId="164" fillId="0" borderId="8">
      <alignment horizontal="right" vertical="center" wrapText="1"/>
    </xf>
    <xf numFmtId="0" fontId="173" fillId="32" borderId="0"/>
    <xf numFmtId="0" fontId="174" fillId="97" borderId="0"/>
    <xf numFmtId="0" fontId="173" fillId="32" borderId="0"/>
    <xf numFmtId="0" fontId="174" fillId="32" borderId="0"/>
    <xf numFmtId="189" fontId="44" fillId="98" borderId="8">
      <alignment vertical="center"/>
    </xf>
    <xf numFmtId="230" fontId="44" fillId="0" borderId="0" applyFont="0" applyFill="0" applyBorder="0" applyAlignment="0" applyProtection="0"/>
    <xf numFmtId="231" fontId="44" fillId="0" borderId="0" applyFont="0" applyFill="0" applyBorder="0" applyAlignment="0" applyProtection="0"/>
    <xf numFmtId="196" fontId="175" fillId="0" borderId="0" applyFill="0" applyBorder="0" applyAlignment="0"/>
    <xf numFmtId="197" fontId="175" fillId="0" borderId="0" applyFill="0" applyBorder="0" applyAlignment="0"/>
    <xf numFmtId="196" fontId="175" fillId="0" borderId="0" applyFill="0" applyBorder="0" applyAlignment="0"/>
    <xf numFmtId="201" fontId="175" fillId="0" borderId="0" applyFill="0" applyBorder="0" applyAlignment="0"/>
    <xf numFmtId="197" fontId="175" fillId="0" borderId="0" applyFill="0" applyBorder="0" applyAlignment="0"/>
    <xf numFmtId="0" fontId="176" fillId="0" borderId="74" applyNumberFormat="0" applyFill="0" applyAlignment="0" applyProtection="0"/>
    <xf numFmtId="0" fontId="15" fillId="0" borderId="0"/>
    <xf numFmtId="214" fontId="177" fillId="0" borderId="0" applyFont="0" applyFill="0" applyBorder="0" applyAlignment="0" applyProtection="0"/>
    <xf numFmtId="215" fontId="177" fillId="0" borderId="0" applyFont="0" applyFill="0" applyBorder="0" applyAlignment="0" applyProtection="0"/>
    <xf numFmtId="232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3" fontId="178" fillId="0" borderId="8">
      <alignment horizontal="right"/>
      <protection locked="0"/>
    </xf>
    <xf numFmtId="234" fontId="177" fillId="0" borderId="0" applyFont="0" applyFill="0" applyBorder="0" applyAlignment="0" applyProtection="0"/>
    <xf numFmtId="235" fontId="177" fillId="0" borderId="0" applyFont="0" applyFill="0" applyBorder="0" applyAlignment="0" applyProtection="0"/>
    <xf numFmtId="236" fontId="44" fillId="0" borderId="0" applyFont="0" applyFill="0" applyBorder="0" applyAlignment="0" applyProtection="0"/>
    <xf numFmtId="237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238" fontId="49" fillId="0" borderId="0" applyFont="0" applyFill="0" applyBorder="0" applyAlignment="0" applyProtection="0"/>
    <xf numFmtId="239" fontId="49" fillId="0" borderId="0" applyFont="0" applyFill="0" applyBorder="0" applyAlignment="0" applyProtection="0"/>
    <xf numFmtId="240" fontId="49" fillId="0" borderId="0" applyFont="0" applyFill="0" applyBorder="0" applyAlignment="0" applyProtection="0"/>
    <xf numFmtId="238" fontId="49" fillId="0" borderId="0" applyFont="0" applyFill="0" applyBorder="0" applyAlignment="0" applyProtection="0"/>
    <xf numFmtId="216" fontId="179" fillId="0" borderId="0" applyFont="0" applyFill="0" applyBorder="0" applyAlignment="0" applyProtection="0"/>
    <xf numFmtId="0" fontId="115" fillId="0" borderId="0" applyFill="0" applyBorder="0" applyProtection="0">
      <alignment vertical="center"/>
    </xf>
    <xf numFmtId="0" fontId="115" fillId="0" borderId="0" applyFont="0" applyFill="0" applyBorder="0" applyAlignment="0" applyProtection="0">
      <alignment horizontal="right"/>
    </xf>
    <xf numFmtId="241" fontId="180" fillId="0" borderId="0" applyProtection="0">
      <alignment horizontal="justify" vertical="top"/>
      <protection locked="0"/>
    </xf>
    <xf numFmtId="3" fontId="15" fillId="0" borderId="30" applyFont="0" applyBorder="0">
      <alignment horizontal="center" vertical="center"/>
    </xf>
    <xf numFmtId="0" fontId="181" fillId="56" borderId="0" applyNumberFormat="0" applyBorder="0" applyAlignment="0" applyProtection="0"/>
    <xf numFmtId="37" fontId="182" fillId="0" borderId="0"/>
    <xf numFmtId="0" fontId="67" fillId="0" borderId="72"/>
    <xf numFmtId="0" fontId="67" fillId="0" borderId="72"/>
    <xf numFmtId="0" fontId="67" fillId="0" borderId="72"/>
    <xf numFmtId="0" fontId="183" fillId="0" borderId="0" applyNumberFormat="0" applyFill="0" applyBorder="0" applyAlignment="0" applyProtection="0"/>
    <xf numFmtId="167" fontId="49" fillId="0" borderId="0"/>
    <xf numFmtId="167" fontId="49" fillId="0" borderId="0"/>
    <xf numFmtId="0" fontId="183" fillId="0" borderId="0" applyNumberFormat="0" applyFill="0" applyBorder="0" applyAlignment="0" applyProtection="0"/>
    <xf numFmtId="0" fontId="15" fillId="0" borderId="0"/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0" fontId="185" fillId="0" borderId="0"/>
    <xf numFmtId="0" fontId="186" fillId="0" borderId="0"/>
    <xf numFmtId="0" fontId="186" fillId="0" borderId="0"/>
    <xf numFmtId="0" fontId="186" fillId="0" borderId="0"/>
    <xf numFmtId="0" fontId="185" fillId="0" borderId="0"/>
    <xf numFmtId="0" fontId="185" fillId="0" borderId="0"/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0" fontId="1" fillId="0" borderId="0"/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37" fontId="184" fillId="92" borderId="55" applyBorder="0">
      <alignment horizontal="left" vertical="center" indent="2"/>
    </xf>
    <xf numFmtId="0" fontId="183" fillId="0" borderId="0" applyNumberFormat="0" applyFill="0" applyBorder="0" applyAlignment="0" applyProtection="0"/>
    <xf numFmtId="0" fontId="187" fillId="0" borderId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8" fillId="0" borderId="0">
      <alignment horizontal="right"/>
    </xf>
    <xf numFmtId="171" fontId="188" fillId="0" borderId="0">
      <alignment horizontal="right"/>
    </xf>
    <xf numFmtId="171" fontId="188" fillId="0" borderId="0">
      <alignment horizontal="right"/>
    </xf>
    <xf numFmtId="171" fontId="188" fillId="0" borderId="0">
      <alignment horizontal="right"/>
    </xf>
    <xf numFmtId="0" fontId="15" fillId="0" borderId="0"/>
    <xf numFmtId="0" fontId="189" fillId="0" borderId="0"/>
    <xf numFmtId="0" fontId="15" fillId="0" borderId="0"/>
    <xf numFmtId="0" fontId="84" fillId="0" borderId="0"/>
    <xf numFmtId="0" fontId="190" fillId="0" borderId="0"/>
    <xf numFmtId="0" fontId="84" fillId="0" borderId="0"/>
    <xf numFmtId="0" fontId="190" fillId="0" borderId="0"/>
    <xf numFmtId="0" fontId="190" fillId="0" borderId="0"/>
    <xf numFmtId="0" fontId="115" fillId="0" borderId="0" applyFill="0" applyBorder="0" applyProtection="0">
      <alignment vertical="center"/>
    </xf>
    <xf numFmtId="0" fontId="191" fillId="0" borderId="0"/>
    <xf numFmtId="171" fontId="191" fillId="0" borderId="0"/>
    <xf numFmtId="171" fontId="191" fillId="0" borderId="0"/>
    <xf numFmtId="171" fontId="191" fillId="0" borderId="0"/>
    <xf numFmtId="0" fontId="44" fillId="0" borderId="0"/>
    <xf numFmtId="0" fontId="46" fillId="0" borderId="0"/>
    <xf numFmtId="0" fontId="192" fillId="34" borderId="75" applyNumberFormat="0" applyFont="0" applyAlignment="0" applyProtection="0"/>
    <xf numFmtId="0" fontId="192" fillId="34" borderId="75" applyNumberFormat="0" applyFont="0" applyAlignment="0" applyProtection="0"/>
    <xf numFmtId="0" fontId="192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242" fontId="15" fillId="0" borderId="0" applyFont="0" applyAlignment="0">
      <alignment horizontal="center"/>
    </xf>
    <xf numFmtId="243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72" fontId="67" fillId="0" borderId="0" applyFont="0" applyFill="0" applyBorder="0" applyAlignment="0" applyProtection="0"/>
    <xf numFmtId="245" fontId="67" fillId="0" borderId="0" applyFont="0" applyFill="0" applyBorder="0" applyAlignment="0" applyProtection="0"/>
    <xf numFmtId="0" fontId="15" fillId="0" borderId="0"/>
    <xf numFmtId="0" fontId="89" fillId="0" borderId="0"/>
    <xf numFmtId="172" fontId="67" fillId="0" borderId="0" applyFont="0" applyFill="0" applyBorder="0" applyAlignment="0" applyProtection="0"/>
    <xf numFmtId="245" fontId="67" fillId="0" borderId="0" applyFont="0" applyFill="0" applyBorder="0" applyAlignment="0" applyProtection="0"/>
    <xf numFmtId="246" fontId="89" fillId="0" borderId="0" applyFont="0" applyFill="0" applyBorder="0" applyAlignment="0" applyProtection="0"/>
    <xf numFmtId="247" fontId="89" fillId="0" borderId="0" applyFont="0" applyFill="0" applyBorder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40" fontId="107" fillId="48" borderId="0">
      <alignment horizontal="right"/>
    </xf>
    <xf numFmtId="0" fontId="194" fillId="99" borderId="0">
      <alignment horizontal="center"/>
    </xf>
    <xf numFmtId="171" fontId="194" fillId="99" borderId="0">
      <alignment horizontal="center"/>
    </xf>
    <xf numFmtId="171" fontId="194" fillId="99" borderId="0">
      <alignment horizontal="center"/>
    </xf>
    <xf numFmtId="171" fontId="194" fillId="99" borderId="0">
      <alignment horizontal="center"/>
    </xf>
    <xf numFmtId="0" fontId="195" fillId="100" borderId="0"/>
    <xf numFmtId="171" fontId="195" fillId="100" borderId="0"/>
    <xf numFmtId="171" fontId="195" fillId="100" borderId="0"/>
    <xf numFmtId="171" fontId="195" fillId="100" borderId="0"/>
    <xf numFmtId="0" fontId="196" fillId="48" borderId="0" applyBorder="0">
      <alignment horizontal="centerContinuous"/>
    </xf>
    <xf numFmtId="171" fontId="196" fillId="48" borderId="0" applyBorder="0">
      <alignment horizontal="centerContinuous"/>
    </xf>
    <xf numFmtId="171" fontId="196" fillId="48" borderId="0" applyBorder="0">
      <alignment horizontal="centerContinuous"/>
    </xf>
    <xf numFmtId="171" fontId="196" fillId="48" borderId="0" applyBorder="0">
      <alignment horizontal="centerContinuous"/>
    </xf>
    <xf numFmtId="0" fontId="197" fillId="100" borderId="0" applyBorder="0">
      <alignment horizontal="centerContinuous"/>
    </xf>
    <xf numFmtId="171" fontId="197" fillId="100" borderId="0" applyBorder="0">
      <alignment horizontal="centerContinuous"/>
    </xf>
    <xf numFmtId="171" fontId="197" fillId="100" borderId="0" applyBorder="0">
      <alignment horizontal="centerContinuous"/>
    </xf>
    <xf numFmtId="171" fontId="197" fillId="100" borderId="0" applyBorder="0">
      <alignment horizontal="centerContinuous"/>
    </xf>
    <xf numFmtId="0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0" fontId="198" fillId="0" borderId="0"/>
    <xf numFmtId="171" fontId="198" fillId="0" borderId="0"/>
    <xf numFmtId="171" fontId="198" fillId="0" borderId="0"/>
    <xf numFmtId="171" fontId="198" fillId="0" borderId="0"/>
    <xf numFmtId="0" fontId="198" fillId="0" borderId="0"/>
    <xf numFmtId="0" fontId="199" fillId="0" borderId="0"/>
    <xf numFmtId="1" fontId="200" fillId="0" borderId="0" applyProtection="0">
      <alignment horizontal="right" vertical="center"/>
    </xf>
    <xf numFmtId="49" fontId="201" fillId="0" borderId="16" applyFill="0" applyProtection="0">
      <alignment vertical="center"/>
    </xf>
    <xf numFmtId="248" fontId="44" fillId="0" borderId="0" applyFont="0" applyFill="0" applyBorder="0" applyAlignment="0" applyProtection="0"/>
    <xf numFmtId="24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200" fontId="89" fillId="0" borderId="0" applyFont="0" applyFill="0" applyBorder="0" applyAlignment="0" applyProtection="0"/>
    <xf numFmtId="200" fontId="89" fillId="0" borderId="0" applyFont="0" applyFill="0" applyBorder="0" applyAlignment="0" applyProtection="0"/>
    <xf numFmtId="20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15" fillId="0" borderId="0" applyFill="0" applyBorder="0" applyProtection="0">
      <alignment vertical="center"/>
    </xf>
    <xf numFmtId="37" fontId="202" fillId="35" borderId="77"/>
    <xf numFmtId="37" fontId="202" fillId="35" borderId="77"/>
    <xf numFmtId="196" fontId="203" fillId="0" borderId="0" applyFill="0" applyBorder="0" applyAlignment="0"/>
    <xf numFmtId="197" fontId="203" fillId="0" borderId="0" applyFill="0" applyBorder="0" applyAlignment="0"/>
    <xf numFmtId="196" fontId="203" fillId="0" borderId="0" applyFill="0" applyBorder="0" applyAlignment="0"/>
    <xf numFmtId="201" fontId="203" fillId="0" borderId="0" applyFill="0" applyBorder="0" applyAlignment="0"/>
    <xf numFmtId="197" fontId="203" fillId="0" borderId="0" applyFill="0" applyBorder="0" applyAlignment="0"/>
    <xf numFmtId="0" fontId="204" fillId="0" borderId="0" applyNumberFormat="0">
      <alignment horizontal="left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251" fontId="205" fillId="0" borderId="78" applyBorder="0">
      <alignment horizontal="right"/>
      <protection locked="0"/>
    </xf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0" fontId="44" fillId="32" borderId="79" applyNumberFormat="0" applyFont="0" applyFill="0" applyBorder="0" applyAlignment="0" applyProtection="0"/>
    <xf numFmtId="49" fontId="206" fillId="0" borderId="60" applyNumberFormat="0">
      <alignment horizontal="left" vertical="center"/>
    </xf>
    <xf numFmtId="49" fontId="206" fillId="0" borderId="60" applyNumberFormat="0">
      <alignment horizontal="left" vertical="center"/>
    </xf>
    <xf numFmtId="49" fontId="206" fillId="0" borderId="60" applyNumberFormat="0">
      <alignment horizontal="left" vertical="center"/>
    </xf>
    <xf numFmtId="0" fontId="198" fillId="0" borderId="0"/>
    <xf numFmtId="171" fontId="198" fillId="0" borderId="0"/>
    <xf numFmtId="171" fontId="198" fillId="0" borderId="0"/>
    <xf numFmtId="171" fontId="198" fillId="0" borderId="0"/>
    <xf numFmtId="0" fontId="198" fillId="0" borderId="0"/>
    <xf numFmtId="0" fontId="199" fillId="0" borderId="0"/>
    <xf numFmtId="189" fontId="207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189" fontId="207" fillId="98" borderId="8">
      <alignment horizontal="center" vertical="center" wrapText="1"/>
      <protection locked="0"/>
    </xf>
    <xf numFmtId="252" fontId="208" fillId="97" borderId="59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189" fontId="207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189" fontId="208" fillId="98" borderId="60">
      <alignment horizontal="center" vertical="center" wrapText="1"/>
      <protection locked="0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9" fillId="0" borderId="0" applyNumberFormat="0" applyFill="0" applyBorder="0" applyAlignment="0" applyProtection="0">
      <alignment horizontal="left"/>
      <protection locked="0"/>
    </xf>
    <xf numFmtId="171" fontId="209" fillId="0" borderId="0" applyNumberFormat="0" applyFill="0" applyBorder="0" applyAlignment="0" applyProtection="0">
      <alignment horizontal="left"/>
      <protection locked="0"/>
    </xf>
    <xf numFmtId="171" fontId="209" fillId="0" borderId="0" applyNumberFormat="0" applyFill="0" applyBorder="0" applyAlignment="0" applyProtection="0">
      <alignment horizontal="left"/>
      <protection locked="0"/>
    </xf>
    <xf numFmtId="171" fontId="209" fillId="0" borderId="0" applyNumberFormat="0" applyFill="0" applyBorder="0" applyAlignment="0" applyProtection="0">
      <alignment horizontal="left"/>
      <protection locked="0"/>
    </xf>
    <xf numFmtId="0" fontId="210" fillId="0" borderId="0" applyNumberFormat="0" applyBorder="0" applyProtection="0"/>
    <xf numFmtId="253" fontId="210" fillId="0" borderId="0" applyBorder="0" applyProtection="0"/>
    <xf numFmtId="0" fontId="211" fillId="101" borderId="0">
      <alignment horizontal="center"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171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0" fontId="212" fillId="0" borderId="80">
      <alignment vertical="center"/>
    </xf>
    <xf numFmtId="4" fontId="99" fillId="56" borderId="81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213" fillId="56" borderId="82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107" fillId="35" borderId="76" applyNumberFormat="0" applyProtection="0">
      <alignment vertical="center"/>
    </xf>
    <xf numFmtId="4" fontId="214" fillId="35" borderId="81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215" fillId="35" borderId="76" applyNumberFormat="0" applyProtection="0">
      <alignment vertical="center"/>
    </xf>
    <xf numFmtId="4" fontId="99" fillId="35" borderId="81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213" fillId="35" borderId="82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0" fontId="99" fillId="35" borderId="81" applyNumberFormat="0" applyProtection="0">
      <alignment horizontal="left" vertical="top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107" fillId="35" borderId="76" applyNumberFormat="0" applyProtection="0">
      <alignment horizontal="left" vertical="center" indent="1"/>
    </xf>
    <xf numFmtId="4" fontId="99" fillId="102" borderId="0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0" fontId="216" fillId="103" borderId="83" applyNumberFormat="0" applyProtection="0">
      <alignment horizontal="center" vertical="center" wrapTex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4" fontId="107" fillId="43" borderId="81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104" borderId="76" applyNumberFormat="0" applyProtection="0">
      <alignment horizontal="right" vertical="center"/>
    </xf>
    <xf numFmtId="4" fontId="107" fillId="52" borderId="81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105" borderId="76" applyNumberFormat="0" applyProtection="0">
      <alignment horizontal="right" vertical="center"/>
    </xf>
    <xf numFmtId="4" fontId="107" fillId="66" borderId="81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106" borderId="76" applyNumberFormat="0" applyProtection="0">
      <alignment horizontal="right" vertical="center"/>
    </xf>
    <xf numFmtId="4" fontId="107" fillId="54" borderId="81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107" borderId="76" applyNumberFormat="0" applyProtection="0">
      <alignment horizontal="right" vertical="center"/>
    </xf>
    <xf numFmtId="4" fontId="107" fillId="60" borderId="81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108" borderId="76" applyNumberFormat="0" applyProtection="0">
      <alignment horizontal="right" vertical="center"/>
    </xf>
    <xf numFmtId="4" fontId="107" fillId="78" borderId="81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40" borderId="76" applyNumberFormat="0" applyProtection="0">
      <alignment horizontal="right" vertical="center"/>
    </xf>
    <xf numFmtId="4" fontId="107" fillId="71" borderId="81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09" borderId="76" applyNumberFormat="0" applyProtection="0">
      <alignment horizontal="right" vertical="center"/>
    </xf>
    <xf numFmtId="4" fontId="107" fillId="110" borderId="81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111" borderId="76" applyNumberFormat="0" applyProtection="0">
      <alignment horizontal="right" vertical="center"/>
    </xf>
    <xf numFmtId="4" fontId="107" fillId="53" borderId="81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107" fillId="112" borderId="76" applyNumberFormat="0" applyProtection="0">
      <alignment horizontal="right" vertical="center"/>
    </xf>
    <xf numFmtId="4" fontId="99" fillId="113" borderId="84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99" fillId="114" borderId="76" applyNumberFormat="0" applyProtection="0">
      <alignment horizontal="left" vertical="center" indent="1"/>
    </xf>
    <xf numFmtId="4" fontId="107" fillId="115" borderId="0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107" fillId="116" borderId="85" applyNumberFormat="0" applyProtection="0">
      <alignment horizontal="left" vertical="center" indent="1"/>
    </xf>
    <xf numFmtId="4" fontId="217" fillId="39" borderId="0" applyNumberFormat="0" applyProtection="0">
      <alignment horizontal="left" vertical="center" indent="1"/>
    </xf>
    <xf numFmtId="4" fontId="107" fillId="117" borderId="81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4" fontId="213" fillId="117" borderId="82" applyNumberFormat="0" applyProtection="0">
      <alignment horizontal="right" vertical="center"/>
    </xf>
    <xf numFmtId="0" fontId="44" fillId="103" borderId="83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4" fontId="50" fillId="115" borderId="0" applyNumberFormat="0" applyProtection="0">
      <alignment horizontal="left" vertical="center" indent="1"/>
    </xf>
    <xf numFmtId="4" fontId="218" fillId="116" borderId="83" applyNumberFormat="0" applyProtection="0">
      <alignment horizontal="left" vertical="center" wrapText="1" indent="1"/>
    </xf>
    <xf numFmtId="4" fontId="50" fillId="116" borderId="76" applyNumberFormat="0" applyProtection="0">
      <alignment horizontal="left" vertical="center" indent="1"/>
    </xf>
    <xf numFmtId="4" fontId="50" fillId="116" borderId="76" applyNumberFormat="0" applyProtection="0">
      <alignment horizontal="left" vertical="center" indent="1"/>
    </xf>
    <xf numFmtId="4" fontId="50" fillId="102" borderId="0" applyNumberFormat="0" applyProtection="0">
      <alignment horizontal="left" vertical="center" indent="1"/>
    </xf>
    <xf numFmtId="4" fontId="218" fillId="118" borderId="83" applyNumberFormat="0" applyProtection="0">
      <alignment horizontal="left" vertical="center" wrapText="1" indent="1"/>
    </xf>
    <xf numFmtId="4" fontId="50" fillId="118" borderId="76" applyNumberFormat="0" applyProtection="0">
      <alignment horizontal="left" vertical="center" indent="1"/>
    </xf>
    <xf numFmtId="4" fontId="50" fillId="118" borderId="76" applyNumberFormat="0" applyProtection="0">
      <alignment horizontal="left" vertical="center" indent="1"/>
    </xf>
    <xf numFmtId="0" fontId="44" fillId="39" borderId="81" applyNumberFormat="0" applyProtection="0">
      <alignment horizontal="left" vertical="center" indent="1"/>
    </xf>
    <xf numFmtId="0" fontId="44" fillId="119" borderId="83" applyNumberFormat="0" applyProtection="0">
      <alignment horizontal="left" vertical="center" wrapText="1" indent="2"/>
    </xf>
    <xf numFmtId="0" fontId="44" fillId="118" borderId="76" applyNumberFormat="0" applyProtection="0">
      <alignment horizontal="left" vertical="center" indent="1"/>
    </xf>
    <xf numFmtId="0" fontId="44" fillId="118" borderId="76" applyNumberFormat="0" applyProtection="0">
      <alignment horizontal="left" vertical="center" indent="1"/>
    </xf>
    <xf numFmtId="0" fontId="44" fillId="39" borderId="81" applyNumberFormat="0" applyProtection="0">
      <alignment horizontal="left" vertical="top" indent="1"/>
    </xf>
    <xf numFmtId="0" fontId="120" fillId="118" borderId="83" applyNumberFormat="0" applyProtection="0">
      <alignment horizontal="center" vertical="center" wrapText="1"/>
    </xf>
    <xf numFmtId="0" fontId="44" fillId="118" borderId="76" applyNumberFormat="0" applyProtection="0">
      <alignment horizontal="left" vertical="center" indent="1"/>
    </xf>
    <xf numFmtId="0" fontId="44" fillId="118" borderId="76" applyNumberFormat="0" applyProtection="0">
      <alignment horizontal="left" vertical="center" indent="1"/>
    </xf>
    <xf numFmtId="0" fontId="44" fillId="102" borderId="81" applyNumberFormat="0" applyProtection="0">
      <alignment horizontal="left" vertical="center" indent="1"/>
    </xf>
    <xf numFmtId="0" fontId="44" fillId="120" borderId="83" applyNumberFormat="0" applyProtection="0">
      <alignment horizontal="left" vertical="center" wrapText="1" indent="4"/>
    </xf>
    <xf numFmtId="0" fontId="44" fillId="38" borderId="76" applyNumberFormat="0" applyProtection="0">
      <alignment horizontal="left" vertical="center" indent="1"/>
    </xf>
    <xf numFmtId="0" fontId="44" fillId="38" borderId="76" applyNumberFormat="0" applyProtection="0">
      <alignment horizontal="left" vertical="center" indent="1"/>
    </xf>
    <xf numFmtId="0" fontId="44" fillId="102" borderId="81" applyNumberFormat="0" applyProtection="0">
      <alignment horizontal="left" vertical="top" indent="1"/>
    </xf>
    <xf numFmtId="0" fontId="120" fillId="38" borderId="83" applyNumberFormat="0" applyProtection="0">
      <alignment horizontal="center" vertical="center" wrapText="1"/>
    </xf>
    <xf numFmtId="0" fontId="44" fillId="38" borderId="76" applyNumberFormat="0" applyProtection="0">
      <alignment horizontal="left" vertical="center" indent="1"/>
    </xf>
    <xf numFmtId="0" fontId="44" fillId="38" borderId="76" applyNumberFormat="0" applyProtection="0">
      <alignment horizontal="left" vertical="center" indent="1"/>
    </xf>
    <xf numFmtId="0" fontId="44" fillId="93" borderId="81" applyNumberFormat="0" applyProtection="0">
      <alignment horizontal="left" vertical="center" indent="1"/>
    </xf>
    <xf numFmtId="0" fontId="44" fillId="121" borderId="83" applyNumberFormat="0" applyProtection="0">
      <alignment horizontal="left" vertical="center" wrapText="1" indent="6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93" borderId="81" applyNumberFormat="0" applyProtection="0">
      <alignment horizontal="left" vertical="top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32" borderId="76" applyNumberFormat="0" applyProtection="0">
      <alignment horizontal="left" vertical="center" indent="1"/>
    </xf>
    <xf numFmtId="0" fontId="44" fillId="122" borderId="81" applyNumberFormat="0" applyProtection="0">
      <alignment horizontal="left" vertical="center" indent="1"/>
    </xf>
    <xf numFmtId="0" fontId="44" fillId="0" borderId="83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22" borderId="81" applyNumberFormat="0" applyProtection="0">
      <alignment horizontal="left" vertical="top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15" fillId="0" borderId="0"/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44" fillId="48" borderId="60" applyNumberFormat="0">
      <protection locked="0"/>
    </xf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0" fontId="219" fillId="123" borderId="86" applyBorder="0"/>
    <xf numFmtId="4" fontId="107" fillId="124" borderId="81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107" fillId="124" borderId="76" applyNumberFormat="0" applyProtection="0">
      <alignment vertical="center"/>
    </xf>
    <xf numFmtId="4" fontId="215" fillId="124" borderId="81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215" fillId="124" borderId="76" applyNumberFormat="0" applyProtection="0">
      <alignment vertical="center"/>
    </xf>
    <xf numFmtId="4" fontId="107" fillId="124" borderId="81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0" fontId="107" fillId="124" borderId="81" applyNumberFormat="0" applyProtection="0">
      <alignment horizontal="left" vertical="top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24" borderId="76" applyNumberFormat="0" applyProtection="0">
      <alignment horizontal="left" vertical="center" indent="1"/>
    </xf>
    <xf numFmtId="4" fontId="107" fillId="115" borderId="81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213" fillId="0" borderId="82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107" fillId="116" borderId="76" applyNumberFormat="0" applyProtection="0">
      <alignment horizontal="right" vertical="center"/>
    </xf>
    <xf numFmtId="4" fontId="215" fillId="115" borderId="81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215" fillId="116" borderId="76" applyNumberFormat="0" applyProtection="0">
      <alignment horizontal="right" vertical="center"/>
    </xf>
    <xf numFmtId="4" fontId="107" fillId="117" borderId="81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4" fontId="213" fillId="59" borderId="82" applyNumberFormat="0" applyProtection="0">
      <alignment horizontal="left" vertical="center" indent="1"/>
    </xf>
    <xf numFmtId="0" fontId="44" fillId="103" borderId="87" applyNumberFormat="0" applyProtection="0">
      <alignment horizontal="left" vertical="center" wrapText="1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0" fontId="107" fillId="102" borderId="81" applyNumberFormat="0" applyProtection="0">
      <alignment horizontal="left" vertical="top" indent="1"/>
    </xf>
    <xf numFmtId="0" fontId="120" fillId="47" borderId="83" applyNumberFormat="0" applyProtection="0">
      <alignment horizontal="center" vertical="center"/>
    </xf>
    <xf numFmtId="0" fontId="44" fillId="103" borderId="76" applyNumberFormat="0" applyProtection="0">
      <alignment horizontal="left" vertical="center" indent="1"/>
    </xf>
    <xf numFmtId="0" fontId="44" fillId="103" borderId="76" applyNumberFormat="0" applyProtection="0">
      <alignment horizontal="left" vertical="center" indent="1"/>
    </xf>
    <xf numFmtId="4" fontId="220" fillId="125" borderId="0" applyNumberFormat="0" applyProtection="0">
      <alignment horizontal="left" vertical="center" indent="1"/>
    </xf>
    <xf numFmtId="0" fontId="221" fillId="0" borderId="0" applyNumberFormat="0" applyProtection="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0" fontId="222" fillId="0" borderId="60"/>
    <xf numFmtId="4" fontId="203" fillId="115" borderId="81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4" fontId="203" fillId="116" borderId="76" applyNumberFormat="0" applyProtection="0">
      <alignment horizontal="right" vertical="center"/>
    </xf>
    <xf numFmtId="0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171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3" fillId="0" borderId="35"/>
    <xf numFmtId="0" fontId="224" fillId="126" borderId="0"/>
    <xf numFmtId="49" fontId="225" fillId="126" borderId="0"/>
    <xf numFmtId="49" fontId="226" fillId="126" borderId="88"/>
    <xf numFmtId="49" fontId="226" fillId="126" borderId="0"/>
    <xf numFmtId="0" fontId="224" fillId="92" borderId="88">
      <protection locked="0"/>
    </xf>
    <xf numFmtId="0" fontId="224" fillId="126" borderId="0"/>
    <xf numFmtId="0" fontId="226" fillId="127" borderId="0"/>
    <xf numFmtId="0" fontId="226" fillId="112" borderId="0"/>
    <xf numFmtId="0" fontId="226" fillId="107" borderId="0"/>
    <xf numFmtId="0" fontId="227" fillId="0" borderId="0" applyNumberFormat="0" applyFill="0" applyBorder="0" applyAlignment="0" applyProtection="0"/>
    <xf numFmtId="0" fontId="104" fillId="0" borderId="0" applyFill="0" applyBorder="0" applyAlignment="0" applyProtection="0"/>
    <xf numFmtId="171" fontId="104" fillId="0" borderId="0" applyFill="0" applyBorder="0" applyAlignment="0" applyProtection="0"/>
    <xf numFmtId="171" fontId="104" fillId="0" borderId="0" applyFill="0" applyBorder="0" applyAlignment="0" applyProtection="0"/>
    <xf numFmtId="171" fontId="104" fillId="0" borderId="0" applyFill="0" applyBorder="0" applyAlignment="0" applyProtection="0"/>
    <xf numFmtId="0" fontId="84" fillId="0" borderId="0" applyNumberFormat="0" applyFill="0" applyBorder="0" applyAlignment="0" applyProtection="0">
      <alignment horizontal="center"/>
    </xf>
    <xf numFmtId="171" fontId="84" fillId="0" borderId="0" applyNumberFormat="0" applyFill="0" applyBorder="0" applyAlignment="0" applyProtection="0">
      <alignment horizontal="center"/>
    </xf>
    <xf numFmtId="171" fontId="84" fillId="0" borderId="0" applyNumberFormat="0" applyFill="0" applyBorder="0" applyAlignment="0" applyProtection="0">
      <alignment horizontal="center"/>
    </xf>
    <xf numFmtId="171" fontId="84" fillId="0" borderId="0" applyNumberFormat="0" applyFill="0" applyBorder="0" applyAlignment="0" applyProtection="0">
      <alignment horizontal="center"/>
    </xf>
    <xf numFmtId="0" fontId="228" fillId="0" borderId="0">
      <alignment horizontal="left" vertical="center" wrapText="1"/>
    </xf>
    <xf numFmtId="0" fontId="44" fillId="128" borderId="0"/>
    <xf numFmtId="0" fontId="46" fillId="0" borderId="0"/>
    <xf numFmtId="0" fontId="229" fillId="0" borderId="0"/>
    <xf numFmtId="171" fontId="229" fillId="0" borderId="0"/>
    <xf numFmtId="171" fontId="229" fillId="0" borderId="0"/>
    <xf numFmtId="171" fontId="229" fillId="0" borderId="0"/>
    <xf numFmtId="0" fontId="44" fillId="32" borderId="0">
      <alignment horizontal="center" vertical="center"/>
    </xf>
    <xf numFmtId="0" fontId="44" fillId="97" borderId="0">
      <alignment horizontal="center" vertical="center"/>
    </xf>
    <xf numFmtId="0" fontId="230" fillId="0" borderId="0" applyBorder="0" applyProtection="0">
      <alignment vertical="center"/>
    </xf>
    <xf numFmtId="171" fontId="230" fillId="0" borderId="0" applyBorder="0" applyProtection="0">
      <alignment vertical="center"/>
    </xf>
    <xf numFmtId="171" fontId="230" fillId="0" borderId="0" applyBorder="0" applyProtection="0">
      <alignment vertical="center"/>
    </xf>
    <xf numFmtId="171" fontId="230" fillId="0" borderId="0" applyBorder="0" applyProtection="0">
      <alignment vertical="center"/>
    </xf>
    <xf numFmtId="0" fontId="230" fillId="0" borderId="16" applyBorder="0" applyProtection="0">
      <alignment horizontal="right" vertical="center"/>
    </xf>
    <xf numFmtId="171" fontId="230" fillId="0" borderId="16" applyBorder="0" applyProtection="0">
      <alignment horizontal="right" vertical="center"/>
    </xf>
    <xf numFmtId="171" fontId="230" fillId="0" borderId="16" applyBorder="0" applyProtection="0">
      <alignment horizontal="right" vertical="center"/>
    </xf>
    <xf numFmtId="171" fontId="230" fillId="0" borderId="16" applyBorder="0" applyProtection="0">
      <alignment horizontal="right" vertical="center"/>
    </xf>
    <xf numFmtId="0" fontId="230" fillId="0" borderId="16" applyBorder="0" applyProtection="0">
      <alignment horizontal="right" vertical="center"/>
    </xf>
    <xf numFmtId="0" fontId="231" fillId="129" borderId="0" applyBorder="0" applyProtection="0">
      <alignment horizontal="centerContinuous" vertical="center"/>
    </xf>
    <xf numFmtId="171" fontId="231" fillId="129" borderId="0" applyBorder="0" applyProtection="0">
      <alignment horizontal="centerContinuous" vertical="center"/>
    </xf>
    <xf numFmtId="171" fontId="231" fillId="129" borderId="0" applyBorder="0" applyProtection="0">
      <alignment horizontal="centerContinuous" vertical="center"/>
    </xf>
    <xf numFmtId="171" fontId="231" fillId="129" borderId="0" applyBorder="0" applyProtection="0">
      <alignment horizontal="centerContinuous" vertical="center"/>
    </xf>
    <xf numFmtId="0" fontId="231" fillId="130" borderId="16" applyBorder="0" applyProtection="0">
      <alignment horizontal="centerContinuous" vertical="center"/>
    </xf>
    <xf numFmtId="171" fontId="231" fillId="130" borderId="16" applyBorder="0" applyProtection="0">
      <alignment horizontal="centerContinuous" vertical="center"/>
    </xf>
    <xf numFmtId="171" fontId="231" fillId="130" borderId="16" applyBorder="0" applyProtection="0">
      <alignment horizontal="centerContinuous" vertical="center"/>
    </xf>
    <xf numFmtId="171" fontId="231" fillId="130" borderId="16" applyBorder="0" applyProtection="0">
      <alignment horizontal="centerContinuous" vertical="center"/>
    </xf>
    <xf numFmtId="0" fontId="231" fillId="130" borderId="16" applyBorder="0" applyProtection="0">
      <alignment horizontal="centerContinuous" vertical="center"/>
    </xf>
    <xf numFmtId="0" fontId="232" fillId="0" borderId="0"/>
    <xf numFmtId="172" fontId="233" fillId="131" borderId="0">
      <alignment horizontal="right" vertical="top"/>
    </xf>
    <xf numFmtId="38" fontId="233" fillId="131" borderId="0">
      <alignment horizontal="right" vertical="top"/>
    </xf>
    <xf numFmtId="38" fontId="233" fillId="131" borderId="0">
      <alignment horizontal="right" vertical="top"/>
    </xf>
    <xf numFmtId="0" fontId="191" fillId="0" borderId="0"/>
    <xf numFmtId="171" fontId="191" fillId="0" borderId="0"/>
    <xf numFmtId="171" fontId="191" fillId="0" borderId="0"/>
    <xf numFmtId="171" fontId="191" fillId="0" borderId="0"/>
    <xf numFmtId="0" fontId="234" fillId="0" borderId="0" applyFill="0" applyBorder="0" applyProtection="0">
      <alignment horizontal="left"/>
    </xf>
    <xf numFmtId="171" fontId="234" fillId="0" borderId="0" applyFill="0" applyBorder="0" applyProtection="0">
      <alignment horizontal="left"/>
    </xf>
    <xf numFmtId="171" fontId="234" fillId="0" borderId="0" applyFill="0" applyBorder="0" applyProtection="0">
      <alignment horizontal="left"/>
    </xf>
    <xf numFmtId="171" fontId="234" fillId="0" borderId="0" applyFill="0" applyBorder="0" applyProtection="0">
      <alignment horizontal="left"/>
    </xf>
    <xf numFmtId="0" fontId="142" fillId="0" borderId="89" applyFill="0" applyBorder="0" applyProtection="0">
      <alignment horizontal="left" vertical="top"/>
    </xf>
    <xf numFmtId="171" fontId="142" fillId="0" borderId="89" applyFill="0" applyBorder="0" applyProtection="0">
      <alignment horizontal="left" vertical="top"/>
    </xf>
    <xf numFmtId="171" fontId="142" fillId="0" borderId="89" applyFill="0" applyBorder="0" applyProtection="0">
      <alignment horizontal="left" vertical="top"/>
    </xf>
    <xf numFmtId="171" fontId="142" fillId="0" borderId="89" applyFill="0" applyBorder="0" applyProtection="0">
      <alignment horizontal="left" vertical="top"/>
    </xf>
    <xf numFmtId="0" fontId="173" fillId="0" borderId="0">
      <alignment horizontal="centerContinuous"/>
    </xf>
    <xf numFmtId="0" fontId="235" fillId="0" borderId="89" applyFill="0" applyBorder="0" applyProtection="0"/>
    <xf numFmtId="0" fontId="235" fillId="0" borderId="0"/>
    <xf numFmtId="171" fontId="235" fillId="0" borderId="0"/>
    <xf numFmtId="171" fontId="235" fillId="0" borderId="0"/>
    <xf numFmtId="171" fontId="235" fillId="0" borderId="0"/>
    <xf numFmtId="0" fontId="236" fillId="0" borderId="0" applyFill="0" applyBorder="0" applyProtection="0"/>
    <xf numFmtId="0" fontId="237" fillId="0" borderId="0"/>
    <xf numFmtId="171" fontId="237" fillId="0" borderId="0"/>
    <xf numFmtId="171" fontId="237" fillId="0" borderId="0"/>
    <xf numFmtId="171" fontId="237" fillId="0" borderId="0"/>
    <xf numFmtId="49" fontId="107" fillId="0" borderId="0" applyFill="0" applyBorder="0" applyAlignment="0"/>
    <xf numFmtId="254" fontId="107" fillId="0" borderId="0" applyFill="0" applyBorder="0" applyAlignment="0"/>
    <xf numFmtId="255" fontId="107" fillId="0" borderId="0" applyFill="0" applyBorder="0" applyAlignment="0"/>
    <xf numFmtId="0" fontId="103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171" fontId="10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171" fontId="179" fillId="0" borderId="0" applyNumberFormat="0" applyFill="0" applyBorder="0" applyAlignment="0" applyProtection="0"/>
    <xf numFmtId="171" fontId="179" fillId="0" borderId="0" applyNumberFormat="0" applyFill="0" applyBorder="0" applyAlignment="0" applyProtection="0"/>
    <xf numFmtId="171" fontId="179" fillId="0" borderId="0" applyNumberFormat="0" applyFill="0" applyBorder="0" applyAlignment="0" applyProtection="0"/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0" fontId="238" fillId="0" borderId="59">
      <alignment horizontal="left" vertical="top" wrapText="1"/>
    </xf>
    <xf numFmtId="227" fontId="47" fillId="93" borderId="72" applyFont="0" applyAlignment="0" applyProtection="0"/>
    <xf numFmtId="41" fontId="47" fillId="93" borderId="72" applyFont="0" applyAlignment="0" applyProtection="0"/>
    <xf numFmtId="228" fontId="15" fillId="94" borderId="73" applyAlignment="0" applyProtection="0"/>
    <xf numFmtId="41" fontId="47" fillId="93" borderId="72" applyFont="0" applyAlignment="0" applyProtection="0"/>
    <xf numFmtId="227" fontId="213" fillId="93" borderId="72" applyFont="0" applyAlignment="0" applyProtection="0"/>
    <xf numFmtId="227" fontId="213" fillId="93" borderId="72" applyFont="0" applyAlignment="0" applyProtection="0"/>
    <xf numFmtId="41" fontId="47" fillId="93" borderId="72" applyFont="0" applyAlignment="0" applyProtection="0"/>
    <xf numFmtId="227" fontId="213" fillId="93" borderId="72" applyFont="0" applyAlignment="0" applyProtection="0"/>
    <xf numFmtId="227" fontId="213" fillId="93" borderId="72" applyFont="0" applyAlignment="0" applyProtection="0"/>
    <xf numFmtId="227" fontId="213" fillId="93" borderId="72" applyFont="0" applyAlignment="0" applyProtection="0"/>
    <xf numFmtId="0" fontId="103" fillId="95" borderId="72">
      <alignment horizontal="left" vertical="center" wrapText="1"/>
    </xf>
    <xf numFmtId="0" fontId="17" fillId="96" borderId="73">
      <alignment horizontal="left" vertical="center" wrapText="1"/>
    </xf>
    <xf numFmtId="0" fontId="17" fillId="95" borderId="72">
      <alignment horizontal="left" vertical="center" wrapText="1"/>
    </xf>
    <xf numFmtId="0" fontId="17" fillId="95" borderId="72">
      <alignment horizontal="left" vertical="center" wrapText="1"/>
    </xf>
    <xf numFmtId="0" fontId="103" fillId="95" borderId="72">
      <alignment horizontal="left" vertical="center" wrapText="1"/>
    </xf>
    <xf numFmtId="0" fontId="17" fillId="95" borderId="72">
      <alignment horizontal="left" vertical="center" wrapText="1"/>
    </xf>
    <xf numFmtId="0" fontId="17" fillId="95" borderId="72">
      <alignment horizontal="left" vertical="center" wrapText="1"/>
    </xf>
    <xf numFmtId="256" fontId="213" fillId="0" borderId="72">
      <alignment horizontal="center" vertical="center" wrapText="1"/>
    </xf>
    <xf numFmtId="257" fontId="213" fillId="0" borderId="73">
      <alignment horizontal="center" vertical="center" wrapText="1"/>
    </xf>
    <xf numFmtId="256" fontId="213" fillId="0" borderId="72">
      <alignment horizontal="center" vertical="center" wrapText="1"/>
    </xf>
    <xf numFmtId="256" fontId="213" fillId="0" borderId="72">
      <alignment horizontal="center" vertical="center" wrapText="1"/>
    </xf>
    <xf numFmtId="256" fontId="213" fillId="0" borderId="72">
      <alignment horizontal="center" vertical="center" wrapText="1"/>
    </xf>
    <xf numFmtId="256" fontId="213" fillId="0" borderId="72">
      <alignment horizontal="center" vertical="center" wrapText="1"/>
    </xf>
    <xf numFmtId="258" fontId="213" fillId="93" borderId="72">
      <alignment horizontal="center" vertical="center" wrapText="1"/>
      <protection locked="0"/>
    </xf>
    <xf numFmtId="259" fontId="213" fillId="94" borderId="73">
      <alignment horizontal="center" vertical="center" wrapText="1"/>
      <protection locked="0"/>
    </xf>
    <xf numFmtId="258" fontId="213" fillId="93" borderId="72">
      <alignment horizontal="center" vertical="center" wrapText="1"/>
      <protection locked="0"/>
    </xf>
    <xf numFmtId="258" fontId="213" fillId="93" borderId="72">
      <alignment horizontal="center" vertical="center" wrapText="1"/>
      <protection locked="0"/>
    </xf>
    <xf numFmtId="258" fontId="213" fillId="93" borderId="72">
      <alignment horizontal="center" vertical="center" wrapText="1"/>
      <protection locked="0"/>
    </xf>
    <xf numFmtId="258" fontId="213" fillId="93" borderId="72">
      <alignment horizontal="center" vertical="center" wrapText="1"/>
      <protection locked="0"/>
    </xf>
    <xf numFmtId="0" fontId="44" fillId="32" borderId="0"/>
    <xf numFmtId="0" fontId="44" fillId="97" borderId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49" fontId="240" fillId="38" borderId="90" applyNumberFormat="0">
      <alignment horizontal="center" vertical="center"/>
    </xf>
    <xf numFmtId="0" fontId="241" fillId="0" borderId="0"/>
    <xf numFmtId="0" fontId="203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171" fontId="203" fillId="0" borderId="0" applyNumberFormat="0" applyFill="0" applyBorder="0" applyAlignment="0" applyProtection="0"/>
    <xf numFmtId="0" fontId="116" fillId="0" borderId="91" applyNumberFormat="0" applyFont="0" applyFill="0" applyAlignment="0" applyProtection="0"/>
    <xf numFmtId="0" fontId="116" fillId="0" borderId="91" applyNumberFormat="0" applyFon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116" fillId="0" borderId="91" applyNumberFormat="0" applyFont="0" applyFill="0" applyAlignment="0" applyProtection="0"/>
    <xf numFmtId="0" fontId="117" fillId="0" borderId="91" applyNumberFormat="0" applyFont="0" applyFill="0" applyAlignment="0" applyProtection="0"/>
    <xf numFmtId="0" fontId="117" fillId="0" borderId="91" applyNumberFormat="0" applyFont="0" applyFill="0" applyAlignment="0" applyProtection="0"/>
    <xf numFmtId="0" fontId="51" fillId="0" borderId="92" applyNumberFormat="0" applyFill="0" applyAlignment="0" applyProtection="0"/>
    <xf numFmtId="0" fontId="155" fillId="0" borderId="64" applyFill="0" applyBorder="0" applyProtection="0">
      <alignment vertical="center"/>
    </xf>
    <xf numFmtId="0" fontId="242" fillId="0" borderId="0">
      <alignment horizontal="fill"/>
    </xf>
    <xf numFmtId="0" fontId="89" fillId="0" borderId="0"/>
    <xf numFmtId="189" fontId="243" fillId="106" borderId="93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252" fontId="244" fillId="132" borderId="94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4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3" fillId="106" borderId="93">
      <alignment horizontal="center" vertical="center"/>
    </xf>
    <xf numFmtId="189" fontId="244" fillId="106" borderId="93">
      <alignment horizontal="center" vertical="center"/>
    </xf>
    <xf numFmtId="0" fontId="19" fillId="0" borderId="0"/>
    <xf numFmtId="171" fontId="19" fillId="0" borderId="0"/>
    <xf numFmtId="171" fontId="19" fillId="0" borderId="0"/>
    <xf numFmtId="171" fontId="19" fillId="0" borderId="0"/>
    <xf numFmtId="260" fontId="44" fillId="0" borderId="0" applyFont="0" applyFill="0" applyBorder="0" applyAlignment="0" applyProtection="0"/>
    <xf numFmtId="261" fontId="44" fillId="0" borderId="0" applyFont="0" applyFill="0" applyBorder="0" applyAlignment="0" applyProtection="0"/>
    <xf numFmtId="0" fontId="19" fillId="0" borderId="0"/>
    <xf numFmtId="171" fontId="19" fillId="0" borderId="0"/>
    <xf numFmtId="171" fontId="19" fillId="0" borderId="0"/>
    <xf numFmtId="171" fontId="19" fillId="0" borderId="0"/>
    <xf numFmtId="234" fontId="44" fillId="0" borderId="0" applyFont="0" applyFill="0" applyBorder="0" applyAlignment="0" applyProtection="0"/>
    <xf numFmtId="235" fontId="44" fillId="0" borderId="0" applyFont="0" applyFill="0" applyBorder="0" applyAlignment="0" applyProtection="0"/>
    <xf numFmtId="0" fontId="245" fillId="0" borderId="0" applyNumberFormat="0" applyFill="0" applyBorder="0" applyAlignment="0" applyProtection="0"/>
    <xf numFmtId="0" fontId="89" fillId="53" borderId="0" applyNumberFormat="0" applyBorder="0" applyAlignment="0" applyProtection="0"/>
    <xf numFmtId="171" fontId="89" fillId="53" borderId="0" applyNumberFormat="0" applyBorder="0" applyAlignment="0" applyProtection="0"/>
    <xf numFmtId="171" fontId="89" fillId="53" borderId="0" applyNumberFormat="0" applyBorder="0" applyAlignment="0" applyProtection="0"/>
    <xf numFmtId="171" fontId="89" fillId="53" borderId="0" applyNumberFormat="0" applyBorder="0" applyAlignment="0" applyProtection="0"/>
    <xf numFmtId="9" fontId="58" fillId="0" borderId="0" applyFont="0" applyFill="0" applyBorder="0" applyAlignment="0" applyProtection="0"/>
    <xf numFmtId="0" fontId="246" fillId="0" borderId="16" applyBorder="0" applyProtection="0">
      <alignment horizontal="right"/>
    </xf>
    <xf numFmtId="171" fontId="246" fillId="0" borderId="16" applyBorder="0" applyProtection="0">
      <alignment horizontal="right"/>
    </xf>
    <xf numFmtId="171" fontId="246" fillId="0" borderId="16" applyBorder="0" applyProtection="0">
      <alignment horizontal="right"/>
    </xf>
    <xf numFmtId="171" fontId="246" fillId="0" borderId="16" applyBorder="0" applyProtection="0">
      <alignment horizontal="right"/>
    </xf>
    <xf numFmtId="0" fontId="246" fillId="0" borderId="16" applyBorder="0" applyProtection="0">
      <alignment horizontal="right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0" fontId="44" fillId="0" borderId="0" applyNumberFormat="0" applyFill="0" applyBorder="0" applyProtection="0">
      <alignment vertical="center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0" fontId="44" fillId="0" borderId="0" applyNumberFormat="0" applyFill="0" applyBorder="0" applyProtection="0">
      <alignment vertical="center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0" fontId="44" fillId="0" borderId="0" applyNumberFormat="0" applyFill="0" applyBorder="0" applyProtection="0">
      <alignment vertical="center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189" fontId="44" fillId="133" borderId="60" applyNumberFormat="0" applyFill="0" applyBorder="0" applyProtection="0">
      <alignment vertical="center"/>
      <protection locked="0"/>
    </xf>
    <xf numFmtId="262" fontId="104" fillId="0" borderId="0" applyFont="0" applyFill="0" applyBorder="0" applyAlignment="0" applyProtection="0"/>
    <xf numFmtId="263" fontId="89" fillId="0" borderId="0" applyFont="0" applyFill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14" fillId="8" borderId="0" applyNumberFormat="0" applyBorder="0" applyAlignment="0" applyProtection="0"/>
    <xf numFmtId="182" fontId="82" fillId="59" borderId="0" applyNumberFormat="0" applyBorder="0" applyAlignment="0" applyProtection="0"/>
    <xf numFmtId="0" fontId="83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14" fillId="12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182" fontId="82" fillId="66" borderId="0" applyNumberFormat="0" applyBorder="0" applyAlignment="0" applyProtection="0"/>
    <xf numFmtId="0" fontId="83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14" fillId="16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182" fontId="82" fillId="71" borderId="0" applyNumberFormat="0" applyBorder="0" applyAlignment="0" applyProtection="0"/>
    <xf numFmtId="0" fontId="83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14" fillId="20" borderId="0" applyNumberFormat="0" applyBorder="0" applyAlignment="0" applyProtection="0"/>
    <xf numFmtId="182" fontId="82" fillId="123" borderId="0" applyNumberFormat="0" applyBorder="0" applyAlignment="0" applyProtection="0"/>
    <xf numFmtId="0" fontId="83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14" fillId="24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82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14" fillId="2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182" fontId="82" fillId="78" borderId="0" applyNumberFormat="0" applyBorder="0" applyAlignment="0" applyProtection="0"/>
    <xf numFmtId="0" fontId="83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0" fontId="81" fillId="78" borderId="0" applyNumberFormat="0" applyBorder="0" applyAlignment="0" applyProtection="0"/>
    <xf numFmtId="192" fontId="56" fillId="0" borderId="58">
      <protection locked="0"/>
    </xf>
    <xf numFmtId="192" fontId="15" fillId="0" borderId="95">
      <protection locked="0"/>
    </xf>
    <xf numFmtId="192" fontId="56" fillId="0" borderId="58">
      <protection locked="0"/>
    </xf>
    <xf numFmtId="192" fontId="15" fillId="0" borderId="58">
      <protection locked="0"/>
    </xf>
    <xf numFmtId="0" fontId="9" fillId="5" borderId="4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182" fontId="166" fillId="47" borderId="61" applyNumberFormat="0" applyAlignment="0" applyProtection="0"/>
    <xf numFmtId="0" fontId="166" fillId="47" borderId="61" applyNumberFormat="0" applyAlignment="0" applyProtection="0"/>
    <xf numFmtId="0" fontId="247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0" fontId="166" fillId="47" borderId="61" applyNumberFormat="0" applyAlignment="0" applyProtection="0"/>
    <xf numFmtId="3" fontId="248" fillId="0" borderId="0">
      <alignment horizontal="center" vertical="center" textRotation="90" wrapText="1"/>
    </xf>
    <xf numFmtId="264" fontId="56" fillId="0" borderId="8">
      <alignment vertical="top" wrapText="1"/>
    </xf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182" fontId="193" fillId="48" borderId="76" applyNumberFormat="0" applyAlignment="0" applyProtection="0"/>
    <xf numFmtId="0" fontId="193" fillId="55" borderId="76" applyNumberFormat="0" applyAlignment="0" applyProtection="0"/>
    <xf numFmtId="0" fontId="249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93" fillId="55" borderId="76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182" fontId="109" fillId="48" borderId="61" applyNumberFormat="0" applyAlignment="0" applyProtection="0"/>
    <xf numFmtId="0" fontId="109" fillId="55" borderId="61" applyNumberFormat="0" applyAlignment="0" applyProtection="0"/>
    <xf numFmtId="0" fontId="250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109" fillId="55" borderId="61" applyNumberFormat="0" applyAlignment="0" applyProtection="0"/>
    <xf numFmtId="0" fontId="251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171" fontId="252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171" fontId="252" fillId="0" borderId="0" applyNumberFormat="0" applyFill="0" applyBorder="0" applyAlignment="0" applyProtection="0">
      <alignment vertical="top"/>
      <protection locked="0"/>
    </xf>
    <xf numFmtId="171" fontId="252" fillId="0" borderId="0" applyNumberFormat="0" applyFill="0" applyBorder="0" applyAlignment="0" applyProtection="0">
      <alignment vertical="top"/>
      <protection locked="0"/>
    </xf>
    <xf numFmtId="171" fontId="252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/>
    <xf numFmtId="0" fontId="257" fillId="92" borderId="96" applyNumberFormat="0" applyFont="0" applyFill="0" applyAlignment="0" applyProtection="0">
      <alignment horizontal="center" vertical="center" wrapText="1"/>
    </xf>
    <xf numFmtId="265" fontId="258" fillId="0" borderId="8">
      <alignment vertical="top" wrapText="1"/>
    </xf>
    <xf numFmtId="4" fontId="259" fillId="0" borderId="8">
      <alignment horizontal="left" vertical="center"/>
    </xf>
    <xf numFmtId="4" fontId="259" fillId="0" borderId="8">
      <alignment horizontal="left" vertical="center"/>
    </xf>
    <xf numFmtId="4" fontId="259" fillId="0" borderId="8">
      <alignment horizontal="left" vertical="center"/>
    </xf>
    <xf numFmtId="4" fontId="259" fillId="0" borderId="8"/>
    <xf numFmtId="4" fontId="259" fillId="0" borderId="8"/>
    <xf numFmtId="4" fontId="259" fillId="0" borderId="8"/>
    <xf numFmtId="265" fontId="258" fillId="0" borderId="8">
      <alignment vertical="top" wrapText="1"/>
    </xf>
    <xf numFmtId="4" fontId="259" fillId="102" borderId="8"/>
    <xf numFmtId="4" fontId="259" fillId="102" borderId="8"/>
    <xf numFmtId="4" fontId="259" fillId="102" borderId="8"/>
    <xf numFmtId="4" fontId="259" fillId="49" borderId="8"/>
    <xf numFmtId="4" fontId="259" fillId="49" borderId="8"/>
    <xf numFmtId="4" fontId="259" fillId="49" borderId="8"/>
    <xf numFmtId="4" fontId="260" fillId="122" borderId="8"/>
    <xf numFmtId="4" fontId="260" fillId="122" borderId="8"/>
    <xf numFmtId="4" fontId="260" fillId="122" borderId="8"/>
    <xf numFmtId="4" fontId="261" fillId="32" borderId="8"/>
    <xf numFmtId="4" fontId="261" fillId="32" borderId="8"/>
    <xf numFmtId="4" fontId="261" fillId="32" borderId="8"/>
    <xf numFmtId="4" fontId="262" fillId="0" borderId="8">
      <alignment horizontal="center" wrapText="1"/>
    </xf>
    <xf numFmtId="4" fontId="262" fillId="0" borderId="8">
      <alignment horizontal="center" wrapText="1"/>
    </xf>
    <xf numFmtId="4" fontId="262" fillId="0" borderId="8">
      <alignment horizontal="center" wrapText="1"/>
    </xf>
    <xf numFmtId="265" fontId="259" fillId="0" borderId="8"/>
    <xf numFmtId="265" fontId="259" fillId="0" borderId="8"/>
    <xf numFmtId="265" fontId="259" fillId="0" borderId="8"/>
    <xf numFmtId="265" fontId="258" fillId="0" borderId="8">
      <alignment horizontal="center" vertical="center" wrapText="1"/>
    </xf>
    <xf numFmtId="265" fontId="258" fillId="0" borderId="8">
      <alignment horizontal="center" vertical="center" wrapText="1"/>
    </xf>
    <xf numFmtId="265" fontId="258" fillId="0" borderId="8">
      <alignment horizontal="center" vertical="center" wrapText="1"/>
    </xf>
    <xf numFmtId="265" fontId="258" fillId="0" borderId="8">
      <alignment vertical="top" wrapText="1"/>
    </xf>
    <xf numFmtId="265" fontId="258" fillId="0" borderId="8">
      <alignment vertical="top" wrapText="1"/>
    </xf>
    <xf numFmtId="0" fontId="17" fillId="0" borderId="18" applyNumberFormat="0" applyFill="0" applyBorder="0" applyProtection="0">
      <alignment horizontal="right" vertical="center"/>
    </xf>
    <xf numFmtId="171" fontId="17" fillId="0" borderId="18" applyNumberFormat="0" applyFill="0" applyBorder="0" applyProtection="0">
      <alignment horizontal="right" vertical="center"/>
    </xf>
    <xf numFmtId="171" fontId="17" fillId="0" borderId="18" applyNumberFormat="0" applyFill="0" applyBorder="0" applyProtection="0">
      <alignment horizontal="right" vertical="center"/>
    </xf>
    <xf numFmtId="171" fontId="17" fillId="0" borderId="18" applyNumberFormat="0" applyFill="0" applyBorder="0" applyProtection="0">
      <alignment horizontal="right" vertical="center"/>
    </xf>
    <xf numFmtId="171" fontId="17" fillId="0" borderId="18" applyNumberFormat="0" applyFill="0" applyBorder="0" applyProtection="0">
      <alignment horizontal="right" vertical="center"/>
    </xf>
    <xf numFmtId="171" fontId="17" fillId="0" borderId="18" applyNumberFormat="0" applyFill="0" applyBorder="0" applyProtection="0">
      <alignment horizontal="right" vertical="center"/>
    </xf>
    <xf numFmtId="171" fontId="17" fillId="0" borderId="18" applyNumberFormat="0" applyFill="0" applyBorder="0" applyProtection="0">
      <alignment horizontal="right" vertical="center"/>
    </xf>
    <xf numFmtId="0" fontId="17" fillId="0" borderId="18" applyNumberFormat="0" applyFill="0" applyBorder="0" applyProtection="0">
      <alignment horizontal="right" vertical="center"/>
    </xf>
    <xf numFmtId="0" fontId="183" fillId="0" borderId="0" applyNumberFormat="0" applyFill="0" applyBorder="0" applyAlignment="0" applyProtection="0"/>
    <xf numFmtId="14" fontId="263" fillId="0" borderId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4" fontId="263" fillId="0" borderId="0"/>
    <xf numFmtId="0" fontId="183" fillId="0" borderId="0" applyNumberFormat="0" applyFill="0" applyBorder="0" applyAlignment="0" applyProtection="0"/>
    <xf numFmtId="49" fontId="264" fillId="134" borderId="97" applyNumberFormat="0" applyFill="0" applyBorder="0" applyAlignment="0" applyProtection="0">
      <alignment horizontal="left" vertical="center"/>
    </xf>
    <xf numFmtId="49" fontId="264" fillId="134" borderId="97" applyNumberFormat="0" applyFill="0" applyBorder="0" applyAlignment="0" applyProtection="0">
      <alignment horizontal="left" vertical="center"/>
    </xf>
    <xf numFmtId="42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188" fontId="44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267" fontId="58" fillId="0" borderId="0" applyFont="0" applyFill="0" applyBorder="0" applyAlignment="0" applyProtection="0"/>
    <xf numFmtId="0" fontId="44" fillId="0" borderId="0"/>
    <xf numFmtId="0" fontId="51" fillId="0" borderId="98" applyNumberFormat="0" applyFill="0" applyAlignment="0" applyProtection="0"/>
    <xf numFmtId="0" fontId="193" fillId="48" borderId="76" applyNumberFormat="0" applyAlignment="0" applyProtection="0"/>
    <xf numFmtId="0" fontId="50" fillId="0" borderId="0"/>
    <xf numFmtId="0" fontId="51" fillId="0" borderId="98" applyNumberFormat="0" applyFill="0" applyAlignment="0" applyProtection="0"/>
    <xf numFmtId="0" fontId="193" fillId="48" borderId="76" applyNumberFormat="0" applyAlignment="0" applyProtection="0"/>
    <xf numFmtId="0" fontId="51" fillId="0" borderId="98" applyNumberFormat="0" applyFill="0" applyAlignment="0" applyProtection="0"/>
    <xf numFmtId="0" fontId="193" fillId="48" borderId="76" applyNumberFormat="0" applyAlignment="0" applyProtection="0"/>
    <xf numFmtId="0" fontId="51" fillId="0" borderId="98" applyNumberFormat="0" applyFill="0" applyAlignment="0" applyProtection="0"/>
    <xf numFmtId="0" fontId="193" fillId="48" borderId="76" applyNumberFormat="0" applyAlignment="0" applyProtection="0"/>
    <xf numFmtId="0" fontId="98" fillId="43" borderId="0" applyNumberFormat="0" applyBorder="0" applyAlignment="0" applyProtection="0"/>
    <xf numFmtId="0" fontId="143" fillId="44" borderId="0" applyNumberFormat="0" applyBorder="0" applyAlignment="0" applyProtection="0"/>
    <xf numFmtId="0" fontId="26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7" fillId="34" borderId="75" applyNumberFormat="0" applyFont="0" applyAlignment="0" applyProtection="0"/>
    <xf numFmtId="0" fontId="181" fillId="56" borderId="0" applyNumberFormat="0" applyBorder="0" applyAlignment="0" applyProtection="0"/>
    <xf numFmtId="0" fontId="50" fillId="0" borderId="0"/>
    <xf numFmtId="0" fontId="77" fillId="34" borderId="75" applyNumberFormat="0" applyFont="0" applyAlignment="0" applyProtection="0"/>
    <xf numFmtId="0" fontId="50" fillId="0" borderId="0"/>
    <xf numFmtId="0" fontId="50" fillId="0" borderId="0"/>
    <xf numFmtId="0" fontId="77" fillId="34" borderId="75" applyNumberFormat="0" applyFont="0" applyAlignment="0" applyProtection="0"/>
    <xf numFmtId="0" fontId="50" fillId="0" borderId="0"/>
    <xf numFmtId="0" fontId="77" fillId="34" borderId="75" applyNumberFormat="0" applyFont="0" applyAlignment="0" applyProtection="0"/>
    <xf numFmtId="0" fontId="176" fillId="0" borderId="74" applyNumberFormat="0" applyFill="0" applyAlignment="0" applyProtection="0"/>
    <xf numFmtId="0" fontId="44" fillId="0" borderId="0"/>
    <xf numFmtId="0" fontId="266" fillId="85" borderId="62" applyNumberFormat="0" applyAlignment="0" applyProtection="0"/>
    <xf numFmtId="0" fontId="245" fillId="0" borderId="0" applyNumberFormat="0" applyFill="0" applyBorder="0" applyAlignment="0" applyProtection="0"/>
    <xf numFmtId="0" fontId="192" fillId="112" borderId="96" applyNumberFormat="0" applyFont="0" applyAlignment="0" applyProtection="0">
      <alignment horizontal="center" vertical="center" wrapText="1"/>
    </xf>
    <xf numFmtId="0" fontId="267" fillId="0" borderId="0" applyBorder="0">
      <alignment horizontal="center" vertical="center" wrapText="1"/>
    </xf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3" fillId="0" borderId="1" applyNumberFormat="0" applyFill="0" applyAlignment="0" applyProtection="0"/>
    <xf numFmtId="182" fontId="268" fillId="0" borderId="99" applyNumberFormat="0" applyFill="0" applyAlignment="0" applyProtection="0"/>
    <xf numFmtId="0" fontId="149" fillId="0" borderId="68" applyNumberFormat="0" applyFill="0" applyAlignment="0" applyProtection="0"/>
    <xf numFmtId="0" fontId="26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149" fillId="0" borderId="68" applyNumberFormat="0" applyFill="0" applyAlignment="0" applyProtection="0"/>
    <xf numFmtId="0" fontId="4" fillId="0" borderId="2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4" fillId="0" borderId="2" applyNumberFormat="0" applyFill="0" applyAlignment="0" applyProtection="0"/>
    <xf numFmtId="182" fontId="270" fillId="0" borderId="69" applyNumberFormat="0" applyFill="0" applyAlignment="0" applyProtection="0"/>
    <xf numFmtId="0" fontId="151" fillId="0" borderId="69" applyNumberFormat="0" applyFill="0" applyAlignment="0" applyProtection="0"/>
    <xf numFmtId="0" fontId="27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1" fillId="0" borderId="69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182" fontId="272" fillId="0" borderId="100" applyNumberFormat="0" applyFill="0" applyAlignment="0" applyProtection="0"/>
    <xf numFmtId="0" fontId="5" fillId="0" borderId="3" applyNumberFormat="0" applyFill="0" applyAlignment="0" applyProtection="0"/>
    <xf numFmtId="182" fontId="272" fillId="0" borderId="100" applyNumberFormat="0" applyFill="0" applyAlignment="0" applyProtection="0"/>
    <xf numFmtId="182" fontId="272" fillId="0" borderId="100" applyNumberFormat="0" applyFill="0" applyAlignment="0" applyProtection="0"/>
    <xf numFmtId="182" fontId="272" fillId="0" borderId="100" applyNumberFormat="0" applyFill="0" applyAlignment="0" applyProtection="0"/>
    <xf numFmtId="0" fontId="153" fillId="0" borderId="70" applyNumberFormat="0" applyFill="0" applyAlignment="0" applyProtection="0"/>
    <xf numFmtId="0" fontId="27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70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74" fillId="0" borderId="0" applyBorder="0">
      <alignment horizontal="center" vertical="center" wrapText="1"/>
    </xf>
    <xf numFmtId="0" fontId="275" fillId="0" borderId="0">
      <alignment vertical="top"/>
    </xf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7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57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0" fontId="276" fillId="0" borderId="101" applyBorder="0">
      <alignment horizontal="center" vertical="center" wrapText="1"/>
    </xf>
    <xf numFmtId="192" fontId="118" fillId="86" borderId="58"/>
    <xf numFmtId="192" fontId="277" fillId="135" borderId="95"/>
    <xf numFmtId="192" fontId="118" fillId="86" borderId="58"/>
    <xf numFmtId="192" fontId="277" fillId="86" borderId="58"/>
    <xf numFmtId="4" fontId="192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192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8" fillId="35" borderId="8" applyBorder="0">
      <alignment horizontal="right"/>
    </xf>
    <xf numFmtId="4" fontId="279" fillId="92" borderId="102">
      <alignment horizontal="right" vertical="center"/>
      <protection locked="0"/>
    </xf>
    <xf numFmtId="49" fontId="280" fillId="0" borderId="0" applyBorder="0">
      <alignment vertical="center"/>
    </xf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182" fontId="51" fillId="0" borderId="98" applyNumberFormat="0" applyFill="0" applyAlignment="0" applyProtection="0"/>
    <xf numFmtId="0" fontId="51" fillId="0" borderId="92" applyNumberFormat="0" applyFill="0" applyAlignment="0" applyProtection="0"/>
    <xf numFmtId="0" fontId="28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3" fontId="118" fillId="0" borderId="8" applyBorder="0">
      <alignment vertical="center"/>
    </xf>
    <xf numFmtId="3" fontId="118" fillId="0" borderId="8" applyBorder="0">
      <alignment vertical="center"/>
    </xf>
    <xf numFmtId="3" fontId="118" fillId="0" borderId="8" applyBorder="0">
      <alignment vertical="center"/>
    </xf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83" fillId="0" borderId="52" applyNumberFormat="0" applyFill="0" applyAlignment="0" applyProtection="0"/>
    <xf numFmtId="0" fontId="11" fillId="6" borderId="6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182" fontId="282" fillId="85" borderId="62" applyNumberFormat="0" applyAlignment="0" applyProtection="0"/>
    <xf numFmtId="0" fontId="112" fillId="85" borderId="62" applyNumberFormat="0" applyAlignment="0" applyProtection="0"/>
    <xf numFmtId="0" fontId="283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12" fillId="85" borderId="62" applyNumberFormat="0" applyAlignment="0" applyProtection="0"/>
    <xf numFmtId="0" fontId="15" fillId="0" borderId="0">
      <alignment wrapText="1"/>
    </xf>
    <xf numFmtId="0" fontId="69" fillId="0" borderId="0">
      <alignment horizontal="center" vertical="top" wrapText="1"/>
    </xf>
    <xf numFmtId="0" fontId="80" fillId="0" borderId="0">
      <alignment horizontal="center" vertical="top" wrapText="1"/>
    </xf>
    <xf numFmtId="0" fontId="284" fillId="0" borderId="0">
      <alignment horizontal="center" vertical="center" wrapText="1"/>
    </xf>
    <xf numFmtId="0" fontId="284" fillId="0" borderId="0">
      <alignment horizontal="center" vertical="center" wrapText="1"/>
    </xf>
    <xf numFmtId="0" fontId="284" fillId="0" borderId="0">
      <alignment horizontal="centerContinuous" vertical="center" wrapText="1"/>
    </xf>
    <xf numFmtId="0" fontId="75" fillId="0" borderId="0">
      <alignment horizontal="centerContinuous" vertical="center" wrapText="1"/>
    </xf>
    <xf numFmtId="168" fontId="69" fillId="0" borderId="0">
      <alignment horizontal="center" vertical="top"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183" fillId="33" borderId="0" applyFill="0">
      <alignment wrapText="1"/>
    </xf>
    <xf numFmtId="0" fontId="90" fillId="33" borderId="0" applyFill="0">
      <alignment wrapText="1"/>
    </xf>
    <xf numFmtId="168" fontId="183" fillId="33" borderId="0" applyFill="0">
      <alignment wrapText="1"/>
    </xf>
    <xf numFmtId="268" fontId="285" fillId="33" borderId="8">
      <alignment wrapText="1"/>
    </xf>
    <xf numFmtId="268" fontId="285" fillId="33" borderId="8">
      <alignment wrapText="1"/>
    </xf>
    <xf numFmtId="268" fontId="285" fillId="33" borderId="8">
      <alignment wrapText="1"/>
    </xf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265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7" fontId="83" fillId="0" borderId="0"/>
    <xf numFmtId="0" fontId="259" fillId="92" borderId="0" applyFill="0"/>
    <xf numFmtId="171" fontId="259" fillId="92" borderId="0" applyFill="0"/>
    <xf numFmtId="171" fontId="259" fillId="92" borderId="0" applyFill="0"/>
    <xf numFmtId="171" fontId="259" fillId="92" borderId="0" applyFill="0"/>
    <xf numFmtId="0" fontId="8" fillId="4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182" fontId="181" fillId="56" borderId="0" applyNumberFormat="0" applyBorder="0" applyAlignment="0" applyProtection="0"/>
    <xf numFmtId="0" fontId="286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49" fontId="248" fillId="0" borderId="8">
      <alignment horizontal="right" vertical="top" wrapText="1"/>
    </xf>
    <xf numFmtId="49" fontId="248" fillId="0" borderId="8">
      <alignment horizontal="right" vertical="top" wrapText="1"/>
    </xf>
    <xf numFmtId="49" fontId="248" fillId="0" borderId="8">
      <alignment horizontal="right" vertical="top" wrapText="1"/>
    </xf>
    <xf numFmtId="165" fontId="287" fillId="0" borderId="0">
      <alignment horizontal="right" vertical="top" wrapText="1"/>
    </xf>
    <xf numFmtId="269" fontId="56" fillId="0" borderId="0" applyFont="0" applyProtection="0">
      <alignment horizontal="right" vertical="center" wrapText="1"/>
      <protection locked="0"/>
    </xf>
    <xf numFmtId="0" fontId="213" fillId="0" borderId="0"/>
    <xf numFmtId="0" fontId="1" fillId="0" borderId="0"/>
    <xf numFmtId="0" fontId="1" fillId="0" borderId="0"/>
    <xf numFmtId="0" fontId="288" fillId="0" borderId="0"/>
    <xf numFmtId="0" fontId="15" fillId="0" borderId="0"/>
    <xf numFmtId="0" fontId="288" fillId="0" borderId="0"/>
    <xf numFmtId="0" fontId="288" fillId="0" borderId="0"/>
    <xf numFmtId="0" fontId="15" fillId="0" borderId="0"/>
    <xf numFmtId="49" fontId="192" fillId="0" borderId="0" applyBorder="0">
      <alignment vertical="top"/>
    </xf>
    <xf numFmtId="0" fontId="213" fillId="0" borderId="0"/>
    <xf numFmtId="0" fontId="289" fillId="0" borderId="0"/>
    <xf numFmtId="0" fontId="20" fillId="0" borderId="0"/>
    <xf numFmtId="0" fontId="290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213" fillId="0" borderId="0"/>
    <xf numFmtId="0" fontId="15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4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182" fontId="15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1" fillId="0" borderId="0"/>
    <xf numFmtId="0" fontId="44" fillId="0" borderId="0"/>
    <xf numFmtId="0" fontId="47" fillId="0" borderId="0">
      <alignment horizontal="left"/>
    </xf>
    <xf numFmtId="0" fontId="47" fillId="0" borderId="0">
      <alignment horizontal="left"/>
    </xf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107" fillId="0" borderId="0"/>
    <xf numFmtId="0" fontId="1" fillId="0" borderId="0"/>
    <xf numFmtId="0" fontId="44" fillId="0" borderId="0"/>
    <xf numFmtId="0" fontId="77" fillId="0" borderId="0"/>
    <xf numFmtId="0" fontId="47" fillId="0" borderId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>
      <alignment horizontal="left"/>
    </xf>
    <xf numFmtId="0" fontId="47" fillId="0" borderId="0">
      <alignment horizontal="left"/>
    </xf>
    <xf numFmtId="0" fontId="15" fillId="0" borderId="0"/>
    <xf numFmtId="0" fontId="15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7" fillId="0" borderId="0">
      <alignment horizontal="left"/>
    </xf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7" fillId="0" borderId="0">
      <alignment horizontal="left"/>
    </xf>
    <xf numFmtId="0" fontId="47" fillId="0" borderId="0">
      <alignment horizontal="left"/>
    </xf>
    <xf numFmtId="0" fontId="77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44" fillId="0" borderId="0"/>
    <xf numFmtId="0" fontId="110" fillId="0" borderId="0"/>
    <xf numFmtId="0" fontId="21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77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5" fillId="0" borderId="0"/>
    <xf numFmtId="0" fontId="44" fillId="0" borderId="0"/>
    <xf numFmtId="0" fontId="15" fillId="0" borderId="0"/>
    <xf numFmtId="0" fontId="1" fillId="0" borderId="0"/>
    <xf numFmtId="0" fontId="4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0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77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07" fillId="0" borderId="0"/>
    <xf numFmtId="0" fontId="77" fillId="0" borderId="0"/>
    <xf numFmtId="0" fontId="1" fillId="0" borderId="0"/>
    <xf numFmtId="0" fontId="29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47" fillId="0" borderId="0"/>
    <xf numFmtId="220" fontId="1" fillId="0" borderId="0"/>
    <xf numFmtId="22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" fillId="0" borderId="0"/>
    <xf numFmtId="0" fontId="15" fillId="0" borderId="0"/>
    <xf numFmtId="0" fontId="67" fillId="0" borderId="0" applyNumberFormat="0" applyFont="0" applyFill="0" applyBorder="0" applyAlignment="0" applyProtection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5" fillId="0" borderId="0"/>
    <xf numFmtId="0" fontId="47" fillId="0" borderId="0"/>
    <xf numFmtId="0" fontId="213" fillId="0" borderId="0"/>
    <xf numFmtId="182" fontId="15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5" fillId="0" borderId="0"/>
    <xf numFmtId="0" fontId="2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5" fillId="0" borderId="0"/>
    <xf numFmtId="0" fontId="294" fillId="0" borderId="0"/>
    <xf numFmtId="0" fontId="15" fillId="0" borderId="0"/>
    <xf numFmtId="0" fontId="77" fillId="0" borderId="0"/>
    <xf numFmtId="0" fontId="29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Font="0" applyBorder="0" applyAlignment="0"/>
    <xf numFmtId="0" fontId="1" fillId="0" borderId="0"/>
    <xf numFmtId="0" fontId="15" fillId="0" borderId="0" applyFont="0" applyBorder="0" applyAlignment="0"/>
    <xf numFmtId="0" fontId="1" fillId="0" borderId="0"/>
    <xf numFmtId="49" fontId="192" fillId="112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5" fillId="0" borderId="0"/>
    <xf numFmtId="0" fontId="79" fillId="0" borderId="0"/>
    <xf numFmtId="0" fontId="15" fillId="0" borderId="0"/>
    <xf numFmtId="0" fontId="1" fillId="0" borderId="0"/>
    <xf numFmtId="0" fontId="15" fillId="0" borderId="0"/>
    <xf numFmtId="0" fontId="186" fillId="0" borderId="0"/>
    <xf numFmtId="182" fontId="1" fillId="0" borderId="0"/>
    <xf numFmtId="182" fontId="1" fillId="0" borderId="0"/>
    <xf numFmtId="0" fontId="15" fillId="0" borderId="0"/>
    <xf numFmtId="182" fontId="1" fillId="0" borderId="0"/>
    <xf numFmtId="0" fontId="1" fillId="0" borderId="0"/>
    <xf numFmtId="0" fontId="1" fillId="0" borderId="0"/>
    <xf numFmtId="0" fontId="15" fillId="0" borderId="0"/>
    <xf numFmtId="0" fontId="213" fillId="0" borderId="0"/>
    <xf numFmtId="182" fontId="77" fillId="0" borderId="0"/>
    <xf numFmtId="182" fontId="1" fillId="0" borderId="0"/>
    <xf numFmtId="0" fontId="15" fillId="0" borderId="0"/>
    <xf numFmtId="182" fontId="1" fillId="0" borderId="0"/>
    <xf numFmtId="0" fontId="15" fillId="0" borderId="0"/>
    <xf numFmtId="182" fontId="1" fillId="0" borderId="0"/>
    <xf numFmtId="0" fontId="15" fillId="0" borderId="0"/>
    <xf numFmtId="182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5" fillId="0" borderId="0"/>
    <xf numFmtId="168" fontId="77" fillId="0" borderId="0"/>
    <xf numFmtId="0" fontId="15" fillId="0" borderId="0"/>
    <xf numFmtId="0" fontId="295" fillId="0" borderId="0"/>
    <xf numFmtId="0" fontId="295" fillId="0" borderId="0"/>
    <xf numFmtId="0" fontId="44" fillId="0" borderId="0" applyNumberFormat="0" applyFont="0" applyFill="0" applyBorder="0" applyAlignment="0" applyProtection="0">
      <alignment vertical="top"/>
    </xf>
    <xf numFmtId="0" fontId="15" fillId="0" borderId="0"/>
    <xf numFmtId="0" fontId="295" fillId="0" borderId="0"/>
    <xf numFmtId="0" fontId="295" fillId="0" borderId="0"/>
    <xf numFmtId="0" fontId="17" fillId="0" borderId="0"/>
    <xf numFmtId="0" fontId="77" fillId="0" borderId="0"/>
    <xf numFmtId="0" fontId="295" fillId="0" borderId="0"/>
    <xf numFmtId="0" fontId="295" fillId="0" borderId="0"/>
    <xf numFmtId="0" fontId="17" fillId="0" borderId="0"/>
    <xf numFmtId="0" fontId="44" fillId="0" borderId="0"/>
    <xf numFmtId="0" fontId="44" fillId="0" borderId="0"/>
    <xf numFmtId="0" fontId="77" fillId="0" borderId="0"/>
    <xf numFmtId="0" fontId="77" fillId="0" borderId="0"/>
    <xf numFmtId="0" fontId="15" fillId="0" borderId="0"/>
    <xf numFmtId="0" fontId="20" fillId="0" borderId="0"/>
    <xf numFmtId="0" fontId="20" fillId="0" borderId="0"/>
    <xf numFmtId="0" fontId="44" fillId="0" borderId="0"/>
    <xf numFmtId="0" fontId="15" fillId="0" borderId="0"/>
    <xf numFmtId="0" fontId="47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9" fontId="278" fillId="0" borderId="0" applyBorder="0">
      <alignment vertical="top"/>
    </xf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3" fillId="0" borderId="0"/>
    <xf numFmtId="0" fontId="78" fillId="0" borderId="0"/>
    <xf numFmtId="0" fontId="15" fillId="0" borderId="0"/>
    <xf numFmtId="0" fontId="1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21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3" fillId="0" borderId="0"/>
    <xf numFmtId="0" fontId="213" fillId="0" borderId="0"/>
    <xf numFmtId="0" fontId="77" fillId="0" borderId="0"/>
    <xf numFmtId="0" fontId="45" fillId="0" borderId="0"/>
    <xf numFmtId="0" fontId="1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5" fillId="0" borderId="0"/>
    <xf numFmtId="0" fontId="15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" fontId="297" fillId="0" borderId="8">
      <alignment horizontal="left" vertical="center"/>
    </xf>
    <xf numFmtId="1" fontId="297" fillId="0" borderId="8">
      <alignment horizontal="left" vertical="center"/>
    </xf>
    <xf numFmtId="1" fontId="297" fillId="0" borderId="8">
      <alignment horizontal="left" vertical="center"/>
    </xf>
    <xf numFmtId="9" fontId="58" fillId="0" borderId="0" applyFont="0" applyFill="0" applyBorder="0" applyAlignment="0" applyProtection="0"/>
    <xf numFmtId="0" fontId="7" fillId="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182" fontId="98" fillId="43" borderId="0" applyNumberFormat="0" applyBorder="0" applyAlignment="0" applyProtection="0"/>
    <xf numFmtId="0" fontId="2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15" fillId="0" borderId="0" applyFont="0" applyFill="0" applyBorder="0" applyProtection="0">
      <alignment horizontal="center" vertical="center" wrapText="1"/>
    </xf>
    <xf numFmtId="0" fontId="15" fillId="0" borderId="0" applyNumberFormat="0" applyFont="0" applyFill="0" applyBorder="0" applyProtection="0">
      <alignment horizontal="justify" vertical="center" wrapText="1"/>
    </xf>
    <xf numFmtId="265" fontId="299" fillId="0" borderId="8">
      <alignment vertical="top"/>
    </xf>
    <xf numFmtId="265" fontId="299" fillId="0" borderId="8">
      <alignment vertical="top"/>
    </xf>
    <xf numFmtId="265" fontId="299" fillId="0" borderId="8">
      <alignment vertical="top"/>
    </xf>
    <xf numFmtId="165" fontId="300" fillId="35" borderId="77" applyNumberFormat="0" applyBorder="0" applyAlignment="0">
      <alignment vertical="center"/>
      <protection locked="0"/>
    </xf>
    <xf numFmtId="0" fontId="301" fillId="136" borderId="0" applyNumberFormat="0" applyBorder="0" applyAlignment="0">
      <protection locked="0"/>
    </xf>
    <xf numFmtId="165" fontId="300" fillId="35" borderId="77" applyNumberFormat="0" applyBorder="0" applyAlignment="0">
      <alignment vertical="center"/>
      <protection locked="0"/>
    </xf>
    <xf numFmtId="165" fontId="301" fillId="35" borderId="77" applyNumberFormat="0" applyBorder="0" applyAlignment="0">
      <alignment vertical="center"/>
      <protection locked="0"/>
    </xf>
    <xf numFmtId="0" fontId="1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2" fontId="127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5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77" fillId="7" borderId="7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44" fillId="34" borderId="75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192" fillId="7" borderId="7" applyNumberFormat="0" applyFont="0" applyAlignment="0" applyProtection="0"/>
    <xf numFmtId="0" fontId="77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15" fillId="34" borderId="75" applyNumberFormat="0" applyFont="0" applyAlignment="0" applyProtection="0"/>
    <xf numFmtId="182" fontId="15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0" fontId="44" fillId="34" borderId="75" applyNumberFormat="0" applyFont="0" applyAlignment="0" applyProtection="0"/>
    <xf numFmtId="49" fontId="260" fillId="0" borderId="18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0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5" fillId="0" borderId="0" applyFont="0" applyFill="0" applyBorder="0" applyAlignment="0" applyProtection="0"/>
    <xf numFmtId="9" fontId="29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04" fillId="0" borderId="8"/>
    <xf numFmtId="166" fontId="304" fillId="0" borderId="8"/>
    <xf numFmtId="166" fontId="304" fillId="0" borderId="8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65" fillId="0" borderId="103"/>
    <xf numFmtId="3" fontId="305" fillId="137" borderId="18">
      <alignment horizontal="justify" vertical="center"/>
    </xf>
    <xf numFmtId="0" fontId="10" fillId="0" borderId="5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182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30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176" fillId="0" borderId="74" applyNumberFormat="0" applyFill="0" applyAlignment="0" applyProtection="0"/>
    <xf numFmtId="0" fontId="45" fillId="0" borderId="0"/>
    <xf numFmtId="0" fontId="46" fillId="0" borderId="0"/>
    <xf numFmtId="0" fontId="46" fillId="0" borderId="0"/>
    <xf numFmtId="182" fontId="46" fillId="0" borderId="0"/>
    <xf numFmtId="0" fontId="46" fillId="0" borderId="0"/>
    <xf numFmtId="0" fontId="46" fillId="0" borderId="0" applyFont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 applyFont="0" applyBorder="0" applyAlignment="0"/>
    <xf numFmtId="0" fontId="46" fillId="0" borderId="0"/>
    <xf numFmtId="270" fontId="46" fillId="0" borderId="0"/>
    <xf numFmtId="270" fontId="46" fillId="0" borderId="0"/>
    <xf numFmtId="0" fontId="46" fillId="0" borderId="0" applyFont="0" applyBorder="0" applyAlignment="0"/>
    <xf numFmtId="0" fontId="55" fillId="0" borderId="0"/>
    <xf numFmtId="38" fontId="47" fillId="0" borderId="0">
      <alignment vertical="top"/>
    </xf>
    <xf numFmtId="0" fontId="45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 applyFont="0" applyBorder="0" applyAlignment="0"/>
    <xf numFmtId="0" fontId="45" fillId="0" borderId="0"/>
    <xf numFmtId="168" fontId="46" fillId="0" borderId="0"/>
    <xf numFmtId="0" fontId="77" fillId="55" borderId="0" applyNumberFormat="0" applyBorder="0" applyAlignment="0" applyProtection="0"/>
    <xf numFmtId="0" fontId="77" fillId="51" borderId="0" applyNumberFormat="0" applyBorder="0" applyAlignment="0" applyProtection="0"/>
    <xf numFmtId="0" fontId="77" fillId="47" borderId="0" applyNumberFormat="0" applyBorder="0" applyAlignment="0" applyProtection="0"/>
    <xf numFmtId="0" fontId="307" fillId="59" borderId="0" applyNumberFormat="0" applyBorder="0" applyAlignment="0" applyProtection="0"/>
    <xf numFmtId="0" fontId="307" fillId="52" borderId="0" applyNumberFormat="0" applyBorder="0" applyAlignment="0" applyProtection="0"/>
    <xf numFmtId="0" fontId="307" fillId="56" borderId="0" applyNumberFormat="0" applyBorder="0" applyAlignment="0" applyProtection="0"/>
    <xf numFmtId="0" fontId="307" fillId="55" borderId="0" applyNumberFormat="0" applyBorder="0" applyAlignment="0" applyProtection="0"/>
    <xf numFmtId="0" fontId="307" fillId="59" borderId="0" applyNumberFormat="0" applyBorder="0" applyAlignment="0" applyProtection="0"/>
    <xf numFmtId="0" fontId="307" fillId="47" borderId="0" applyNumberFormat="0" applyBorder="0" applyAlignment="0" applyProtection="0"/>
    <xf numFmtId="0" fontId="77" fillId="47" borderId="0" applyNumberFormat="0" applyBorder="0" applyAlignment="0" applyProtection="0"/>
    <xf numFmtId="171" fontId="67" fillId="0" borderId="0" applyNumberFormat="0" applyFont="0" applyFill="0" applyBorder="0" applyAlignment="0" applyProtection="0">
      <alignment vertical="top"/>
    </xf>
    <xf numFmtId="171" fontId="67" fillId="0" borderId="0" applyNumberFormat="0" applyFont="0" applyFill="0" applyBorder="0" applyAlignment="0" applyProtection="0">
      <alignment vertical="top"/>
    </xf>
    <xf numFmtId="171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77" fillId="34" borderId="0" applyNumberFormat="0" applyBorder="0" applyAlignment="0" applyProtection="0"/>
    <xf numFmtId="171" fontId="67" fillId="0" borderId="0" applyNumberFormat="0" applyFont="0" applyFill="0" applyBorder="0" applyAlignment="0" applyProtection="0">
      <alignment vertical="top"/>
    </xf>
    <xf numFmtId="171" fontId="67" fillId="0" borderId="0" applyNumberFormat="0" applyFont="0" applyFill="0" applyBorder="0" applyAlignment="0" applyProtection="0">
      <alignment vertical="top"/>
    </xf>
    <xf numFmtId="171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77" fillId="48" borderId="0" applyNumberFormat="0" applyBorder="0" applyAlignment="0" applyProtection="0"/>
    <xf numFmtId="171" fontId="15" fillId="0" borderId="0"/>
    <xf numFmtId="171" fontId="15" fillId="0" borderId="0"/>
    <xf numFmtId="171" fontId="15" fillId="0" borderId="0"/>
    <xf numFmtId="0" fontId="15" fillId="0" borderId="0"/>
    <xf numFmtId="0" fontId="77" fillId="46" borderId="0" applyNumberFormat="0" applyBorder="0" applyAlignment="0" applyProtection="0"/>
    <xf numFmtId="171" fontId="15" fillId="0" borderId="0"/>
    <xf numFmtId="171" fontId="15" fillId="0" borderId="0"/>
    <xf numFmtId="171" fontId="15" fillId="0" borderId="0"/>
    <xf numFmtId="0" fontId="15" fillId="0" borderId="0"/>
    <xf numFmtId="0" fontId="77" fillId="47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6" borderId="0" applyNumberFormat="0" applyBorder="0" applyAlignment="0" applyProtection="0"/>
    <xf numFmtId="49" fontId="287" fillId="0" borderId="0"/>
    <xf numFmtId="49" fontId="308" fillId="0" borderId="0">
      <alignment vertical="top"/>
    </xf>
    <xf numFmtId="0" fontId="56" fillId="0" borderId="18" applyBorder="0" applyAlignment="0">
      <alignment horizontal="left" wrapText="1"/>
    </xf>
    <xf numFmtId="0" fontId="56" fillId="0" borderId="18" applyBorder="0" applyAlignment="0">
      <alignment horizontal="left" wrapText="1"/>
    </xf>
    <xf numFmtId="3" fontId="117" fillId="0" borderId="0"/>
    <xf numFmtId="3" fontId="117" fillId="0" borderId="0"/>
    <xf numFmtId="165" fontId="183" fillId="0" borderId="0" applyFill="0" applyBorder="0" applyAlignment="0" applyProtection="0"/>
    <xf numFmtId="165" fontId="183" fillId="0" borderId="0" applyFill="0" applyBorder="0" applyAlignment="0" applyProtection="0"/>
    <xf numFmtId="165" fontId="183" fillId="0" borderId="0" applyFill="0" applyBorder="0" applyAlignment="0" applyProtection="0"/>
    <xf numFmtId="165" fontId="183" fillId="0" borderId="0" applyFill="0" applyBorder="0" applyAlignment="0" applyProtection="0"/>
    <xf numFmtId="165" fontId="183" fillId="0" borderId="0" applyFill="0" applyBorder="0" applyAlignment="0" applyProtection="0"/>
    <xf numFmtId="165" fontId="183" fillId="0" borderId="0" applyFill="0" applyBorder="0" applyAlignment="0" applyProtection="0"/>
    <xf numFmtId="165" fontId="183" fillId="0" borderId="0" applyFill="0" applyBorder="0" applyAlignment="0" applyProtection="0"/>
    <xf numFmtId="3" fontId="117" fillId="0" borderId="0"/>
    <xf numFmtId="0" fontId="12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182" fontId="245" fillId="0" borderId="0" applyNumberFormat="0" applyFill="0" applyBorder="0" applyAlignment="0" applyProtection="0"/>
    <xf numFmtId="0" fontId="309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49" fontId="183" fillId="0" borderId="0">
      <alignment horizontal="center"/>
    </xf>
    <xf numFmtId="49" fontId="90" fillId="0" borderId="0">
      <alignment horizontal="center"/>
    </xf>
    <xf numFmtId="49" fontId="183" fillId="0" borderId="0">
      <alignment horizontal="center"/>
    </xf>
    <xf numFmtId="49" fontId="183" fillId="0" borderId="0">
      <alignment horizontal="center"/>
    </xf>
    <xf numFmtId="49" fontId="183" fillId="0" borderId="0">
      <alignment horizontal="center"/>
    </xf>
    <xf numFmtId="49" fontId="183" fillId="0" borderId="0">
      <alignment horizontal="center"/>
    </xf>
    <xf numFmtId="49" fontId="183" fillId="0" borderId="0">
      <alignment horizontal="center"/>
    </xf>
    <xf numFmtId="49" fontId="183" fillId="0" borderId="0">
      <alignment horizontal="center"/>
    </xf>
    <xf numFmtId="49" fontId="183" fillId="0" borderId="0">
      <alignment horizontal="center"/>
    </xf>
    <xf numFmtId="49" fontId="90" fillId="0" borderId="0">
      <alignment horizontal="center"/>
    </xf>
    <xf numFmtId="49" fontId="183" fillId="0" borderId="0">
      <alignment horizontal="center"/>
    </xf>
    <xf numFmtId="271" fontId="310" fillId="0" borderId="0"/>
    <xf numFmtId="272" fontId="58" fillId="0" borderId="0" applyFont="0" applyFill="0" applyBorder="0" applyAlignment="0" applyProtection="0"/>
    <xf numFmtId="3" fontId="311" fillId="0" borderId="18" applyFont="0" applyBorder="0">
      <alignment horizontal="right"/>
      <protection locked="0"/>
    </xf>
    <xf numFmtId="3" fontId="15" fillId="0" borderId="0" applyBorder="0">
      <alignment horizontal="right"/>
      <protection locked="0"/>
    </xf>
    <xf numFmtId="3" fontId="311" fillId="0" borderId="18" applyFont="0" applyBorder="0">
      <alignment horizontal="right"/>
      <protection locked="0"/>
    </xf>
    <xf numFmtId="3" fontId="312" fillId="0" borderId="18" applyFont="0" applyBorder="0">
      <alignment horizontal="right"/>
      <protection locked="0"/>
    </xf>
    <xf numFmtId="3" fontId="312" fillId="0" borderId="18" applyFont="0" applyBorder="0">
      <alignment horizontal="right"/>
      <protection locked="0"/>
    </xf>
    <xf numFmtId="273" fontId="58" fillId="0" borderId="0" applyFont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2" fontId="183" fillId="0" borderId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2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13" fillId="0" borderId="0"/>
    <xf numFmtId="43" fontId="77" fillId="0" borderId="0" applyFont="0" applyFill="0" applyBorder="0" applyAlignment="0" applyProtection="0"/>
    <xf numFmtId="43" fontId="29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74" fontId="1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3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4" fontId="15" fillId="0" borderId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274" fontId="1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4" fontId="1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4" fontId="1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4" fontId="1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4" fontId="1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74" fontId="15" fillId="0" borderId="0" applyFill="0" applyBorder="0" applyAlignment="0" applyProtection="0"/>
    <xf numFmtId="43" fontId="7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223" fontId="4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75" fontId="44" fillId="0" borderId="0" applyFont="0" applyFill="0" applyBorder="0" applyAlignment="0" applyProtection="0"/>
    <xf numFmtId="43" fontId="77" fillId="0" borderId="0" applyFont="0" applyFill="0" applyBorder="0" applyAlignment="0" applyProtection="0"/>
    <xf numFmtId="275" fontId="44" fillId="0" borderId="0" applyFont="0" applyFill="0" applyBorder="0" applyAlignment="0" applyProtection="0"/>
    <xf numFmtId="275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275" fontId="4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75" fontId="44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15" fillId="0" borderId="0" applyFont="0" applyFill="0" applyBorder="0" applyAlignment="0" applyProtection="0"/>
    <xf numFmtId="223" fontId="44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22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4" fontId="192" fillId="33" borderId="0" applyBorder="0">
      <alignment horizontal="right"/>
    </xf>
    <xf numFmtId="4" fontId="192" fillId="33" borderId="0" applyBorder="0">
      <alignment horizontal="right"/>
    </xf>
    <xf numFmtId="4" fontId="192" fillId="33" borderId="0" applyFont="0" applyBorder="0">
      <alignment horizontal="right"/>
    </xf>
    <xf numFmtId="4" fontId="192" fillId="33" borderId="0" applyFont="0" applyBorder="0">
      <alignment horizontal="right"/>
    </xf>
    <xf numFmtId="4" fontId="192" fillId="33" borderId="0" applyFont="0" applyBorder="0">
      <alignment horizontal="right"/>
    </xf>
    <xf numFmtId="4" fontId="192" fillId="33" borderId="0" applyFont="0" applyBorder="0">
      <alignment horizontal="right"/>
    </xf>
    <xf numFmtId="4" fontId="192" fillId="33" borderId="0" applyFont="0" applyBorder="0">
      <alignment horizontal="right"/>
    </xf>
    <xf numFmtId="4" fontId="192" fillId="33" borderId="0" applyFont="0" applyBorder="0">
      <alignment horizontal="right"/>
    </xf>
    <xf numFmtId="4" fontId="278" fillId="33" borderId="0" applyFont="0" applyBorder="0">
      <alignment horizontal="right"/>
    </xf>
    <xf numFmtId="4" fontId="192" fillId="33" borderId="0" applyBorder="0">
      <alignment horizontal="right"/>
    </xf>
    <xf numFmtId="4" fontId="192" fillId="138" borderId="46" applyBorder="0">
      <alignment horizontal="right"/>
    </xf>
    <xf numFmtId="4" fontId="192" fillId="33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192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192" fillId="33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192" fillId="33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192" fillId="33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278" fillId="138" borderId="46" applyBorder="0">
      <alignment horizontal="right"/>
    </xf>
    <xf numFmtId="4" fontId="192" fillId="33" borderId="46" applyBorder="0">
      <alignment horizontal="right"/>
    </xf>
    <xf numFmtId="4" fontId="192" fillId="33" borderId="46" applyBorder="0">
      <alignment horizontal="right"/>
    </xf>
    <xf numFmtId="4" fontId="278" fillId="138" borderId="46" applyBorder="0">
      <alignment horizontal="right"/>
    </xf>
    <xf numFmtId="4" fontId="192" fillId="33" borderId="46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138" borderId="47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192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4" fontId="278" fillId="33" borderId="8" applyFont="0" applyBorder="0">
      <alignment horizontal="right"/>
    </xf>
    <xf numFmtId="276" fontId="313" fillId="139" borderId="104">
      <alignment vertical="center"/>
    </xf>
    <xf numFmtId="276" fontId="314" fillId="140" borderId="105">
      <alignment vertical="center"/>
    </xf>
    <xf numFmtId="276" fontId="313" fillId="139" borderId="104">
      <alignment vertical="center"/>
    </xf>
    <xf numFmtId="276" fontId="314" fillId="139" borderId="104">
      <alignment vertical="center"/>
    </xf>
    <xf numFmtId="276" fontId="314" fillId="139" borderId="104">
      <alignment vertical="center"/>
    </xf>
    <xf numFmtId="0" fontId="6" fillId="2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182" fontId="143" fillId="44" borderId="0" applyNumberFormat="0" applyBorder="0" applyAlignment="0" applyProtection="0"/>
    <xf numFmtId="0" fontId="315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277" fontId="56" fillId="0" borderId="18">
      <alignment vertical="top" wrapText="1"/>
    </xf>
    <xf numFmtId="278" fontId="15" fillId="0" borderId="8" applyFont="0" applyFill="0" applyBorder="0" applyProtection="0">
      <alignment horizontal="center" vertical="center"/>
    </xf>
    <xf numFmtId="278" fontId="15" fillId="0" borderId="8" applyFont="0" applyFill="0" applyBorder="0" applyProtection="0">
      <alignment horizontal="center" vertical="center"/>
    </xf>
    <xf numFmtId="278" fontId="15" fillId="0" borderId="8" applyFont="0" applyFill="0" applyBorder="0" applyProtection="0">
      <alignment horizontal="center" vertical="center"/>
    </xf>
    <xf numFmtId="3" fontId="15" fillId="0" borderId="0" applyFont="0" applyBorder="0">
      <alignment horizontal="center"/>
    </xf>
    <xf numFmtId="44" fontId="59" fillId="0" borderId="0">
      <protection locked="0"/>
    </xf>
    <xf numFmtId="178" fontId="59" fillId="0" borderId="0">
      <protection locked="0"/>
    </xf>
    <xf numFmtId="178" fontId="59" fillId="0" borderId="0">
      <protection locked="0"/>
    </xf>
    <xf numFmtId="44" fontId="61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8" fontId="60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171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44" fontId="59" fillId="0" borderId="0">
      <protection locked="0"/>
    </xf>
    <xf numFmtId="0" fontId="59" fillId="0" borderId="0">
      <protection locked="0"/>
    </xf>
    <xf numFmtId="44" fontId="59" fillId="0" borderId="0">
      <protection locked="0"/>
    </xf>
    <xf numFmtId="49" fontId="258" fillId="0" borderId="8">
      <alignment horizontal="center" vertical="center" wrapText="1"/>
    </xf>
    <xf numFmtId="49" fontId="258" fillId="0" borderId="8">
      <alignment horizontal="center" vertical="center" wrapText="1"/>
    </xf>
    <xf numFmtId="49" fontId="258" fillId="0" borderId="8">
      <alignment horizontal="center" vertical="center" wrapText="1"/>
    </xf>
    <xf numFmtId="0" fontId="56" fillId="0" borderId="8" applyBorder="0">
      <alignment horizontal="center" vertical="center" wrapText="1"/>
    </xf>
    <xf numFmtId="0" fontId="56" fillId="0" borderId="8" applyBorder="0">
      <alignment horizontal="center" vertical="center" wrapText="1"/>
    </xf>
    <xf numFmtId="0" fontId="56" fillId="0" borderId="8" applyBorder="0">
      <alignment horizontal="center" vertical="center" wrapText="1"/>
    </xf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49" fontId="228" fillId="0" borderId="8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106" applyNumberFormat="0" applyFill="0" applyAlignment="0" applyProtection="0"/>
    <xf numFmtId="0" fontId="51" fillId="0" borderId="106" applyNumberFormat="0" applyFill="0" applyAlignment="0" applyProtection="0"/>
    <xf numFmtId="0" fontId="51" fillId="0" borderId="106" applyNumberFormat="0" applyFill="0" applyAlignment="0" applyProtection="0"/>
    <xf numFmtId="0" fontId="51" fillId="0" borderId="106" applyNumberFormat="0" applyFill="0" applyAlignment="0" applyProtection="0"/>
    <xf numFmtId="0" fontId="50" fillId="0" borderId="0"/>
    <xf numFmtId="0" fontId="98" fillId="43" borderId="0" applyNumberFormat="0" applyBorder="0" applyAlignment="0" applyProtection="0"/>
    <xf numFmtId="0" fontId="143" fillId="44" borderId="0" applyNumberFormat="0" applyBorder="0" applyAlignment="0" applyProtection="0"/>
    <xf numFmtId="0" fontId="127" fillId="0" borderId="0" applyNumberFormat="0" applyFill="0" applyBorder="0" applyAlignment="0" applyProtection="0"/>
    <xf numFmtId="0" fontId="15" fillId="0" borderId="0"/>
    <xf numFmtId="0" fontId="15" fillId="34" borderId="107" applyNumberFormat="0" applyFont="0" applyAlignment="0" applyProtection="0"/>
    <xf numFmtId="0" fontId="77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245" fillId="0" borderId="0" applyNumberFormat="0" applyFill="0" applyBorder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34" borderId="107" applyNumberFormat="0" applyFont="0" applyAlignment="0" applyProtection="0"/>
    <xf numFmtId="0" fontId="77" fillId="34" borderId="107" applyNumberFormat="0" applyFont="0" applyAlignment="0" applyProtection="0"/>
    <xf numFmtId="0" fontId="15" fillId="34" borderId="107" applyNumberFormat="0" applyFont="0" applyAlignment="0" applyProtection="0"/>
    <xf numFmtId="0" fontId="15" fillId="0" borderId="0"/>
    <xf numFmtId="0" fontId="18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1" fillId="60" borderId="0" applyNumberFormat="0" applyBorder="0" applyAlignment="0" applyProtection="0"/>
    <xf numFmtId="0" fontId="77" fillId="0" borderId="0"/>
    <xf numFmtId="0" fontId="176" fillId="0" borderId="74" applyNumberFormat="0" applyFill="0" applyAlignment="0" applyProtection="0"/>
    <xf numFmtId="0" fontId="112" fillId="85" borderId="62" applyNumberFormat="0" applyAlignment="0" applyProtection="0"/>
    <xf numFmtId="0" fontId="44" fillId="0" borderId="0"/>
    <xf numFmtId="0" fontId="44" fillId="0" borderId="0"/>
    <xf numFmtId="0" fontId="77" fillId="34" borderId="107" applyNumberFormat="0" applyFont="0" applyAlignment="0" applyProtection="0"/>
    <xf numFmtId="0" fontId="15" fillId="0" borderId="0"/>
    <xf numFmtId="0" fontId="81" fillId="60" borderId="0" applyNumberFormat="0" applyBorder="0" applyAlignment="0" applyProtection="0"/>
    <xf numFmtId="0" fontId="176" fillId="0" borderId="74" applyNumberFormat="0" applyFill="0" applyAlignment="0" applyProtection="0"/>
    <xf numFmtId="0" fontId="112" fillId="85" borderId="6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5" fillId="0" borderId="0" applyNumberFormat="0" applyFill="0" applyBorder="0" applyAlignment="0" applyProtection="0"/>
    <xf numFmtId="0" fontId="44" fillId="0" borderId="0"/>
    <xf numFmtId="0" fontId="321" fillId="0" borderId="0"/>
    <xf numFmtId="0" fontId="16" fillId="0" borderId="0"/>
    <xf numFmtId="0" fontId="20" fillId="0" borderId="0"/>
    <xf numFmtId="0" fontId="15" fillId="0" borderId="0"/>
  </cellStyleXfs>
  <cellXfs count="708">
    <xf numFmtId="0" fontId="0" fillId="0" borderId="0" xfId="0"/>
    <xf numFmtId="0" fontId="16" fillId="0" borderId="0" xfId="1" applyFont="1" applyFill="1"/>
    <xf numFmtId="0" fontId="16" fillId="0" borderId="0" xfId="1" applyFont="1" applyFill="1" applyAlignment="1">
      <alignment wrapText="1"/>
    </xf>
    <xf numFmtId="0" fontId="17" fillId="0" borderId="0" xfId="1" applyFont="1" applyFill="1"/>
    <xf numFmtId="0" fontId="18" fillId="0" borderId="0" xfId="2" applyFont="1" applyAlignment="1">
      <alignment horizontal="right" vertical="center"/>
    </xf>
    <xf numFmtId="0" fontId="16" fillId="0" borderId="0" xfId="1" applyFont="1"/>
    <xf numFmtId="0" fontId="18" fillId="0" borderId="0" xfId="2" applyFont="1" applyAlignment="1">
      <alignment horizontal="right"/>
    </xf>
    <xf numFmtId="0" fontId="22" fillId="0" borderId="0" xfId="3" applyFont="1" applyAlignment="1">
      <alignment vertical="center"/>
    </xf>
    <xf numFmtId="0" fontId="23" fillId="0" borderId="0" xfId="3" applyFont="1" applyAlignment="1">
      <alignment vertical="top"/>
    </xf>
    <xf numFmtId="0" fontId="16" fillId="0" borderId="0" xfId="1" applyFont="1" applyAlignment="1">
      <alignment horizontal="right"/>
    </xf>
    <xf numFmtId="0" fontId="16" fillId="0" borderId="19" xfId="1" applyFont="1" applyFill="1" applyBorder="1" applyAlignment="1">
      <alignment horizontal="center" vertical="center" textRotation="90" wrapText="1"/>
    </xf>
    <xf numFmtId="0" fontId="17" fillId="0" borderId="19" xfId="1" applyFont="1" applyFill="1" applyBorder="1" applyAlignment="1">
      <alignment vertical="center" textRotation="90" wrapText="1"/>
    </xf>
    <xf numFmtId="0" fontId="17" fillId="0" borderId="8" xfId="1" applyFont="1" applyFill="1" applyBorder="1" applyAlignment="1">
      <alignment horizontal="center" vertical="center" textRotation="90" wrapText="1"/>
    </xf>
    <xf numFmtId="0" fontId="16" fillId="0" borderId="18" xfId="1" applyFont="1" applyFill="1" applyBorder="1" applyAlignment="1">
      <alignment horizontal="center" vertical="center" textRotation="90" wrapText="1"/>
    </xf>
    <xf numFmtId="0" fontId="17" fillId="0" borderId="18" xfId="1" applyFont="1" applyFill="1" applyBorder="1" applyAlignment="1">
      <alignment horizontal="center" vertical="center" textRotation="90" wrapText="1"/>
    </xf>
    <xf numFmtId="49" fontId="16" fillId="0" borderId="8" xfId="1" applyNumberFormat="1" applyFont="1" applyFill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/>
    </xf>
    <xf numFmtId="0" fontId="26" fillId="0" borderId="8" xfId="1" applyFont="1" applyFill="1" applyBorder="1" applyAlignment="1">
      <alignment horizontal="center"/>
    </xf>
    <xf numFmtId="0" fontId="17" fillId="0" borderId="8" xfId="1" applyFont="1" applyFill="1" applyBorder="1" applyAlignment="1">
      <alignment horizontal="center" vertical="center"/>
    </xf>
    <xf numFmtId="2" fontId="16" fillId="0" borderId="8" xfId="1" applyNumberFormat="1" applyFont="1" applyFill="1" applyBorder="1" applyAlignment="1">
      <alignment horizontal="center" vertical="center"/>
    </xf>
    <xf numFmtId="49" fontId="23" fillId="0" borderId="8" xfId="3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wrapText="1"/>
    </xf>
    <xf numFmtId="0" fontId="16" fillId="0" borderId="0" xfId="1" applyFont="1" applyFill="1" applyBorder="1"/>
    <xf numFmtId="0" fontId="19" fillId="0" borderId="0" xfId="1" applyFont="1" applyFill="1" applyAlignment="1"/>
    <xf numFmtId="1" fontId="24" fillId="0" borderId="0" xfId="1" applyNumberFormat="1" applyFont="1" applyFill="1" applyBorder="1" applyAlignment="1">
      <alignment vertical="top"/>
    </xf>
    <xf numFmtId="0" fontId="16" fillId="0" borderId="8" xfId="2" applyFont="1" applyFill="1" applyBorder="1" applyAlignment="1">
      <alignment horizontal="center" vertical="center" textRotation="90" wrapText="1"/>
    </xf>
    <xf numFmtId="0" fontId="26" fillId="0" borderId="8" xfId="1" applyFont="1" applyFill="1" applyBorder="1" applyAlignment="1">
      <alignment horizontal="center" vertical="center"/>
    </xf>
    <xf numFmtId="2" fontId="16" fillId="0" borderId="8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/>
    <xf numFmtId="0" fontId="18" fillId="0" borderId="0" xfId="2" applyFont="1" applyFill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24" fillId="0" borderId="0" xfId="1" applyFont="1" applyFill="1"/>
    <xf numFmtId="0" fontId="18" fillId="0" borderId="0" xfId="2" applyFont="1" applyFill="1" applyAlignment="1">
      <alignment horizontal="right"/>
    </xf>
    <xf numFmtId="0" fontId="24" fillId="0" borderId="0" xfId="1" applyFont="1" applyFill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23" fillId="0" borderId="0" xfId="3" applyFont="1" applyFill="1" applyAlignment="1">
      <alignment vertical="top"/>
    </xf>
    <xf numFmtId="0" fontId="23" fillId="0" borderId="0" xfId="3" applyFont="1" applyFill="1" applyAlignment="1">
      <alignment vertical="center"/>
    </xf>
    <xf numFmtId="0" fontId="31" fillId="0" borderId="0" xfId="3" applyFont="1" applyFill="1" applyAlignment="1">
      <alignment vertical="top"/>
    </xf>
    <xf numFmtId="0" fontId="23" fillId="0" borderId="0" xfId="3" applyFont="1" applyFill="1" applyAlignment="1">
      <alignment horizontal="center" vertical="center"/>
    </xf>
    <xf numFmtId="0" fontId="31" fillId="0" borderId="0" xfId="3" applyFont="1" applyFill="1" applyAlignment="1">
      <alignment horizontal="center" vertical="top"/>
    </xf>
    <xf numFmtId="0" fontId="30" fillId="0" borderId="0" xfId="4" applyFont="1" applyFill="1" applyBorder="1" applyAlignment="1"/>
    <xf numFmtId="0" fontId="16" fillId="0" borderId="0" xfId="1" applyFont="1" applyFill="1" applyAlignment="1">
      <alignment horizontal="right"/>
    </xf>
    <xf numFmtId="0" fontId="24" fillId="0" borderId="0" xfId="8" applyFont="1" applyFill="1" applyBorder="1" applyAlignment="1"/>
    <xf numFmtId="0" fontId="30" fillId="0" borderId="0" xfId="5" applyFont="1" applyFill="1" applyBorder="1" applyAlignment="1">
      <alignment vertical="center"/>
    </xf>
    <xf numFmtId="0" fontId="32" fillId="0" borderId="8" xfId="5" applyFont="1" applyFill="1" applyBorder="1" applyAlignment="1">
      <alignment horizontal="center" vertical="center" textRotation="90" wrapText="1"/>
    </xf>
    <xf numFmtId="0" fontId="24" fillId="0" borderId="8" xfId="1" applyFont="1" applyFill="1" applyBorder="1" applyAlignment="1">
      <alignment horizontal="center" vertical="center" textRotation="90" wrapText="1"/>
    </xf>
    <xf numFmtId="49" fontId="32" fillId="0" borderId="8" xfId="5" applyNumberFormat="1" applyFont="1" applyFill="1" applyBorder="1" applyAlignment="1">
      <alignment horizontal="center" vertical="center"/>
    </xf>
    <xf numFmtId="49" fontId="30" fillId="0" borderId="8" xfId="5" applyNumberFormat="1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left" vertical="top" wrapText="1"/>
    </xf>
    <xf numFmtId="0" fontId="16" fillId="0" borderId="8" xfId="1" applyFont="1" applyFill="1" applyBorder="1" applyAlignment="1">
      <alignment horizontal="center"/>
    </xf>
    <xf numFmtId="2" fontId="16" fillId="0" borderId="8" xfId="1" applyNumberFormat="1" applyFont="1" applyFill="1" applyBorder="1" applyAlignment="1">
      <alignment vertical="center"/>
    </xf>
    <xf numFmtId="1" fontId="16" fillId="0" borderId="8" xfId="1" applyNumberFormat="1" applyFont="1" applyFill="1" applyBorder="1" applyAlignment="1">
      <alignment vertical="center"/>
    </xf>
    <xf numFmtId="2" fontId="24" fillId="0" borderId="8" xfId="1" applyNumberFormat="1" applyFont="1" applyFill="1" applyBorder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0" fontId="16" fillId="0" borderId="8" xfId="1" applyFont="1" applyFill="1" applyBorder="1"/>
    <xf numFmtId="0" fontId="16" fillId="0" borderId="8" xfId="1" applyFont="1" applyFill="1" applyBorder="1" applyAlignment="1">
      <alignment horizontal="left" vertical="top" wrapText="1"/>
    </xf>
    <xf numFmtId="1" fontId="16" fillId="0" borderId="8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2" fontId="24" fillId="0" borderId="8" xfId="1" applyNumberFormat="1" applyFont="1" applyFill="1" applyBorder="1" applyAlignment="1">
      <alignment horizontal="center" vertical="center"/>
    </xf>
    <xf numFmtId="1" fontId="24" fillId="0" borderId="8" xfId="1" applyNumberFormat="1" applyFont="1" applyFill="1" applyBorder="1" applyAlignment="1">
      <alignment horizontal="center" vertical="center"/>
    </xf>
    <xf numFmtId="49" fontId="16" fillId="0" borderId="8" xfId="1" applyNumberFormat="1" applyFont="1" applyFill="1" applyBorder="1"/>
    <xf numFmtId="0" fontId="26" fillId="0" borderId="8" xfId="1" applyFont="1" applyFill="1" applyBorder="1" applyAlignment="1">
      <alignment wrapText="1"/>
    </xf>
    <xf numFmtId="166" fontId="16" fillId="0" borderId="8" xfId="1" applyNumberFormat="1" applyFont="1" applyFill="1" applyBorder="1" applyAlignment="1">
      <alignment horizontal="center" vertical="center"/>
    </xf>
    <xf numFmtId="49" fontId="35" fillId="0" borderId="8" xfId="5" applyNumberFormat="1" applyFont="1" applyFill="1" applyBorder="1" applyAlignment="1">
      <alignment horizontal="center" vertical="center"/>
    </xf>
    <xf numFmtId="0" fontId="23" fillId="0" borderId="8" xfId="3" applyFont="1" applyBorder="1" applyAlignment="1">
      <alignment horizontal="left" vertical="top" wrapText="1"/>
    </xf>
    <xf numFmtId="0" fontId="16" fillId="0" borderId="8" xfId="1" applyFont="1" applyBorder="1" applyAlignment="1">
      <alignment horizontal="center"/>
    </xf>
    <xf numFmtId="0" fontId="16" fillId="0" borderId="8" xfId="1" applyFont="1" applyBorder="1" applyAlignment="1">
      <alignment vertical="center"/>
    </xf>
    <xf numFmtId="0" fontId="16" fillId="0" borderId="8" xfId="1" applyFont="1" applyBorder="1" applyAlignment="1">
      <alignment horizontal="center" vertical="center"/>
    </xf>
    <xf numFmtId="0" fontId="16" fillId="0" borderId="8" xfId="1" applyFont="1" applyBorder="1"/>
    <xf numFmtId="0" fontId="16" fillId="0" borderId="8" xfId="1" applyFont="1" applyBorder="1" applyAlignment="1">
      <alignment horizontal="left" vertical="top" wrapText="1"/>
    </xf>
    <xf numFmtId="2" fontId="16" fillId="0" borderId="8" xfId="1" applyNumberFormat="1" applyFont="1" applyBorder="1" applyAlignment="1">
      <alignment horizontal="center" vertical="top"/>
    </xf>
    <xf numFmtId="2" fontId="16" fillId="0" borderId="8" xfId="1" applyNumberFormat="1" applyFont="1" applyBorder="1" applyAlignment="1">
      <alignment horizontal="left" vertical="top" wrapText="1"/>
    </xf>
    <xf numFmtId="0" fontId="24" fillId="0" borderId="8" xfId="1" applyFont="1" applyBorder="1" applyAlignment="1">
      <alignment horizontal="center" vertical="center" textRotation="90"/>
    </xf>
    <xf numFmtId="0" fontId="24" fillId="0" borderId="8" xfId="1" applyFont="1" applyBorder="1" applyAlignment="1">
      <alignment vertical="center"/>
    </xf>
    <xf numFmtId="0" fontId="24" fillId="0" borderId="8" xfId="1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16" fillId="0" borderId="20" xfId="1" applyFont="1" applyBorder="1" applyAlignment="1">
      <alignment horizontal="center" vertical="top" wrapText="1"/>
    </xf>
    <xf numFmtId="0" fontId="32" fillId="0" borderId="14" xfId="5" applyFont="1" applyFill="1" applyBorder="1" applyAlignment="1">
      <alignment horizontal="center" vertical="top" wrapText="1"/>
    </xf>
    <xf numFmtId="0" fontId="32" fillId="0" borderId="8" xfId="5" applyFont="1" applyFill="1" applyBorder="1" applyAlignment="1">
      <alignment horizontal="center" vertical="top" wrapText="1"/>
    </xf>
    <xf numFmtId="0" fontId="32" fillId="0" borderId="12" xfId="5" applyFont="1" applyFill="1" applyBorder="1" applyAlignment="1">
      <alignment horizontal="center" vertical="top" wrapText="1"/>
    </xf>
    <xf numFmtId="0" fontId="32" fillId="0" borderId="38" xfId="5" applyFont="1" applyFill="1" applyBorder="1" applyAlignment="1">
      <alignment horizontal="center" vertical="top" wrapText="1"/>
    </xf>
    <xf numFmtId="0" fontId="32" fillId="0" borderId="28" xfId="5" applyFont="1" applyFill="1" applyBorder="1" applyAlignment="1">
      <alignment horizontal="center" vertical="top" wrapText="1"/>
    </xf>
    <xf numFmtId="0" fontId="32" fillId="0" borderId="28" xfId="5" applyFont="1" applyFill="1" applyBorder="1" applyAlignment="1">
      <alignment horizontal="center" vertical="center"/>
    </xf>
    <xf numFmtId="0" fontId="32" fillId="0" borderId="27" xfId="5" applyFont="1" applyFill="1" applyBorder="1" applyAlignment="1">
      <alignment horizontal="center" vertical="center"/>
    </xf>
    <xf numFmtId="49" fontId="32" fillId="0" borderId="14" xfId="5" applyNumberFormat="1" applyFont="1" applyFill="1" applyBorder="1" applyAlignment="1">
      <alignment horizontal="center" vertical="center"/>
    </xf>
    <xf numFmtId="49" fontId="32" fillId="0" borderId="12" xfId="5" applyNumberFormat="1" applyFont="1" applyFill="1" applyBorder="1" applyAlignment="1">
      <alignment horizontal="center" vertical="center"/>
    </xf>
    <xf numFmtId="49" fontId="32" fillId="0" borderId="38" xfId="5" applyNumberFormat="1" applyFont="1" applyFill="1" applyBorder="1" applyAlignment="1">
      <alignment horizontal="center" vertical="center"/>
    </xf>
    <xf numFmtId="49" fontId="32" fillId="0" borderId="28" xfId="5" applyNumberFormat="1" applyFont="1" applyFill="1" applyBorder="1" applyAlignment="1">
      <alignment horizontal="center" vertical="center"/>
    </xf>
    <xf numFmtId="49" fontId="32" fillId="0" borderId="36" xfId="5" applyNumberFormat="1" applyFont="1" applyFill="1" applyBorder="1" applyAlignment="1">
      <alignment horizontal="center" vertical="center"/>
    </xf>
    <xf numFmtId="49" fontId="23" fillId="0" borderId="28" xfId="3" applyNumberFormat="1" applyFont="1" applyBorder="1" applyAlignment="1">
      <alignment horizontal="center" vertical="center"/>
    </xf>
    <xf numFmtId="0" fontId="23" fillId="0" borderId="27" xfId="3" applyFont="1" applyBorder="1" applyAlignment="1">
      <alignment horizontal="left" vertical="top" wrapText="1"/>
    </xf>
    <xf numFmtId="0" fontId="16" fillId="0" borderId="28" xfId="1" applyFont="1" applyBorder="1" applyAlignment="1">
      <alignment horizontal="center" vertical="top"/>
    </xf>
    <xf numFmtId="0" fontId="16" fillId="0" borderId="14" xfId="1" applyFont="1" applyBorder="1" applyAlignment="1">
      <alignment horizontal="center" vertical="top"/>
    </xf>
    <xf numFmtId="0" fontId="16" fillId="0" borderId="12" xfId="1" applyFont="1" applyBorder="1" applyAlignment="1">
      <alignment horizontal="center" vertical="top"/>
    </xf>
    <xf numFmtId="0" fontId="16" fillId="0" borderId="38" xfId="1" applyFont="1" applyBorder="1" applyAlignment="1">
      <alignment horizontal="center" vertical="top"/>
    </xf>
    <xf numFmtId="0" fontId="16" fillId="0" borderId="8" xfId="1" applyFont="1" applyBorder="1" applyAlignment="1">
      <alignment horizontal="center" vertical="top"/>
    </xf>
    <xf numFmtId="0" fontId="16" fillId="0" borderId="8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28" xfId="1" applyFont="1" applyBorder="1" applyAlignment="1">
      <alignment horizontal="center" vertical="top" wrapText="1"/>
    </xf>
    <xf numFmtId="0" fontId="16" fillId="0" borderId="36" xfId="1" applyFont="1" applyBorder="1" applyAlignment="1">
      <alignment vertical="top"/>
    </xf>
    <xf numFmtId="0" fontId="16" fillId="0" borderId="28" xfId="1" applyFont="1" applyBorder="1" applyAlignment="1">
      <alignment horizontal="center"/>
    </xf>
    <xf numFmtId="0" fontId="16" fillId="0" borderId="27" xfId="1" applyFont="1" applyBorder="1" applyAlignment="1">
      <alignment horizontal="left" vertical="top" wrapText="1"/>
    </xf>
    <xf numFmtId="0" fontId="16" fillId="0" borderId="14" xfId="1" applyFont="1" applyBorder="1" applyAlignment="1">
      <alignment vertical="top"/>
    </xf>
    <xf numFmtId="0" fontId="16" fillId="0" borderId="8" xfId="1" applyFont="1" applyBorder="1" applyAlignment="1">
      <alignment vertical="top"/>
    </xf>
    <xf numFmtId="0" fontId="16" fillId="0" borderId="12" xfId="1" applyFont="1" applyBorder="1" applyAlignment="1">
      <alignment vertical="top"/>
    </xf>
    <xf numFmtId="0" fontId="16" fillId="0" borderId="38" xfId="1" applyFont="1" applyBorder="1" applyAlignment="1">
      <alignment vertical="top"/>
    </xf>
    <xf numFmtId="0" fontId="16" fillId="0" borderId="28" xfId="1" applyFont="1" applyBorder="1" applyAlignment="1">
      <alignment vertical="top"/>
    </xf>
    <xf numFmtId="0" fontId="24" fillId="0" borderId="14" xfId="1" applyFont="1" applyBorder="1" applyAlignment="1">
      <alignment horizontal="center" vertical="top"/>
    </xf>
    <xf numFmtId="0" fontId="16" fillId="0" borderId="13" xfId="1" applyFont="1" applyBorder="1" applyAlignment="1">
      <alignment horizontal="center" vertical="top"/>
    </xf>
    <xf numFmtId="0" fontId="24" fillId="0" borderId="8" xfId="1" applyFont="1" applyBorder="1" applyAlignment="1">
      <alignment horizontal="center" vertical="top"/>
    </xf>
    <xf numFmtId="0" fontId="24" fillId="0" borderId="12" xfId="1" applyFont="1" applyBorder="1" applyAlignment="1">
      <alignment vertical="top"/>
    </xf>
    <xf numFmtId="0" fontId="24" fillId="0" borderId="38" xfId="1" applyFont="1" applyBorder="1" applyAlignment="1">
      <alignment horizontal="center" vertical="top"/>
    </xf>
    <xf numFmtId="0" fontId="24" fillId="0" borderId="8" xfId="1" applyFont="1" applyBorder="1" applyAlignment="1">
      <alignment horizontal="center" vertical="top" wrapText="1"/>
    </xf>
    <xf numFmtId="0" fontId="24" fillId="0" borderId="12" xfId="1" applyFont="1" applyBorder="1" applyAlignment="1">
      <alignment horizontal="center" vertical="top"/>
    </xf>
    <xf numFmtId="0" fontId="24" fillId="0" borderId="28" xfId="1" applyFont="1" applyBorder="1" applyAlignment="1">
      <alignment horizontal="center" vertical="top"/>
    </xf>
    <xf numFmtId="49" fontId="16" fillId="0" borderId="39" xfId="1" applyNumberFormat="1" applyFont="1" applyBorder="1" applyAlignment="1">
      <alignment horizontal="center" vertical="top"/>
    </xf>
    <xf numFmtId="0" fontId="16" fillId="0" borderId="40" xfId="1" applyFont="1" applyBorder="1" applyAlignment="1">
      <alignment horizontal="left" vertical="top" wrapText="1"/>
    </xf>
    <xf numFmtId="0" fontId="16" fillId="0" borderId="39" xfId="1" applyFont="1" applyBorder="1" applyAlignment="1">
      <alignment horizontal="center" vertical="top"/>
    </xf>
    <xf numFmtId="0" fontId="16" fillId="0" borderId="41" xfId="1" applyFont="1" applyBorder="1" applyAlignment="1">
      <alignment vertical="top"/>
    </xf>
    <xf numFmtId="0" fontId="16" fillId="0" borderId="42" xfId="1" applyFont="1" applyBorder="1" applyAlignment="1">
      <alignment vertical="top"/>
    </xf>
    <xf numFmtId="0" fontId="16" fillId="0" borderId="43" xfId="1" applyFont="1" applyBorder="1" applyAlignment="1">
      <alignment vertical="top"/>
    </xf>
    <xf numFmtId="0" fontId="16" fillId="0" borderId="44" xfId="1" applyFont="1" applyBorder="1" applyAlignment="1">
      <alignment vertical="top"/>
    </xf>
    <xf numFmtId="0" fontId="24" fillId="0" borderId="39" xfId="1" applyFont="1" applyBorder="1" applyAlignment="1">
      <alignment horizontal="center" vertical="top"/>
    </xf>
    <xf numFmtId="0" fontId="16" fillId="0" borderId="45" xfId="1" applyFont="1" applyBorder="1" applyAlignment="1">
      <alignment vertical="top"/>
    </xf>
    <xf numFmtId="0" fontId="27" fillId="0" borderId="0" xfId="2" applyFont="1"/>
    <xf numFmtId="0" fontId="27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top" wrapText="1"/>
    </xf>
    <xf numFmtId="0" fontId="27" fillId="0" borderId="18" xfId="2" applyFont="1" applyFill="1" applyBorder="1" applyAlignment="1">
      <alignment horizontal="center" vertical="top" wrapText="1"/>
    </xf>
    <xf numFmtId="0" fontId="27" fillId="0" borderId="8" xfId="2" applyFont="1" applyFill="1" applyBorder="1" applyAlignment="1">
      <alignment horizontal="center" vertical="center"/>
    </xf>
    <xf numFmtId="49" fontId="23" fillId="0" borderId="8" xfId="3" applyNumberFormat="1" applyFont="1" applyBorder="1" applyAlignment="1">
      <alignment horizontal="center"/>
    </xf>
    <xf numFmtId="0" fontId="23" fillId="0" borderId="8" xfId="3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37" fillId="0" borderId="8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/>
    </xf>
    <xf numFmtId="0" fontId="27" fillId="0" borderId="8" xfId="2" applyFont="1" applyBorder="1" applyAlignment="1">
      <alignment vertical="center" wrapText="1"/>
    </xf>
    <xf numFmtId="0" fontId="38" fillId="0" borderId="8" xfId="2" applyFont="1" applyBorder="1" applyAlignment="1">
      <alignment horizontal="center" vertical="center" wrapText="1"/>
    </xf>
    <xf numFmtId="49" fontId="27" fillId="0" borderId="8" xfId="2" applyNumberFormat="1" applyFont="1" applyBorder="1" applyAlignment="1">
      <alignment horizontal="center" vertical="center"/>
    </xf>
    <xf numFmtId="0" fontId="27" fillId="0" borderId="0" xfId="2" applyFont="1" applyAlignment="1">
      <alignment horizontal="right" vertical="center"/>
    </xf>
    <xf numFmtId="0" fontId="26" fillId="0" borderId="8" xfId="1" applyFont="1" applyBorder="1" applyAlignment="1">
      <alignment horizontal="center" vertical="top" wrapText="1"/>
    </xf>
    <xf numFmtId="0" fontId="26" fillId="0" borderId="8" xfId="2" applyFont="1" applyFill="1" applyBorder="1" applyAlignment="1">
      <alignment horizontal="center" vertical="top" textRotation="90" wrapText="1"/>
    </xf>
    <xf numFmtId="0" fontId="26" fillId="0" borderId="48" xfId="2" applyFont="1" applyFill="1" applyBorder="1" applyAlignment="1">
      <alignment horizontal="center" vertical="top" textRotation="90" wrapText="1"/>
    </xf>
    <xf numFmtId="0" fontId="27" fillId="0" borderId="38" xfId="2" applyFont="1" applyFill="1" applyBorder="1" applyAlignment="1">
      <alignment horizontal="center" vertical="center"/>
    </xf>
    <xf numFmtId="49" fontId="27" fillId="0" borderId="8" xfId="2" applyNumberFormat="1" applyFont="1" applyFill="1" applyBorder="1" applyAlignment="1">
      <alignment horizontal="center" vertical="center"/>
    </xf>
    <xf numFmtId="49" fontId="27" fillId="0" borderId="48" xfId="2" applyNumberFormat="1" applyFont="1" applyFill="1" applyBorder="1" applyAlignment="1">
      <alignment horizontal="center" vertical="center"/>
    </xf>
    <xf numFmtId="49" fontId="23" fillId="0" borderId="38" xfId="3" applyNumberFormat="1" applyFont="1" applyBorder="1" applyAlignment="1">
      <alignment horizontal="center" vertical="center"/>
    </xf>
    <xf numFmtId="0" fontId="41" fillId="0" borderId="8" xfId="3" applyFont="1" applyBorder="1" applyAlignment="1">
      <alignment horizontal="center" vertical="center"/>
    </xf>
    <xf numFmtId="2" fontId="27" fillId="0" borderId="8" xfId="2" applyNumberFormat="1" applyFont="1" applyBorder="1" applyAlignment="1">
      <alignment horizontal="center" vertical="center"/>
    </xf>
    <xf numFmtId="0" fontId="27" fillId="0" borderId="8" xfId="2" applyFont="1" applyBorder="1" applyAlignment="1">
      <alignment vertical="center"/>
    </xf>
    <xf numFmtId="0" fontId="27" fillId="0" borderId="8" xfId="2" applyFont="1" applyBorder="1"/>
    <xf numFmtId="0" fontId="27" fillId="0" borderId="48" xfId="2" applyFont="1" applyBorder="1"/>
    <xf numFmtId="0" fontId="16" fillId="0" borderId="38" xfId="1" applyFont="1" applyBorder="1" applyAlignment="1">
      <alignment horizontal="center"/>
    </xf>
    <xf numFmtId="2" fontId="27" fillId="0" borderId="8" xfId="2" applyNumberFormat="1" applyFont="1" applyBorder="1" applyAlignment="1">
      <alignment vertical="center"/>
    </xf>
    <xf numFmtId="0" fontId="27" fillId="0" borderId="8" xfId="2" applyFont="1" applyBorder="1" applyAlignment="1">
      <alignment vertical="center" textRotation="90"/>
    </xf>
    <xf numFmtId="10" fontId="27" fillId="0" borderId="8" xfId="2" applyNumberFormat="1" applyFont="1" applyBorder="1" applyAlignment="1">
      <alignment vertical="center"/>
    </xf>
    <xf numFmtId="10" fontId="27" fillId="0" borderId="48" xfId="2" applyNumberFormat="1" applyFont="1" applyBorder="1" applyAlignment="1">
      <alignment vertical="center"/>
    </xf>
    <xf numFmtId="49" fontId="16" fillId="0" borderId="44" xfId="1" applyNumberFormat="1" applyFont="1" applyBorder="1" applyAlignment="1">
      <alignment horizontal="center" vertical="top"/>
    </xf>
    <xf numFmtId="49" fontId="16" fillId="0" borderId="42" xfId="1" applyNumberFormat="1" applyFont="1" applyBorder="1" applyAlignment="1">
      <alignment horizontal="left" vertical="top" wrapText="1"/>
    </xf>
    <xf numFmtId="49" fontId="16" fillId="0" borderId="42" xfId="1" applyNumberFormat="1" applyFont="1" applyBorder="1" applyAlignment="1">
      <alignment horizontal="center" vertical="top"/>
    </xf>
    <xf numFmtId="49" fontId="27" fillId="0" borderId="42" xfId="2" applyNumberFormat="1" applyFont="1" applyBorder="1" applyAlignment="1">
      <alignment horizontal="center" vertical="center"/>
    </xf>
    <xf numFmtId="49" fontId="41" fillId="0" borderId="42" xfId="3" applyNumberFormat="1" applyFont="1" applyBorder="1" applyAlignment="1">
      <alignment horizontal="center" vertical="center"/>
    </xf>
    <xf numFmtId="49" fontId="27" fillId="0" borderId="42" xfId="2" applyNumberFormat="1" applyFont="1" applyBorder="1" applyAlignment="1">
      <alignment vertical="center" wrapText="1"/>
    </xf>
    <xf numFmtId="49" fontId="27" fillId="0" borderId="42" xfId="2" applyNumberFormat="1" applyFont="1" applyBorder="1" applyAlignment="1">
      <alignment horizontal="center" vertical="center" wrapText="1"/>
    </xf>
    <xf numFmtId="49" fontId="27" fillId="0" borderId="42" xfId="2" applyNumberFormat="1" applyFont="1" applyBorder="1" applyAlignment="1">
      <alignment vertical="center"/>
    </xf>
    <xf numFmtId="49" fontId="27" fillId="0" borderId="49" xfId="2" applyNumberFormat="1" applyFont="1" applyBorder="1" applyAlignment="1">
      <alignment horizontal="center" vertical="center"/>
    </xf>
    <xf numFmtId="49" fontId="27" fillId="0" borderId="0" xfId="2" applyNumberFormat="1" applyFont="1"/>
    <xf numFmtId="0" fontId="43" fillId="0" borderId="0" xfId="5" applyFont="1" applyFill="1" applyBorder="1" applyAlignment="1">
      <alignment horizontal="center" vertical="center"/>
    </xf>
    <xf numFmtId="0" fontId="16" fillId="0" borderId="8" xfId="0" applyFont="1" applyBorder="1" applyAlignment="1">
      <alignment wrapText="1"/>
    </xf>
    <xf numFmtId="2" fontId="16" fillId="0" borderId="0" xfId="1" applyNumberFormat="1" applyFont="1" applyAlignment="1">
      <alignment horizontal="center" vertical="center"/>
    </xf>
    <xf numFmtId="2" fontId="32" fillId="0" borderId="8" xfId="5" applyNumberFormat="1" applyFont="1" applyBorder="1" applyAlignment="1">
      <alignment horizontal="center" vertical="center"/>
    </xf>
    <xf numFmtId="2" fontId="16" fillId="0" borderId="8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0" fontId="16" fillId="0" borderId="0" xfId="1" applyFont="1" applyBorder="1"/>
    <xf numFmtId="167" fontId="16" fillId="0" borderId="8" xfId="0" applyNumberFormat="1" applyFont="1" applyBorder="1" applyAlignment="1">
      <alignment horizontal="center" vertical="center"/>
    </xf>
    <xf numFmtId="0" fontId="16" fillId="0" borderId="8" xfId="1" applyFont="1" applyBorder="1" applyAlignment="1">
      <alignment wrapText="1"/>
    </xf>
    <xf numFmtId="9" fontId="16" fillId="0" borderId="8" xfId="1" applyNumberFormat="1" applyFont="1" applyBorder="1" applyAlignment="1">
      <alignment horizontal="center" vertical="center"/>
    </xf>
    <xf numFmtId="10" fontId="16" fillId="0" borderId="8" xfId="1" applyNumberFormat="1" applyFont="1" applyBorder="1" applyAlignment="1">
      <alignment horizontal="center" vertical="center"/>
    </xf>
    <xf numFmtId="0" fontId="23" fillId="0" borderId="0" xfId="2" applyFont="1" applyAlignment="1">
      <alignment horizontal="center"/>
    </xf>
    <xf numFmtId="0" fontId="23" fillId="0" borderId="0" xfId="2" applyFont="1"/>
    <xf numFmtId="0" fontId="31" fillId="0" borderId="0" xfId="3" applyFont="1" applyAlignment="1">
      <alignment vertical="center"/>
    </xf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horizontal="left"/>
    </xf>
    <xf numFmtId="0" fontId="36" fillId="0" borderId="0" xfId="2" applyFont="1" applyAlignment="1">
      <alignment horizontal="center" vertical="center" wrapText="1"/>
    </xf>
    <xf numFmtId="49" fontId="27" fillId="0" borderId="8" xfId="6" applyNumberFormat="1" applyFont="1" applyFill="1" applyBorder="1" applyAlignment="1">
      <alignment horizontal="center" vertical="center" wrapText="1"/>
    </xf>
    <xf numFmtId="49" fontId="27" fillId="0" borderId="8" xfId="2" applyNumberFormat="1" applyFont="1" applyBorder="1" applyAlignment="1">
      <alignment horizontal="center" vertical="center" wrapText="1"/>
    </xf>
    <xf numFmtId="0" fontId="27" fillId="0" borderId="8" xfId="2" applyNumberFormat="1" applyFont="1" applyBorder="1" applyAlignment="1">
      <alignment horizontal="center" vertical="center" wrapText="1"/>
    </xf>
    <xf numFmtId="169" fontId="27" fillId="0" borderId="8" xfId="2" applyNumberFormat="1" applyFont="1" applyBorder="1" applyAlignment="1">
      <alignment horizontal="center" vertical="center" wrapText="1"/>
    </xf>
    <xf numFmtId="169" fontId="27" fillId="0" borderId="8" xfId="2" applyNumberFormat="1" applyFont="1" applyBorder="1" applyAlignment="1">
      <alignment horizontal="center" vertical="center"/>
    </xf>
    <xf numFmtId="0" fontId="316" fillId="0" borderId="0" xfId="2" applyFont="1" applyFill="1" applyBorder="1" applyAlignment="1">
      <alignment horizontal="center" vertical="center"/>
    </xf>
    <xf numFmtId="0" fontId="317" fillId="0" borderId="0" xfId="2" applyFont="1" applyFill="1" applyBorder="1" applyAlignment="1">
      <alignment horizontal="center" vertical="center"/>
    </xf>
    <xf numFmtId="0" fontId="317" fillId="0" borderId="0" xfId="2" applyFont="1" applyFill="1" applyBorder="1" applyAlignment="1">
      <alignment horizontal="left" vertical="center" wrapText="1"/>
    </xf>
    <xf numFmtId="0" fontId="318" fillId="0" borderId="0" xfId="2" applyFont="1" applyFill="1" applyBorder="1" applyAlignment="1">
      <alignment horizontal="left" vertical="center" wrapText="1"/>
    </xf>
    <xf numFmtId="0" fontId="319" fillId="0" borderId="0" xfId="2" applyFont="1" applyFill="1" applyBorder="1" applyAlignment="1">
      <alignment horizontal="center" vertical="center"/>
    </xf>
    <xf numFmtId="0" fontId="319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/>
    </xf>
    <xf numFmtId="3" fontId="26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27" fillId="0" borderId="0" xfId="2" applyFont="1" applyBorder="1" applyAlignment="1">
      <alignment vertical="center"/>
    </xf>
    <xf numFmtId="0" fontId="27" fillId="0" borderId="0" xfId="2" applyFont="1" applyAlignment="1">
      <alignment horizontal="center"/>
    </xf>
    <xf numFmtId="0" fontId="319" fillId="0" borderId="0" xfId="2" applyFont="1" applyFill="1" applyBorder="1" applyAlignment="1">
      <alignment vertical="center"/>
    </xf>
    <xf numFmtId="0" fontId="317" fillId="0" borderId="0" xfId="2" applyFont="1" applyFill="1" applyBorder="1" applyAlignment="1">
      <alignment vertical="center"/>
    </xf>
    <xf numFmtId="0" fontId="320" fillId="0" borderId="0" xfId="2" applyFont="1" applyFill="1" applyBorder="1" applyAlignment="1">
      <alignment horizontal="center" vertical="center"/>
    </xf>
    <xf numFmtId="0" fontId="317" fillId="0" borderId="0" xfId="2" applyFont="1" applyFill="1" applyBorder="1" applyAlignment="1">
      <alignment horizontal="center" vertical="center" wrapText="1"/>
    </xf>
    <xf numFmtId="0" fontId="27" fillId="0" borderId="0" xfId="2" applyFont="1" applyFill="1"/>
    <xf numFmtId="0" fontId="16" fillId="0" borderId="0" xfId="53249" applyFont="1"/>
    <xf numFmtId="166" fontId="16" fillId="0" borderId="0" xfId="53249" applyNumberFormat="1" applyFont="1" applyFill="1"/>
    <xf numFmtId="0" fontId="16" fillId="0" borderId="0" xfId="53249" applyFont="1" applyFill="1"/>
    <xf numFmtId="166" fontId="16" fillId="0" borderId="0" xfId="53249" applyNumberFormat="1" applyFont="1"/>
    <xf numFmtId="0" fontId="18" fillId="0" borderId="0" xfId="53249" applyFont="1" applyAlignment="1">
      <alignment horizontal="right" vertical="center"/>
    </xf>
    <xf numFmtId="0" fontId="18" fillId="0" borderId="0" xfId="53249" applyFont="1" applyAlignment="1">
      <alignment horizontal="right"/>
    </xf>
    <xf numFmtId="0" fontId="16" fillId="0" borderId="0" xfId="53249" applyFont="1" applyAlignment="1">
      <alignment horizontal="left"/>
    </xf>
    <xf numFmtId="166" fontId="19" fillId="0" borderId="0" xfId="53249" applyNumberFormat="1" applyFont="1" applyFill="1" applyAlignment="1">
      <alignment horizontal="center" wrapText="1"/>
    </xf>
    <xf numFmtId="0" fontId="19" fillId="0" borderId="0" xfId="53249" applyFont="1" applyFill="1" applyAlignment="1">
      <alignment horizontal="center" wrapText="1"/>
    </xf>
    <xf numFmtId="166" fontId="19" fillId="0" borderId="0" xfId="53249" applyNumberFormat="1" applyFont="1" applyAlignment="1">
      <alignment horizontal="center" wrapText="1"/>
    </xf>
    <xf numFmtId="0" fontId="336" fillId="0" borderId="0" xfId="53250" applyFont="1" applyAlignment="1">
      <alignment vertical="center"/>
    </xf>
    <xf numFmtId="0" fontId="37" fillId="0" borderId="0" xfId="53250" applyFont="1"/>
    <xf numFmtId="0" fontId="24" fillId="0" borderId="0" xfId="53249" applyFont="1"/>
    <xf numFmtId="0" fontId="24" fillId="0" borderId="35" xfId="53249" applyFont="1" applyBorder="1" applyAlignment="1">
      <alignment horizontal="center" vertical="center"/>
    </xf>
    <xf numFmtId="0" fontId="24" fillId="0" borderId="22" xfId="53249" applyFont="1" applyBorder="1" applyAlignment="1">
      <alignment horizontal="center" vertical="center"/>
    </xf>
    <xf numFmtId="0" fontId="24" fillId="0" borderId="10" xfId="53249" applyFont="1" applyBorder="1" applyAlignment="1">
      <alignment horizontal="center" vertical="center" wrapText="1"/>
    </xf>
    <xf numFmtId="0" fontId="24" fillId="0" borderId="123" xfId="53249" applyFont="1" applyBorder="1" applyAlignment="1">
      <alignment horizontal="center" vertical="center" wrapText="1"/>
    </xf>
    <xf numFmtId="166" fontId="24" fillId="0" borderId="119" xfId="53249" applyNumberFormat="1" applyFont="1" applyFill="1" applyBorder="1" applyAlignment="1">
      <alignment horizontal="center" vertical="center" wrapText="1"/>
    </xf>
    <xf numFmtId="0" fontId="24" fillId="0" borderId="118" xfId="53249" applyFont="1" applyBorder="1" applyAlignment="1">
      <alignment horizontal="center" vertical="center" wrapText="1"/>
    </xf>
    <xf numFmtId="166" fontId="24" fillId="0" borderId="119" xfId="53249" applyNumberFormat="1" applyFont="1" applyBorder="1" applyAlignment="1">
      <alignment horizontal="center" vertical="center" wrapText="1"/>
    </xf>
    <xf numFmtId="0" fontId="24" fillId="0" borderId="116" xfId="53249" applyFont="1" applyBorder="1" applyAlignment="1">
      <alignment horizontal="center" vertical="center" wrapText="1"/>
    </xf>
    <xf numFmtId="0" fontId="24" fillId="0" borderId="93" xfId="53249" applyFont="1" applyBorder="1" applyAlignment="1">
      <alignment horizontal="center" vertical="center" wrapText="1"/>
    </xf>
    <xf numFmtId="0" fontId="165" fillId="0" borderId="65" xfId="53249" applyFont="1" applyFill="1" applyBorder="1" applyAlignment="1">
      <alignment horizontal="center" vertical="center" wrapText="1"/>
    </xf>
    <xf numFmtId="0" fontId="24" fillId="0" borderId="124" xfId="53249" applyFont="1" applyBorder="1" applyAlignment="1">
      <alignment horizontal="center" vertical="center" wrapText="1"/>
    </xf>
    <xf numFmtId="0" fontId="24" fillId="0" borderId="125" xfId="53249" applyFont="1" applyBorder="1" applyAlignment="1">
      <alignment horizontal="center" vertical="center" wrapText="1"/>
    </xf>
    <xf numFmtId="0" fontId="19" fillId="0" borderId="56" xfId="53249" applyFont="1" applyBorder="1" applyAlignment="1">
      <alignment horizontal="center" vertical="center" wrapText="1"/>
    </xf>
    <xf numFmtId="0" fontId="19" fillId="0" borderId="26" xfId="53249" applyFont="1" applyBorder="1" applyAlignment="1">
      <alignment horizontal="center" vertical="center" wrapText="1"/>
    </xf>
    <xf numFmtId="3" fontId="24" fillId="0" borderId="0" xfId="53249" applyNumberFormat="1" applyFont="1" applyBorder="1" applyAlignment="1">
      <alignment horizontal="center" vertical="center" wrapText="1"/>
    </xf>
    <xf numFmtId="3" fontId="24" fillId="0" borderId="26" xfId="53249" applyNumberFormat="1" applyFont="1" applyBorder="1" applyAlignment="1">
      <alignment horizontal="center" vertical="center" wrapText="1"/>
    </xf>
    <xf numFmtId="2" fontId="24" fillId="0" borderId="126" xfId="53249" applyNumberFormat="1" applyFont="1" applyFill="1" applyBorder="1" applyAlignment="1">
      <alignment horizontal="center" vertical="center" wrapText="1"/>
    </xf>
    <xf numFmtId="2" fontId="24" fillId="0" borderId="127" xfId="53249" applyNumberFormat="1" applyFont="1" applyFill="1" applyBorder="1" applyAlignment="1">
      <alignment horizontal="center" vertical="center" wrapText="1"/>
    </xf>
    <xf numFmtId="2" fontId="24" fillId="0" borderId="127" xfId="53249" applyNumberFormat="1" applyFont="1" applyBorder="1" applyAlignment="1">
      <alignment horizontal="center" vertical="center" wrapText="1"/>
    </xf>
    <xf numFmtId="2" fontId="24" fillId="0" borderId="126" xfId="53249" applyNumberFormat="1" applyFont="1" applyBorder="1" applyAlignment="1">
      <alignment horizontal="center" vertical="center" wrapText="1"/>
    </xf>
    <xf numFmtId="49" fontId="18" fillId="0" borderId="116" xfId="28735" applyNumberFormat="1" applyFont="1" applyBorder="1" applyAlignment="1">
      <alignment horizontal="center" vertical="center"/>
    </xf>
    <xf numFmtId="0" fontId="18" fillId="0" borderId="93" xfId="28735" applyFont="1" applyBorder="1" applyAlignment="1">
      <alignment vertical="center"/>
    </xf>
    <xf numFmtId="3" fontId="16" fillId="0" borderId="65" xfId="53249" applyNumberFormat="1" applyFont="1" applyFill="1" applyBorder="1" applyAlignment="1">
      <alignment horizontal="center" vertical="center" wrapText="1"/>
    </xf>
    <xf numFmtId="3" fontId="16" fillId="0" borderId="93" xfId="53249" applyNumberFormat="1" applyFont="1" applyFill="1" applyBorder="1" applyAlignment="1">
      <alignment horizontal="center" vertical="center" wrapText="1"/>
    </xf>
    <xf numFmtId="2" fontId="16" fillId="0" borderId="124" xfId="53249" applyNumberFormat="1" applyFont="1" applyFill="1" applyBorder="1" applyAlignment="1">
      <alignment horizontal="center" vertical="center" wrapText="1"/>
    </xf>
    <xf numFmtId="2" fontId="16" fillId="0" borderId="117" xfId="53249" applyNumberFormat="1" applyFont="1" applyFill="1" applyBorder="1" applyAlignment="1">
      <alignment horizontal="center" vertical="center" wrapText="1"/>
    </xf>
    <xf numFmtId="3" fontId="16" fillId="0" borderId="117" xfId="53249" applyNumberFormat="1" applyFont="1" applyFill="1" applyBorder="1" applyAlignment="1">
      <alignment horizontal="center" vertical="center" wrapText="1"/>
    </xf>
    <xf numFmtId="49" fontId="18" fillId="0" borderId="113" xfId="28735" applyNumberFormat="1" applyFont="1" applyBorder="1" applyAlignment="1">
      <alignment horizontal="center" vertical="center"/>
    </xf>
    <xf numFmtId="0" fontId="18" fillId="0" borderId="37" xfId="28735" applyFont="1" applyBorder="1" applyAlignment="1">
      <alignment vertical="center"/>
    </xf>
    <xf numFmtId="3" fontId="16" fillId="0" borderId="16" xfId="53249" applyNumberFormat="1" applyFont="1" applyFill="1" applyBorder="1" applyAlignment="1">
      <alignment horizontal="center" vertical="center" wrapText="1"/>
    </xf>
    <xf numFmtId="3" fontId="16" fillId="0" borderId="37" xfId="53249" applyNumberFormat="1" applyFont="1" applyFill="1" applyBorder="1" applyAlignment="1">
      <alignment horizontal="center" vertical="center" wrapText="1"/>
    </xf>
    <xf numFmtId="2" fontId="16" fillId="0" borderId="120" xfId="53249" applyNumberFormat="1" applyFont="1" applyFill="1" applyBorder="1" applyAlignment="1">
      <alignment horizontal="center" vertical="center" wrapText="1"/>
    </xf>
    <xf numFmtId="2" fontId="16" fillId="0" borderId="128" xfId="53249" applyNumberFormat="1" applyFont="1" applyFill="1" applyBorder="1" applyAlignment="1">
      <alignment horizontal="center" vertical="center" wrapText="1"/>
    </xf>
    <xf numFmtId="2" fontId="16" fillId="0" borderId="113" xfId="53249" applyNumberFormat="1" applyFont="1" applyFill="1" applyBorder="1" applyAlignment="1">
      <alignment horizontal="center" vertical="center" wrapText="1"/>
    </xf>
    <xf numFmtId="49" fontId="18" fillId="0" borderId="27" xfId="28735" applyNumberFormat="1" applyFont="1" applyBorder="1" applyAlignment="1">
      <alignment horizontal="center" vertical="center"/>
    </xf>
    <xf numFmtId="0" fontId="18" fillId="0" borderId="28" xfId="28735" applyNumberFormat="1" applyFont="1" applyBorder="1" applyAlignment="1">
      <alignment vertical="center" wrapText="1"/>
    </xf>
    <xf numFmtId="3" fontId="16" fillId="0" borderId="13" xfId="53249" applyNumberFormat="1" applyFont="1" applyFill="1" applyBorder="1" applyAlignment="1">
      <alignment horizontal="center" vertical="center" wrapText="1"/>
    </xf>
    <xf numFmtId="3" fontId="16" fillId="0" borderId="28" xfId="53249" applyNumberFormat="1" applyFont="1" applyFill="1" applyBorder="1" applyAlignment="1">
      <alignment horizontal="center" vertical="center" wrapText="1"/>
    </xf>
    <xf numFmtId="2" fontId="16" fillId="0" borderId="38" xfId="53249" applyNumberFormat="1" applyFont="1" applyFill="1" applyBorder="1" applyAlignment="1">
      <alignment horizontal="center" vertical="center" wrapText="1"/>
    </xf>
    <xf numFmtId="2" fontId="16" fillId="0" borderId="48" xfId="53249" applyNumberFormat="1" applyFont="1" applyFill="1" applyBorder="1" applyAlignment="1">
      <alignment horizontal="center" vertical="center"/>
    </xf>
    <xf numFmtId="2" fontId="16" fillId="0" borderId="38" xfId="53249" applyNumberFormat="1" applyFont="1" applyFill="1" applyBorder="1" applyAlignment="1">
      <alignment horizontal="center" vertical="center"/>
    </xf>
    <xf numFmtId="2" fontId="23" fillId="0" borderId="38" xfId="53249" applyNumberFormat="1" applyFont="1" applyFill="1" applyBorder="1" applyAlignment="1">
      <alignment horizontal="center" vertical="center"/>
    </xf>
    <xf numFmtId="2" fontId="23" fillId="0" borderId="48" xfId="53249" applyNumberFormat="1" applyFont="1" applyFill="1" applyBorder="1" applyAlignment="1">
      <alignment horizontal="center" vertical="center"/>
    </xf>
    <xf numFmtId="3" fontId="16" fillId="0" borderId="48" xfId="53249" applyNumberFormat="1" applyFont="1" applyFill="1" applyBorder="1" applyAlignment="1">
      <alignment horizontal="center" vertical="center"/>
    </xf>
    <xf numFmtId="0" fontId="16" fillId="141" borderId="0" xfId="53249" applyFont="1" applyFill="1"/>
    <xf numFmtId="0" fontId="18" fillId="0" borderId="28" xfId="28735" applyFont="1" applyBorder="1" applyAlignment="1">
      <alignment vertical="center"/>
    </xf>
    <xf numFmtId="2" fontId="16" fillId="0" borderId="36" xfId="53249" applyNumberFormat="1" applyFont="1" applyFill="1" applyBorder="1" applyAlignment="1">
      <alignment horizontal="center" vertical="center" wrapText="1"/>
    </xf>
    <xf numFmtId="2" fontId="23" fillId="0" borderId="38" xfId="53249" applyNumberFormat="1" applyFont="1" applyFill="1" applyBorder="1" applyAlignment="1">
      <alignment horizontal="center" vertical="center" wrapText="1"/>
    </xf>
    <xf numFmtId="2" fontId="23" fillId="0" borderId="36" xfId="53249" applyNumberFormat="1" applyFont="1" applyFill="1" applyBorder="1" applyAlignment="1">
      <alignment horizontal="center" vertical="center" wrapText="1"/>
    </xf>
    <xf numFmtId="3" fontId="16" fillId="0" borderId="36" xfId="53249" applyNumberFormat="1" applyFont="1" applyFill="1" applyBorder="1" applyAlignment="1">
      <alignment horizontal="center" vertical="center" wrapText="1"/>
    </xf>
    <xf numFmtId="0" fontId="18" fillId="0" borderId="28" xfId="28735" applyFont="1" applyBorder="1" applyAlignment="1">
      <alignment horizontal="right" vertical="center"/>
    </xf>
    <xf numFmtId="0" fontId="18" fillId="0" borderId="28" xfId="28735" applyFont="1" applyBorder="1" applyAlignment="1">
      <alignment vertical="center" wrapText="1"/>
    </xf>
    <xf numFmtId="2" fontId="16" fillId="0" borderId="48" xfId="53249" applyNumberFormat="1" applyFont="1" applyFill="1" applyBorder="1" applyAlignment="1">
      <alignment horizontal="center" vertical="center" wrapText="1"/>
    </xf>
    <xf numFmtId="49" fontId="18" fillId="0" borderId="121" xfId="28735" applyNumberFormat="1" applyFont="1" applyBorder="1" applyAlignment="1">
      <alignment horizontal="center" vertical="center"/>
    </xf>
    <xf numFmtId="0" fontId="18" fillId="0" borderId="123" xfId="28735" applyFont="1" applyBorder="1" applyAlignment="1">
      <alignment vertical="center"/>
    </xf>
    <xf numFmtId="3" fontId="16" fillId="0" borderId="108" xfId="53249" applyNumberFormat="1" applyFont="1" applyFill="1" applyBorder="1" applyAlignment="1">
      <alignment horizontal="center" vertical="center" wrapText="1"/>
    </xf>
    <xf numFmtId="3" fontId="16" fillId="0" borderId="123" xfId="53249" applyNumberFormat="1" applyFont="1" applyFill="1" applyBorder="1" applyAlignment="1">
      <alignment horizontal="center" vertical="center" wrapText="1"/>
    </xf>
    <xf numFmtId="2" fontId="16" fillId="0" borderId="119" xfId="53249" applyNumberFormat="1" applyFont="1" applyFill="1" applyBorder="1" applyAlignment="1">
      <alignment horizontal="center" vertical="center" wrapText="1"/>
    </xf>
    <xf numFmtId="2" fontId="16" fillId="0" borderId="118" xfId="53249" applyNumberFormat="1" applyFont="1" applyFill="1" applyBorder="1" applyAlignment="1">
      <alignment horizontal="center" vertical="center"/>
    </xf>
    <xf numFmtId="2" fontId="16" fillId="0" borderId="119" xfId="53249" applyNumberFormat="1" applyFont="1" applyFill="1" applyBorder="1" applyAlignment="1">
      <alignment horizontal="center" vertical="center"/>
    </xf>
    <xf numFmtId="2" fontId="16" fillId="0" borderId="114" xfId="53249" applyNumberFormat="1" applyFont="1" applyFill="1" applyBorder="1" applyAlignment="1">
      <alignment horizontal="center" vertical="center"/>
    </xf>
    <xf numFmtId="2" fontId="16" fillId="0" borderId="120" xfId="53249" applyNumberFormat="1" applyFont="1" applyFill="1" applyBorder="1" applyAlignment="1">
      <alignment horizontal="center" vertical="center"/>
    </xf>
    <xf numFmtId="2" fontId="16" fillId="0" borderId="46" xfId="53249" applyNumberFormat="1" applyFont="1" applyFill="1" applyBorder="1" applyAlignment="1">
      <alignment horizontal="center" vertical="center"/>
    </xf>
    <xf numFmtId="3" fontId="16" fillId="0" borderId="47" xfId="53249" applyNumberFormat="1" applyFont="1" applyFill="1" applyBorder="1" applyAlignment="1">
      <alignment horizontal="center" vertical="center"/>
    </xf>
    <xf numFmtId="2" fontId="16" fillId="0" borderId="44" xfId="53249" applyNumberFormat="1" applyFont="1" applyFill="1" applyBorder="1" applyAlignment="1">
      <alignment horizontal="center" vertical="center"/>
    </xf>
    <xf numFmtId="3" fontId="16" fillId="0" borderId="49" xfId="53249" applyNumberFormat="1" applyFont="1" applyFill="1" applyBorder="1" applyAlignment="1">
      <alignment horizontal="center" vertical="center"/>
    </xf>
    <xf numFmtId="49" fontId="18" fillId="0" borderId="21" xfId="53249" applyNumberFormat="1" applyFont="1" applyFill="1" applyBorder="1" applyAlignment="1">
      <alignment horizontal="center" vertical="center"/>
    </xf>
    <xf numFmtId="0" fontId="337" fillId="0" borderId="22" xfId="53249" applyFont="1" applyFill="1" applyBorder="1" applyAlignment="1">
      <alignment horizontal="left" vertical="center" wrapText="1"/>
    </xf>
    <xf numFmtId="3" fontId="338" fillId="0" borderId="35" xfId="53249" applyNumberFormat="1" applyFont="1" applyFill="1" applyBorder="1" applyAlignment="1">
      <alignment horizontal="center" vertical="center" wrapText="1"/>
    </xf>
    <xf numFmtId="3" fontId="16" fillId="0" borderId="22" xfId="53249" applyNumberFormat="1" applyFont="1" applyFill="1" applyBorder="1" applyAlignment="1">
      <alignment horizontal="center" vertical="center" wrapText="1"/>
    </xf>
    <xf numFmtId="2" fontId="16" fillId="0" borderId="46" xfId="53249" applyNumberFormat="1" applyFont="1" applyFill="1" applyBorder="1" applyAlignment="1">
      <alignment horizontal="center" vertical="center" wrapText="1"/>
    </xf>
    <xf numFmtId="2" fontId="16" fillId="0" borderId="47" xfId="53249" applyNumberFormat="1" applyFont="1" applyFill="1" applyBorder="1" applyAlignment="1">
      <alignment horizontal="center" vertical="center"/>
    </xf>
    <xf numFmtId="3" fontId="16" fillId="0" borderId="114" xfId="53249" applyNumberFormat="1" applyFont="1" applyFill="1" applyBorder="1" applyAlignment="1">
      <alignment horizontal="center" vertical="center"/>
    </xf>
    <xf numFmtId="49" fontId="18" fillId="0" borderId="27" xfId="53249" applyNumberFormat="1" applyFont="1" applyFill="1" applyBorder="1" applyAlignment="1">
      <alignment horizontal="center" vertical="center"/>
    </xf>
    <xf numFmtId="0" fontId="18" fillId="0" borderId="28" xfId="53249" applyFont="1" applyFill="1" applyBorder="1" applyAlignment="1">
      <alignment horizontal="left" vertical="center" wrapText="1" indent="3"/>
    </xf>
    <xf numFmtId="49" fontId="18" fillId="0" borderId="40" xfId="53249" applyNumberFormat="1" applyFont="1" applyFill="1" applyBorder="1" applyAlignment="1">
      <alignment horizontal="center" vertical="center"/>
    </xf>
    <xf numFmtId="0" fontId="18" fillId="0" borderId="39" xfId="53249" applyFont="1" applyFill="1" applyBorder="1" applyAlignment="1">
      <alignment horizontal="left" vertical="center" wrapText="1" indent="3"/>
    </xf>
    <xf numFmtId="3" fontId="16" fillId="0" borderId="115" xfId="53249" applyNumberFormat="1" applyFont="1" applyFill="1" applyBorder="1" applyAlignment="1">
      <alignment horizontal="center" vertical="center" wrapText="1"/>
    </xf>
    <xf numFmtId="3" fontId="16" fillId="0" borderId="39" xfId="53249" applyNumberFormat="1" applyFont="1" applyFill="1" applyBorder="1" applyAlignment="1">
      <alignment horizontal="center" vertical="center" wrapText="1"/>
    </xf>
    <xf numFmtId="2" fontId="16" fillId="0" borderId="44" xfId="53249" applyNumberFormat="1" applyFont="1" applyFill="1" applyBorder="1" applyAlignment="1">
      <alignment horizontal="center" vertical="center" wrapText="1"/>
    </xf>
    <xf numFmtId="2" fontId="16" fillId="0" borderId="49" xfId="53249" applyNumberFormat="1" applyFont="1" applyFill="1" applyBorder="1" applyAlignment="1">
      <alignment horizontal="center" vertical="center"/>
    </xf>
    <xf numFmtId="0" fontId="16" fillId="0" borderId="0" xfId="53249" applyFont="1" applyFill="1" applyBorder="1"/>
    <xf numFmtId="0" fontId="16" fillId="0" borderId="0" xfId="53249" applyFont="1" applyFill="1" applyBorder="1" applyAlignment="1">
      <alignment horizontal="left" vertical="center" wrapText="1" indent="4"/>
    </xf>
    <xf numFmtId="166" fontId="16" fillId="0" borderId="0" xfId="53249" applyNumberFormat="1" applyFont="1" applyFill="1" applyBorder="1" applyAlignment="1">
      <alignment horizontal="left" vertical="center" wrapText="1" indent="4"/>
    </xf>
    <xf numFmtId="166" fontId="16" fillId="0" borderId="0" xfId="53249" applyNumberFormat="1" applyFont="1" applyFill="1" applyBorder="1"/>
    <xf numFmtId="0" fontId="16" fillId="0" borderId="0" xfId="53249" applyFont="1" applyFill="1" applyBorder="1" applyAlignment="1">
      <alignment horizontal="left" vertical="center"/>
    </xf>
    <xf numFmtId="0" fontId="16" fillId="0" borderId="0" xfId="53249" applyFont="1" applyBorder="1"/>
    <xf numFmtId="0" fontId="24" fillId="0" borderId="0" xfId="53249" applyFont="1" applyBorder="1" applyAlignment="1">
      <alignment horizontal="center" vertical="center" wrapText="1"/>
    </xf>
    <xf numFmtId="166" fontId="24" fillId="0" borderId="0" xfId="53249" applyNumberFormat="1" applyFont="1" applyFill="1" applyBorder="1" applyAlignment="1">
      <alignment horizontal="center" vertical="center" wrapText="1"/>
    </xf>
    <xf numFmtId="0" fontId="24" fillId="0" borderId="0" xfId="53249" applyFont="1" applyFill="1" applyBorder="1" applyAlignment="1">
      <alignment horizontal="center" vertical="center" wrapText="1"/>
    </xf>
    <xf numFmtId="166" fontId="24" fillId="0" borderId="0" xfId="53249" applyNumberFormat="1" applyFont="1" applyBorder="1" applyAlignment="1">
      <alignment horizontal="center" vertical="center" wrapText="1"/>
    </xf>
    <xf numFmtId="1" fontId="24" fillId="0" borderId="0" xfId="53249" applyNumberFormat="1" applyFont="1" applyAlignment="1">
      <alignment horizontal="left" vertical="top"/>
    </xf>
    <xf numFmtId="2" fontId="16" fillId="0" borderId="0" xfId="53249" applyNumberFormat="1" applyFont="1" applyFill="1" applyAlignment="1">
      <alignment vertical="top"/>
    </xf>
    <xf numFmtId="166" fontId="16" fillId="0" borderId="0" xfId="53249" applyNumberFormat="1" applyFont="1" applyFill="1" applyAlignment="1">
      <alignment vertical="top"/>
    </xf>
    <xf numFmtId="2" fontId="16" fillId="0" borderId="0" xfId="53249" applyNumberFormat="1" applyFont="1" applyAlignment="1">
      <alignment vertical="top"/>
    </xf>
    <xf numFmtId="166" fontId="16" fillId="0" borderId="0" xfId="53249" applyNumberFormat="1" applyFont="1" applyAlignment="1">
      <alignment horizontal="left" vertical="top" wrapText="1"/>
    </xf>
    <xf numFmtId="2" fontId="16" fillId="0" borderId="0" xfId="53249" applyNumberFormat="1" applyFont="1" applyFill="1" applyAlignment="1">
      <alignment horizontal="center" vertical="top" wrapText="1"/>
    </xf>
    <xf numFmtId="166" fontId="16" fillId="0" borderId="0" xfId="53249" applyNumberFormat="1" applyFont="1" applyFill="1" applyAlignment="1">
      <alignment horizontal="center" vertical="top" wrapText="1"/>
    </xf>
    <xf numFmtId="2" fontId="16" fillId="0" borderId="0" xfId="53249" applyNumberFormat="1" applyFont="1" applyAlignment="1">
      <alignment horizontal="center" vertical="top" wrapText="1"/>
    </xf>
    <xf numFmtId="0" fontId="24" fillId="0" borderId="0" xfId="53249" applyFont="1" applyFill="1"/>
    <xf numFmtId="166" fontId="24" fillId="0" borderId="0" xfId="53249" applyNumberFormat="1" applyFont="1" applyFill="1"/>
    <xf numFmtId="0" fontId="16" fillId="0" borderId="8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/>
    </xf>
    <xf numFmtId="0" fontId="23" fillId="0" borderId="0" xfId="3" applyFont="1" applyAlignment="1">
      <alignment horizontal="center" vertical="top"/>
    </xf>
    <xf numFmtId="0" fontId="16" fillId="0" borderId="8" xfId="1" applyFont="1" applyFill="1" applyBorder="1" applyAlignment="1">
      <alignment horizontal="center" vertical="center" textRotation="90" wrapText="1"/>
    </xf>
    <xf numFmtId="0" fontId="16" fillId="0" borderId="8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32" fillId="0" borderId="8" xfId="5" applyFont="1" applyFill="1" applyBorder="1" applyAlignment="1">
      <alignment horizontal="center" vertical="center"/>
    </xf>
    <xf numFmtId="0" fontId="32" fillId="0" borderId="8" xfId="5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/>
    </xf>
    <xf numFmtId="0" fontId="23" fillId="0" borderId="0" xfId="3" applyFont="1" applyFill="1" applyAlignment="1">
      <alignment horizontal="center" vertical="top"/>
    </xf>
    <xf numFmtId="0" fontId="30" fillId="0" borderId="0" xfId="4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8" xfId="2" applyFont="1" applyBorder="1" applyAlignment="1">
      <alignment horizontal="center" vertical="top" wrapText="1"/>
    </xf>
    <xf numFmtId="0" fontId="27" fillId="0" borderId="8" xfId="3" applyFont="1" applyBorder="1" applyAlignment="1">
      <alignment horizontal="center" vertical="top" wrapText="1"/>
    </xf>
    <xf numFmtId="0" fontId="26" fillId="0" borderId="14" xfId="2" applyFont="1" applyFill="1" applyBorder="1" applyAlignment="1">
      <alignment horizontal="center" vertical="top" wrapText="1"/>
    </xf>
    <xf numFmtId="0" fontId="23" fillId="0" borderId="8" xfId="3" applyFont="1" applyBorder="1" applyAlignment="1">
      <alignment horizontal="center" vertical="top" wrapText="1"/>
    </xf>
    <xf numFmtId="0" fontId="27" fillId="0" borderId="8" xfId="2" applyFont="1" applyFill="1" applyBorder="1" applyAlignment="1">
      <alignment horizontal="center" vertical="top" wrapText="1"/>
    </xf>
    <xf numFmtId="0" fontId="26" fillId="0" borderId="8" xfId="1" applyFont="1" applyFill="1" applyBorder="1" applyAlignment="1">
      <alignment horizontal="center" vertical="top" wrapText="1"/>
    </xf>
    <xf numFmtId="0" fontId="32" fillId="0" borderId="8" xfId="5" applyFont="1" applyBorder="1" applyAlignment="1">
      <alignment horizontal="center" vertical="center"/>
    </xf>
    <xf numFmtId="0" fontId="27" fillId="0" borderId="8" xfId="6" applyFont="1" applyFill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 wrapText="1"/>
    </xf>
    <xf numFmtId="0" fontId="19" fillId="0" borderId="0" xfId="53249" applyFont="1" applyAlignment="1">
      <alignment horizont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/>
    </xf>
    <xf numFmtId="0" fontId="23" fillId="0" borderId="0" xfId="3" applyFont="1" applyAlignment="1">
      <alignment horizontal="center" vertical="top"/>
    </xf>
    <xf numFmtId="0" fontId="16" fillId="0" borderId="8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textRotation="90" wrapText="1"/>
    </xf>
    <xf numFmtId="0" fontId="16" fillId="0" borderId="9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left" wrapText="1"/>
    </xf>
    <xf numFmtId="0" fontId="16" fillId="0" borderId="0" xfId="1" applyFont="1" applyFill="1" applyBorder="1" applyAlignment="1">
      <alignment horizontal="left" wrapText="1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 vertical="center" wrapText="1"/>
    </xf>
    <xf numFmtId="0" fontId="22" fillId="0" borderId="0" xfId="3" applyFont="1" applyAlignment="1">
      <alignment horizontal="center" vertical="center"/>
    </xf>
    <xf numFmtId="1" fontId="24" fillId="0" borderId="16" xfId="1" applyNumberFormat="1" applyFont="1" applyFill="1" applyBorder="1" applyAlignment="1">
      <alignment horizontal="center" vertical="top"/>
    </xf>
    <xf numFmtId="0" fontId="16" fillId="0" borderId="8" xfId="1" applyFont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/>
    </xf>
    <xf numFmtId="0" fontId="24" fillId="0" borderId="0" xfId="1" applyFont="1" applyFill="1" applyAlignment="1">
      <alignment horizontal="center"/>
    </xf>
    <xf numFmtId="0" fontId="22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center" vertical="top"/>
    </xf>
    <xf numFmtId="0" fontId="24" fillId="0" borderId="16" xfId="8" applyFont="1" applyFill="1" applyBorder="1" applyAlignment="1">
      <alignment horizontal="center"/>
    </xf>
    <xf numFmtId="0" fontId="32" fillId="0" borderId="9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0" fontId="32" fillId="0" borderId="19" xfId="5" applyFont="1" applyFill="1" applyBorder="1" applyAlignment="1">
      <alignment horizontal="center" vertical="center" wrapText="1"/>
    </xf>
    <xf numFmtId="0" fontId="32" fillId="0" borderId="8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11" xfId="5" applyFont="1" applyFill="1" applyBorder="1" applyAlignment="1">
      <alignment horizontal="center" vertical="center" wrapText="1"/>
    </xf>
    <xf numFmtId="0" fontId="32" fillId="0" borderId="15" xfId="5" applyFont="1" applyFill="1" applyBorder="1" applyAlignment="1">
      <alignment horizontal="center" vertical="center" wrapText="1"/>
    </xf>
    <xf numFmtId="0" fontId="32" fillId="0" borderId="16" xfId="5" applyFont="1" applyFill="1" applyBorder="1" applyAlignment="1">
      <alignment horizontal="center" vertical="center" wrapText="1"/>
    </xf>
    <xf numFmtId="0" fontId="32" fillId="0" borderId="17" xfId="5" applyFont="1" applyFill="1" applyBorder="1" applyAlignment="1">
      <alignment horizontal="center" vertical="center" wrapText="1"/>
    </xf>
    <xf numFmtId="0" fontId="32" fillId="0" borderId="12" xfId="5" applyFont="1" applyFill="1" applyBorder="1" applyAlignment="1">
      <alignment horizontal="center" vertical="center" wrapText="1"/>
    </xf>
    <xf numFmtId="0" fontId="32" fillId="0" borderId="13" xfId="5" applyFont="1" applyFill="1" applyBorder="1" applyAlignment="1">
      <alignment horizontal="center" vertical="center" wrapText="1"/>
    </xf>
    <xf numFmtId="0" fontId="32" fillId="0" borderId="14" xfId="5" applyFont="1" applyFill="1" applyBorder="1" applyAlignment="1">
      <alignment horizontal="center" vertical="center" wrapText="1"/>
    </xf>
    <xf numFmtId="0" fontId="32" fillId="0" borderId="8" xfId="5" applyFont="1" applyFill="1" applyBorder="1" applyAlignment="1">
      <alignment horizontal="center" vertical="center"/>
    </xf>
    <xf numFmtId="0" fontId="32" fillId="0" borderId="12" xfId="5" applyFont="1" applyFill="1" applyBorder="1" applyAlignment="1">
      <alignment horizontal="center" vertical="center"/>
    </xf>
    <xf numFmtId="0" fontId="32" fillId="0" borderId="13" xfId="5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30" fillId="0" borderId="8" xfId="5" applyFont="1" applyFill="1" applyBorder="1" applyAlignment="1">
      <alignment horizontal="center" vertical="center"/>
    </xf>
    <xf numFmtId="0" fontId="16" fillId="0" borderId="12" xfId="8" applyFont="1" applyFill="1" applyBorder="1" applyAlignment="1">
      <alignment horizontal="center" vertical="center" wrapText="1"/>
    </xf>
    <xf numFmtId="0" fontId="16" fillId="0" borderId="13" xfId="8" applyFont="1" applyFill="1" applyBorder="1" applyAlignment="1">
      <alignment horizontal="center" vertical="center" wrapText="1"/>
    </xf>
    <xf numFmtId="0" fontId="16" fillId="0" borderId="14" xfId="8" applyFont="1" applyFill="1" applyBorder="1" applyAlignment="1">
      <alignment horizontal="center" vertical="center" wrapText="1"/>
    </xf>
    <xf numFmtId="0" fontId="30" fillId="0" borderId="0" xfId="4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32" fillId="0" borderId="20" xfId="5" applyFont="1" applyFill="1" applyBorder="1" applyAlignment="1">
      <alignment horizontal="center" vertical="center" wrapText="1"/>
    </xf>
    <xf numFmtId="0" fontId="32" fillId="0" borderId="26" xfId="5" applyFont="1" applyFill="1" applyBorder="1" applyAlignment="1">
      <alignment horizontal="center" vertical="center" wrapText="1"/>
    </xf>
    <xf numFmtId="0" fontId="32" fillId="0" borderId="37" xfId="5" applyFont="1" applyFill="1" applyBorder="1" applyAlignment="1">
      <alignment horizontal="center" vertical="center" wrapText="1"/>
    </xf>
    <xf numFmtId="0" fontId="32" fillId="0" borderId="21" xfId="5" applyFont="1" applyFill="1" applyBorder="1" applyAlignment="1">
      <alignment horizontal="center" vertical="center" wrapText="1"/>
    </xf>
    <xf numFmtId="0" fontId="32" fillId="0" borderId="27" xfId="5" applyFont="1" applyFill="1" applyBorder="1" applyAlignment="1">
      <alignment horizontal="center" vertical="center" wrapText="1"/>
    </xf>
    <xf numFmtId="0" fontId="32" fillId="0" borderId="22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0" fontId="32" fillId="0" borderId="23" xfId="5" applyFont="1" applyFill="1" applyBorder="1" applyAlignment="1">
      <alignment horizontal="center" vertical="center" wrapText="1"/>
    </xf>
    <xf numFmtId="0" fontId="32" fillId="0" borderId="24" xfId="5" applyFont="1" applyFill="1" applyBorder="1" applyAlignment="1">
      <alignment horizontal="center" vertical="center" wrapText="1"/>
    </xf>
    <xf numFmtId="0" fontId="32" fillId="0" borderId="25" xfId="5" applyFont="1" applyFill="1" applyBorder="1" applyAlignment="1">
      <alignment horizontal="center" vertical="center" wrapText="1"/>
    </xf>
    <xf numFmtId="0" fontId="32" fillId="0" borderId="29" xfId="5" applyFont="1" applyFill="1" applyBorder="1" applyAlignment="1">
      <alignment horizontal="center" vertical="center" wrapText="1"/>
    </xf>
    <xf numFmtId="0" fontId="32" fillId="0" borderId="30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36" xfId="1" applyFont="1" applyFill="1" applyBorder="1" applyAlignment="1">
      <alignment horizontal="center" vertical="center"/>
    </xf>
    <xf numFmtId="0" fontId="32" fillId="0" borderId="32" xfId="5" applyFont="1" applyFill="1" applyBorder="1" applyAlignment="1">
      <alignment horizontal="center" vertical="top" wrapText="1"/>
    </xf>
    <xf numFmtId="0" fontId="32" fillId="0" borderId="33" xfId="5" applyFont="1" applyFill="1" applyBorder="1" applyAlignment="1">
      <alignment horizontal="center" vertical="top" wrapText="1"/>
    </xf>
    <xf numFmtId="0" fontId="32" fillId="0" borderId="34" xfId="5" applyFont="1" applyFill="1" applyBorder="1" applyAlignment="1">
      <alignment horizontal="center" vertical="top" wrapText="1"/>
    </xf>
    <xf numFmtId="0" fontId="32" fillId="0" borderId="21" xfId="5" applyFont="1" applyFill="1" applyBorder="1" applyAlignment="1">
      <alignment horizontal="center" vertical="top" wrapText="1"/>
    </xf>
    <xf numFmtId="0" fontId="32" fillId="0" borderId="35" xfId="5" applyFont="1" applyFill="1" applyBorder="1" applyAlignment="1">
      <alignment horizontal="center" vertical="top" wrapText="1"/>
    </xf>
    <xf numFmtId="0" fontId="36" fillId="0" borderId="16" xfId="2" applyFont="1" applyFill="1" applyBorder="1" applyAlignment="1">
      <alignment horizontal="center"/>
    </xf>
    <xf numFmtId="0" fontId="39" fillId="0" borderId="0" xfId="2" applyFont="1" applyAlignment="1">
      <alignment horizontal="center"/>
    </xf>
    <xf numFmtId="0" fontId="36" fillId="0" borderId="0" xfId="2" applyFont="1" applyFill="1" applyBorder="1" applyAlignment="1">
      <alignment horizontal="center"/>
    </xf>
    <xf numFmtId="0" fontId="27" fillId="0" borderId="46" xfId="2" applyFont="1" applyFill="1" applyBorder="1" applyAlignment="1">
      <alignment horizontal="center" vertical="top" wrapText="1"/>
    </xf>
    <xf numFmtId="0" fontId="27" fillId="0" borderId="38" xfId="2" applyFont="1" applyFill="1" applyBorder="1" applyAlignment="1">
      <alignment horizontal="center" vertical="top" wrapText="1"/>
    </xf>
    <xf numFmtId="0" fontId="27" fillId="0" borderId="33" xfId="2" applyFont="1" applyFill="1" applyBorder="1" applyAlignment="1">
      <alignment horizontal="center" vertical="top" wrapText="1"/>
    </xf>
    <xf numFmtId="0" fontId="27" fillId="0" borderId="8" xfId="2" applyFont="1" applyFill="1" applyBorder="1" applyAlignment="1">
      <alignment horizontal="center" vertical="top" wrapText="1"/>
    </xf>
    <xf numFmtId="0" fontId="27" fillId="0" borderId="33" xfId="3" applyFont="1" applyBorder="1" applyAlignment="1">
      <alignment horizontal="center" vertical="top" wrapText="1"/>
    </xf>
    <xf numFmtId="0" fontId="27" fillId="0" borderId="8" xfId="3" applyFont="1" applyBorder="1" applyAlignment="1">
      <alignment horizontal="center" vertical="top" wrapText="1"/>
    </xf>
    <xf numFmtId="0" fontId="16" fillId="0" borderId="33" xfId="8" applyFont="1" applyFill="1" applyBorder="1" applyAlignment="1">
      <alignment horizontal="center" vertical="top" wrapText="1"/>
    </xf>
    <xf numFmtId="0" fontId="16" fillId="0" borderId="8" xfId="8" applyFont="1" applyFill="1" applyBorder="1" applyAlignment="1">
      <alignment horizontal="center" vertical="top" wrapText="1"/>
    </xf>
    <xf numFmtId="0" fontId="27" fillId="0" borderId="8" xfId="2" applyFont="1" applyBorder="1" applyAlignment="1">
      <alignment horizontal="center" vertical="top" wrapText="1"/>
    </xf>
    <xf numFmtId="0" fontId="27" fillId="0" borderId="48" xfId="2" applyFont="1" applyBorder="1" applyAlignment="1">
      <alignment horizontal="center" vertical="top" wrapText="1"/>
    </xf>
    <xf numFmtId="0" fontId="26" fillId="0" borderId="33" xfId="2" applyFont="1" applyFill="1" applyBorder="1" applyAlignment="1">
      <alignment horizontal="center" vertical="top" wrapText="1"/>
    </xf>
    <xf numFmtId="0" fontId="26" fillId="0" borderId="47" xfId="2" applyFont="1" applyFill="1" applyBorder="1" applyAlignment="1">
      <alignment horizontal="center" vertical="top" wrapText="1"/>
    </xf>
    <xf numFmtId="0" fontId="26" fillId="0" borderId="8" xfId="2" applyFont="1" applyFill="1" applyBorder="1" applyAlignment="1">
      <alignment horizontal="center" vertical="top" wrapText="1"/>
    </xf>
    <xf numFmtId="0" fontId="26" fillId="0" borderId="12" xfId="2" applyFont="1" applyFill="1" applyBorder="1" applyAlignment="1">
      <alignment horizontal="center" vertical="top" wrapText="1"/>
    </xf>
    <xf numFmtId="0" fontId="26" fillId="0" borderId="14" xfId="2" applyFont="1" applyFill="1" applyBorder="1" applyAlignment="1">
      <alignment horizontal="center" vertical="top" wrapText="1"/>
    </xf>
    <xf numFmtId="0" fontId="23" fillId="0" borderId="33" xfId="3" applyFont="1" applyBorder="1" applyAlignment="1">
      <alignment horizontal="center" vertical="top" wrapText="1"/>
    </xf>
    <xf numFmtId="0" fontId="23" fillId="0" borderId="8" xfId="3" applyFont="1" applyBorder="1" applyAlignment="1">
      <alignment horizontal="center" vertical="top" wrapText="1"/>
    </xf>
    <xf numFmtId="0" fontId="26" fillId="0" borderId="33" xfId="1" applyFont="1" applyFill="1" applyBorder="1" applyAlignment="1">
      <alignment horizontal="center" vertical="top" wrapText="1"/>
    </xf>
    <xf numFmtId="0" fontId="26" fillId="0" borderId="8" xfId="1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top" wrapText="1"/>
    </xf>
    <xf numFmtId="0" fontId="30" fillId="0" borderId="0" xfId="4" applyFont="1" applyFill="1" applyBorder="1" applyAlignment="1">
      <alignment horizontal="center" vertical="center" wrapText="1"/>
    </xf>
    <xf numFmtId="0" fontId="32" fillId="0" borderId="8" xfId="5" applyFont="1" applyBorder="1" applyAlignment="1">
      <alignment horizontal="center" vertical="center"/>
    </xf>
    <xf numFmtId="0" fontId="27" fillId="0" borderId="108" xfId="2" applyFont="1" applyBorder="1" applyAlignment="1">
      <alignment horizontal="left" vertical="center"/>
    </xf>
    <xf numFmtId="0" fontId="31" fillId="0" borderId="0" xfId="2" applyFont="1" applyAlignment="1">
      <alignment horizontal="center" wrapText="1"/>
    </xf>
    <xf numFmtId="0" fontId="27" fillId="0" borderId="8" xfId="6" applyFont="1" applyFill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 wrapText="1"/>
    </xf>
    <xf numFmtId="0" fontId="24" fillId="0" borderId="46" xfId="53249" applyFont="1" applyBorder="1" applyAlignment="1">
      <alignment horizontal="center" vertical="center" wrapText="1"/>
    </xf>
    <xf numFmtId="0" fontId="24" fillId="0" borderId="47" xfId="53249" applyFont="1" applyBorder="1" applyAlignment="1">
      <alignment horizontal="center" vertical="center" wrapText="1"/>
    </xf>
    <xf numFmtId="0" fontId="19" fillId="0" borderId="0" xfId="53249" applyFont="1" applyAlignment="1">
      <alignment horizontal="center" wrapText="1"/>
    </xf>
    <xf numFmtId="0" fontId="42" fillId="0" borderId="0" xfId="53250" applyFont="1" applyAlignment="1">
      <alignment horizontal="center" vertical="center"/>
    </xf>
    <xf numFmtId="0" fontId="24" fillId="0" borderId="20" xfId="53249" applyFont="1" applyBorder="1" applyAlignment="1">
      <alignment horizontal="center" vertical="center" wrapText="1"/>
    </xf>
    <xf numFmtId="0" fontId="24" fillId="0" borderId="122" xfId="53249" applyFont="1" applyBorder="1" applyAlignment="1">
      <alignment horizontal="center" vertical="center" wrapText="1"/>
    </xf>
    <xf numFmtId="0" fontId="24" fillId="0" borderId="46" xfId="53249" applyFont="1" applyFill="1" applyBorder="1" applyAlignment="1">
      <alignment horizontal="center" vertical="center"/>
    </xf>
    <xf numFmtId="0" fontId="24" fillId="0" borderId="47" xfId="53249" applyFont="1" applyFill="1" applyBorder="1" applyAlignment="1">
      <alignment horizontal="center" vertical="center"/>
    </xf>
    <xf numFmtId="0" fontId="24" fillId="0" borderId="46" xfId="53249" applyFont="1" applyBorder="1" applyAlignment="1">
      <alignment horizontal="center" vertical="center"/>
    </xf>
    <xf numFmtId="0" fontId="24" fillId="0" borderId="47" xfId="53249" applyFont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16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6" fillId="0" borderId="0" xfId="1" applyFont="1" applyFill="1" applyAlignment="1"/>
    <xf numFmtId="0" fontId="16" fillId="0" borderId="108" xfId="1" applyFont="1" applyFill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left" vertical="center" wrapText="1"/>
    </xf>
    <xf numFmtId="2" fontId="341" fillId="0" borderId="8" xfId="1" applyNumberFormat="1" applyFont="1" applyFill="1" applyBorder="1" applyAlignment="1">
      <alignment horizontal="center" vertical="center"/>
    </xf>
    <xf numFmtId="0" fontId="341" fillId="0" borderId="8" xfId="1" applyFont="1" applyFill="1" applyBorder="1" applyAlignment="1">
      <alignment horizontal="center" vertical="center"/>
    </xf>
    <xf numFmtId="49" fontId="23" fillId="0" borderId="0" xfId="3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 wrapText="1"/>
    </xf>
    <xf numFmtId="2" fontId="23" fillId="0" borderId="8" xfId="1" applyNumberFormat="1" applyFont="1" applyFill="1" applyBorder="1" applyAlignment="1">
      <alignment horizontal="center" vertical="center"/>
    </xf>
    <xf numFmtId="2" fontId="341" fillId="0" borderId="9" xfId="1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2" fontId="341" fillId="0" borderId="9" xfId="1" applyNumberFormat="1" applyFont="1" applyFill="1" applyBorder="1" applyAlignment="1">
      <alignment horizontal="center" vertical="center" wrapText="1"/>
    </xf>
    <xf numFmtId="2" fontId="16" fillId="0" borderId="12" xfId="1" applyNumberFormat="1" applyFont="1" applyFill="1" applyBorder="1" applyAlignment="1">
      <alignment horizontal="center" vertical="center"/>
    </xf>
    <xf numFmtId="2" fontId="341" fillId="0" borderId="8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39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  <xf numFmtId="2" fontId="16" fillId="0" borderId="8" xfId="7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32" fillId="0" borderId="0" xfId="4" applyFont="1" applyFill="1" applyBorder="1" applyAlignment="1"/>
    <xf numFmtId="0" fontId="32" fillId="0" borderId="0" xfId="4" applyFont="1" applyFill="1" applyBorder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24" fillId="0" borderId="0" xfId="1" applyFont="1" applyFill="1" applyAlignment="1">
      <alignment vertical="center"/>
    </xf>
    <xf numFmtId="0" fontId="32" fillId="0" borderId="108" xfId="5" applyFont="1" applyFill="1" applyBorder="1" applyAlignment="1">
      <alignment horizontal="center" vertical="center" wrapText="1"/>
    </xf>
    <xf numFmtId="0" fontId="21" fillId="0" borderId="0" xfId="3" applyFont="1" applyFill="1" applyAlignment="1"/>
    <xf numFmtId="0" fontId="23" fillId="0" borderId="8" xfId="1" applyFont="1" applyFill="1" applyBorder="1" applyAlignment="1">
      <alignment horizontal="center" vertical="center"/>
    </xf>
    <xf numFmtId="166" fontId="341" fillId="0" borderId="8" xfId="1" applyNumberFormat="1" applyFont="1" applyFill="1" applyBorder="1" applyAlignment="1">
      <alignment horizontal="center" vertical="center"/>
    </xf>
    <xf numFmtId="0" fontId="343" fillId="0" borderId="8" xfId="1" applyFont="1" applyBorder="1" applyAlignment="1">
      <alignment horizontal="center" vertical="center"/>
    </xf>
    <xf numFmtId="0" fontId="344" fillId="0" borderId="8" xfId="2" applyFont="1" applyBorder="1" applyAlignment="1">
      <alignment horizontal="center" vertical="center"/>
    </xf>
    <xf numFmtId="0" fontId="16" fillId="0" borderId="0" xfId="2" applyFont="1" applyFill="1" applyAlignment="1">
      <alignment horizontal="center"/>
    </xf>
    <xf numFmtId="0" fontId="322" fillId="0" borderId="0" xfId="0" applyFont="1" applyFill="1"/>
    <xf numFmtId="0" fontId="322" fillId="0" borderId="0" xfId="0" applyFont="1" applyFill="1" applyAlignment="1">
      <alignment horizontal="center"/>
    </xf>
    <xf numFmtId="0" fontId="322" fillId="0" borderId="0" xfId="0" applyFont="1" applyFill="1" applyAlignment="1">
      <alignment horizontal="right"/>
    </xf>
    <xf numFmtId="0" fontId="323" fillId="0" borderId="0" xfId="0" applyFont="1" applyFill="1"/>
    <xf numFmtId="0" fontId="323" fillId="0" borderId="0" xfId="0" applyFont="1" applyFill="1" applyAlignment="1">
      <alignment horizontal="center"/>
    </xf>
    <xf numFmtId="0" fontId="324" fillId="0" borderId="0" xfId="0" applyFont="1" applyFill="1"/>
    <xf numFmtId="0" fontId="324" fillId="0" borderId="0" xfId="0" applyFont="1" applyFill="1" applyAlignment="1">
      <alignment horizontal="right"/>
    </xf>
    <xf numFmtId="49" fontId="324" fillId="0" borderId="16" xfId="0" applyNumberFormat="1" applyFont="1" applyFill="1" applyBorder="1" applyAlignment="1">
      <alignment horizontal="center"/>
    </xf>
    <xf numFmtId="0" fontId="324" fillId="0" borderId="0" xfId="0" applyFont="1" applyFill="1" applyAlignment="1">
      <alignment horizontal="left"/>
    </xf>
    <xf numFmtId="0" fontId="324" fillId="0" borderId="0" xfId="0" applyFont="1" applyFill="1" applyAlignment="1">
      <alignment horizontal="center"/>
    </xf>
    <xf numFmtId="0" fontId="322" fillId="0" borderId="0" xfId="0" applyFont="1" applyFill="1" applyAlignment="1">
      <alignment horizontal="left"/>
    </xf>
    <xf numFmtId="49" fontId="322" fillId="0" borderId="16" xfId="0" applyNumberFormat="1" applyFont="1" applyFill="1" applyBorder="1" applyAlignment="1">
      <alignment horizontal="center"/>
    </xf>
    <xf numFmtId="0" fontId="325" fillId="0" borderId="108" xfId="0" applyFont="1" applyFill="1" applyBorder="1" applyAlignment="1">
      <alignment horizontal="center" vertical="top"/>
    </xf>
    <xf numFmtId="49" fontId="347" fillId="0" borderId="16" xfId="0" applyNumberFormat="1" applyFont="1" applyFill="1" applyBorder="1" applyAlignment="1">
      <alignment horizontal="center"/>
    </xf>
    <xf numFmtId="0" fontId="326" fillId="0" borderId="30" xfId="0" applyFont="1" applyFill="1" applyBorder="1" applyAlignment="1">
      <alignment horizontal="center" vertical="center"/>
    </xf>
    <xf numFmtId="0" fontId="326" fillId="0" borderId="0" xfId="0" applyFont="1" applyFill="1" applyAlignment="1">
      <alignment vertical="center"/>
    </xf>
    <xf numFmtId="0" fontId="327" fillId="0" borderId="23" xfId="0" applyFont="1" applyFill="1" applyBorder="1" applyAlignment="1">
      <alignment horizontal="center" vertical="center" wrapText="1"/>
    </xf>
    <xf numFmtId="0" fontId="327" fillId="0" borderId="109" xfId="0" applyFont="1" applyFill="1" applyBorder="1" applyAlignment="1">
      <alignment horizontal="center" vertical="center" wrapText="1"/>
    </xf>
    <xf numFmtId="0" fontId="327" fillId="0" borderId="110" xfId="0" applyFont="1" applyFill="1" applyBorder="1" applyAlignment="1">
      <alignment horizontal="center" vertical="center" wrapText="1"/>
    </xf>
    <xf numFmtId="0" fontId="327" fillId="0" borderId="24" xfId="0" applyFont="1" applyFill="1" applyBorder="1" applyAlignment="1">
      <alignment horizontal="center" vertical="center" wrapText="1"/>
    </xf>
    <xf numFmtId="0" fontId="327" fillId="0" borderId="111" xfId="0" applyFont="1" applyFill="1" applyBorder="1" applyAlignment="1">
      <alignment horizontal="center" vertical="center" wrapText="1"/>
    </xf>
    <xf numFmtId="0" fontId="327" fillId="0" borderId="46" xfId="0" applyFont="1" applyFill="1" applyBorder="1" applyAlignment="1">
      <alignment horizontal="center" vertical="center" wrapText="1"/>
    </xf>
    <xf numFmtId="0" fontId="327" fillId="0" borderId="33" xfId="0" applyFont="1" applyFill="1" applyBorder="1" applyAlignment="1">
      <alignment horizontal="center" vertical="center" wrapText="1"/>
    </xf>
    <xf numFmtId="0" fontId="327" fillId="0" borderId="34" xfId="0" applyFont="1" applyFill="1" applyBorder="1" applyAlignment="1">
      <alignment horizontal="center" vertical="center" wrapText="1"/>
    </xf>
    <xf numFmtId="0" fontId="327" fillId="0" borderId="32" xfId="0" applyFont="1" applyFill="1" applyBorder="1" applyAlignment="1">
      <alignment horizontal="center" vertical="center" wrapText="1"/>
    </xf>
    <xf numFmtId="0" fontId="327" fillId="0" borderId="112" xfId="0" applyFont="1" applyFill="1" applyBorder="1" applyAlignment="1">
      <alignment horizontal="center" vertical="center" wrapText="1"/>
    </xf>
    <xf numFmtId="0" fontId="327" fillId="0" borderId="0" xfId="0" applyFont="1" applyFill="1"/>
    <xf numFmtId="0" fontId="327" fillId="0" borderId="113" xfId="0" applyFont="1" applyFill="1" applyBorder="1" applyAlignment="1">
      <alignment horizontal="center" vertical="center" wrapText="1"/>
    </xf>
    <xf numFmtId="0" fontId="327" fillId="0" borderId="17" xfId="0" applyFont="1" applyFill="1" applyBorder="1" applyAlignment="1">
      <alignment horizontal="center" vertical="center" wrapText="1"/>
    </xf>
    <xf numFmtId="0" fontId="327" fillId="0" borderId="15" xfId="0" applyFont="1" applyFill="1" applyBorder="1" applyAlignment="1">
      <alignment horizontal="center" vertical="center" wrapText="1"/>
    </xf>
    <xf numFmtId="0" fontId="327" fillId="0" borderId="16" xfId="0" applyFont="1" applyFill="1" applyBorder="1" applyAlignment="1">
      <alignment horizontal="center" vertical="center" wrapText="1"/>
    </xf>
    <xf numFmtId="0" fontId="327" fillId="0" borderId="114" xfId="0" applyFont="1" applyFill="1" applyBorder="1" applyAlignment="1">
      <alignment horizontal="center" vertical="center" wrapText="1"/>
    </xf>
    <xf numFmtId="0" fontId="327" fillId="0" borderId="38" xfId="0" applyFont="1" applyFill="1" applyBorder="1" applyAlignment="1">
      <alignment horizontal="center" vertical="center" wrapText="1"/>
    </xf>
    <xf numFmtId="0" fontId="327" fillId="0" borderId="8" xfId="0" applyFont="1" applyFill="1" applyBorder="1" applyAlignment="1">
      <alignment horizontal="center" vertical="center" wrapText="1"/>
    </xf>
    <xf numFmtId="0" fontId="327" fillId="0" borderId="48" xfId="0" applyFont="1" applyFill="1" applyBorder="1" applyAlignment="1">
      <alignment horizontal="center" vertical="center" wrapText="1"/>
    </xf>
    <xf numFmtId="0" fontId="328" fillId="0" borderId="40" xfId="0" applyFont="1" applyFill="1" applyBorder="1" applyAlignment="1">
      <alignment horizontal="center" vertical="top"/>
    </xf>
    <xf numFmtId="0" fontId="328" fillId="0" borderId="41" xfId="0" applyFont="1" applyFill="1" applyBorder="1" applyAlignment="1">
      <alignment horizontal="center" vertical="top"/>
    </xf>
    <xf numFmtId="0" fontId="328" fillId="0" borderId="43" xfId="0" applyFont="1" applyFill="1" applyBorder="1" applyAlignment="1">
      <alignment horizontal="center" vertical="top"/>
    </xf>
    <xf numFmtId="0" fontId="328" fillId="0" borderId="115" xfId="0" applyFont="1" applyFill="1" applyBorder="1" applyAlignment="1">
      <alignment horizontal="center" vertical="top"/>
    </xf>
    <xf numFmtId="0" fontId="328" fillId="0" borderId="49" xfId="0" applyFont="1" applyFill="1" applyBorder="1" applyAlignment="1">
      <alignment horizontal="center" vertical="top"/>
    </xf>
    <xf numFmtId="0" fontId="328" fillId="0" borderId="44" xfId="0" applyFont="1" applyFill="1" applyBorder="1" applyAlignment="1">
      <alignment horizontal="center" vertical="top"/>
    </xf>
    <xf numFmtId="0" fontId="328" fillId="0" borderId="42" xfId="0" applyFont="1" applyFill="1" applyBorder="1" applyAlignment="1">
      <alignment horizontal="center" vertical="top"/>
    </xf>
    <xf numFmtId="0" fontId="328" fillId="0" borderId="0" xfId="0" applyFont="1" applyFill="1" applyAlignment="1">
      <alignment vertical="top"/>
    </xf>
    <xf numFmtId="0" fontId="322" fillId="0" borderId="116" xfId="0" applyFont="1" applyFill="1" applyBorder="1" applyAlignment="1">
      <alignment horizontal="center"/>
    </xf>
    <xf numFmtId="0" fontId="322" fillId="0" borderId="65" xfId="0" applyFont="1" applyFill="1" applyBorder="1" applyAlignment="1">
      <alignment horizontal="center"/>
    </xf>
    <xf numFmtId="0" fontId="322" fillId="0" borderId="117" xfId="0" applyFont="1" applyFill="1" applyBorder="1" applyAlignment="1">
      <alignment horizontal="center"/>
    </xf>
    <xf numFmtId="0" fontId="323" fillId="0" borderId="0" xfId="0" applyFont="1" applyFill="1" applyAlignment="1">
      <alignment vertical="top"/>
    </xf>
    <xf numFmtId="49" fontId="329" fillId="0" borderId="21" xfId="0" applyNumberFormat="1" applyFont="1" applyFill="1" applyBorder="1" applyAlignment="1">
      <alignment horizontal="center" vertical="center"/>
    </xf>
    <xf numFmtId="49" fontId="329" fillId="0" borderId="32" xfId="0" applyNumberFormat="1" applyFont="1" applyFill="1" applyBorder="1" applyAlignment="1">
      <alignment horizontal="center" vertical="center"/>
    </xf>
    <xf numFmtId="0" fontId="329" fillId="0" borderId="34" xfId="0" applyFont="1" applyFill="1" applyBorder="1" applyAlignment="1">
      <alignment horizontal="left" vertical="center" wrapText="1"/>
    </xf>
    <xf numFmtId="0" fontId="329" fillId="0" borderId="35" xfId="0" applyFont="1" applyFill="1" applyBorder="1" applyAlignment="1">
      <alignment horizontal="left" vertical="center" wrapText="1"/>
    </xf>
    <xf numFmtId="0" fontId="329" fillId="0" borderId="32" xfId="0" applyFont="1" applyFill="1" applyBorder="1" applyAlignment="1">
      <alignment horizontal="left" vertical="center" wrapText="1"/>
    </xf>
    <xf numFmtId="0" fontId="329" fillId="0" borderId="47" xfId="0" applyFont="1" applyFill="1" applyBorder="1" applyAlignment="1">
      <alignment horizontal="center" vertical="center"/>
    </xf>
    <xf numFmtId="165" fontId="329" fillId="0" borderId="46" xfId="0" applyNumberFormat="1" applyFont="1" applyFill="1" applyBorder="1" applyAlignment="1">
      <alignment horizontal="center" vertical="center"/>
    </xf>
    <xf numFmtId="165" fontId="329" fillId="0" borderId="33" xfId="0" applyNumberFormat="1" applyFont="1" applyFill="1" applyBorder="1" applyAlignment="1">
      <alignment horizontal="center" vertical="center"/>
    </xf>
    <xf numFmtId="165" fontId="329" fillId="0" borderId="47" xfId="0" applyNumberFormat="1" applyFont="1" applyFill="1" applyBorder="1" applyAlignment="1">
      <alignment horizontal="center" vertical="center"/>
    </xf>
    <xf numFmtId="0" fontId="329" fillId="0" borderId="0" xfId="0" applyFont="1" applyFill="1" applyAlignment="1">
      <alignment vertical="center"/>
    </xf>
    <xf numFmtId="49" fontId="329" fillId="0" borderId="27" xfId="0" applyNumberFormat="1" applyFont="1" applyFill="1" applyBorder="1" applyAlignment="1">
      <alignment horizontal="center" vertical="center"/>
    </xf>
    <xf numFmtId="49" fontId="329" fillId="0" borderId="14" xfId="0" applyNumberFormat="1" applyFont="1" applyFill="1" applyBorder="1" applyAlignment="1">
      <alignment horizontal="center" vertical="center"/>
    </xf>
    <xf numFmtId="0" fontId="329" fillId="0" borderId="12" xfId="0" applyFont="1" applyFill="1" applyBorder="1" applyAlignment="1">
      <alignment horizontal="left" vertical="center" wrapText="1" indent="1"/>
    </xf>
    <xf numFmtId="0" fontId="329" fillId="0" borderId="13" xfId="0" applyFont="1" applyFill="1" applyBorder="1" applyAlignment="1">
      <alignment horizontal="left" vertical="center" wrapText="1" indent="1"/>
    </xf>
    <xf numFmtId="0" fontId="329" fillId="0" borderId="14" xfId="0" applyFont="1" applyFill="1" applyBorder="1" applyAlignment="1">
      <alignment horizontal="left" vertical="center" wrapText="1" indent="1"/>
    </xf>
    <xf numFmtId="0" fontId="329" fillId="0" borderId="48" xfId="0" applyFont="1" applyFill="1" applyBorder="1" applyAlignment="1">
      <alignment horizontal="center" vertical="center"/>
    </xf>
    <xf numFmtId="165" fontId="329" fillId="0" borderId="38" xfId="0" applyNumberFormat="1" applyFont="1" applyFill="1" applyBorder="1" applyAlignment="1">
      <alignment horizontal="center" vertical="center"/>
    </xf>
    <xf numFmtId="165" fontId="329" fillId="0" borderId="8" xfId="0" applyNumberFormat="1" applyFont="1" applyFill="1" applyBorder="1" applyAlignment="1">
      <alignment horizontal="center" vertical="center"/>
    </xf>
    <xf numFmtId="165" fontId="329" fillId="0" borderId="48" xfId="0" applyNumberFormat="1" applyFont="1" applyFill="1" applyBorder="1" applyAlignment="1">
      <alignment horizontal="center" vertical="center"/>
    </xf>
    <xf numFmtId="0" fontId="329" fillId="0" borderId="12" xfId="0" applyFont="1" applyFill="1" applyBorder="1" applyAlignment="1">
      <alignment horizontal="left" vertical="center" wrapText="1" indent="2"/>
    </xf>
    <xf numFmtId="0" fontId="329" fillId="0" borderId="13" xfId="0" applyFont="1" applyFill="1" applyBorder="1" applyAlignment="1">
      <alignment horizontal="left" vertical="center" wrapText="1" indent="2"/>
    </xf>
    <xf numFmtId="0" fontId="329" fillId="0" borderId="14" xfId="0" applyFont="1" applyFill="1" applyBorder="1" applyAlignment="1">
      <alignment horizontal="left" vertical="center" wrapText="1" indent="2"/>
    </xf>
    <xf numFmtId="0" fontId="329" fillId="0" borderId="12" xfId="0" applyFont="1" applyFill="1" applyBorder="1" applyAlignment="1">
      <alignment horizontal="left" vertical="center" wrapText="1"/>
    </xf>
    <xf numFmtId="0" fontId="329" fillId="0" borderId="13" xfId="0" applyFont="1" applyFill="1" applyBorder="1" applyAlignment="1">
      <alignment horizontal="left" vertical="center" wrapText="1"/>
    </xf>
    <xf numFmtId="0" fontId="329" fillId="0" borderId="14" xfId="0" applyFont="1" applyFill="1" applyBorder="1" applyAlignment="1">
      <alignment horizontal="left" vertical="center" wrapText="1"/>
    </xf>
    <xf numFmtId="0" fontId="329" fillId="0" borderId="12" xfId="0" applyFont="1" applyFill="1" applyBorder="1" applyAlignment="1">
      <alignment horizontal="left" vertical="center" wrapText="1" indent="3"/>
    </xf>
    <xf numFmtId="0" fontId="329" fillId="0" borderId="13" xfId="0" applyFont="1" applyFill="1" applyBorder="1" applyAlignment="1">
      <alignment horizontal="left" vertical="center" wrapText="1" indent="3"/>
    </xf>
    <xf numFmtId="0" fontId="329" fillId="0" borderId="14" xfId="0" applyFont="1" applyFill="1" applyBorder="1" applyAlignment="1">
      <alignment horizontal="left" vertical="center" wrapText="1" indent="3"/>
    </xf>
    <xf numFmtId="0" fontId="329" fillId="0" borderId="12" xfId="0" applyFont="1" applyFill="1" applyBorder="1" applyAlignment="1">
      <alignment horizontal="left" vertical="center" wrapText="1" indent="4"/>
    </xf>
    <xf numFmtId="0" fontId="329" fillId="0" borderId="13" xfId="0" applyFont="1" applyFill="1" applyBorder="1" applyAlignment="1">
      <alignment horizontal="left" vertical="center" wrapText="1" indent="4"/>
    </xf>
    <xf numFmtId="0" fontId="329" fillId="0" borderId="14" xfId="0" applyFont="1" applyFill="1" applyBorder="1" applyAlignment="1">
      <alignment horizontal="left" vertical="center" wrapText="1" indent="4"/>
    </xf>
    <xf numFmtId="49" fontId="329" fillId="0" borderId="40" xfId="0" applyNumberFormat="1" applyFont="1" applyFill="1" applyBorder="1" applyAlignment="1">
      <alignment horizontal="center" vertical="center"/>
    </xf>
    <xf numFmtId="49" fontId="329" fillId="0" borderId="41" xfId="0" applyNumberFormat="1" applyFont="1" applyFill="1" applyBorder="1" applyAlignment="1">
      <alignment horizontal="center" vertical="center"/>
    </xf>
    <xf numFmtId="0" fontId="329" fillId="0" borderId="43" xfId="0" applyFont="1" applyFill="1" applyBorder="1" applyAlignment="1">
      <alignment horizontal="left" vertical="center" wrapText="1" indent="2"/>
    </xf>
    <xf numFmtId="0" fontId="329" fillId="0" borderId="115" xfId="0" applyFont="1" applyFill="1" applyBorder="1" applyAlignment="1">
      <alignment horizontal="left" vertical="center" wrapText="1" indent="2"/>
    </xf>
    <xf numFmtId="0" fontId="329" fillId="0" borderId="41" xfId="0" applyFont="1" applyFill="1" applyBorder="1" applyAlignment="1">
      <alignment horizontal="left" vertical="center" wrapText="1" indent="2"/>
    </xf>
    <xf numFmtId="0" fontId="329" fillId="0" borderId="118" xfId="0" applyFont="1" applyFill="1" applyBorder="1" applyAlignment="1">
      <alignment horizontal="center" vertical="center"/>
    </xf>
    <xf numFmtId="165" fontId="329" fillId="0" borderId="119" xfId="0" applyNumberFormat="1" applyFont="1" applyFill="1" applyBorder="1" applyAlignment="1">
      <alignment horizontal="center" vertical="center"/>
    </xf>
    <xf numFmtId="165" fontId="329" fillId="0" borderId="9" xfId="0" applyNumberFormat="1" applyFont="1" applyFill="1" applyBorder="1" applyAlignment="1">
      <alignment horizontal="center" vertical="center"/>
    </xf>
    <xf numFmtId="165" fontId="329" fillId="0" borderId="118" xfId="0" applyNumberFormat="1" applyFont="1" applyFill="1" applyBorder="1" applyAlignment="1">
      <alignment horizontal="center" vertical="center"/>
    </xf>
    <xf numFmtId="0" fontId="329" fillId="0" borderId="34" xfId="0" applyFont="1" applyFill="1" applyBorder="1" applyAlignment="1">
      <alignment horizontal="left" vertical="center" wrapText="1" indent="1"/>
    </xf>
    <xf numFmtId="0" fontId="329" fillId="0" borderId="35" xfId="0" applyFont="1" applyFill="1" applyBorder="1" applyAlignment="1">
      <alignment horizontal="left" vertical="center" wrapText="1" indent="1"/>
    </xf>
    <xf numFmtId="0" fontId="329" fillId="0" borderId="32" xfId="0" applyFont="1" applyFill="1" applyBorder="1" applyAlignment="1">
      <alignment horizontal="left" vertical="center" wrapText="1" indent="1"/>
    </xf>
    <xf numFmtId="0" fontId="329" fillId="0" borderId="49" xfId="0" applyFont="1" applyFill="1" applyBorder="1" applyAlignment="1">
      <alignment horizontal="center" vertical="center"/>
    </xf>
    <xf numFmtId="165" fontId="329" fillId="0" borderId="44" xfId="0" applyNumberFormat="1" applyFont="1" applyFill="1" applyBorder="1" applyAlignment="1">
      <alignment horizontal="center" vertical="center"/>
    </xf>
    <xf numFmtId="165" fontId="329" fillId="0" borderId="42" xfId="0" applyNumberFormat="1" applyFont="1" applyFill="1" applyBorder="1" applyAlignment="1">
      <alignment horizontal="center" vertical="center"/>
    </xf>
    <xf numFmtId="165" fontId="329" fillId="0" borderId="49" xfId="0" applyNumberFormat="1" applyFont="1" applyFill="1" applyBorder="1" applyAlignment="1">
      <alignment horizontal="center" vertical="center"/>
    </xf>
    <xf numFmtId="0" fontId="329" fillId="0" borderId="43" xfId="0" applyFont="1" applyFill="1" applyBorder="1" applyAlignment="1">
      <alignment horizontal="left" vertical="center" wrapText="1" indent="1"/>
    </xf>
    <xf numFmtId="0" fontId="329" fillId="0" borderId="115" xfId="0" applyFont="1" applyFill="1" applyBorder="1" applyAlignment="1">
      <alignment horizontal="left" vertical="center" wrapText="1" indent="1"/>
    </xf>
    <xf numFmtId="0" fontId="329" fillId="0" borderId="41" xfId="0" applyFont="1" applyFill="1" applyBorder="1" applyAlignment="1">
      <alignment horizontal="left" vertical="center" wrapText="1" indent="1"/>
    </xf>
    <xf numFmtId="0" fontId="329" fillId="0" borderId="114" xfId="0" applyFont="1" applyFill="1" applyBorder="1" applyAlignment="1">
      <alignment horizontal="center" vertical="center"/>
    </xf>
    <xf numFmtId="165" fontId="329" fillId="0" borderId="120" xfId="0" applyNumberFormat="1" applyFont="1" applyFill="1" applyBorder="1" applyAlignment="1">
      <alignment horizontal="center" vertical="center"/>
    </xf>
    <xf numFmtId="165" fontId="329" fillId="0" borderId="19" xfId="0" applyNumberFormat="1" applyFont="1" applyFill="1" applyBorder="1" applyAlignment="1">
      <alignment horizontal="center" vertical="center"/>
    </xf>
    <xf numFmtId="165" fontId="329" fillId="0" borderId="114" xfId="0" applyNumberFormat="1" applyFont="1" applyFill="1" applyBorder="1" applyAlignment="1">
      <alignment horizontal="center" vertical="center"/>
    </xf>
    <xf numFmtId="0" fontId="329" fillId="0" borderId="0" xfId="0" applyFont="1" applyFill="1" applyAlignment="1">
      <alignment vertical="top"/>
    </xf>
    <xf numFmtId="0" fontId="329" fillId="0" borderId="43" xfId="0" applyFont="1" applyFill="1" applyBorder="1" applyAlignment="1">
      <alignment horizontal="left" vertical="center" wrapText="1"/>
    </xf>
    <xf numFmtId="0" fontId="329" fillId="0" borderId="115" xfId="0" applyFont="1" applyFill="1" applyBorder="1" applyAlignment="1">
      <alignment horizontal="left" vertical="center" wrapText="1"/>
    </xf>
    <xf numFmtId="0" fontId="329" fillId="0" borderId="41" xfId="0" applyFont="1" applyFill="1" applyBorder="1" applyAlignment="1">
      <alignment horizontal="left" vertical="center" wrapText="1"/>
    </xf>
    <xf numFmtId="49" fontId="329" fillId="0" borderId="113" xfId="0" applyNumberFormat="1" applyFont="1" applyFill="1" applyBorder="1" applyAlignment="1">
      <alignment horizontal="center" vertical="center"/>
    </xf>
    <xf numFmtId="49" fontId="329" fillId="0" borderId="17" xfId="0" applyNumberFormat="1" applyFont="1" applyFill="1" applyBorder="1" applyAlignment="1">
      <alignment horizontal="center" vertical="center"/>
    </xf>
    <xf numFmtId="0" fontId="329" fillId="0" borderId="15" xfId="0" applyFont="1" applyFill="1" applyBorder="1" applyAlignment="1">
      <alignment horizontal="left" vertical="center" wrapText="1"/>
    </xf>
    <xf numFmtId="0" fontId="329" fillId="0" borderId="16" xfId="0" applyFont="1" applyFill="1" applyBorder="1" applyAlignment="1">
      <alignment horizontal="left" vertical="center" wrapText="1"/>
    </xf>
    <xf numFmtId="0" fontId="329" fillId="0" borderId="17" xfId="0" applyFont="1" applyFill="1" applyBorder="1" applyAlignment="1">
      <alignment horizontal="left" vertical="center" wrapText="1"/>
    </xf>
    <xf numFmtId="0" fontId="329" fillId="0" borderId="43" xfId="0" applyFont="1" applyFill="1" applyBorder="1" applyAlignment="1">
      <alignment horizontal="left" vertical="center" wrapText="1" indent="3"/>
    </xf>
    <xf numFmtId="0" fontId="329" fillId="0" borderId="115" xfId="0" applyFont="1" applyFill="1" applyBorder="1" applyAlignment="1">
      <alignment horizontal="left" vertical="center" wrapText="1" indent="3"/>
    </xf>
    <xf numFmtId="0" fontId="329" fillId="0" borderId="41" xfId="0" applyFont="1" applyFill="1" applyBorder="1" applyAlignment="1">
      <alignment horizontal="left" vertical="center" wrapText="1" indent="3"/>
    </xf>
    <xf numFmtId="0" fontId="329" fillId="0" borderId="38" xfId="0" applyFont="1" applyFill="1" applyBorder="1" applyAlignment="1">
      <alignment horizontal="center" vertical="center"/>
    </xf>
    <xf numFmtId="0" fontId="329" fillId="0" borderId="8" xfId="0" applyFont="1" applyFill="1" applyBorder="1" applyAlignment="1">
      <alignment horizontal="center" vertical="center"/>
    </xf>
    <xf numFmtId="1" fontId="348" fillId="0" borderId="8" xfId="0" applyNumberFormat="1" applyFont="1" applyFill="1" applyBorder="1" applyAlignment="1">
      <alignment horizontal="center" vertical="center"/>
    </xf>
    <xf numFmtId="49" fontId="329" fillId="0" borderId="121" xfId="0" applyNumberFormat="1" applyFont="1" applyFill="1" applyBorder="1" applyAlignment="1">
      <alignment horizontal="center" vertical="center"/>
    </xf>
    <xf numFmtId="49" fontId="329" fillId="0" borderId="11" xfId="0" applyNumberFormat="1" applyFont="1" applyFill="1" applyBorder="1" applyAlignment="1">
      <alignment horizontal="center" vertical="center"/>
    </xf>
    <xf numFmtId="0" fontId="329" fillId="0" borderId="10" xfId="0" applyFont="1" applyFill="1" applyBorder="1" applyAlignment="1">
      <alignment horizontal="left" vertical="center" wrapText="1"/>
    </xf>
    <xf numFmtId="0" fontId="329" fillId="0" borderId="108" xfId="0" applyFont="1" applyFill="1" applyBorder="1" applyAlignment="1">
      <alignment horizontal="left" vertical="center" wrapText="1"/>
    </xf>
    <xf numFmtId="0" fontId="329" fillId="0" borderId="11" xfId="0" applyFont="1" applyFill="1" applyBorder="1" applyAlignment="1">
      <alignment horizontal="left" vertical="center" wrapText="1"/>
    </xf>
    <xf numFmtId="0" fontId="329" fillId="0" borderId="119" xfId="0" applyFont="1" applyFill="1" applyBorder="1" applyAlignment="1">
      <alignment horizontal="center" vertical="center"/>
    </xf>
    <xf numFmtId="0" fontId="329" fillId="0" borderId="9" xfId="0" applyFont="1" applyFill="1" applyBorder="1" applyAlignment="1">
      <alignment horizontal="center" vertical="center"/>
    </xf>
    <xf numFmtId="1" fontId="329" fillId="0" borderId="9" xfId="0" applyNumberFormat="1" applyFont="1" applyFill="1" applyBorder="1" applyAlignment="1">
      <alignment horizontal="center" vertical="center"/>
    </xf>
    <xf numFmtId="1" fontId="329" fillId="0" borderId="118" xfId="0" applyNumberFormat="1" applyFont="1" applyFill="1" applyBorder="1" applyAlignment="1">
      <alignment horizontal="center" vertical="center"/>
    </xf>
    <xf numFmtId="49" fontId="326" fillId="0" borderId="116" xfId="0" applyNumberFormat="1" applyFont="1" applyFill="1" applyBorder="1" applyAlignment="1">
      <alignment horizontal="center" vertical="center"/>
    </xf>
    <xf numFmtId="49" fontId="326" fillId="0" borderId="65" xfId="0" applyNumberFormat="1" applyFont="1" applyFill="1" applyBorder="1" applyAlignment="1">
      <alignment horizontal="center" vertical="center"/>
    </xf>
    <xf numFmtId="49" fontId="326" fillId="0" borderId="117" xfId="0" applyNumberFormat="1" applyFont="1" applyFill="1" applyBorder="1" applyAlignment="1">
      <alignment horizontal="center" vertical="center"/>
    </xf>
    <xf numFmtId="0" fontId="329" fillId="0" borderId="23" xfId="0" applyFont="1" applyFill="1" applyBorder="1" applyAlignment="1">
      <alignment horizontal="center" vertical="center" wrapText="1"/>
    </xf>
    <xf numFmtId="0" fontId="329" fillId="0" borderId="109" xfId="0" applyFont="1" applyFill="1" applyBorder="1" applyAlignment="1">
      <alignment horizontal="center" vertical="center" wrapText="1"/>
    </xf>
    <xf numFmtId="0" fontId="329" fillId="0" borderId="110" xfId="0" applyFont="1" applyFill="1" applyBorder="1" applyAlignment="1">
      <alignment horizontal="center" vertical="center" wrapText="1"/>
    </xf>
    <xf numFmtId="0" fontId="329" fillId="0" borderId="24" xfId="0" applyFont="1" applyFill="1" applyBorder="1" applyAlignment="1">
      <alignment horizontal="center" vertical="center" wrapText="1"/>
    </xf>
    <xf numFmtId="0" fontId="329" fillId="0" borderId="111" xfId="0" applyFont="1" applyFill="1" applyBorder="1" applyAlignment="1">
      <alignment horizontal="center" vertical="center" wrapText="1"/>
    </xf>
    <xf numFmtId="0" fontId="329" fillId="0" borderId="46" xfId="0" applyFont="1" applyFill="1" applyBorder="1" applyAlignment="1">
      <alignment horizontal="center" vertical="center" wrapText="1"/>
    </xf>
    <xf numFmtId="0" fontId="329" fillId="0" borderId="34" xfId="0" applyFont="1" applyFill="1" applyBorder="1" applyAlignment="1">
      <alignment horizontal="center" vertical="center" wrapText="1"/>
    </xf>
    <xf numFmtId="0" fontId="329" fillId="0" borderId="112" xfId="0" applyFont="1" applyFill="1" applyBorder="1" applyAlignment="1">
      <alignment horizontal="center" vertical="center" wrapText="1"/>
    </xf>
    <xf numFmtId="0" fontId="329" fillId="0" borderId="0" xfId="0" applyFont="1" applyFill="1"/>
    <xf numFmtId="0" fontId="329" fillId="0" borderId="113" xfId="0" applyFont="1" applyFill="1" applyBorder="1" applyAlignment="1">
      <alignment horizontal="center" vertical="center" wrapText="1"/>
    </xf>
    <xf numFmtId="0" fontId="329" fillId="0" borderId="17" xfId="0" applyFont="1" applyFill="1" applyBorder="1" applyAlignment="1">
      <alignment horizontal="center" vertical="center" wrapText="1"/>
    </xf>
    <xf numFmtId="0" fontId="329" fillId="0" borderId="15" xfId="0" applyFont="1" applyFill="1" applyBorder="1" applyAlignment="1">
      <alignment horizontal="center" vertical="center" wrapText="1"/>
    </xf>
    <xf numFmtId="0" fontId="329" fillId="0" borderId="16" xfId="0" applyFont="1" applyFill="1" applyBorder="1" applyAlignment="1">
      <alignment horizontal="center" vertical="center" wrapText="1"/>
    </xf>
    <xf numFmtId="0" fontId="329" fillId="0" borderId="114" xfId="0" applyFont="1" applyFill="1" applyBorder="1" applyAlignment="1">
      <alignment horizontal="center" vertical="center" wrapText="1"/>
    </xf>
    <xf numFmtId="0" fontId="329" fillId="0" borderId="38" xfId="0" applyFont="1" applyFill="1" applyBorder="1" applyAlignment="1">
      <alignment horizontal="center" vertical="center" wrapText="1"/>
    </xf>
    <xf numFmtId="0" fontId="330" fillId="0" borderId="40" xfId="0" applyFont="1" applyFill="1" applyBorder="1" applyAlignment="1">
      <alignment horizontal="center" vertical="top"/>
    </xf>
    <xf numFmtId="0" fontId="330" fillId="0" borderId="41" xfId="0" applyFont="1" applyFill="1" applyBorder="1" applyAlignment="1">
      <alignment horizontal="center" vertical="top"/>
    </xf>
    <xf numFmtId="0" fontId="330" fillId="0" borderId="43" xfId="0" applyFont="1" applyFill="1" applyBorder="1" applyAlignment="1">
      <alignment horizontal="center" vertical="top"/>
    </xf>
    <xf numFmtId="0" fontId="330" fillId="0" borderId="115" xfId="0" applyFont="1" applyFill="1" applyBorder="1" applyAlignment="1">
      <alignment horizontal="center" vertical="top"/>
    </xf>
    <xf numFmtId="0" fontId="330" fillId="0" borderId="49" xfId="0" applyFont="1" applyFill="1" applyBorder="1" applyAlignment="1">
      <alignment horizontal="center" vertical="top"/>
    </xf>
    <xf numFmtId="0" fontId="330" fillId="0" borderId="44" xfId="0" applyFont="1" applyFill="1" applyBorder="1" applyAlignment="1">
      <alignment horizontal="center" vertical="top"/>
    </xf>
    <xf numFmtId="0" fontId="330" fillId="0" borderId="42" xfId="0" applyFont="1" applyFill="1" applyBorder="1" applyAlignment="1">
      <alignment horizontal="center" vertical="top"/>
    </xf>
    <xf numFmtId="0" fontId="330" fillId="0" borderId="0" xfId="0" applyFont="1" applyFill="1" applyAlignment="1">
      <alignment vertical="top"/>
    </xf>
    <xf numFmtId="49" fontId="329" fillId="0" borderId="21" xfId="0" applyNumberFormat="1" applyFont="1" applyFill="1" applyBorder="1" applyAlignment="1">
      <alignment horizontal="left" vertical="center" wrapText="1"/>
    </xf>
    <xf numFmtId="49" fontId="329" fillId="0" borderId="35" xfId="0" applyNumberFormat="1" applyFont="1" applyFill="1" applyBorder="1" applyAlignment="1">
      <alignment horizontal="left" vertical="center" wrapText="1"/>
    </xf>
    <xf numFmtId="49" fontId="329" fillId="0" borderId="32" xfId="0" applyNumberFormat="1" applyFont="1" applyFill="1" applyBorder="1" applyAlignment="1">
      <alignment horizontal="left" vertical="center" wrapText="1"/>
    </xf>
    <xf numFmtId="166" fontId="329" fillId="0" borderId="8" xfId="0" applyNumberFormat="1" applyFont="1" applyFill="1" applyBorder="1" applyAlignment="1">
      <alignment horizontal="center" vertical="center"/>
    </xf>
    <xf numFmtId="166" fontId="348" fillId="0" borderId="8" xfId="0" applyNumberFormat="1" applyFont="1" applyFill="1" applyBorder="1" applyAlignment="1">
      <alignment horizontal="center" vertical="center"/>
    </xf>
    <xf numFmtId="0" fontId="348" fillId="0" borderId="8" xfId="0" applyFont="1" applyFill="1" applyBorder="1" applyAlignment="1">
      <alignment horizontal="center" vertical="center"/>
    </xf>
    <xf numFmtId="166" fontId="348" fillId="0" borderId="48" xfId="0" applyNumberFormat="1" applyFont="1" applyFill="1" applyBorder="1" applyAlignment="1">
      <alignment horizontal="center" vertical="center"/>
    </xf>
    <xf numFmtId="166" fontId="329" fillId="0" borderId="38" xfId="0" applyNumberFormat="1" applyFont="1" applyFill="1" applyBorder="1" applyAlignment="1">
      <alignment horizontal="center" vertical="center"/>
    </xf>
    <xf numFmtId="2" fontId="329" fillId="0" borderId="8" xfId="0" applyNumberFormat="1" applyFont="1" applyFill="1" applyBorder="1" applyAlignment="1">
      <alignment horizontal="center" vertical="center"/>
    </xf>
    <xf numFmtId="2" fontId="348" fillId="0" borderId="48" xfId="0" applyNumberFormat="1" applyFont="1" applyFill="1" applyBorder="1" applyAlignment="1">
      <alignment horizontal="center" vertical="center"/>
    </xf>
    <xf numFmtId="0" fontId="329" fillId="0" borderId="12" xfId="0" applyFont="1" applyFill="1" applyBorder="1" applyAlignment="1">
      <alignment horizontal="left" vertical="center" wrapText="1" indent="5"/>
    </xf>
    <xf numFmtId="0" fontId="329" fillId="0" borderId="13" xfId="0" applyFont="1" applyFill="1" applyBorder="1" applyAlignment="1">
      <alignment horizontal="left" vertical="center" wrapText="1" indent="5"/>
    </xf>
    <xf numFmtId="0" fontId="329" fillId="0" borderId="14" xfId="0" applyFont="1" applyFill="1" applyBorder="1" applyAlignment="1">
      <alignment horizontal="left" vertical="center" wrapText="1" indent="5"/>
    </xf>
    <xf numFmtId="2" fontId="348" fillId="0" borderId="8" xfId="0" applyNumberFormat="1" applyFont="1" applyFill="1" applyBorder="1" applyAlignment="1">
      <alignment horizontal="center" vertical="center"/>
    </xf>
    <xf numFmtId="0" fontId="348" fillId="0" borderId="48" xfId="0" applyFont="1" applyFill="1" applyBorder="1" applyAlignment="1">
      <alignment horizontal="center" vertical="center"/>
    </xf>
    <xf numFmtId="0" fontId="329" fillId="0" borderId="44" xfId="0" applyFont="1" applyFill="1" applyBorder="1" applyAlignment="1">
      <alignment horizontal="center" vertical="center"/>
    </xf>
    <xf numFmtId="0" fontId="329" fillId="0" borderId="42" xfId="0" applyFont="1" applyFill="1" applyBorder="1" applyAlignment="1">
      <alignment horizontal="center" vertical="center"/>
    </xf>
    <xf numFmtId="0" fontId="329" fillId="0" borderId="120" xfId="0" applyFont="1" applyFill="1" applyBorder="1" applyAlignment="1">
      <alignment horizontal="center" vertical="center"/>
    </xf>
    <xf numFmtId="0" fontId="329" fillId="0" borderId="19" xfId="0" applyFont="1" applyFill="1" applyBorder="1" applyAlignment="1">
      <alignment horizontal="center" vertical="center"/>
    </xf>
    <xf numFmtId="0" fontId="329" fillId="0" borderId="49" xfId="0" applyFont="1" applyFill="1" applyBorder="1" applyAlignment="1">
      <alignment horizontal="center" vertical="center" wrapText="1"/>
    </xf>
    <xf numFmtId="0" fontId="331" fillId="0" borderId="35" xfId="0" applyFont="1" applyFill="1" applyBorder="1" applyAlignment="1">
      <alignment horizontal="left"/>
    </xf>
    <xf numFmtId="0" fontId="331" fillId="0" borderId="0" xfId="0" applyFont="1" applyFill="1" applyAlignment="1">
      <alignment horizontal="left"/>
    </xf>
    <xf numFmtId="0" fontId="332" fillId="0" borderId="0" xfId="0" applyFont="1" applyFill="1" applyAlignment="1">
      <alignment horizontal="left"/>
    </xf>
    <xf numFmtId="0" fontId="329" fillId="0" borderId="0" xfId="0" applyFont="1" applyFill="1" applyAlignment="1">
      <alignment horizontal="left"/>
    </xf>
    <xf numFmtId="49" fontId="347" fillId="0" borderId="0" xfId="0" applyNumberFormat="1" applyFont="1" applyFill="1" applyBorder="1" applyAlignment="1">
      <alignment horizontal="center"/>
    </xf>
    <xf numFmtId="0" fontId="24" fillId="0" borderId="0" xfId="53249" applyFont="1" applyFill="1" applyAlignment="1">
      <alignment horizontal="center"/>
    </xf>
    <xf numFmtId="0" fontId="24" fillId="0" borderId="0" xfId="53249" applyFont="1" applyFill="1" applyAlignment="1"/>
    <xf numFmtId="0" fontId="23" fillId="0" borderId="0" xfId="53250" applyFont="1" applyAlignment="1">
      <alignment horizontal="center" vertical="center"/>
    </xf>
    <xf numFmtId="0" fontId="23" fillId="0" borderId="0" xfId="53250" applyFont="1" applyAlignment="1">
      <alignment vertical="center"/>
    </xf>
    <xf numFmtId="49" fontId="349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22" fillId="0" borderId="0" xfId="53250" applyFont="1" applyAlignment="1">
      <alignment horizontal="center" vertical="center"/>
    </xf>
    <xf numFmtId="0" fontId="350" fillId="0" borderId="0" xfId="53250" applyFont="1" applyAlignment="1">
      <alignment horizontal="center" vertical="center"/>
    </xf>
    <xf numFmtId="0" fontId="29" fillId="0" borderId="0" xfId="53250" applyFont="1" applyAlignment="1">
      <alignment horizontal="center" vertical="center"/>
    </xf>
    <xf numFmtId="0" fontId="29" fillId="0" borderId="0" xfId="53250" applyFont="1" applyAlignment="1">
      <alignment vertical="center"/>
    </xf>
    <xf numFmtId="0" fontId="16" fillId="0" borderId="0" xfId="53249" applyFont="1" applyAlignment="1">
      <alignment horizontal="center"/>
    </xf>
    <xf numFmtId="49" fontId="349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0" fontId="342" fillId="0" borderId="0" xfId="53249" applyFont="1" applyFill="1" applyBorder="1" applyAlignment="1">
      <alignment horizontal="center" wrapText="1"/>
    </xf>
    <xf numFmtId="0" fontId="18" fillId="0" borderId="30" xfId="0" applyFont="1" applyFill="1" applyBorder="1" applyAlignment="1">
      <alignment vertical="top"/>
    </xf>
    <xf numFmtId="166" fontId="18" fillId="0" borderId="30" xfId="0" applyNumberFormat="1" applyFont="1" applyFill="1" applyBorder="1" applyAlignment="1">
      <alignment vertical="top"/>
    </xf>
    <xf numFmtId="0" fontId="16" fillId="0" borderId="0" xfId="53249" applyFont="1" applyAlignment="1">
      <alignment horizontal="right" vertical="center"/>
    </xf>
    <xf numFmtId="4" fontId="24" fillId="0" borderId="127" xfId="53249" applyNumberFormat="1" applyFont="1" applyBorder="1" applyAlignment="1">
      <alignment horizontal="center" vertical="center" wrapText="1"/>
    </xf>
    <xf numFmtId="2" fontId="341" fillId="0" borderId="48" xfId="53249" applyNumberFormat="1" applyFont="1" applyFill="1" applyBorder="1" applyAlignment="1">
      <alignment horizontal="center" vertical="center"/>
    </xf>
    <xf numFmtId="2" fontId="341" fillId="0" borderId="48" xfId="53249" applyNumberFormat="1" applyFont="1" applyFill="1" applyBorder="1" applyAlignment="1">
      <alignment horizontal="center" vertical="center" wrapText="1"/>
    </xf>
    <xf numFmtId="2" fontId="341" fillId="0" borderId="118" xfId="53249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</cellXfs>
  <cellStyles count="53252">
    <cellStyle name="_x0004_" xfId="9"/>
    <cellStyle name=" 1" xfId="10"/>
    <cellStyle name=" 1 2" xfId="11"/>
    <cellStyle name=" 1 3" xfId="12"/>
    <cellStyle name=" 1 4" xfId="13"/>
    <cellStyle name=" 1_Stage1" xfId="14"/>
    <cellStyle name="_x000a_bidires=100_x000d_" xfId="15"/>
    <cellStyle name="%" xfId="16"/>
    <cellStyle name="%_Inputs" xfId="17"/>
    <cellStyle name="%_Inputs (const)" xfId="18"/>
    <cellStyle name="%_Inputs Co" xfId="19"/>
    <cellStyle name=";;;" xfId="20"/>
    <cellStyle name=";;; 2" xfId="21"/>
    <cellStyle name=";;; 3" xfId="22"/>
    <cellStyle name=";;; 4" xfId="23"/>
    <cellStyle name="?" xfId="24"/>
    <cellStyle name="?_x0008_" xfId="25"/>
    <cellStyle name="?_x0010_" xfId="26"/>
    <cellStyle name="? 2" xfId="27"/>
    <cellStyle name="? 3" xfId="28"/>
    <cellStyle name="??" xfId="29"/>
    <cellStyle name="???" xfId="30"/>
    <cellStyle name="???_x0008_" xfId="31"/>
    <cellStyle name="??????" xfId="32"/>
    <cellStyle name="?_x0008__Структура" xfId="33"/>
    <cellStyle name="?_x0010__цмро" xfId="34"/>
    <cellStyle name="?…?ж?Ш?и [0.00]" xfId="35"/>
    <cellStyle name="?W??_‘O’с?р??" xfId="36"/>
    <cellStyle name="?Є" xfId="37"/>
    <cellStyle name="_~6099726" xfId="38"/>
    <cellStyle name="_~6099726 2" xfId="39"/>
    <cellStyle name="_~6099726 3" xfId="40"/>
    <cellStyle name="_~6099726 4" xfId="41"/>
    <cellStyle name="_1. БП (min)" xfId="42"/>
    <cellStyle name="_19,20,21" xfId="43"/>
    <cellStyle name="_19,20,21 2" xfId="44"/>
    <cellStyle name="_19,20,21 3" xfId="45"/>
    <cellStyle name="_19,20,21 4" xfId="46"/>
    <cellStyle name="_2008 ИА" xfId="47"/>
    <cellStyle name="_2008г. и 4кв" xfId="48"/>
    <cellStyle name="_3.2.2. МЭФ_14.08.06" xfId="49"/>
    <cellStyle name="_3.2.2. МЭФ_14.08.06 2" xfId="50"/>
    <cellStyle name="_3.2.2. МЭФ_14.08.06 3" xfId="51"/>
    <cellStyle name="_3.2.2. МЭФ_14.08.06 4" xfId="52"/>
    <cellStyle name="_3_1_1 Производственная программа" xfId="53"/>
    <cellStyle name="_3_1_1 Производственная программа 2" xfId="54"/>
    <cellStyle name="_3_1_1 Производственная программа 3" xfId="55"/>
    <cellStyle name="_3_1_1 Производственная программа 4" xfId="56"/>
    <cellStyle name="_3_2_2 Смета затрат" xfId="57"/>
    <cellStyle name="_3_2_2 Смета затрат 2" xfId="58"/>
    <cellStyle name="_3_2_2 Смета затрат 3" xfId="59"/>
    <cellStyle name="_3_2_2 Смета затрат 4" xfId="60"/>
    <cellStyle name="_3_2_9 ФЗП_испр_v2" xfId="61"/>
    <cellStyle name="_3_2_9 ФЗП_испр_v2 2" xfId="62"/>
    <cellStyle name="_3_2_9 ФЗП_испр_v2 3" xfId="63"/>
    <cellStyle name="_3_2_9 ФЗП_испр_v2 4" xfId="64"/>
    <cellStyle name="_3_5_1Capex19_v2" xfId="65"/>
    <cellStyle name="_3_5_1Capex19_v2 2" xfId="66"/>
    <cellStyle name="_3_5_1Capex19_v2 3" xfId="67"/>
    <cellStyle name="_3_5_1Capex19_v2 4" xfId="68"/>
    <cellStyle name="_3_5_2 CAPEX_20_v2" xfId="69"/>
    <cellStyle name="_3_5_2 CAPEX_20_v2 2" xfId="70"/>
    <cellStyle name="_3_5_2 CAPEX_20_v2 3" xfId="71"/>
    <cellStyle name="_3_5_2 CAPEX_20_v2 4" xfId="72"/>
    <cellStyle name="_4. Бюджетные формы ОАО ГПРГ" xfId="73"/>
    <cellStyle name="_4. Бюджетные формы ОАО ГПРГ_Бюджетные формы 2008 план 30.08.07" xfId="74"/>
    <cellStyle name="_5 DO Budjet model_case study испр" xfId="75"/>
    <cellStyle name="_5 DO Budjet model_case study испр 2" xfId="76"/>
    <cellStyle name="_5 DO Budjet model_case study испр 3" xfId="77"/>
    <cellStyle name="_5 DO Budjet model_case study испр 4" xfId="78"/>
    <cellStyle name="_analiz" xfId="79"/>
    <cellStyle name="_analiz 3 м 2008г " xfId="80"/>
    <cellStyle name="_analiz6м v2" xfId="81"/>
    <cellStyle name="_CAPEX 2006 (18.11.2005)" xfId="82"/>
    <cellStyle name="_CAPEX 2006 (18.11.2005) 2" xfId="83"/>
    <cellStyle name="_CAPEX 2006 (18.11.2005) 3" xfId="84"/>
    <cellStyle name="_CAPEX 2006 (18.11.2005) 4" xfId="85"/>
    <cellStyle name="_CashFlow_2007_проект_02_02_final" xfId="86"/>
    <cellStyle name="_FFF" xfId="87"/>
    <cellStyle name="_FFF 2" xfId="88"/>
    <cellStyle name="_FFF 3" xfId="89"/>
    <cellStyle name="_FFF 4" xfId="90"/>
    <cellStyle name="_FFF_New Form10_2" xfId="91"/>
    <cellStyle name="_FFF_New Form10_2 2" xfId="92"/>
    <cellStyle name="_FFF_New Form10_2 3" xfId="93"/>
    <cellStyle name="_FFF_New Form10_2 4" xfId="94"/>
    <cellStyle name="_FFF_Nsi" xfId="95"/>
    <cellStyle name="_FFF_Nsi 2" xfId="96"/>
    <cellStyle name="_FFF_Nsi 3" xfId="97"/>
    <cellStyle name="_FFF_Nsi 4" xfId="98"/>
    <cellStyle name="_FFF_Nsi_1" xfId="99"/>
    <cellStyle name="_FFF_Nsi_1 2" xfId="100"/>
    <cellStyle name="_FFF_Nsi_1 3" xfId="101"/>
    <cellStyle name="_FFF_Nsi_1 4" xfId="102"/>
    <cellStyle name="_FFF_Nsi_139" xfId="103"/>
    <cellStyle name="_FFF_Nsi_139 2" xfId="104"/>
    <cellStyle name="_FFF_Nsi_139 3" xfId="105"/>
    <cellStyle name="_FFF_Nsi_139 4" xfId="106"/>
    <cellStyle name="_FFF_Nsi_140" xfId="107"/>
    <cellStyle name="_FFF_Nsi_140 2" xfId="108"/>
    <cellStyle name="_FFF_Nsi_140 3" xfId="109"/>
    <cellStyle name="_FFF_Nsi_140 4" xfId="110"/>
    <cellStyle name="_FFF_Nsi_140(Зах)" xfId="111"/>
    <cellStyle name="_FFF_Nsi_140(Зах) 2" xfId="112"/>
    <cellStyle name="_FFF_Nsi_140(Зах) 3" xfId="113"/>
    <cellStyle name="_FFF_Nsi_140(Зах) 4" xfId="114"/>
    <cellStyle name="_FFF_Nsi_140_mod" xfId="115"/>
    <cellStyle name="_FFF_Nsi_140_mod 2" xfId="116"/>
    <cellStyle name="_FFF_Nsi_140_mod 3" xfId="117"/>
    <cellStyle name="_FFF_Nsi_140_mod 4" xfId="118"/>
    <cellStyle name="_FFF_Summary" xfId="119"/>
    <cellStyle name="_FFF_Summary 2" xfId="120"/>
    <cellStyle name="_FFF_Summary 3" xfId="121"/>
    <cellStyle name="_FFF_Summary 4" xfId="122"/>
    <cellStyle name="_FFF_Tax_form_1кв_3" xfId="123"/>
    <cellStyle name="_FFF_Tax_form_1кв_3 2" xfId="124"/>
    <cellStyle name="_FFF_Tax_form_1кв_3 3" xfId="125"/>
    <cellStyle name="_FFF_Tax_form_1кв_3 4" xfId="126"/>
    <cellStyle name="_FFF_БКЭ" xfId="127"/>
    <cellStyle name="_FFF_БКЭ 2" xfId="128"/>
    <cellStyle name="_FFF_БКЭ 3" xfId="129"/>
    <cellStyle name="_FFF_БКЭ 4" xfId="130"/>
    <cellStyle name="_Final_Book_010301" xfId="131"/>
    <cellStyle name="_Final_Book_010301 2" xfId="132"/>
    <cellStyle name="_Final_Book_010301 3" xfId="133"/>
    <cellStyle name="_Final_Book_010301 4" xfId="134"/>
    <cellStyle name="_Final_Book_010301_New Form10_2" xfId="135"/>
    <cellStyle name="_Final_Book_010301_New Form10_2 2" xfId="136"/>
    <cellStyle name="_Final_Book_010301_New Form10_2 3" xfId="137"/>
    <cellStyle name="_Final_Book_010301_New Form10_2 4" xfId="138"/>
    <cellStyle name="_Final_Book_010301_Nsi" xfId="139"/>
    <cellStyle name="_Final_Book_010301_Nsi 2" xfId="140"/>
    <cellStyle name="_Final_Book_010301_Nsi 3" xfId="141"/>
    <cellStyle name="_Final_Book_010301_Nsi 4" xfId="142"/>
    <cellStyle name="_Final_Book_010301_Nsi_1" xfId="143"/>
    <cellStyle name="_Final_Book_010301_Nsi_1 2" xfId="144"/>
    <cellStyle name="_Final_Book_010301_Nsi_1 3" xfId="145"/>
    <cellStyle name="_Final_Book_010301_Nsi_1 4" xfId="146"/>
    <cellStyle name="_Final_Book_010301_Nsi_139" xfId="147"/>
    <cellStyle name="_Final_Book_010301_Nsi_139 2" xfId="148"/>
    <cellStyle name="_Final_Book_010301_Nsi_139 3" xfId="149"/>
    <cellStyle name="_Final_Book_010301_Nsi_139 4" xfId="150"/>
    <cellStyle name="_Final_Book_010301_Nsi_140" xfId="151"/>
    <cellStyle name="_Final_Book_010301_Nsi_140 2" xfId="152"/>
    <cellStyle name="_Final_Book_010301_Nsi_140 3" xfId="153"/>
    <cellStyle name="_Final_Book_010301_Nsi_140 4" xfId="154"/>
    <cellStyle name="_Final_Book_010301_Nsi_140(Зах)" xfId="155"/>
    <cellStyle name="_Final_Book_010301_Nsi_140(Зах) 2" xfId="156"/>
    <cellStyle name="_Final_Book_010301_Nsi_140(Зах) 3" xfId="157"/>
    <cellStyle name="_Final_Book_010301_Nsi_140(Зах) 4" xfId="158"/>
    <cellStyle name="_Final_Book_010301_Nsi_140_mod" xfId="159"/>
    <cellStyle name="_Final_Book_010301_Nsi_140_mod 2" xfId="160"/>
    <cellStyle name="_Final_Book_010301_Nsi_140_mod 3" xfId="161"/>
    <cellStyle name="_Final_Book_010301_Nsi_140_mod 4" xfId="162"/>
    <cellStyle name="_Final_Book_010301_Summary" xfId="163"/>
    <cellStyle name="_Final_Book_010301_Summary 2" xfId="164"/>
    <cellStyle name="_Final_Book_010301_Summary 3" xfId="165"/>
    <cellStyle name="_Final_Book_010301_Summary 4" xfId="166"/>
    <cellStyle name="_Final_Book_010301_Tax_form_1кв_3" xfId="167"/>
    <cellStyle name="_Final_Book_010301_Tax_form_1кв_3 2" xfId="168"/>
    <cellStyle name="_Final_Book_010301_Tax_form_1кв_3 3" xfId="169"/>
    <cellStyle name="_Final_Book_010301_Tax_form_1кв_3 4" xfId="170"/>
    <cellStyle name="_Final_Book_010301_БКЭ" xfId="171"/>
    <cellStyle name="_Final_Book_010301_БКЭ 2" xfId="172"/>
    <cellStyle name="_Final_Book_010301_БКЭ 3" xfId="173"/>
    <cellStyle name="_Final_Book_010301_БКЭ 4" xfId="174"/>
    <cellStyle name="_for_BD_Пакет_форм2уровня_баз_final" xfId="175"/>
    <cellStyle name="_for_BD_Пакет_форм2уровня_баз_final 2" xfId="176"/>
    <cellStyle name="_for_BD_Пакет_форм2уровня_баз_final 3" xfId="177"/>
    <cellStyle name="_for_BD_Пакет_форм2уровня_баз_final 4" xfId="178"/>
    <cellStyle name="_fr" xfId="179"/>
    <cellStyle name="_l1" xfId="180"/>
    <cellStyle name="_MB2006_sample2006_баз" xfId="181"/>
    <cellStyle name="_MB2006_sample2006_баз 2" xfId="182"/>
    <cellStyle name="_MB2006_sample2006_баз 3" xfId="183"/>
    <cellStyle name="_MB2006_sample2006_баз 4" xfId="184"/>
    <cellStyle name="_model" xfId="185"/>
    <cellStyle name="_model 2" xfId="186"/>
    <cellStyle name="_model 3" xfId="187"/>
    <cellStyle name="_model 4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UPDATE.OREP.KU.2011.MONTHLY.02.TO.1.2" xfId="194"/>
    <cellStyle name="_Model_RAB Мой_46EE.2011(v1.0)" xfId="195"/>
    <cellStyle name="_Model_RAB Мой_46EE.2011(v1.0)_46TE.2011(v1.0)" xfId="196"/>
    <cellStyle name="_Model_RAB Мой_46EE.2011(v1.0)_INDEX.STATION.2012(v1.0)_" xfId="197"/>
    <cellStyle name="_Model_RAB Мой_46EE.2011(v1.0)_INDEX.STATION.2012(v2.0)" xfId="198"/>
    <cellStyle name="_Model_RAB Мой_46EE.2011(v1.0)_INDEX.STATION.2012(v2.1)" xfId="199"/>
    <cellStyle name="_Model_RAB Мой_46EE.2011(v1.0)_TEPLO.PREDEL.2012.M(v1.1)_test" xfId="200"/>
    <cellStyle name="_Model_RAB Мой_46EE.2011(v1.2)" xfId="201"/>
    <cellStyle name="_Model_RAB Мой_46EP.2012(v0.1)" xfId="202"/>
    <cellStyle name="_Model_RAB Мой_46TE.2011(v1.0)" xfId="203"/>
    <cellStyle name="_Model_RAB Мой_ARMRAZR" xfId="204"/>
    <cellStyle name="_Model_RAB Мой_BALANCE.WARM.2010.FACT(v1.0)" xfId="205"/>
    <cellStyle name="_Model_RAB Мой_BALANCE.WARM.2010.PLAN" xfId="206"/>
    <cellStyle name="_Model_RAB Мой_BALANCE.WARM.2011YEAR(v0.7)" xfId="207"/>
    <cellStyle name="_Model_RAB Мой_BALANCE.WARM.2011YEAR.NEW.UPDATE.SCHEME" xfId="208"/>
    <cellStyle name="_Model_RAB Мой_EE.2REK.P2011.4.78(v0.3)" xfId="209"/>
    <cellStyle name="_Model_RAB Мой_FORM910.2012(v1.1)" xfId="210"/>
    <cellStyle name="_Model_RAB Мой_INVEST.EE.PLAN.4.78(v0.1)" xfId="211"/>
    <cellStyle name="_Model_RAB Мой_INVEST.EE.PLAN.4.78(v0.3)" xfId="212"/>
    <cellStyle name="_Model_RAB Мой_INVEST.EE.PLAN.4.78(v1.0)" xfId="213"/>
    <cellStyle name="_Model_RAB Мой_INVEST.PLAN.4.78(v0.1)" xfId="214"/>
    <cellStyle name="_Model_RAB Мой_INVEST.WARM.PLAN.4.78(v0.1)" xfId="215"/>
    <cellStyle name="_Model_RAB Мой_INVEST_WARM_PLAN" xfId="216"/>
    <cellStyle name="_Model_RAB Мой_NADB.JNVLS.APTEKA.2011(v1.3.3)" xfId="217"/>
    <cellStyle name="_Model_RAB Мой_NADB.JNVLS.APTEKA.2011(v1.3.3)_46TE.2011(v1.0)" xfId="218"/>
    <cellStyle name="_Model_RAB Мой_NADB.JNVLS.APTEKA.2011(v1.3.3)_INDEX.STATION.2012(v1.0)_" xfId="219"/>
    <cellStyle name="_Model_RAB Мой_NADB.JNVLS.APTEKA.2011(v1.3.3)_INDEX.STATION.2012(v2.0)" xfId="220"/>
    <cellStyle name="_Model_RAB Мой_NADB.JNVLS.APTEKA.2011(v1.3.3)_INDEX.STATION.2012(v2.1)" xfId="221"/>
    <cellStyle name="_Model_RAB Мой_NADB.JNVLS.APTEKA.2011(v1.3.3)_TEPLO.PREDEL.2012.M(v1.1)_test" xfId="222"/>
    <cellStyle name="_Model_RAB Мой_NADB.JNVLS.APTEKA.2011(v1.3.4)" xfId="223"/>
    <cellStyle name="_Model_RAB Мой_NADB.JNVLS.APTEKA.2011(v1.3.4)_46TE.2011(v1.0)" xfId="224"/>
    <cellStyle name="_Model_RAB Мой_NADB.JNVLS.APTEKA.2011(v1.3.4)_INDEX.STATION.2012(v1.0)_" xfId="225"/>
    <cellStyle name="_Model_RAB Мой_NADB.JNVLS.APTEKA.2011(v1.3.4)_INDEX.STATION.2012(v2.0)" xfId="226"/>
    <cellStyle name="_Model_RAB Мой_NADB.JNVLS.APTEKA.2011(v1.3.4)_INDEX.STATION.2012(v2.1)" xfId="227"/>
    <cellStyle name="_Model_RAB Мой_NADB.JNVLS.APTEKA.2011(v1.3.4)_TEPLO.PREDEL.2012.M(v1.1)_test" xfId="228"/>
    <cellStyle name="_Model_RAB Мой_PASSPORT.TEPLO.PROIZV(v2.1)" xfId="229"/>
    <cellStyle name="_Model_RAB Мой_PR.PROG.WARM.NOTCOMBI.2012.2.16_v1.4(04.04.11) " xfId="230"/>
    <cellStyle name="_Model_RAB Мой_PREDEL.JKH.UTV.2011(v1.0.1)" xfId="231"/>
    <cellStyle name="_Model_RAB Мой_PREDEL.JKH.UTV.2011(v1.0.1)_46TE.2011(v1.0)" xfId="232"/>
    <cellStyle name="_Model_RAB Мой_PREDEL.JKH.UTV.2011(v1.0.1)_INDEX.STATION.2012(v1.0)_" xfId="233"/>
    <cellStyle name="_Model_RAB Мой_PREDEL.JKH.UTV.2011(v1.0.1)_INDEX.STATION.2012(v2.0)" xfId="234"/>
    <cellStyle name="_Model_RAB Мой_PREDEL.JKH.UTV.2011(v1.0.1)_INDEX.STATION.2012(v2.1)" xfId="235"/>
    <cellStyle name="_Model_RAB Мой_PREDEL.JKH.UTV.2011(v1.0.1)_TEPLO.PREDEL.2012.M(v1.1)_test" xfId="236"/>
    <cellStyle name="_Model_RAB Мой_PREDEL.JKH.UTV.2011(v1.1)" xfId="237"/>
    <cellStyle name="_Model_RAB Мой_REP.BLR.2012(v1.0)" xfId="238"/>
    <cellStyle name="_Model_RAB Мой_TEPLO.PREDEL.2012.M(v1.1)" xfId="239"/>
    <cellStyle name="_Model_RAB Мой_TEST.TEMPLATE" xfId="240"/>
    <cellStyle name="_Model_RAB Мой_UPDATE.46EE.2011.TO.1.1" xfId="241"/>
    <cellStyle name="_Model_RAB Мой_UPDATE.46TE.2011.TO.1.1" xfId="242"/>
    <cellStyle name="_Model_RAB Мой_UPDATE.46TE.2011.TO.1.2" xfId="243"/>
    <cellStyle name="_Model_RAB Мой_UPDATE.BALANCE.WARM.2011YEAR.TO.1.1" xfId="244"/>
    <cellStyle name="_Model_RAB Мой_UPDATE.BALANCE.WARM.2011YEAR.TO.1.1_46TE.2011(v1.0)" xfId="245"/>
    <cellStyle name="_Model_RAB Мой_UPDATE.BALANCE.WARM.2011YEAR.TO.1.1_INDEX.STATION.2012(v1.0)_" xfId="246"/>
    <cellStyle name="_Model_RAB Мой_UPDATE.BALANCE.WARM.2011YEAR.TO.1.1_INDEX.STATION.2012(v2.0)" xfId="247"/>
    <cellStyle name="_Model_RAB Мой_UPDATE.BALANCE.WARM.2011YEAR.TO.1.1_INDEX.STATION.2012(v2.1)" xfId="248"/>
    <cellStyle name="_Model_RAB Мой_UPDATE.BALANCE.WARM.2011YEAR.TO.1.1_OREP.KU.2011.MONTHLY.02(v1.1)" xfId="249"/>
    <cellStyle name="_Model_RAB Мой_UPDATE.BALANCE.WARM.2011YEAR.TO.1.1_TEPLO.PREDEL.2012.M(v1.1)_test" xfId="250"/>
    <cellStyle name="_Model_RAB Мой_UPDATE.NADB.JNVLS.APTEKA.2011.TO.1.3.4" xfId="251"/>
    <cellStyle name="_Model_RAB Мой_Книга2_PR.PROG.WARM.NOTCOMBI.2012.2.16_v1.4(04.04.11) " xfId="252"/>
    <cellStyle name="_Model_RAB_MRSK_svod" xfId="253"/>
    <cellStyle name="_Model_RAB_MRSK_svod 2" xfId="254"/>
    <cellStyle name="_Model_RAB_MRSK_svod 2_OREP.KU.2011.MONTHLY.02(v0.1)" xfId="255"/>
    <cellStyle name="_Model_RAB_MRSK_svod 2_OREP.KU.2011.MONTHLY.02(v0.4)" xfId="256"/>
    <cellStyle name="_Model_RAB_MRSK_svod 2_OREP.KU.2011.MONTHLY.11(v1.4)" xfId="257"/>
    <cellStyle name="_Model_RAB_MRSK_svod 2_UPDATE.OREP.KU.2011.MONTHLY.02.TO.1.2" xfId="258"/>
    <cellStyle name="_Model_RAB_MRSK_svod_46EE.2011(v1.0)" xfId="259"/>
    <cellStyle name="_Model_RAB_MRSK_svod_46EE.2011(v1.0)_46TE.2011(v1.0)" xfId="260"/>
    <cellStyle name="_Model_RAB_MRSK_svod_46EE.2011(v1.0)_INDEX.STATION.2012(v1.0)_" xfId="261"/>
    <cellStyle name="_Model_RAB_MRSK_svod_46EE.2011(v1.0)_INDEX.STATION.2012(v2.0)" xfId="262"/>
    <cellStyle name="_Model_RAB_MRSK_svod_46EE.2011(v1.0)_INDEX.STATION.2012(v2.1)" xfId="263"/>
    <cellStyle name="_Model_RAB_MRSK_svod_46EE.2011(v1.0)_TEPLO.PREDEL.2012.M(v1.1)_test" xfId="264"/>
    <cellStyle name="_Model_RAB_MRSK_svod_46EE.2011(v1.2)" xfId="265"/>
    <cellStyle name="_Model_RAB_MRSK_svod_46EP.2012(v0.1)" xfId="266"/>
    <cellStyle name="_Model_RAB_MRSK_svod_46TE.2011(v1.0)" xfId="267"/>
    <cellStyle name="_Model_RAB_MRSK_svod_ARMRAZR" xfId="268"/>
    <cellStyle name="_Model_RAB_MRSK_svod_BALANCE.WARM.2010.FACT(v1.0)" xfId="269"/>
    <cellStyle name="_Model_RAB_MRSK_svod_BALANCE.WARM.2010.PLAN" xfId="270"/>
    <cellStyle name="_Model_RAB_MRSK_svod_BALANCE.WARM.2011YEAR(v0.7)" xfId="271"/>
    <cellStyle name="_Model_RAB_MRSK_svod_BALANCE.WARM.2011YEAR.NEW.UPDATE.SCHEME" xfId="272"/>
    <cellStyle name="_Model_RAB_MRSK_svod_EE.2REK.P2011.4.78(v0.3)" xfId="273"/>
    <cellStyle name="_Model_RAB_MRSK_svod_FORM910.2012(v1.1)" xfId="274"/>
    <cellStyle name="_Model_RAB_MRSK_svod_INVEST.EE.PLAN.4.78(v0.1)" xfId="275"/>
    <cellStyle name="_Model_RAB_MRSK_svod_INVEST.EE.PLAN.4.78(v0.3)" xfId="276"/>
    <cellStyle name="_Model_RAB_MRSK_svod_INVEST.EE.PLAN.4.78(v1.0)" xfId="277"/>
    <cellStyle name="_Model_RAB_MRSK_svod_INVEST.PLAN.4.78(v0.1)" xfId="278"/>
    <cellStyle name="_Model_RAB_MRSK_svod_INVEST.WARM.PLAN.4.78(v0.1)" xfId="279"/>
    <cellStyle name="_Model_RAB_MRSK_svod_INVEST_WARM_PLAN" xfId="280"/>
    <cellStyle name="_Model_RAB_MRSK_svod_NADB.JNVLS.APTEKA.2011(v1.3.3)" xfId="281"/>
    <cellStyle name="_Model_RAB_MRSK_svod_NADB.JNVLS.APTEKA.2011(v1.3.3)_46TE.2011(v1.0)" xfId="282"/>
    <cellStyle name="_Model_RAB_MRSK_svod_NADB.JNVLS.APTEKA.2011(v1.3.3)_INDEX.STATION.2012(v1.0)_" xfId="283"/>
    <cellStyle name="_Model_RAB_MRSK_svod_NADB.JNVLS.APTEKA.2011(v1.3.3)_INDEX.STATION.2012(v2.0)" xfId="284"/>
    <cellStyle name="_Model_RAB_MRSK_svod_NADB.JNVLS.APTEKA.2011(v1.3.3)_INDEX.STATION.2012(v2.1)" xfId="285"/>
    <cellStyle name="_Model_RAB_MRSK_svod_NADB.JNVLS.APTEKA.2011(v1.3.3)_TEPLO.PREDEL.2012.M(v1.1)_test" xfId="286"/>
    <cellStyle name="_Model_RAB_MRSK_svod_NADB.JNVLS.APTEKA.2011(v1.3.4)" xfId="287"/>
    <cellStyle name="_Model_RAB_MRSK_svod_NADB.JNVLS.APTEKA.2011(v1.3.4)_46TE.2011(v1.0)" xfId="288"/>
    <cellStyle name="_Model_RAB_MRSK_svod_NADB.JNVLS.APTEKA.2011(v1.3.4)_INDEX.STATION.2012(v1.0)_" xfId="289"/>
    <cellStyle name="_Model_RAB_MRSK_svod_NADB.JNVLS.APTEKA.2011(v1.3.4)_INDEX.STATION.2012(v2.0)" xfId="290"/>
    <cellStyle name="_Model_RAB_MRSK_svod_NADB.JNVLS.APTEKA.2011(v1.3.4)_INDEX.STATION.2012(v2.1)" xfId="291"/>
    <cellStyle name="_Model_RAB_MRSK_svod_NADB.JNVLS.APTEKA.2011(v1.3.4)_TEPLO.PREDEL.2012.M(v1.1)_test" xfId="292"/>
    <cellStyle name="_Model_RAB_MRSK_svod_PASSPORT.TEPLO.PROIZV(v2.1)" xfId="293"/>
    <cellStyle name="_Model_RAB_MRSK_svod_PR.PROG.WARM.NOTCOMBI.2012.2.16_v1.4(04.04.11) " xfId="294"/>
    <cellStyle name="_Model_RAB_MRSK_svod_PREDEL.JKH.UTV.2011(v1.0.1)" xfId="295"/>
    <cellStyle name="_Model_RAB_MRSK_svod_PREDEL.JKH.UTV.2011(v1.0.1)_46TE.2011(v1.0)" xfId="296"/>
    <cellStyle name="_Model_RAB_MRSK_svod_PREDEL.JKH.UTV.2011(v1.0.1)_INDEX.STATION.2012(v1.0)_" xfId="297"/>
    <cellStyle name="_Model_RAB_MRSK_svod_PREDEL.JKH.UTV.2011(v1.0.1)_INDEX.STATION.2012(v2.0)" xfId="298"/>
    <cellStyle name="_Model_RAB_MRSK_svod_PREDEL.JKH.UTV.2011(v1.0.1)_INDEX.STATION.2012(v2.1)" xfId="299"/>
    <cellStyle name="_Model_RAB_MRSK_svod_PREDEL.JKH.UTV.2011(v1.0.1)_TEPLO.PREDEL.2012.M(v1.1)_test" xfId="300"/>
    <cellStyle name="_Model_RAB_MRSK_svod_PREDEL.JKH.UTV.2011(v1.1)" xfId="301"/>
    <cellStyle name="_Model_RAB_MRSK_svod_REP.BLR.2012(v1.0)" xfId="302"/>
    <cellStyle name="_Model_RAB_MRSK_svod_TEPLO.PREDEL.2012.M(v1.1)" xfId="303"/>
    <cellStyle name="_Model_RAB_MRSK_svod_TEST.TEMPLATE" xfId="304"/>
    <cellStyle name="_Model_RAB_MRSK_svod_UPDATE.46EE.2011.TO.1.1" xfId="305"/>
    <cellStyle name="_Model_RAB_MRSK_svod_UPDATE.46TE.2011.TO.1.1" xfId="306"/>
    <cellStyle name="_Model_RAB_MRSK_svod_UPDATE.46TE.2011.TO.1.2" xfId="307"/>
    <cellStyle name="_Model_RAB_MRSK_svod_UPDATE.BALANCE.WARM.2011YEAR.TO.1.1" xfId="308"/>
    <cellStyle name="_Model_RAB_MRSK_svod_UPDATE.BALANCE.WARM.2011YEAR.TO.1.1_46TE.2011(v1.0)" xfId="309"/>
    <cellStyle name="_Model_RAB_MRSK_svod_UPDATE.BALANCE.WARM.2011YEAR.TO.1.1_INDEX.STATION.2012(v1.0)_" xfId="310"/>
    <cellStyle name="_Model_RAB_MRSK_svod_UPDATE.BALANCE.WARM.2011YEAR.TO.1.1_INDEX.STATION.2012(v2.0)" xfId="311"/>
    <cellStyle name="_Model_RAB_MRSK_svod_UPDATE.BALANCE.WARM.2011YEAR.TO.1.1_INDEX.STATION.2012(v2.1)" xfId="312"/>
    <cellStyle name="_Model_RAB_MRSK_svod_UPDATE.BALANCE.WARM.2011YEAR.TO.1.1_OREP.KU.2011.MONTHLY.02(v1.1)" xfId="313"/>
    <cellStyle name="_Model_RAB_MRSK_svod_UPDATE.BALANCE.WARM.2011YEAR.TO.1.1_TEPLO.PREDEL.2012.M(v1.1)_test" xfId="314"/>
    <cellStyle name="_Model_RAB_MRSK_svod_UPDATE.NADB.JNVLS.APTEKA.2011.TO.1.3.4" xfId="315"/>
    <cellStyle name="_Model_RAB_MRSK_svod_Книга2_PR.PROG.WARM.NOTCOMBI.2012.2.16_v1.4(04.04.11) " xfId="316"/>
    <cellStyle name="_New_Sofi" xfId="317"/>
    <cellStyle name="_New_Sofi 2" xfId="318"/>
    <cellStyle name="_New_Sofi 3" xfId="319"/>
    <cellStyle name="_New_Sofi 4" xfId="320"/>
    <cellStyle name="_New_Sofi_FFF" xfId="321"/>
    <cellStyle name="_New_Sofi_FFF 2" xfId="322"/>
    <cellStyle name="_New_Sofi_FFF 3" xfId="323"/>
    <cellStyle name="_New_Sofi_FFF 4" xfId="324"/>
    <cellStyle name="_New_Sofi_New Form10_2" xfId="325"/>
    <cellStyle name="_New_Sofi_New Form10_2 2" xfId="326"/>
    <cellStyle name="_New_Sofi_New Form10_2 3" xfId="327"/>
    <cellStyle name="_New_Sofi_New Form10_2 4" xfId="328"/>
    <cellStyle name="_New_Sofi_Nsi" xfId="329"/>
    <cellStyle name="_New_Sofi_Nsi 2" xfId="330"/>
    <cellStyle name="_New_Sofi_Nsi 3" xfId="331"/>
    <cellStyle name="_New_Sofi_Nsi 4" xfId="332"/>
    <cellStyle name="_New_Sofi_Nsi_1" xfId="333"/>
    <cellStyle name="_New_Sofi_Nsi_1 2" xfId="334"/>
    <cellStyle name="_New_Sofi_Nsi_1 3" xfId="335"/>
    <cellStyle name="_New_Sofi_Nsi_1 4" xfId="336"/>
    <cellStyle name="_New_Sofi_Nsi_139" xfId="337"/>
    <cellStyle name="_New_Sofi_Nsi_139 2" xfId="338"/>
    <cellStyle name="_New_Sofi_Nsi_139 3" xfId="339"/>
    <cellStyle name="_New_Sofi_Nsi_139 4" xfId="340"/>
    <cellStyle name="_New_Sofi_Nsi_140" xfId="341"/>
    <cellStyle name="_New_Sofi_Nsi_140 2" xfId="342"/>
    <cellStyle name="_New_Sofi_Nsi_140 3" xfId="343"/>
    <cellStyle name="_New_Sofi_Nsi_140 4" xfId="344"/>
    <cellStyle name="_New_Sofi_Nsi_140(Зах)" xfId="345"/>
    <cellStyle name="_New_Sofi_Nsi_140(Зах) 2" xfId="346"/>
    <cellStyle name="_New_Sofi_Nsi_140(Зах) 3" xfId="347"/>
    <cellStyle name="_New_Sofi_Nsi_140(Зах) 4" xfId="348"/>
    <cellStyle name="_New_Sofi_Nsi_140_mod" xfId="349"/>
    <cellStyle name="_New_Sofi_Nsi_140_mod 2" xfId="350"/>
    <cellStyle name="_New_Sofi_Nsi_140_mod 3" xfId="351"/>
    <cellStyle name="_New_Sofi_Nsi_140_mod 4" xfId="352"/>
    <cellStyle name="_New_Sofi_Summary" xfId="353"/>
    <cellStyle name="_New_Sofi_Summary 2" xfId="354"/>
    <cellStyle name="_New_Sofi_Summary 3" xfId="355"/>
    <cellStyle name="_New_Sofi_Summary 4" xfId="356"/>
    <cellStyle name="_New_Sofi_Tax_form_1кв_3" xfId="357"/>
    <cellStyle name="_New_Sofi_Tax_form_1кв_3 2" xfId="358"/>
    <cellStyle name="_New_Sofi_Tax_form_1кв_3 3" xfId="359"/>
    <cellStyle name="_New_Sofi_Tax_form_1кв_3 4" xfId="360"/>
    <cellStyle name="_New_Sofi_БКЭ" xfId="361"/>
    <cellStyle name="_New_Sofi_БКЭ 2" xfId="362"/>
    <cellStyle name="_New_Sofi_БКЭ 3" xfId="363"/>
    <cellStyle name="_New_Sofi_БКЭ 4" xfId="364"/>
    <cellStyle name="_Nsi" xfId="365"/>
    <cellStyle name="_Nsi 2" xfId="366"/>
    <cellStyle name="_Nsi 3" xfId="367"/>
    <cellStyle name="_Nsi 4" xfId="368"/>
    <cellStyle name="_NTMK forecast 2006-1" xfId="369"/>
    <cellStyle name="_NTMK forecast 2006-1 2" xfId="370"/>
    <cellStyle name="_NTMK forecast 2006-1 3" xfId="371"/>
    <cellStyle name="_NTMK forecast 2006-1 4" xfId="372"/>
    <cellStyle name="_Plug" xfId="373"/>
    <cellStyle name="_АГ" xfId="374"/>
    <cellStyle name="_АГ_01_СЭ_БП скорр2009" xfId="375"/>
    <cellStyle name="_АГ_01_СЭ_БП скорр2009 2" xfId="376"/>
    <cellStyle name="_АГ_01_СЭ_БП скорр2009 3" xfId="377"/>
    <cellStyle name="_АГ_01_СЭ_БП скорр2009 4" xfId="378"/>
    <cellStyle name="_АГ_01_СЭ_БП скорр2009 5" xfId="379"/>
    <cellStyle name="_АГ_01_СЭ_БП скорр2009_Бизнес-план 2011г" xfId="380"/>
    <cellStyle name="_АГ_01_СЭ_БП скорр2009_БИЗНЕС-ПЛАН 2011г(08.12.10)" xfId="381"/>
    <cellStyle name="_АГ_01_СЭ_БП скорр2009_Оплата" xfId="382"/>
    <cellStyle name="_АГ_01_СЭ_БП скорр2009_ФОРМАТ БП_СБЫТЫ - транзит с 4% увел тарифа" xfId="383"/>
    <cellStyle name="_АГ_04_ЧЭСК_БП скорр.2009 на 8.09.09 КОРР 3" xfId="384"/>
    <cellStyle name="_АГ_2 БП_февраль_ДПН" xfId="385"/>
    <cellStyle name="_АГ_2 БП_февраль_ДПН_05_БЭС_ПК_октябрь" xfId="386"/>
    <cellStyle name="_АГ_2 БП_февраль_ДПН_БДДС август" xfId="387"/>
    <cellStyle name="_АГ_2 БП_февраль_ДПН_БДДС июль" xfId="388"/>
    <cellStyle name="_АГ_2 БП_февраль_ДПН_БП БМРО июль 2013 г. новый" xfId="389"/>
    <cellStyle name="_АГ_2 БП_февраль_ДПН_БП БМРО июнь 2013 г. с ценой июня" xfId="390"/>
    <cellStyle name="_АГ_2 БП_февраль_ДПН_БП БМРО май 2013 г. испр" xfId="391"/>
    <cellStyle name="_АГ_2 БП_февраль_ДПН_БП БМРО февраль 2014_ЕТА" xfId="392"/>
    <cellStyle name="_АГ_2 БП_февраль_ДПН_Ежедневка БМРО январь 2014" xfId="393"/>
    <cellStyle name="_АГ_2007_2008v" xfId="394"/>
    <cellStyle name="_АГ_2009 год  в  формате  Сибири1" xfId="395"/>
    <cellStyle name="_АГ_A28B7B" xfId="396"/>
    <cellStyle name="_АГ_d3_1006e7(ЦМРО)" xfId="397"/>
    <cellStyle name="_АГ_d3_1006e7(ЦМРО) 2" xfId="398"/>
    <cellStyle name="_АГ_d3_1006e7(ЦМРО)_БП БМРО июль 2013 г. новый" xfId="399"/>
    <cellStyle name="_АГ_d3_1006e7(ЦМРО)_БП БМРО июнь 2013 г. с ценой июня" xfId="400"/>
    <cellStyle name="_АГ_d3_1006e7(ЦМРО)_БП БМРО май 2013 г. испр" xfId="401"/>
    <cellStyle name="_АГ_d3_1006e7(ЦМРО)_БП БМРО февраль 2014_ЕТА" xfId="402"/>
    <cellStyle name="_АГ_d3_1006e7(ЦМРО)_Ежедневка 08_2012_смро" xfId="403"/>
    <cellStyle name="_АГ_d3_1006e7(ЦМРО)_Ежедневка БМРО январь 2014" xfId="404"/>
    <cellStyle name="_АГ_d4_2013032-201303" xfId="405"/>
    <cellStyle name="_АГ_d4_2013032-201303 2" xfId="406"/>
    <cellStyle name="_АГ_БМРО еж-ка 12_10c из планом" xfId="407"/>
    <cellStyle name="_АГ_БМРО еж-ка 12_10c из планом_БП БМРО июль 2013 г. новый" xfId="408"/>
    <cellStyle name="_АГ_БМРО еж-ка 12_10c из планом_БП БМРО июнь 2013 г. с ценой июня" xfId="409"/>
    <cellStyle name="_АГ_БМРО еж-ка 12_10c из планом_БП БМРО май 2013 г. испр" xfId="410"/>
    <cellStyle name="_АГ_БМРО еж-ка 12_10c из планом_БП БМРО февраль 2014_ЕТА" xfId="411"/>
    <cellStyle name="_АГ_БМРО еж-ка 12_10c из планом_Ежедневка БМРО январь 2014" xfId="412"/>
    <cellStyle name="_АГ_БМРО Плат календарь август" xfId="413"/>
    <cellStyle name="_АГ_БМРО Плат календарь май" xfId="414"/>
    <cellStyle name="_АГ_БП апрель 2010г.(по ежке)" xfId="415"/>
    <cellStyle name="_АГ_бп_08_цмро_исправ" xfId="416"/>
    <cellStyle name="_АГ_бп_08_цмро_исправ_Потери" xfId="417"/>
    <cellStyle name="_АГ_БП_апрель_08" xfId="418"/>
    <cellStyle name="_АГ_БП_апрель_08_05_БЭС_ПК_октябрь" xfId="419"/>
    <cellStyle name="_АГ_БП_апрель_08_БДДС август" xfId="420"/>
    <cellStyle name="_АГ_БП_апрель_08_БДДС июль" xfId="421"/>
    <cellStyle name="_АГ_БП_апрель_08_БП БМРО июль 2013 г. новый" xfId="422"/>
    <cellStyle name="_АГ_БП_апрель_08_БП БМРО июнь 2013 г. с ценой июня" xfId="423"/>
    <cellStyle name="_АГ_БП_апрель_08_БП БМРО май 2013 г. испр" xfId="424"/>
    <cellStyle name="_АГ_БП_апрель_08_БП БМРО февраль 2014_ЕТА" xfId="425"/>
    <cellStyle name="_АГ_БП_апрель_08_Ежедневка БМРО январь 2014" xfId="426"/>
    <cellStyle name="_АГ_БП_БМРО_0110_ предлож" xfId="427"/>
    <cellStyle name="_АГ_БП_БМРО_0210_ предлож" xfId="428"/>
    <cellStyle name="_АГ_БП_БМРО_0310_предлож" xfId="429"/>
    <cellStyle name="_АГ_БП_БМРО_0410 корр" xfId="430"/>
    <cellStyle name="_АГ_БП_БМРО_0510" xfId="431"/>
    <cellStyle name="_АГ_БП_БМРО_0610 для СУ" xfId="432"/>
    <cellStyle name="_АГ_БП_БМРО_0810" xfId="433"/>
    <cellStyle name="_АГ_БП_БМРО_0910" xfId="434"/>
    <cellStyle name="_АГ_БП_БМРО_1009" xfId="435"/>
    <cellStyle name="_АГ_БП_БМРО_1009_Потери" xfId="436"/>
    <cellStyle name="_АГ_БП_БМРО_1010" xfId="437"/>
    <cellStyle name="_АГ_БП_БМРО_1109" xfId="438"/>
    <cellStyle name="_АГ_БП_БМРО_1109_Потери" xfId="439"/>
    <cellStyle name="_АГ_БП_БМРО_1110" xfId="440"/>
    <cellStyle name="_АГ_БП_БМРО_1209" xfId="441"/>
    <cellStyle name="_АГ_БП_БМРО_1210" xfId="442"/>
    <cellStyle name="_АГ_БП_дек_08" xfId="443"/>
    <cellStyle name="_АГ_БП_дек_08_05_БЭС_ПК_октябрь" xfId="444"/>
    <cellStyle name="_АГ_БП_дек_08_БДДС август" xfId="445"/>
    <cellStyle name="_АГ_БП_дек_08_БДДС июль" xfId="446"/>
    <cellStyle name="_АГ_БП_дек_08_БП БМРО июль 2013 г. новый" xfId="447"/>
    <cellStyle name="_АГ_БП_дек_08_БП БМРО июнь 2013 г. с ценой июня" xfId="448"/>
    <cellStyle name="_АГ_БП_дек_08_БП БМРО май 2013 г. испр" xfId="449"/>
    <cellStyle name="_АГ_БП_дек_08_БП БМРО февраль 2014_ЕТА" xfId="450"/>
    <cellStyle name="_АГ_БП_дек_08_Ежедневка БМРО январь 2014" xfId="451"/>
    <cellStyle name="_АГ_БП_июнь_08" xfId="452"/>
    <cellStyle name="_АГ_БП_июнь_08_05_БЭС_ПК_октябрь" xfId="453"/>
    <cellStyle name="_АГ_БП_июнь_08_БДДС август" xfId="454"/>
    <cellStyle name="_АГ_БП_июнь_08_БДДС июль" xfId="455"/>
    <cellStyle name="_АГ_БП_июнь_08_БП БМРО июль 2013 г. новый" xfId="456"/>
    <cellStyle name="_АГ_БП_июнь_08_БП БМРО июнь 2013 г. с ценой июня" xfId="457"/>
    <cellStyle name="_АГ_БП_июнь_08_БП БМРО май 2013 г. испр" xfId="458"/>
    <cellStyle name="_АГ_БП_июнь_08_БП БМРО февраль 2014_ЕТА" xfId="459"/>
    <cellStyle name="_АГ_БП_июнь_08_Ежедневка БМРО январь 2014" xfId="460"/>
    <cellStyle name="_АГ_БП_май_08" xfId="461"/>
    <cellStyle name="_АГ_БП_май_08_05_БЭС_ПК_октябрь" xfId="462"/>
    <cellStyle name="_АГ_БП_май_08_БДДС август" xfId="463"/>
    <cellStyle name="_АГ_БП_май_08_БДДС июль" xfId="464"/>
    <cellStyle name="_АГ_БП_май_08_БП БМРО июль 2013 г. новый" xfId="465"/>
    <cellStyle name="_АГ_БП_май_08_БП БМРО июнь 2013 г. с ценой июня" xfId="466"/>
    <cellStyle name="_АГ_БП_май_08_БП БМРО май 2013 г. испр" xfId="467"/>
    <cellStyle name="_АГ_БП_май_08_БП БМРО февраль 2014_ЕТА" xfId="468"/>
    <cellStyle name="_АГ_БП_май_08_Ежедневка БМРО январь 2014" xfId="469"/>
    <cellStyle name="_АГ_БП_март 2008г." xfId="470"/>
    <cellStyle name="_АГ_БП_март 2008г._05_БЭС_ПК_октябрь" xfId="471"/>
    <cellStyle name="_АГ_БП_март 2008г._БДДС август" xfId="472"/>
    <cellStyle name="_АГ_БП_март 2008г._БДДС июль" xfId="473"/>
    <cellStyle name="_АГ_БП_март 2008г._БП БМРО июль 2013 г. новый" xfId="474"/>
    <cellStyle name="_АГ_БП_март 2008г._БП БМРО июнь 2013 г. с ценой июня" xfId="475"/>
    <cellStyle name="_АГ_БП_март 2008г._БП БМРО май 2013 г. испр" xfId="476"/>
    <cellStyle name="_АГ_БП_март 2008г._БП БМРО февраль 2014_ЕТА" xfId="477"/>
    <cellStyle name="_АГ_БП_март 2008г._Ежедневка БМРО январь 2014" xfId="478"/>
    <cellStyle name="_АГ_БП_сентябрь_08" xfId="479"/>
    <cellStyle name="_АГ_БП_сентябрь_08_05_БЭС_ПК_октябрь" xfId="480"/>
    <cellStyle name="_АГ_БП_сентябрь_08_БДДС август" xfId="481"/>
    <cellStyle name="_АГ_БП_сентябрь_08_БДДС июль" xfId="482"/>
    <cellStyle name="_АГ_БП_сентябрь_08_БП БМРО июль 2013 г. новый" xfId="483"/>
    <cellStyle name="_АГ_БП_сентябрь_08_БП БМРО июнь 2013 г. с ценой июня" xfId="484"/>
    <cellStyle name="_АГ_БП_сентябрь_08_БП БМРО май 2013 г. испр" xfId="485"/>
    <cellStyle name="_АГ_БП_сентябрь_08_БП БМРО февраль 2014_ЕТА" xfId="486"/>
    <cellStyle name="_АГ_БП_сентябрь_08_Ежедневка БМРО январь 2014" xfId="487"/>
    <cellStyle name="_АГ_ВМРО" xfId="488"/>
    <cellStyle name="_АГ_ВМРО_Потери" xfId="489"/>
    <cellStyle name="_АГ_График апрель ДПН" xfId="490"/>
    <cellStyle name="_АГ_График апрель ДПН_05_БЭС_ПК_октябрь" xfId="491"/>
    <cellStyle name="_АГ_График апрель ДПН_БДДС август" xfId="492"/>
    <cellStyle name="_АГ_График апрель ДПН_БДДС июль" xfId="493"/>
    <cellStyle name="_АГ_График апрель ДПН_БП БМРО июль 2013 г. новый" xfId="494"/>
    <cellStyle name="_АГ_График апрель ДПН_БП БМРО июнь 2013 г. с ценой июня" xfId="495"/>
    <cellStyle name="_АГ_График апрель ДПН_БП БМРО май 2013 г. испр" xfId="496"/>
    <cellStyle name="_АГ_График апрель ДПН_БП БМРО февраль 2014_ЕТА" xfId="497"/>
    <cellStyle name="_АГ_График апрель ДПН_Ежедневка БМРО январь 2014" xfId="498"/>
    <cellStyle name="_АГ_график_2007" xfId="499"/>
    <cellStyle name="_АГ_график_2007_05_БЭС_ПК_октябрь" xfId="500"/>
    <cellStyle name="_АГ_график_2007_БДДС август" xfId="501"/>
    <cellStyle name="_АГ_график_2007_БДДС июль" xfId="502"/>
    <cellStyle name="_АГ_график_2007_БП БМРО июль 2013 г. новый" xfId="503"/>
    <cellStyle name="_АГ_график_2007_БП БМРО июнь 2013 г. с ценой июня" xfId="504"/>
    <cellStyle name="_АГ_график_2007_БП БМРО май 2013 г. испр" xfId="505"/>
    <cellStyle name="_АГ_график_2007_БП БМРО февраль 2014_ЕТА" xfId="506"/>
    <cellStyle name="_АГ_график_2007_Ежедневка БМРО январь 2014" xfId="507"/>
    <cellStyle name="_АГ_ДЗО_ПП2007_ГГГГММДД" xfId="508"/>
    <cellStyle name="_АГ_ДЗО_ПП2007_ГГГГММДД 2" xfId="509"/>
    <cellStyle name="_АГ_ДЗО_ПП2008Т_ГГГГММДД" xfId="510"/>
    <cellStyle name="_АГ_для Сибирь энерго" xfId="511"/>
    <cellStyle name="_АГ_для Сибирь энерго_Потери" xfId="512"/>
    <cellStyle name="_АГ_Долги_март" xfId="513"/>
    <cellStyle name="_АГ_Долги_март_Ежедневка 08_2012_смро" xfId="514"/>
    <cellStyle name="_АГ_ДПН февраль2010г." xfId="515"/>
    <cellStyle name="_АГ_ДПН_январь" xfId="516"/>
    <cellStyle name="_АГ_ДПН_январь_05_БЭС_ПК_октябрь" xfId="517"/>
    <cellStyle name="_АГ_ДПН_январь_БДДС август" xfId="518"/>
    <cellStyle name="_АГ_ДПН_январь_БДДС июль" xfId="519"/>
    <cellStyle name="_АГ_ДПН_январь_БП БМРО июль 2013 г. новый" xfId="520"/>
    <cellStyle name="_АГ_ДПН_январь_БП БМРО июнь 2013 г. с ценой июня" xfId="521"/>
    <cellStyle name="_АГ_ДПН_январь_БП БМРО май 2013 г. испр" xfId="522"/>
    <cellStyle name="_АГ_ДПН_январь_БП БМРО февраль 2014_ЕТА" xfId="523"/>
    <cellStyle name="_АГ_ДПН_январь_Ежедневка БМРО январь 2014" xfId="524"/>
    <cellStyle name="_АГ_ДПН_январь_Прочие_январь_факт" xfId="525"/>
    <cellStyle name="_АГ_ДПН_январь_Прочие_январь_факт_Потери" xfId="526"/>
    <cellStyle name="_АГ_Еж-ка" xfId="527"/>
    <cellStyle name="_АГ_Еж-ка_Потери" xfId="528"/>
    <cellStyle name="_АГ_Копия NVV january-june 2007 (fact)" xfId="529"/>
    <cellStyle name="_АГ_Копия РЕГЛАМЕНТ_19 10 09 _ПРИЛОЖЕНИЕ 1_ФОРМАТ БП_СБЫТЫ_ЭЭ+ТЭ только Розница" xfId="530"/>
    <cellStyle name="_АГ_Корректировка БП 2009_Электроэнергия (таблицы) (2)" xfId="531"/>
    <cellStyle name="_АГ_Корректировка БП 2009_Электроэнергия (таблицы) (2) 2" xfId="532"/>
    <cellStyle name="_АГ_Корректировка БП 2009_Электроэнергия (таблицы) (2)_01_2011_цмро" xfId="533"/>
    <cellStyle name="_АГ_Корректировка БП 2009_Электроэнергия (таблицы) (2)_01_2011_цмро." xfId="534"/>
    <cellStyle name="_АГ_Корректировка БП 2009_Электроэнергия (таблицы) (2)_01_БП_2009 ОАО СЭ_с фактом 1 кв_V2(с планом на 2 полугодие)" xfId="535"/>
    <cellStyle name="_АГ_Корректировка БП 2009_Электроэнергия (таблицы) (2)_01_БП_2009 ОАО СЭ_с фактом 1 кв_V2(с планом на 2 полугодие) 2" xfId="536"/>
    <cellStyle name="_АГ_Корректировка БП 2009_Электроэнергия (таблицы) (2)_01_БП_2009 ОАО СЭ_с фактом 1 кв_V2(с планом на 2 полугодие) 3" xfId="537"/>
    <cellStyle name="_АГ_Корректировка БП 2009_Электроэнергия (таблицы) (2)_01_БП_2009 ОАО СЭ_с фактом 1 кв_V2(с планом на 2 полугодие) 4" xfId="538"/>
    <cellStyle name="_АГ_Корректировка БП 2009_Электроэнергия (таблицы) (2)_01_БП_2009 ОАО СЭ_с фактом 1 кв_V2(с планом на 2 полугодие) 5" xfId="539"/>
    <cellStyle name="_АГ_Корректировка БП 2009_Электроэнергия (таблицы) (2)_01_БП_2009 ОАО СЭ_с фактом 1 кв_V2(с планом на 2 полугодие)_Бизнес-план 2011г" xfId="540"/>
    <cellStyle name="_АГ_Корректировка БП 2009_Электроэнергия (таблицы) (2)_01_БП_2009 ОАО СЭ_с фактом 1 кв_V2(с планом на 2 полугодие)_БИЗНЕС-ПЛАН 2011г(08.12.10)" xfId="541"/>
    <cellStyle name="_АГ_Корректировка БП 2009_Электроэнергия (таблицы) (2)_01_БП_2009 ОАО СЭ_с фактом 1 кв_V2(с планом на 2 полугодие)_Оплата" xfId="542"/>
    <cellStyle name="_АГ_Корректировка БП 2009_Электроэнергия (таблицы) (2)_01_БП_2009 ОАО СЭ_с фактом 1 кв_V2(с планом на 2 полугодие)_ФОРМАТ БП_СБЫТЫ - транзит с 4% увел тарифа" xfId="543"/>
    <cellStyle name="_АГ_Корректировка БП 2009_Электроэнергия (таблицы) (2)_01_БП_2009 ОАО СЭ_с фактом 1 кв_V5 (2кв.ожид)" xfId="544"/>
    <cellStyle name="_АГ_Корректировка БП 2009_Электроэнергия (таблицы) (2)_01_БП_2009 ОАО СЭ_с фактом 1 кв_V5 (2кв.ожид) 2" xfId="545"/>
    <cellStyle name="_АГ_Корректировка БП 2009_Электроэнергия (таблицы) (2)_01_БП_2009 ОАО СЭ_с фактом 1 кв_V5 (2кв.ожид) 3" xfId="546"/>
    <cellStyle name="_АГ_Корректировка БП 2009_Электроэнергия (таблицы) (2)_01_БП_2009 ОАО СЭ_с фактом 1 кв_V5 (2кв.ожид) 4" xfId="547"/>
    <cellStyle name="_АГ_Корректировка БП 2009_Электроэнергия (таблицы) (2)_01_БП_2009 ОАО СЭ_с фактом 1 кв_V5 (2кв.ожид) 5" xfId="548"/>
    <cellStyle name="_АГ_Корректировка БП 2009_Электроэнергия (таблицы) (2)_01_БП_2009 ОАО СЭ_с фактом 1 кв_V5 (2кв.ожид)_Бизнес-план 2011г" xfId="549"/>
    <cellStyle name="_АГ_Корректировка БП 2009_Электроэнергия (таблицы) (2)_01_БП_2009 ОАО СЭ_с фактом 1 кв_V5 (2кв.ожид)_БИЗНЕС-ПЛАН 2011г(08.12.10)" xfId="550"/>
    <cellStyle name="_АГ_Корректировка БП 2009_Электроэнергия (таблицы) (2)_01_БП_2009 ОАО СЭ_с фактом 1 кв_V5 (2кв.ожид)_Оплата" xfId="551"/>
    <cellStyle name="_АГ_Корректировка БП 2009_Электроэнергия (таблицы) (2)_01_БП_2009 ОАО СЭ_с фактом 1 кв_V5 (2кв.ожид)_ФОРМАТ БП_СБЫТЫ - транзит с 4% увел тарифа" xfId="552"/>
    <cellStyle name="_АГ_Корректировка БП 2009_Электроэнергия (таблицы) (2)_01_СЭ_БП скорр2009" xfId="553"/>
    <cellStyle name="_АГ_Корректировка БП 2009_Электроэнергия (таблицы) (2)_01_СЭ_БП скорр2009 2" xfId="554"/>
    <cellStyle name="_АГ_Корректировка БП 2009_Электроэнергия (таблицы) (2)_01_СЭ_БП скорр2009 3" xfId="555"/>
    <cellStyle name="_АГ_Корректировка БП 2009_Электроэнергия (таблицы) (2)_01_СЭ_БП скорр2009 4" xfId="556"/>
    <cellStyle name="_АГ_Корректировка БП 2009_Электроэнергия (таблицы) (2)_01_СЭ_БП скорр2009 5" xfId="557"/>
    <cellStyle name="_АГ_Корректировка БП 2009_Электроэнергия (таблицы) (2)_01_СЭ_БП скорр2009_Бизнес-план 2011г" xfId="558"/>
    <cellStyle name="_АГ_Корректировка БП 2009_Электроэнергия (таблицы) (2)_01_СЭ_БП скорр2009_БИЗНЕС-ПЛАН 2011г(08.12.10)" xfId="559"/>
    <cellStyle name="_АГ_Корректировка БП 2009_Электроэнергия (таблицы) (2)_01_СЭ_БП скорр2009_Оплата" xfId="560"/>
    <cellStyle name="_АГ_Корректировка БП 2009_Электроэнергия (таблицы) (2)_01_СЭ_БП скорр2009_ФОРМАТ БП_СБЫТЫ - транзит с 4% увел тарифа" xfId="561"/>
    <cellStyle name="_АГ_Корректировка БП 2009_Электроэнергия (таблицы) (2)_03_2010_ЦМРО_испр_ДЗ1" xfId="562"/>
    <cellStyle name="_АГ_Корректировка БП 2009_Электроэнергия (таблицы) (2)_03_БП_2009 ОАО ТЭСК с фактом 1 кв. V2" xfId="563"/>
    <cellStyle name="_АГ_Корректировка БП 2009_Электроэнергия (таблицы) (2)_03_БП_2009 ОАО ТЭСК с фактом 1 кв. V2 2" xfId="564"/>
    <cellStyle name="_АГ_Корректировка БП 2009_Электроэнергия (таблицы) (2)_03_БП_2009 ОАО ТЭСК с фактом 1 кв. V2 3" xfId="565"/>
    <cellStyle name="_АГ_Корректировка БП 2009_Электроэнергия (таблицы) (2)_03_БП_2009 ОАО ТЭСК с фактом 1 кв. V2 4" xfId="566"/>
    <cellStyle name="_АГ_Корректировка БП 2009_Электроэнергия (таблицы) (2)_03_БП_2009 ОАО ТЭСК с фактом 1 кв. V2 5" xfId="567"/>
    <cellStyle name="_АГ_Корректировка БП 2009_Электроэнергия (таблицы) (2)_03_БП_2009 ОАО ТЭСК с фактом 1 кв. V2_Бизнес-план 2011г" xfId="568"/>
    <cellStyle name="_АГ_Корректировка БП 2009_Электроэнергия (таблицы) (2)_03_БП_2009 ОАО ТЭСК с фактом 1 кв. V2_БИЗНЕС-ПЛАН 2011г(08.12.10)" xfId="569"/>
    <cellStyle name="_АГ_Корректировка БП 2009_Электроэнергия (таблицы) (2)_03_БП_2009 ОАО ТЭСК с фактом 1 кв. V2_Оплата" xfId="570"/>
    <cellStyle name="_АГ_Корректировка БП 2009_Электроэнергия (таблицы) (2)_03_БП_2009 ОАО ТЭСК с фактом 1 кв. V2_ФОРМАТ БП_СБЫТЫ - транзит с 4% увел тарифа" xfId="571"/>
    <cellStyle name="_АГ_Корректировка БП 2009_Электроэнергия (таблицы) (2)_04_Розничные  форматы к БП_ЧИТА" xfId="572"/>
    <cellStyle name="_АГ_Корректировка БП 2009_Электроэнергия (таблицы) (2)_04_ЧЭСК_БП скорр.2009 на 8.09.09 КОРР 3" xfId="573"/>
    <cellStyle name="_АГ_Корректировка БП 2009_Электроэнергия (таблицы) (2)_09_2011_смро" xfId="574"/>
    <cellStyle name="_АГ_Корректировка БП 2009_Электроэнергия (таблицы) (2)_10_2011_смро" xfId="575"/>
    <cellStyle name="_АГ_Корректировка БП 2009_Электроэнергия (таблицы) (2)_БП апрель 2010г.(по ежке)" xfId="576"/>
    <cellStyle name="_АГ_Корректировка БП 2009_Электроэнергия (таблицы) (2)_БП БМРО июль 2013 г. новый" xfId="577"/>
    <cellStyle name="_АГ_Корректировка БП 2009_Электроэнергия (таблицы) (2)_БП БМРО июнь 2013 г. с ценой июня" xfId="578"/>
    <cellStyle name="_АГ_Корректировка БП 2009_Электроэнергия (таблицы) (2)_БП БМРО май 2013 г. испр" xfId="579"/>
    <cellStyle name="_АГ_Корректировка БП 2009_Электроэнергия (таблицы) (2)_БП БМРО февраль 2014_ЕТА" xfId="580"/>
    <cellStyle name="_АГ_Корректировка БП 2009_Электроэнергия (таблицы) (2)_бп_01_цмро" xfId="581"/>
    <cellStyle name="_АГ_Корректировка БП 2009_Электроэнергия (таблицы) (2)_БП_БМРО_0110" xfId="582"/>
    <cellStyle name="_АГ_Корректировка БП 2009_Электроэнергия (таблицы) (2)_ДПН февраль2010г." xfId="583"/>
    <cellStyle name="_АГ_Корректировка БП 2009_Электроэнергия (таблицы) (2)_Ежедневка 04_2012г.СМРО" xfId="584"/>
    <cellStyle name="_АГ_Корректировка БП 2009_Электроэнергия (таблицы) (2)_Ежедневка 05_2012г.СМРО" xfId="585"/>
    <cellStyle name="_АГ_Корректировка БП 2009_Электроэнергия (таблицы) (2)_Ежедневка 06_2012_смро" xfId="586"/>
    <cellStyle name="_АГ_Корректировка БП 2009_Электроэнергия (таблицы) (2)_Ежедневка 07_2012_смро" xfId="587"/>
    <cellStyle name="_АГ_Корректировка БП 2009_Электроэнергия (таблицы) (2)_Ежедневка 08_2012_смро" xfId="588"/>
    <cellStyle name="_АГ_Корректировка БП 2009_Электроэнергия (таблицы) (2)_Ежедневка БМРО январь 2014" xfId="589"/>
    <cellStyle name="_АГ_Корректировка БП 2009_Электроэнергия (таблицы) (2)_Книга2" xfId="590"/>
    <cellStyle name="_АГ_Корректировка БП 2009_Электроэнергия (таблицы) (2)_Копия РЕГЛАМЕНТ_19 10 09 _ПРИЛОЖЕНИЕ 1_ФОРМАТ БП_СБЫТЫ_ЭЭ+ТЭ только Розница" xfId="591"/>
    <cellStyle name="_АГ_Корректировка БП 2009_Электроэнергия (таблицы) (2)_ПРОГНОЗ 2009 (факт 8 мес, прогноз сент., план окт.-дек.)" xfId="592"/>
    <cellStyle name="_АГ_Корректировка БП 2009_Электроэнергия (таблицы) (2)_ПРОГНОЗ 2009 (факт 8 мес, прогноз сент., план окт.-дек.) 2" xfId="593"/>
    <cellStyle name="_АГ_Корректировка БП 2009_Электроэнергия (таблицы) (2)_ПРОГНОЗ 2009 (факт 8 мес, прогноз сент., план окт.-дек.) 3" xfId="594"/>
    <cellStyle name="_АГ_Корректировка БП 2009_Электроэнергия (таблицы) (2)_ПРОГНОЗ 2009 (факт 8 мес, прогноз сент., план окт.-дек.) 4" xfId="595"/>
    <cellStyle name="_АГ_Корректировка БП 2009_Электроэнергия (таблицы) (2)_ПРОГНОЗ 2009 (факт 8 мес, прогноз сент., план окт.-дек.) 5" xfId="596"/>
    <cellStyle name="_АГ_Корректировка БП 2009_Электроэнергия (таблицы) (2)_ПРОГНОЗ 2009 (факт 8 мес, прогноз сент., план окт.-дек.)_Бизнес-план 2011г" xfId="597"/>
    <cellStyle name="_АГ_Корректировка БП 2009_Электроэнергия (таблицы) (2)_ПРОГНОЗ 2009 (факт 8 мес, прогноз сент., план окт.-дек.)_БИЗНЕС-ПЛАН 2011г(08.12.10)" xfId="598"/>
    <cellStyle name="_АГ_Корректировка БП 2009_Электроэнергия (таблицы) (2)_ПРОГНОЗ 2009 (факт 8 мес, прогноз сент., план окт.-дек.)_Оплата" xfId="599"/>
    <cellStyle name="_АГ_Корректировка БП 2009_Электроэнергия (таблицы) (2)_ПРОГНОЗ 2009 (факт 8 мес, прогноз сент., план окт.-дек.)_ФОРМАТ БП_СБЫТЫ - транзит с 4% увел тарифа" xfId="600"/>
    <cellStyle name="_АГ_Корректировка БП 2009_Электроэнергия (таблицы) (2)_Прогноз ПО ТП до конца года" xfId="601"/>
    <cellStyle name="_АГ_Корректировка БП 2009_Электроэнергия (таблицы) (2)_Прогноз ПО ТП до конца года 2" xfId="602"/>
    <cellStyle name="_АГ_Корректировка БП 2009_Электроэнергия (таблицы) (2)_Прогноз ПО ТП до конца года 3" xfId="603"/>
    <cellStyle name="_АГ_Корректировка БП 2009_Электроэнергия (таблицы) (2)_Прогноз ПО ТП до конца года 4" xfId="604"/>
    <cellStyle name="_АГ_Корректировка БП 2009_Электроэнергия (таблицы) (2)_Прогноз ПО ТП до конца года 5" xfId="605"/>
    <cellStyle name="_АГ_Корректировка БП 2009_Электроэнергия (таблицы) (2)_Прогноз ПО ТП до конца года_Бизнес-план 2011г" xfId="606"/>
    <cellStyle name="_АГ_Корректировка БП 2009_Электроэнергия (таблицы) (2)_Прогноз ПО ТП до конца года_БИЗНЕС-ПЛАН 2011г(08.12.10)" xfId="607"/>
    <cellStyle name="_АГ_Корректировка БП 2009_Электроэнергия (таблицы) (2)_Прогноз ПО ТП до конца года_Оплата" xfId="608"/>
    <cellStyle name="_АГ_Корректировка БП 2009_Электроэнергия (таблицы) (2)_Прогноз ПО ТП до конца года_ФОРМАТ БП_СБЫТЫ - транзит с 4% увел тарифа" xfId="609"/>
    <cellStyle name="_АГ_Корректировка БП 2009_Электроэнергия (таблицы) (2)_система_ЭЭ" xfId="610"/>
    <cellStyle name="_АГ_Корректировка БП 2009_Электроэнергия (таблицы) (2)_уровень 2009  последний 14 мая  Петрову " xfId="611"/>
    <cellStyle name="_АГ_Корректировка БП 2009_Электроэнергия (таблицы) (2)_ФОРМАТ БП_СБЫТЫ - транзит с 4% увел тарифа" xfId="612"/>
    <cellStyle name="_АГ_Корректировка БП 2009_Электроэнергия (таблицы) (2)_ФОРМАТ БП_СБЫТЫ - транзит с 4% увел тарифа 2" xfId="613"/>
    <cellStyle name="_АГ_Корректировка БП 2009_Электроэнергия (таблицы) (2)_ФОРМАТ БП_СБЫТЫ - транзит с 4% увел тарифа 3" xfId="614"/>
    <cellStyle name="_АГ_Корректировка БП 2009_Электроэнергия (таблицы) (2)_ФОРМАТ БП_СБЫТЫ - транзит с 4% увел тарифа 4" xfId="615"/>
    <cellStyle name="_АГ_Корректировка БП 2009_Электроэнергия (таблицы) (2)_ФОРМАТ БП_СБЫТЫ - транзит с 4% увел тарифа 5" xfId="616"/>
    <cellStyle name="_АГ_Корректировка БП 2009_Электроэнергия (таблицы) (2)_ФОРМАТ БП_СБЫТЫ - транзит с 4% увел тарифа_Бизнес-план 2011г" xfId="617"/>
    <cellStyle name="_АГ_Корректировка БП 2009_Электроэнергия (таблицы) (2)_ФОРМАТ БП_СБЫТЫ - транзит с 4% увел тарифа_БИЗНЕС-ПЛАН 2011г(08.12.10)" xfId="618"/>
    <cellStyle name="_АГ_Корректировка БП 2009_Электроэнергия (таблицы) (2)_Форматы 2009 к балансовой 1 пг (version 2)" xfId="619"/>
    <cellStyle name="_АГ_Корректировка БП 2009_Электроэнергия (таблицы) (2)_шаблон для расчета ПО_ТП" xfId="620"/>
    <cellStyle name="_АГ_Корректировка БП 2009_Электроэнергия (таблицы) (2)_шаблон для расчета ПО_ТП 2" xfId="621"/>
    <cellStyle name="_АГ_Корректировка БП 2009_Электроэнергия (таблицы) (2)_шаблон для расчета ПО_ТП 3" xfId="622"/>
    <cellStyle name="_АГ_Корректировка БП 2009_Электроэнергия (таблицы) (2)_шаблон для расчета ПО_ТП 4" xfId="623"/>
    <cellStyle name="_АГ_Корректировка БП 2009_Электроэнергия (таблицы) (2)_шаблон для расчета ПО_ТП 5" xfId="624"/>
    <cellStyle name="_АГ_Корректировка БП 2009_Электроэнергия (таблицы) (2)_шаблон для расчета ПО_ТП_Бизнес-план 2011г" xfId="625"/>
    <cellStyle name="_АГ_Корректировка БП 2009_Электроэнергия (таблицы) (2)_шаблон для расчета ПО_ТП_БИЗНЕС-ПЛАН 2011г(08.12.10)" xfId="626"/>
    <cellStyle name="_АГ_Корректировка БП 2009_Электроэнергия (таблицы) (2)_шаблон для расчета ПО_ТП_Оплата" xfId="627"/>
    <cellStyle name="_АГ_Корректировка БП 2009_Электроэнергия (таблицы) (2)_шаблон для расчета ПО_ТП_ФОРМАТ БП_СБЫТЫ - транзит с 4% увел тарифа" xfId="628"/>
    <cellStyle name="_АГ_Лист1" xfId="629"/>
    <cellStyle name="_АГ_Лист1_Потери" xfId="630"/>
    <cellStyle name="_АГ_новая плановая (ПТ-8.1.1)" xfId="631"/>
    <cellStyle name="_АГ_новая экспл. тепло (ПТ-1.1, Пт-1.2 и 1.3)" xfId="632"/>
    <cellStyle name="_АГ_Пеня_2009_свод" xfId="633"/>
    <cellStyle name="_АГ_Пл.календ БМРО1" xfId="634"/>
    <cellStyle name="_АГ_ПЛАН" xfId="635"/>
    <cellStyle name="_АГ_План оплаты по потребителям" xfId="636"/>
    <cellStyle name="_АГ_План оплаты по потребителям 2" xfId="637"/>
    <cellStyle name="_АГ_План оплаты по потребителям_БП БМРО июль 2013 г. новый" xfId="638"/>
    <cellStyle name="_АГ_План оплаты по потребителям_БП БМРО июнь 2013 г. с ценой июня" xfId="639"/>
    <cellStyle name="_АГ_План оплаты по потребителям_БП БМРО май 2013 г. испр" xfId="640"/>
    <cellStyle name="_АГ_План оплаты по потребителям_БП БМРО февраль 2014_ЕТА" xfId="641"/>
    <cellStyle name="_АГ_План оплаты по потребителям_Ежедневка 08_2012_смро" xfId="642"/>
    <cellStyle name="_АГ_План оплаты по потребителям_Ежедневка БМРО январь 2014" xfId="643"/>
    <cellStyle name="_АГ_ПЛАН_Потери" xfId="644"/>
    <cellStyle name="_АГ_Плат календарь БМРО 01_10" xfId="645"/>
    <cellStyle name="_АГ_ПО ТП_2010 по ЧЧИ" xfId="646"/>
    <cellStyle name="_АГ_Последняя d3_11_10_БМРО  " xfId="647"/>
    <cellStyle name="_АГ_Последняя d3_11_10_БМРО  _БП БМРО июль 2013 г. новый" xfId="648"/>
    <cellStyle name="_АГ_Последняя d3_11_10_БМРО  _БП БМРО июнь 2013 г. с ценой июня" xfId="649"/>
    <cellStyle name="_АГ_Последняя d3_11_10_БМРО  _БП БМРО май 2013 г. испр" xfId="650"/>
    <cellStyle name="_АГ_Последняя d3_11_10_БМРО  _БП БМРО февраль 2014_ЕТА" xfId="651"/>
    <cellStyle name="_АГ_Последняя d3_11_10_БМРО  _Ежедневка БМРО январь 2014" xfId="652"/>
    <cellStyle name="_АГ_Приложение к ЕБП07 (КЭС-Прикамье)" xfId="653"/>
    <cellStyle name="_АГ_Приложение к ЕБП07 (КЭС-Прикамье) 2" xfId="654"/>
    <cellStyle name="_АГ_Приложение к ЕБП07 (КЭС-Прикамье) 2 2" xfId="655"/>
    <cellStyle name="_АГ_Приложение к ЕБП07 (КЭС-Прикамье) 3" xfId="656"/>
    <cellStyle name="_АГ_ПРОГНОЗ 2009 (факт 8 мес, прогноз сент., план окт.-дек.)" xfId="657"/>
    <cellStyle name="_АГ_ПРОГНОЗ 2009 (факт 8 мес, прогноз сент., план окт.-дек.) 2" xfId="658"/>
    <cellStyle name="_АГ_ПРОГНОЗ 2009 (факт 8 мес, прогноз сент., план окт.-дек.) 3" xfId="659"/>
    <cellStyle name="_АГ_ПРОГНОЗ 2009 (факт 8 мес, прогноз сент., план окт.-дек.) 4" xfId="660"/>
    <cellStyle name="_АГ_ПРОГНОЗ 2009 (факт 8 мес, прогноз сент., план окт.-дек.) 5" xfId="661"/>
    <cellStyle name="_АГ_ПРОГНОЗ 2009 (факт 8 мес, прогноз сент., план окт.-дек.)_Бизнес-план 2011г" xfId="662"/>
    <cellStyle name="_АГ_ПРОГНОЗ 2009 (факт 8 мес, прогноз сент., план окт.-дек.)_БИЗНЕС-ПЛАН 2011г(08.12.10)" xfId="663"/>
    <cellStyle name="_АГ_ПРОГНОЗ 2009 (факт 8 мес, прогноз сент., план окт.-дек.)_Оплата" xfId="664"/>
    <cellStyle name="_АГ_ПРОГНОЗ 2009 (факт 8 мес, прогноз сент., план окт.-дек.)_ФОРМАТ БП_СБЫТЫ - транзит с 4% увел тарифа" xfId="665"/>
    <cellStyle name="_АГ_расчет платежей налога на прибыль" xfId="666"/>
    <cellStyle name="_АГ_расчет платежей налога на прибыль 2" xfId="667"/>
    <cellStyle name="_АГ_расчет платежей налога на прибыль 2 2" xfId="668"/>
    <cellStyle name="_АГ_расчет платежей налога на прибыль 3" xfId="669"/>
    <cellStyle name="_АГ_сбмро" xfId="670"/>
    <cellStyle name="_АГ_система от 25.07.2007г" xfId="671"/>
    <cellStyle name="_АГ_система_ЭЭ" xfId="672"/>
    <cellStyle name="_АГ_Структура" xfId="673"/>
    <cellStyle name="_АГ_Утв.апрель" xfId="674"/>
    <cellStyle name="_АГ_Утв.апрель_Потери" xfId="675"/>
    <cellStyle name="_АГ_уумро" xfId="676"/>
    <cellStyle name="_АГ_ФОРМАТ БП_СБЫТЫ - транзит с 4% увел тарифа" xfId="677"/>
    <cellStyle name="_АГ_ФОРМАТ БП_СБЫТЫ - транзит с 4% увел тарифа 2" xfId="678"/>
    <cellStyle name="_АГ_ФОРМАТ БП_СБЫТЫ - транзит с 4% увел тарифа 3" xfId="679"/>
    <cellStyle name="_АГ_ФОРМАТ БП_СБЫТЫ - транзит с 4% увел тарифа 4" xfId="680"/>
    <cellStyle name="_АГ_ФОРМАТ БП_СБЫТЫ - транзит с 4% увел тарифа 5" xfId="681"/>
    <cellStyle name="_АГ_ФОРМАТ БП_СБЫТЫ - транзит с 4% увел тарифа_Бизнес-план 2011г" xfId="682"/>
    <cellStyle name="_АГ_ФОРМАТ БП_СБЫТЫ - транзит с 4% увел тарифа_БИЗНЕС-ПЛАН 2011г(08.12.10)" xfId="683"/>
    <cellStyle name="_АГ_ФорматБП 2009_направлено в сбыты" xfId="684"/>
    <cellStyle name="_АГ_ФорматБП 2009_направлено в сбыты 2" xfId="685"/>
    <cellStyle name="_АГ_ФорматБП 2009_направлено в сбыты 3" xfId="686"/>
    <cellStyle name="_АГ_ФорматБП 2009_направлено в сбыты 4" xfId="687"/>
    <cellStyle name="_АГ_ФорматБП 2009_направлено в сбыты 5" xfId="688"/>
    <cellStyle name="_АГ_ФорматБП 2009_направлено в сбыты_Бизнес-план 2011г" xfId="689"/>
    <cellStyle name="_АГ_ФорматБП 2009_направлено в сбыты_БИЗНЕС-ПЛАН 2011г(08.12.10)" xfId="690"/>
    <cellStyle name="_АГ_ФорматБП 2009_направлено в сбыты_Оплата" xfId="691"/>
    <cellStyle name="_АГ_ФорматБП 2009_направлено в сбыты_ФОРМАТ БП_СБЫТЫ - транзит с 4% увел тарифа" xfId="692"/>
    <cellStyle name="_АГ_Форматы 2009" xfId="693"/>
    <cellStyle name="_АГ_Форматы 2009 к балансовой 1 кв_" xfId="694"/>
    <cellStyle name="_АГ_шаблон для расчета ПО_ТП" xfId="695"/>
    <cellStyle name="_АГ_шаблон для расчета ПО_ТП 2" xfId="696"/>
    <cellStyle name="_АГ_шаблон для расчета ПО_ТП 3" xfId="697"/>
    <cellStyle name="_АГ_шаблон для расчета ПО_ТП 4" xfId="698"/>
    <cellStyle name="_АГ_шаблон для расчета ПО_ТП 5" xfId="699"/>
    <cellStyle name="_АГ_шаблон для расчета ПО_ТП_Бизнес-план 2011г" xfId="700"/>
    <cellStyle name="_АГ_шаблон для расчета ПО_ТП_БИЗНЕС-ПЛАН 2011г(08.12.10)" xfId="701"/>
    <cellStyle name="_АГ_шаблон для расчета ПО_ТП_Оплата" xfId="702"/>
    <cellStyle name="_АГ_шаблон для расчета ПО_ТП_ФОРМАТ БП_СБЫТЫ - транзит с 4% увел тарифа" xfId="703"/>
    <cellStyle name="_АГ_эсбыт" xfId="704"/>
    <cellStyle name="_Анализатор_регламент_vr3" xfId="705"/>
    <cellStyle name="_Анализатор_регламент_vr3_Бюджетные формы 2008 план 30.08.07" xfId="706"/>
    <cellStyle name="_Аналитические_признаки" xfId="707"/>
    <cellStyle name="_Аналитические_признаки - исправленная версия" xfId="708"/>
    <cellStyle name="_Аналитические_признаки - исправленная версия 2" xfId="709"/>
    <cellStyle name="_Аналитические_признаки - исправленная версия 3" xfId="710"/>
    <cellStyle name="_Аналитические_признаки - исправленная версия 4" xfId="711"/>
    <cellStyle name="_Аналитические_признаки 2" xfId="712"/>
    <cellStyle name="_Аналитические_признаки 3" xfId="713"/>
    <cellStyle name="_Аналитические_признаки 4" xfId="714"/>
    <cellStyle name="_апрель_ОАОБЭС_ФП" xfId="715"/>
    <cellStyle name="_Аренда АСКУЭ 2006" xfId="716"/>
    <cellStyle name="_БДР04м05" xfId="717"/>
    <cellStyle name="_БДР04м05 2" xfId="718"/>
    <cellStyle name="_БДР04м05 3" xfId="719"/>
    <cellStyle name="_БДР04м05 4" xfId="720"/>
    <cellStyle name="_БИЗНЕС-ПЛАН 2011г(с новыми изменениями)" xfId="721"/>
    <cellStyle name="_БП ЗАО НСЭ 2008 год12 рем.фонд маленький 15.11.07" xfId="722"/>
    <cellStyle name="_БП ОАО НЭ 2007 г!!" xfId="723"/>
    <cellStyle name="_Бюджет 2008 СЭ" xfId="724"/>
    <cellStyle name="_Бюджет на 3 квартал 2007 года" xfId="725"/>
    <cellStyle name="_Бюджет на 3 квартал 2007 года (вар2)" xfId="726"/>
    <cellStyle name="_Бюджет на 4 квартал 2007 года" xfId="727"/>
    <cellStyle name="_Бюджет2006_ПОКАЗАТЕЛИ СВОДНЫЕ" xfId="728"/>
    <cellStyle name="_вввввв" xfId="729"/>
    <cellStyle name="_ВО ОП ТЭС-ОТ- 2007" xfId="730"/>
    <cellStyle name="_ВО ОП ТЭС-ОТ- 2007_Новая инструкция1_фст" xfId="731"/>
    <cellStyle name="_ВФ ОАО ТЭС-ОТ- 2009" xfId="732"/>
    <cellStyle name="_ВФ ОАО ТЭС-ОТ- 2009_Новая инструкция1_фст" xfId="733"/>
    <cellStyle name="_выручка по присоединениям2" xfId="734"/>
    <cellStyle name="_выручка по присоединениям2_Новая инструкция1_фст" xfId="735"/>
    <cellStyle name="_График реализации проектовa_3" xfId="736"/>
    <cellStyle name="_График реализации проектовa_3 2" xfId="737"/>
    <cellStyle name="_График реализации проектовa_3 3" xfId="738"/>
    <cellStyle name="_График реализации проектовa_3 4" xfId="739"/>
    <cellStyle name="_декабрь" xfId="740"/>
    <cellStyle name="_Для Совета Директоров 2007" xfId="741"/>
    <cellStyle name="_Договор аренды ЯЭ с разбивкой" xfId="742"/>
    <cellStyle name="_Договор аренды ЯЭ с разбивкой_Новая инструкция1_фст" xfId="743"/>
    <cellStyle name="_Дозакл 5 мес.2000" xfId="744"/>
    <cellStyle name="_Дозакл 5 мес.2000 2" xfId="745"/>
    <cellStyle name="_Дозакл 5 мес.2000 3" xfId="746"/>
    <cellStyle name="_Дозакл 5 мес.2000 4" xfId="747"/>
    <cellStyle name="_Документ4. Приложение 2.1.кРегламенту Холдинг_БюджетныеФормы" xfId="748"/>
    <cellStyle name="_Единица отчетности_update" xfId="749"/>
    <cellStyle name="_Единица отчетности_update 2" xfId="750"/>
    <cellStyle name="_Единица отчетности_update 3" xfId="751"/>
    <cellStyle name="_Единица отчетности_update 4" xfId="752"/>
    <cellStyle name="_Ежедекадная справка о векселях в обращении" xfId="753"/>
    <cellStyle name="_Ежедекадная справка о векселях в обращении 2" xfId="754"/>
    <cellStyle name="_Ежедекадная справка о векселях в обращении 3" xfId="755"/>
    <cellStyle name="_Ежедекадная справка о векселях в обращении 4" xfId="756"/>
    <cellStyle name="_Ежедекадная справка о движении заемных средств" xfId="757"/>
    <cellStyle name="_Ежедекадная справка о движении заемных средств (2)" xfId="758"/>
    <cellStyle name="_Ежедекадная справка о движении заемных средств (2) 2" xfId="759"/>
    <cellStyle name="_Ежедекадная справка о движении заемных средств (2) 3" xfId="760"/>
    <cellStyle name="_Ежедекадная справка о движении заемных средств (2) 4" xfId="761"/>
    <cellStyle name="_Ежедекадная справка о движении заемных средств 2" xfId="762"/>
    <cellStyle name="_Ежедекадная справка о движении заемных средств 3" xfId="763"/>
    <cellStyle name="_Ежедекадная справка о движении заемных средств 4" xfId="764"/>
    <cellStyle name="_Ежедекадная справка о движении заемных средств 5" xfId="765"/>
    <cellStyle name="_Ежедекадная справка о движении заемных средств 6" xfId="766"/>
    <cellStyle name="_Затраты на НОО Общество ветеранов_Торопова" xfId="767"/>
    <cellStyle name="_Защита ФЗП" xfId="768"/>
    <cellStyle name="_ЗСМК отчет за январь 2006 (2005.12.27) план ЕХ" xfId="769"/>
    <cellStyle name="_ЗСМК отчет за январь 2006 (2005.12.27) план ЕХ 2" xfId="770"/>
    <cellStyle name="_ЗСМК отчет за январь 2006 (2005.12.27) план ЕХ 3" xfId="771"/>
    <cellStyle name="_ЗСМК отчет за январь 2006 (2005.12.27) план ЕХ 4" xfId="772"/>
    <cellStyle name="_ЗСМК отчет за январь 2006 (2006.01.10) план2 ЕХ" xfId="773"/>
    <cellStyle name="_ЗСМК отчет за январь 2006 (2006.01.10) план2 ЕХ 2" xfId="774"/>
    <cellStyle name="_ЗСМК отчет за январь 2006 (2006.01.10) план2 ЕХ 3" xfId="775"/>
    <cellStyle name="_ЗСМК отчет за январь 2006 (2006.01.10) план2 ЕХ 4" xfId="776"/>
    <cellStyle name="_Исп.аппарат" xfId="777"/>
    <cellStyle name="_Исходные данные для модели" xfId="778"/>
    <cellStyle name="_Исходные данные для модели_Новая инструкция1_фст" xfId="779"/>
    <cellStyle name="_Книга1" xfId="780"/>
    <cellStyle name="_Книга1 2" xfId="781"/>
    <cellStyle name="_Книга1 3" xfId="782"/>
    <cellStyle name="_Книга1_Копия АРМ_БП_РСК_V10 0_20100213" xfId="783"/>
    <cellStyle name="_Книга1_Копия АРМ_БП_РСК_V10 0_20100213 2" xfId="784"/>
    <cellStyle name="_Книга3" xfId="785"/>
    <cellStyle name="_Книга3 2" xfId="786"/>
    <cellStyle name="_Книга3 3" xfId="787"/>
    <cellStyle name="_Книга3 4" xfId="788"/>
    <cellStyle name="_Книга3_New Form10_2" xfId="789"/>
    <cellStyle name="_Книга3_New Form10_2 2" xfId="790"/>
    <cellStyle name="_Книга3_New Form10_2 3" xfId="791"/>
    <cellStyle name="_Книга3_New Form10_2 4" xfId="792"/>
    <cellStyle name="_Книга3_Nsi" xfId="793"/>
    <cellStyle name="_Книга3_Nsi 2" xfId="794"/>
    <cellStyle name="_Книга3_Nsi 3" xfId="795"/>
    <cellStyle name="_Книга3_Nsi 4" xfId="796"/>
    <cellStyle name="_Книга3_Nsi_1" xfId="797"/>
    <cellStyle name="_Книга3_Nsi_1 2" xfId="798"/>
    <cellStyle name="_Книга3_Nsi_1 3" xfId="799"/>
    <cellStyle name="_Книга3_Nsi_1 4" xfId="800"/>
    <cellStyle name="_Книга3_Nsi_139" xfId="801"/>
    <cellStyle name="_Книга3_Nsi_139 2" xfId="802"/>
    <cellStyle name="_Книга3_Nsi_139 3" xfId="803"/>
    <cellStyle name="_Книга3_Nsi_139 4" xfId="804"/>
    <cellStyle name="_Книга3_Nsi_140" xfId="805"/>
    <cellStyle name="_Книга3_Nsi_140 2" xfId="806"/>
    <cellStyle name="_Книга3_Nsi_140 3" xfId="807"/>
    <cellStyle name="_Книга3_Nsi_140 4" xfId="808"/>
    <cellStyle name="_Книга3_Nsi_140(Зах)" xfId="809"/>
    <cellStyle name="_Книга3_Nsi_140(Зах) 2" xfId="810"/>
    <cellStyle name="_Книга3_Nsi_140(Зах) 3" xfId="811"/>
    <cellStyle name="_Книга3_Nsi_140(Зах) 4" xfId="812"/>
    <cellStyle name="_Книга3_Nsi_140_mod" xfId="813"/>
    <cellStyle name="_Книга3_Nsi_140_mod 2" xfId="814"/>
    <cellStyle name="_Книга3_Nsi_140_mod 3" xfId="815"/>
    <cellStyle name="_Книга3_Nsi_140_mod 4" xfId="816"/>
    <cellStyle name="_Книга3_Summary" xfId="817"/>
    <cellStyle name="_Книга3_Summary 2" xfId="818"/>
    <cellStyle name="_Книга3_Summary 3" xfId="819"/>
    <cellStyle name="_Книга3_Summary 4" xfId="820"/>
    <cellStyle name="_Книга3_Tax_form_1кв_3" xfId="821"/>
    <cellStyle name="_Книга3_Tax_form_1кв_3 2" xfId="822"/>
    <cellStyle name="_Книга3_Tax_form_1кв_3 3" xfId="823"/>
    <cellStyle name="_Книга3_Tax_form_1кв_3 4" xfId="824"/>
    <cellStyle name="_Книга3_БКЭ" xfId="825"/>
    <cellStyle name="_Книга3_БКЭ 2" xfId="826"/>
    <cellStyle name="_Книга3_БКЭ 3" xfId="827"/>
    <cellStyle name="_Книга3_БКЭ 4" xfId="828"/>
    <cellStyle name="_Книга7" xfId="829"/>
    <cellStyle name="_Книга7 2" xfId="830"/>
    <cellStyle name="_Книга7 3" xfId="831"/>
    <cellStyle name="_Книга7 4" xfId="832"/>
    <cellStyle name="_Книга7_New Form10_2" xfId="833"/>
    <cellStyle name="_Книга7_New Form10_2 2" xfId="834"/>
    <cellStyle name="_Книга7_New Form10_2 3" xfId="835"/>
    <cellStyle name="_Книга7_New Form10_2 4" xfId="836"/>
    <cellStyle name="_Книга7_Nsi" xfId="837"/>
    <cellStyle name="_Книга7_Nsi 2" xfId="838"/>
    <cellStyle name="_Книга7_Nsi 3" xfId="839"/>
    <cellStyle name="_Книга7_Nsi 4" xfId="840"/>
    <cellStyle name="_Книга7_Nsi_1" xfId="841"/>
    <cellStyle name="_Книга7_Nsi_1 2" xfId="842"/>
    <cellStyle name="_Книга7_Nsi_1 3" xfId="843"/>
    <cellStyle name="_Книга7_Nsi_1 4" xfId="844"/>
    <cellStyle name="_Книга7_Nsi_139" xfId="845"/>
    <cellStyle name="_Книга7_Nsi_139 2" xfId="846"/>
    <cellStyle name="_Книга7_Nsi_139 3" xfId="847"/>
    <cellStyle name="_Книга7_Nsi_139 4" xfId="848"/>
    <cellStyle name="_Книга7_Nsi_140" xfId="849"/>
    <cellStyle name="_Книга7_Nsi_140 2" xfId="850"/>
    <cellStyle name="_Книга7_Nsi_140 3" xfId="851"/>
    <cellStyle name="_Книга7_Nsi_140 4" xfId="852"/>
    <cellStyle name="_Книга7_Nsi_140(Зах)" xfId="853"/>
    <cellStyle name="_Книга7_Nsi_140(Зах) 2" xfId="854"/>
    <cellStyle name="_Книга7_Nsi_140(Зах) 3" xfId="855"/>
    <cellStyle name="_Книга7_Nsi_140(Зах) 4" xfId="856"/>
    <cellStyle name="_Книга7_Nsi_140_mod" xfId="857"/>
    <cellStyle name="_Книга7_Nsi_140_mod 2" xfId="858"/>
    <cellStyle name="_Книга7_Nsi_140_mod 3" xfId="859"/>
    <cellStyle name="_Книга7_Nsi_140_mod 4" xfId="860"/>
    <cellStyle name="_Книга7_Summary" xfId="861"/>
    <cellStyle name="_Книга7_Summary 2" xfId="862"/>
    <cellStyle name="_Книга7_Summary 3" xfId="863"/>
    <cellStyle name="_Книга7_Summary 4" xfId="864"/>
    <cellStyle name="_Книга7_Tax_form_1кв_3" xfId="865"/>
    <cellStyle name="_Книга7_Tax_form_1кв_3 2" xfId="866"/>
    <cellStyle name="_Книга7_Tax_form_1кв_3 3" xfId="867"/>
    <cellStyle name="_Книга7_Tax_form_1кв_3 4" xfId="868"/>
    <cellStyle name="_Книга7_БКЭ" xfId="869"/>
    <cellStyle name="_Книга7_БКЭ 2" xfId="870"/>
    <cellStyle name="_Книга7_БКЭ 3" xfId="871"/>
    <cellStyle name="_Книга7_БКЭ 4" xfId="872"/>
    <cellStyle name="_Консолидация и отчетность - мастерданные" xfId="873"/>
    <cellStyle name="_Консолидация и отчетность - мастерданные 2" xfId="874"/>
    <cellStyle name="_Консолидация и отчетность - мастерданные 3" xfId="875"/>
    <cellStyle name="_Консолидация и отчетность - мастерданные 4" xfId="876"/>
    <cellStyle name="_Консолидация-2008-проект-new" xfId="877"/>
    <cellStyle name="_Копия Матрица-отчет факт 2006г. 08_05_07" xfId="878"/>
    <cellStyle name="_Кор-ка_1кв_БП_ОАОСЭV2-Правильный прогнозный баланс" xfId="879"/>
    <cellStyle name="_Корректировка БП_№3 (17.09.07)" xfId="880"/>
    <cellStyle name="_Куликова ОПП" xfId="881"/>
    <cellStyle name="_Куликова ОПП 2" xfId="882"/>
    <cellStyle name="_Куликова ОПП 3" xfId="883"/>
    <cellStyle name="_Куликова ОПП 4" xfId="884"/>
    <cellStyle name="_курсовые разницы 01,06,08" xfId="885"/>
    <cellStyle name="_Лист1" xfId="886"/>
    <cellStyle name="_Макро_2030 год" xfId="887"/>
    <cellStyle name="_Мастер-бюджет СЭ 2008" xfId="888"/>
    <cellStyle name="_МБ ОАО НЭ 2007" xfId="889"/>
    <cellStyle name="_МОДЕЛЬ_1 (2)" xfId="890"/>
    <cellStyle name="_МОДЕЛЬ_1 (2) 2" xfId="891"/>
    <cellStyle name="_МОДЕЛЬ_1 (2) 2_OREP.KU.2011.MONTHLY.02(v0.1)" xfId="892"/>
    <cellStyle name="_МОДЕЛЬ_1 (2) 2_OREP.KU.2011.MONTHLY.02(v0.4)" xfId="893"/>
    <cellStyle name="_МОДЕЛЬ_1 (2) 2_OREP.KU.2011.MONTHLY.11(v1.4)" xfId="894"/>
    <cellStyle name="_МОДЕЛЬ_1 (2) 2_UPDATE.OREP.KU.2011.MONTHLY.02.TO.1.2" xfId="895"/>
    <cellStyle name="_МОДЕЛЬ_1 (2)_46EE.2011(v1.0)" xfId="896"/>
    <cellStyle name="_МОДЕЛЬ_1 (2)_46EE.2011(v1.0)_46TE.2011(v1.0)" xfId="897"/>
    <cellStyle name="_МОДЕЛЬ_1 (2)_46EE.2011(v1.0)_INDEX.STATION.2012(v1.0)_" xfId="898"/>
    <cellStyle name="_МОДЕЛЬ_1 (2)_46EE.2011(v1.0)_INDEX.STATION.2012(v2.0)" xfId="899"/>
    <cellStyle name="_МОДЕЛЬ_1 (2)_46EE.2011(v1.0)_INDEX.STATION.2012(v2.1)" xfId="900"/>
    <cellStyle name="_МОДЕЛЬ_1 (2)_46EE.2011(v1.0)_TEPLO.PREDEL.2012.M(v1.1)_test" xfId="901"/>
    <cellStyle name="_МОДЕЛЬ_1 (2)_46EE.2011(v1.2)" xfId="902"/>
    <cellStyle name="_МОДЕЛЬ_1 (2)_46EP.2012(v0.1)" xfId="903"/>
    <cellStyle name="_МОДЕЛЬ_1 (2)_46TE.2011(v1.0)" xfId="904"/>
    <cellStyle name="_МОДЕЛЬ_1 (2)_ARMRAZR" xfId="905"/>
    <cellStyle name="_МОДЕЛЬ_1 (2)_BALANCE.WARM.2010.FACT(v1.0)" xfId="906"/>
    <cellStyle name="_МОДЕЛЬ_1 (2)_BALANCE.WARM.2010.PLAN" xfId="907"/>
    <cellStyle name="_МОДЕЛЬ_1 (2)_BALANCE.WARM.2011YEAR(v0.7)" xfId="908"/>
    <cellStyle name="_МОДЕЛЬ_1 (2)_BALANCE.WARM.2011YEAR.NEW.UPDATE.SCHEME" xfId="909"/>
    <cellStyle name="_МОДЕЛЬ_1 (2)_EE.2REK.P2011.4.78(v0.3)" xfId="910"/>
    <cellStyle name="_МОДЕЛЬ_1 (2)_FORM910.2012(v1.1)" xfId="911"/>
    <cellStyle name="_МОДЕЛЬ_1 (2)_INVEST.EE.PLAN.4.78(v0.1)" xfId="912"/>
    <cellStyle name="_МОДЕЛЬ_1 (2)_INVEST.EE.PLAN.4.78(v0.3)" xfId="913"/>
    <cellStyle name="_МОДЕЛЬ_1 (2)_INVEST.EE.PLAN.4.78(v1.0)" xfId="914"/>
    <cellStyle name="_МОДЕЛЬ_1 (2)_INVEST.PLAN.4.78(v0.1)" xfId="915"/>
    <cellStyle name="_МОДЕЛЬ_1 (2)_INVEST.WARM.PLAN.4.78(v0.1)" xfId="916"/>
    <cellStyle name="_МОДЕЛЬ_1 (2)_INVEST_WARM_PLAN" xfId="917"/>
    <cellStyle name="_МОДЕЛЬ_1 (2)_NADB.JNVLS.APTEKA.2011(v1.3.3)" xfId="918"/>
    <cellStyle name="_МОДЕЛЬ_1 (2)_NADB.JNVLS.APTEKA.2011(v1.3.3)_46TE.2011(v1.0)" xfId="919"/>
    <cellStyle name="_МОДЕЛЬ_1 (2)_NADB.JNVLS.APTEKA.2011(v1.3.3)_INDEX.STATION.2012(v1.0)_" xfId="920"/>
    <cellStyle name="_МОДЕЛЬ_1 (2)_NADB.JNVLS.APTEKA.2011(v1.3.3)_INDEX.STATION.2012(v2.0)" xfId="921"/>
    <cellStyle name="_МОДЕЛЬ_1 (2)_NADB.JNVLS.APTEKA.2011(v1.3.3)_INDEX.STATION.2012(v2.1)" xfId="922"/>
    <cellStyle name="_МОДЕЛЬ_1 (2)_NADB.JNVLS.APTEKA.2011(v1.3.3)_TEPLO.PREDEL.2012.M(v1.1)_test" xfId="923"/>
    <cellStyle name="_МОДЕЛЬ_1 (2)_NADB.JNVLS.APTEKA.2011(v1.3.4)" xfId="924"/>
    <cellStyle name="_МОДЕЛЬ_1 (2)_NADB.JNVLS.APTEKA.2011(v1.3.4)_46TE.2011(v1.0)" xfId="925"/>
    <cellStyle name="_МОДЕЛЬ_1 (2)_NADB.JNVLS.APTEKA.2011(v1.3.4)_INDEX.STATION.2012(v1.0)_" xfId="926"/>
    <cellStyle name="_МОДЕЛЬ_1 (2)_NADB.JNVLS.APTEKA.2011(v1.3.4)_INDEX.STATION.2012(v2.0)" xfId="927"/>
    <cellStyle name="_МОДЕЛЬ_1 (2)_NADB.JNVLS.APTEKA.2011(v1.3.4)_INDEX.STATION.2012(v2.1)" xfId="928"/>
    <cellStyle name="_МОДЕЛЬ_1 (2)_NADB.JNVLS.APTEKA.2011(v1.3.4)_TEPLO.PREDEL.2012.M(v1.1)_test" xfId="929"/>
    <cellStyle name="_МОДЕЛЬ_1 (2)_PASSPORT.TEPLO.PROIZV(v2.1)" xfId="930"/>
    <cellStyle name="_МОДЕЛЬ_1 (2)_PR.PROG.WARM.NOTCOMBI.2012.2.16_v1.4(04.04.11) " xfId="931"/>
    <cellStyle name="_МОДЕЛЬ_1 (2)_PREDEL.JKH.UTV.2011(v1.0.1)" xfId="932"/>
    <cellStyle name="_МОДЕЛЬ_1 (2)_PREDEL.JKH.UTV.2011(v1.0.1)_46TE.2011(v1.0)" xfId="933"/>
    <cellStyle name="_МОДЕЛЬ_1 (2)_PREDEL.JKH.UTV.2011(v1.0.1)_INDEX.STATION.2012(v1.0)_" xfId="934"/>
    <cellStyle name="_МОДЕЛЬ_1 (2)_PREDEL.JKH.UTV.2011(v1.0.1)_INDEX.STATION.2012(v2.0)" xfId="935"/>
    <cellStyle name="_МОДЕЛЬ_1 (2)_PREDEL.JKH.UTV.2011(v1.0.1)_INDEX.STATION.2012(v2.1)" xfId="936"/>
    <cellStyle name="_МОДЕЛЬ_1 (2)_PREDEL.JKH.UTV.2011(v1.0.1)_TEPLO.PREDEL.2012.M(v1.1)_test" xfId="937"/>
    <cellStyle name="_МОДЕЛЬ_1 (2)_PREDEL.JKH.UTV.2011(v1.1)" xfId="938"/>
    <cellStyle name="_МОДЕЛЬ_1 (2)_REP.BLR.2012(v1.0)" xfId="939"/>
    <cellStyle name="_МОДЕЛЬ_1 (2)_TEPLO.PREDEL.2012.M(v1.1)" xfId="940"/>
    <cellStyle name="_МОДЕЛЬ_1 (2)_TEST.TEMPLATE" xfId="941"/>
    <cellStyle name="_МОДЕЛЬ_1 (2)_UPDATE.46EE.2011.TO.1.1" xfId="942"/>
    <cellStyle name="_МОДЕЛЬ_1 (2)_UPDATE.46TE.2011.TO.1.1" xfId="943"/>
    <cellStyle name="_МОДЕЛЬ_1 (2)_UPDATE.46TE.2011.TO.1.2" xfId="944"/>
    <cellStyle name="_МОДЕЛЬ_1 (2)_UPDATE.BALANCE.WARM.2011YEAR.TO.1.1" xfId="945"/>
    <cellStyle name="_МОДЕЛЬ_1 (2)_UPDATE.BALANCE.WARM.2011YEAR.TO.1.1_46TE.2011(v1.0)" xfId="946"/>
    <cellStyle name="_МОДЕЛЬ_1 (2)_UPDATE.BALANCE.WARM.2011YEAR.TO.1.1_INDEX.STATION.2012(v1.0)_" xfId="947"/>
    <cellStyle name="_МОДЕЛЬ_1 (2)_UPDATE.BALANCE.WARM.2011YEAR.TO.1.1_INDEX.STATION.2012(v2.0)" xfId="948"/>
    <cellStyle name="_МОДЕЛЬ_1 (2)_UPDATE.BALANCE.WARM.2011YEAR.TO.1.1_INDEX.STATION.2012(v2.1)" xfId="949"/>
    <cellStyle name="_МОДЕЛЬ_1 (2)_UPDATE.BALANCE.WARM.2011YEAR.TO.1.1_OREP.KU.2011.MONTHLY.02(v1.1)" xfId="950"/>
    <cellStyle name="_МОДЕЛЬ_1 (2)_UPDATE.BALANCE.WARM.2011YEAR.TO.1.1_TEPLO.PREDEL.2012.M(v1.1)_test" xfId="951"/>
    <cellStyle name="_МОДЕЛЬ_1 (2)_UPDATE.NADB.JNVLS.APTEKA.2011.TO.1.3.4" xfId="952"/>
    <cellStyle name="_МОДЕЛЬ_1 (2)_Книга2_PR.PROG.WARM.NOTCOMBI.2012.2.16_v1.4(04.04.11) " xfId="953"/>
    <cellStyle name="_Мощности_МП_исх_формы_ручного_ввода" xfId="954"/>
    <cellStyle name="_Мощности_МП_исх_формы_ручного_ввода 2" xfId="955"/>
    <cellStyle name="_Мощности_МП_исх_формы_ручного_ввода 3" xfId="956"/>
    <cellStyle name="_Мощности_МП_исх_формы_ручного_ввода 4" xfId="957"/>
    <cellStyle name="_НВВ 2009 постатейно свод по филиалам_09_02_09" xfId="958"/>
    <cellStyle name="_НВВ 2009 постатейно свод по филиалам_09_02_09_Новая инструкция1_фст" xfId="959"/>
    <cellStyle name="_НВВ 2009 постатейно свод по филиалам_для Валентина" xfId="960"/>
    <cellStyle name="_НВВ 2009 постатейно свод по филиалам_для Валентина_Новая инструкция1_фст" xfId="961"/>
    <cellStyle name="_Ожидаемое по плану продаж_факт_ноябрь_191208_last" xfId="962"/>
    <cellStyle name="_ОКОНЧАТЕЛЬНО БП 2007 ОАО СЭ v1" xfId="963"/>
    <cellStyle name="_Омск" xfId="964"/>
    <cellStyle name="_Омск_Новая инструкция1_фст" xfId="965"/>
    <cellStyle name="_ОТ ИД 2009" xfId="966"/>
    <cellStyle name="_ОТ ИД 2009_Новая инструкция1_фст" xfId="967"/>
    <cellStyle name="_Отчет об исполнении бюджета за 6 мес 2007_печать" xfId="968"/>
    <cellStyle name="_Отчисления профсоюзу и выплаты освобожд.работ_Торопова" xfId="969"/>
    <cellStyle name="_Пакет №1 (Coal)" xfId="970"/>
    <cellStyle name="_Пакет №1 (Coal) 2" xfId="971"/>
    <cellStyle name="_Пакет №1 (Coal) 3" xfId="972"/>
    <cellStyle name="_Пакет №1 (Coal) 4" xfId="973"/>
    <cellStyle name="_Пакет ГОКи" xfId="974"/>
    <cellStyle name="_Пакет ГОКи 2" xfId="975"/>
    <cellStyle name="_Пакет ГОКи 3" xfId="976"/>
    <cellStyle name="_Пакет ГОКи 4" xfId="977"/>
    <cellStyle name="_Пакет по МП" xfId="978"/>
    <cellStyle name="_Пакет по МП 2" xfId="979"/>
    <cellStyle name="_Пакет по МП 3" xfId="980"/>
    <cellStyle name="_Пакет по МП 4" xfId="981"/>
    <cellStyle name="_план ПП" xfId="982"/>
    <cellStyle name="_план ПП 2" xfId="983"/>
    <cellStyle name="_план ПП 3" xfId="984"/>
    <cellStyle name="_план ПП 4" xfId="985"/>
    <cellStyle name="_ПП план-факт" xfId="986"/>
    <cellStyle name="_ПП план-факт 2" xfId="987"/>
    <cellStyle name="_ПП план-факт 3" xfId="988"/>
    <cellStyle name="_ПП план-факт 4" xfId="989"/>
    <cellStyle name="_пр 5 тариф RAB" xfId="990"/>
    <cellStyle name="_пр 5 тариф RAB 2" xfId="991"/>
    <cellStyle name="_пр 5 тариф RAB 2_OREP.KU.2011.MONTHLY.02(v0.1)" xfId="992"/>
    <cellStyle name="_пр 5 тариф RAB 2_OREP.KU.2011.MONTHLY.02(v0.4)" xfId="993"/>
    <cellStyle name="_пр 5 тариф RAB 2_OREP.KU.2011.MONTHLY.11(v1.4)" xfId="994"/>
    <cellStyle name="_пр 5 тариф RAB 2_UPDATE.OREP.KU.2011.MONTHLY.02.TO.1.2" xfId="995"/>
    <cellStyle name="_пр 5 тариф RAB_46EE.2011(v1.0)" xfId="996"/>
    <cellStyle name="_пр 5 тариф RAB_46EE.2011(v1.0)_46TE.2011(v1.0)" xfId="997"/>
    <cellStyle name="_пр 5 тариф RAB_46EE.2011(v1.0)_INDEX.STATION.2012(v1.0)_" xfId="998"/>
    <cellStyle name="_пр 5 тариф RAB_46EE.2011(v1.0)_INDEX.STATION.2012(v2.0)" xfId="999"/>
    <cellStyle name="_пр 5 тариф RAB_46EE.2011(v1.0)_INDEX.STATION.2012(v2.1)" xfId="1000"/>
    <cellStyle name="_пр 5 тариф RAB_46EE.2011(v1.0)_TEPLO.PREDEL.2012.M(v1.1)_test" xfId="1001"/>
    <cellStyle name="_пр 5 тариф RAB_46EE.2011(v1.2)" xfId="1002"/>
    <cellStyle name="_пр 5 тариф RAB_46EP.2012(v0.1)" xfId="1003"/>
    <cellStyle name="_пр 5 тариф RAB_46TE.2011(v1.0)" xfId="1004"/>
    <cellStyle name="_пр 5 тариф RAB_ARMRAZR" xfId="1005"/>
    <cellStyle name="_пр 5 тариф RAB_BALANCE.WARM.2010.FACT(v1.0)" xfId="1006"/>
    <cellStyle name="_пр 5 тариф RAB_BALANCE.WARM.2010.PLAN" xfId="1007"/>
    <cellStyle name="_пр 5 тариф RAB_BALANCE.WARM.2011YEAR(v0.7)" xfId="1008"/>
    <cellStyle name="_пр 5 тариф RAB_BALANCE.WARM.2011YEAR.NEW.UPDATE.SCHEME" xfId="1009"/>
    <cellStyle name="_пр 5 тариф RAB_EE.2REK.P2011.4.78(v0.3)" xfId="1010"/>
    <cellStyle name="_пр 5 тариф RAB_FORM910.2012(v1.1)" xfId="1011"/>
    <cellStyle name="_пр 5 тариф RAB_INVEST.EE.PLAN.4.78(v0.1)" xfId="1012"/>
    <cellStyle name="_пр 5 тариф RAB_INVEST.EE.PLAN.4.78(v0.3)" xfId="1013"/>
    <cellStyle name="_пр 5 тариф RAB_INVEST.EE.PLAN.4.78(v1.0)" xfId="1014"/>
    <cellStyle name="_пр 5 тариф RAB_INVEST.PLAN.4.78(v0.1)" xfId="1015"/>
    <cellStyle name="_пр 5 тариф RAB_INVEST.WARM.PLAN.4.78(v0.1)" xfId="1016"/>
    <cellStyle name="_пр 5 тариф RAB_INVEST_WARM_PLAN" xfId="1017"/>
    <cellStyle name="_пр 5 тариф RAB_NADB.JNVLS.APTEKA.2011(v1.3.3)" xfId="1018"/>
    <cellStyle name="_пр 5 тариф RAB_NADB.JNVLS.APTEKA.2011(v1.3.3)_46TE.2011(v1.0)" xfId="1019"/>
    <cellStyle name="_пр 5 тариф RAB_NADB.JNVLS.APTEKA.2011(v1.3.3)_INDEX.STATION.2012(v1.0)_" xfId="1020"/>
    <cellStyle name="_пр 5 тариф RAB_NADB.JNVLS.APTEKA.2011(v1.3.3)_INDEX.STATION.2012(v2.0)" xfId="1021"/>
    <cellStyle name="_пр 5 тариф RAB_NADB.JNVLS.APTEKA.2011(v1.3.3)_INDEX.STATION.2012(v2.1)" xfId="1022"/>
    <cellStyle name="_пр 5 тариф RAB_NADB.JNVLS.APTEKA.2011(v1.3.3)_TEPLO.PREDEL.2012.M(v1.1)_test" xfId="1023"/>
    <cellStyle name="_пр 5 тариф RAB_NADB.JNVLS.APTEKA.2011(v1.3.4)" xfId="1024"/>
    <cellStyle name="_пр 5 тариф RAB_NADB.JNVLS.APTEKA.2011(v1.3.4)_46TE.2011(v1.0)" xfId="1025"/>
    <cellStyle name="_пр 5 тариф RAB_NADB.JNVLS.APTEKA.2011(v1.3.4)_INDEX.STATION.2012(v1.0)_" xfId="1026"/>
    <cellStyle name="_пр 5 тариф RAB_NADB.JNVLS.APTEKA.2011(v1.3.4)_INDEX.STATION.2012(v2.0)" xfId="1027"/>
    <cellStyle name="_пр 5 тариф RAB_NADB.JNVLS.APTEKA.2011(v1.3.4)_INDEX.STATION.2012(v2.1)" xfId="1028"/>
    <cellStyle name="_пр 5 тариф RAB_NADB.JNVLS.APTEKA.2011(v1.3.4)_TEPLO.PREDEL.2012.M(v1.1)_test" xfId="1029"/>
    <cellStyle name="_пр 5 тариф RAB_PASSPORT.TEPLO.PROIZV(v2.1)" xfId="1030"/>
    <cellStyle name="_пр 5 тариф RAB_PR.PROG.WARM.NOTCOMBI.2012.2.16_v1.4(04.04.11) " xfId="1031"/>
    <cellStyle name="_пр 5 тариф RAB_PREDEL.JKH.UTV.2011(v1.0.1)" xfId="1032"/>
    <cellStyle name="_пр 5 тариф RAB_PREDEL.JKH.UTV.2011(v1.0.1)_46TE.2011(v1.0)" xfId="1033"/>
    <cellStyle name="_пр 5 тариф RAB_PREDEL.JKH.UTV.2011(v1.0.1)_INDEX.STATION.2012(v1.0)_" xfId="1034"/>
    <cellStyle name="_пр 5 тариф RAB_PREDEL.JKH.UTV.2011(v1.0.1)_INDEX.STATION.2012(v2.0)" xfId="1035"/>
    <cellStyle name="_пр 5 тариф RAB_PREDEL.JKH.UTV.2011(v1.0.1)_INDEX.STATION.2012(v2.1)" xfId="1036"/>
    <cellStyle name="_пр 5 тариф RAB_PREDEL.JKH.UTV.2011(v1.0.1)_TEPLO.PREDEL.2012.M(v1.1)_test" xfId="1037"/>
    <cellStyle name="_пр 5 тариф RAB_PREDEL.JKH.UTV.2011(v1.1)" xfId="1038"/>
    <cellStyle name="_пр 5 тариф RAB_REP.BLR.2012(v1.0)" xfId="1039"/>
    <cellStyle name="_пр 5 тариф RAB_TEPLO.PREDEL.2012.M(v1.1)" xfId="1040"/>
    <cellStyle name="_пр 5 тариф RAB_TEST.TEMPLATE" xfId="1041"/>
    <cellStyle name="_пр 5 тариф RAB_UPDATE.46EE.2011.TO.1.1" xfId="1042"/>
    <cellStyle name="_пр 5 тариф RAB_UPDATE.46TE.2011.TO.1.1" xfId="1043"/>
    <cellStyle name="_пр 5 тариф RAB_UPDATE.46TE.2011.TO.1.2" xfId="1044"/>
    <cellStyle name="_пр 5 тариф RAB_UPDATE.BALANCE.WARM.2011YEAR.TO.1.1" xfId="1045"/>
    <cellStyle name="_пр 5 тариф RAB_UPDATE.BALANCE.WARM.2011YEAR.TO.1.1_46TE.2011(v1.0)" xfId="1046"/>
    <cellStyle name="_пр 5 тариф RAB_UPDATE.BALANCE.WARM.2011YEAR.TO.1.1_INDEX.STATION.2012(v1.0)_" xfId="1047"/>
    <cellStyle name="_пр 5 тариф RAB_UPDATE.BALANCE.WARM.2011YEAR.TO.1.1_INDEX.STATION.2012(v2.0)" xfId="1048"/>
    <cellStyle name="_пр 5 тариф RAB_UPDATE.BALANCE.WARM.2011YEAR.TO.1.1_INDEX.STATION.2012(v2.1)" xfId="1049"/>
    <cellStyle name="_пр 5 тариф RAB_UPDATE.BALANCE.WARM.2011YEAR.TO.1.1_OREP.KU.2011.MONTHLY.02(v1.1)" xfId="1050"/>
    <cellStyle name="_пр 5 тариф RAB_UPDATE.BALANCE.WARM.2011YEAR.TO.1.1_TEPLO.PREDEL.2012.M(v1.1)_test" xfId="1051"/>
    <cellStyle name="_пр 5 тариф RAB_UPDATE.NADB.JNVLS.APTEKA.2011.TO.1.3.4" xfId="1052"/>
    <cellStyle name="_пр 5 тариф RAB_Книга2_PR.PROG.WARM.NOTCOMBI.2012.2.16_v1.4(04.04.11) " xfId="1053"/>
    <cellStyle name="_Правила заполнения" xfId="1054"/>
    <cellStyle name="_Предожение _ДБП_2009 г ( согласованные БП)  (2)" xfId="1055"/>
    <cellStyle name="_Предожение _ДБП_2009 г ( согласованные БП)  (2)_Новая инструкция1_фст" xfId="1056"/>
    <cellStyle name="_Презентация бюджета 2006" xfId="1057"/>
    <cellStyle name="_Презентация бюджета 2006 2" xfId="1058"/>
    <cellStyle name="_Презентация бюджета 2006 3" xfId="1059"/>
    <cellStyle name="_Презентация бюджета 2006 4" xfId="1060"/>
    <cellStyle name="_Прик РКС-265-п от 21.11.2005г. прил 1 к Регламенту" xfId="1061"/>
    <cellStyle name="_Прик РКС-265-п от 21.11.2005г. прил 1 к Регламенту 2" xfId="1062"/>
    <cellStyle name="_Прик РКС-265-п от 21.11.2005г. прил 1 к Регламенту 3" xfId="1063"/>
    <cellStyle name="_Прик РКС-265-п от 21.11.2005г. прил 1 к Регламенту 4" xfId="1064"/>
    <cellStyle name="_ПРИЛ. 2003_ЧТЭ" xfId="1065"/>
    <cellStyle name="_ПРИЛ. 2003_ЧТЭ 2" xfId="1066"/>
    <cellStyle name="_ПРИЛ. 2003_ЧТЭ 3" xfId="1067"/>
    <cellStyle name="_ПРИЛ. 2003_ЧТЭ 4" xfId="1068"/>
    <cellStyle name="_ПРИЛ. 2003_ЧТЭ_Структура" xfId="1069"/>
    <cellStyle name="_ПРИЛ. 2003_ЧТЭ_цмро" xfId="1070"/>
    <cellStyle name="_Приложение 2 0806 факт" xfId="1071"/>
    <cellStyle name="_Приложение № 1 к регламенту по формированию Инвестиционной программы" xfId="1072"/>
    <cellStyle name="_Приложение № 1 к регламенту по формированию Инвестиционной программы 2" xfId="1073"/>
    <cellStyle name="_Приложение № 1 к регламенту по формированию Инвестиционной программы 3" xfId="1074"/>
    <cellStyle name="_Приложение № 1 к регламенту по формированию Инвестиционной программы 4" xfId="1075"/>
    <cellStyle name="_Приложение МТС-3-КС" xfId="1076"/>
    <cellStyle name="_Приложение МТС-3-КС_Новая инструкция1_фст" xfId="1077"/>
    <cellStyle name="_Приложение откр." xfId="1078"/>
    <cellStyle name="_Приложение откр. 2" xfId="1079"/>
    <cellStyle name="_Приложение откр. 3" xfId="1080"/>
    <cellStyle name="_Приложение откр. 4" xfId="1081"/>
    <cellStyle name="_Приложение_бизнес-план 2008_корпоратив(Винникова)" xfId="1082"/>
    <cellStyle name="_Приложение-МТС--2-1" xfId="1083"/>
    <cellStyle name="_Приложение-МТС--2-1_Новая инструкция1_фст" xfId="1084"/>
    <cellStyle name="_Приложения к БК" xfId="1085"/>
    <cellStyle name="_Приложения к регламенту v 6" xfId="1086"/>
    <cellStyle name="_Прогноз освоения'05 ЗСМК (2005.11.02)ЕХ" xfId="1087"/>
    <cellStyle name="_Прогноз освоения'05 ЗСМК (2005.11.02)ЕХ 2" xfId="1088"/>
    <cellStyle name="_Прогноз освоения'05 ЗСМК (2005.11.02)ЕХ 3" xfId="1089"/>
    <cellStyle name="_Прогноз освоения'05 ЗСМК (2005.11.02)ЕХ 4" xfId="1090"/>
    <cellStyle name="_проект_инвест_программы_2" xfId="1091"/>
    <cellStyle name="_проект_инвест_программы_2 2" xfId="1092"/>
    <cellStyle name="_проект_инвест_программы_2 3" xfId="1093"/>
    <cellStyle name="_проект_инвест_программы_2 4" xfId="1094"/>
    <cellStyle name="_ПФ14" xfId="1095"/>
    <cellStyle name="_ПФ14 2" xfId="1096"/>
    <cellStyle name="_ПФ14 3" xfId="1097"/>
    <cellStyle name="_ПФ14 4" xfId="1098"/>
    <cellStyle name="_Разбивка БП под  формат  Сибири" xfId="1099"/>
    <cellStyle name="_Расчет RAB_22072008" xfId="1100"/>
    <cellStyle name="_Расчет RAB_22072008 2" xfId="1101"/>
    <cellStyle name="_Расчет RAB_22072008 2_OREP.KU.2011.MONTHLY.02(v0.1)" xfId="1102"/>
    <cellStyle name="_Расчет RAB_22072008 2_OREP.KU.2011.MONTHLY.02(v0.4)" xfId="1103"/>
    <cellStyle name="_Расчет RAB_22072008 2_OREP.KU.2011.MONTHLY.11(v1.4)" xfId="1104"/>
    <cellStyle name="_Расчет RAB_22072008 2_UPDATE.OREP.KU.2011.MONTHLY.02.TO.1.2" xfId="1105"/>
    <cellStyle name="_Расчет RAB_22072008_46EE.2011(v1.0)" xfId="1106"/>
    <cellStyle name="_Расчет RAB_22072008_46EE.2011(v1.0)_46TE.2011(v1.0)" xfId="1107"/>
    <cellStyle name="_Расчет RAB_22072008_46EE.2011(v1.0)_INDEX.STATION.2012(v1.0)_" xfId="1108"/>
    <cellStyle name="_Расчет RAB_22072008_46EE.2011(v1.0)_INDEX.STATION.2012(v2.0)" xfId="1109"/>
    <cellStyle name="_Расчет RAB_22072008_46EE.2011(v1.0)_INDEX.STATION.2012(v2.1)" xfId="1110"/>
    <cellStyle name="_Расчет RAB_22072008_46EE.2011(v1.0)_TEPLO.PREDEL.2012.M(v1.1)_test" xfId="1111"/>
    <cellStyle name="_Расчет RAB_22072008_46EE.2011(v1.2)" xfId="1112"/>
    <cellStyle name="_Расчет RAB_22072008_46EP.2012(v0.1)" xfId="1113"/>
    <cellStyle name="_Расчет RAB_22072008_46TE.2011(v1.0)" xfId="1114"/>
    <cellStyle name="_Расчет RAB_22072008_ARMRAZR" xfId="1115"/>
    <cellStyle name="_Расчет RAB_22072008_BALANCE.WARM.2010.FACT(v1.0)" xfId="1116"/>
    <cellStyle name="_Расчет RAB_22072008_BALANCE.WARM.2010.PLAN" xfId="1117"/>
    <cellStyle name="_Расчет RAB_22072008_BALANCE.WARM.2011YEAR(v0.7)" xfId="1118"/>
    <cellStyle name="_Расчет RAB_22072008_BALANCE.WARM.2011YEAR.NEW.UPDATE.SCHEME" xfId="1119"/>
    <cellStyle name="_Расчет RAB_22072008_EE.2REK.P2011.4.78(v0.3)" xfId="1120"/>
    <cellStyle name="_Расчет RAB_22072008_FORM910.2012(v1.1)" xfId="1121"/>
    <cellStyle name="_Расчет RAB_22072008_INVEST.EE.PLAN.4.78(v0.1)" xfId="1122"/>
    <cellStyle name="_Расчет RAB_22072008_INVEST.EE.PLAN.4.78(v0.3)" xfId="1123"/>
    <cellStyle name="_Расчет RAB_22072008_INVEST.EE.PLAN.4.78(v1.0)" xfId="1124"/>
    <cellStyle name="_Расчет RAB_22072008_INVEST.PLAN.4.78(v0.1)" xfId="1125"/>
    <cellStyle name="_Расчет RAB_22072008_INVEST.WARM.PLAN.4.78(v0.1)" xfId="1126"/>
    <cellStyle name="_Расчет RAB_22072008_INVEST_WARM_PLAN" xfId="1127"/>
    <cellStyle name="_Расчет RAB_22072008_NADB.JNVLS.APTEKA.2011(v1.3.3)" xfId="1128"/>
    <cellStyle name="_Расчет RAB_22072008_NADB.JNVLS.APTEKA.2011(v1.3.3)_46TE.2011(v1.0)" xfId="1129"/>
    <cellStyle name="_Расчет RAB_22072008_NADB.JNVLS.APTEKA.2011(v1.3.3)_INDEX.STATION.2012(v1.0)_" xfId="1130"/>
    <cellStyle name="_Расчет RAB_22072008_NADB.JNVLS.APTEKA.2011(v1.3.3)_INDEX.STATION.2012(v2.0)" xfId="1131"/>
    <cellStyle name="_Расчет RAB_22072008_NADB.JNVLS.APTEKA.2011(v1.3.3)_INDEX.STATION.2012(v2.1)" xfId="1132"/>
    <cellStyle name="_Расчет RAB_22072008_NADB.JNVLS.APTEKA.2011(v1.3.3)_TEPLO.PREDEL.2012.M(v1.1)_test" xfId="1133"/>
    <cellStyle name="_Расчет RAB_22072008_NADB.JNVLS.APTEKA.2011(v1.3.4)" xfId="1134"/>
    <cellStyle name="_Расчет RAB_22072008_NADB.JNVLS.APTEKA.2011(v1.3.4)_46TE.2011(v1.0)" xfId="1135"/>
    <cellStyle name="_Расчет RAB_22072008_NADB.JNVLS.APTEKA.2011(v1.3.4)_INDEX.STATION.2012(v1.0)_" xfId="1136"/>
    <cellStyle name="_Расчет RAB_22072008_NADB.JNVLS.APTEKA.2011(v1.3.4)_INDEX.STATION.2012(v2.0)" xfId="1137"/>
    <cellStyle name="_Расчет RAB_22072008_NADB.JNVLS.APTEKA.2011(v1.3.4)_INDEX.STATION.2012(v2.1)" xfId="1138"/>
    <cellStyle name="_Расчет RAB_22072008_NADB.JNVLS.APTEKA.2011(v1.3.4)_TEPLO.PREDEL.2012.M(v1.1)_test" xfId="1139"/>
    <cellStyle name="_Расчет RAB_22072008_PASSPORT.TEPLO.PROIZV(v2.1)" xfId="1140"/>
    <cellStyle name="_Расчет RAB_22072008_PR.PROG.WARM.NOTCOMBI.2012.2.16_v1.4(04.04.11) " xfId="1141"/>
    <cellStyle name="_Расчет RAB_22072008_PREDEL.JKH.UTV.2011(v1.0.1)" xfId="1142"/>
    <cellStyle name="_Расчет RAB_22072008_PREDEL.JKH.UTV.2011(v1.0.1)_46TE.2011(v1.0)" xfId="1143"/>
    <cellStyle name="_Расчет RAB_22072008_PREDEL.JKH.UTV.2011(v1.0.1)_INDEX.STATION.2012(v1.0)_" xfId="1144"/>
    <cellStyle name="_Расчет RAB_22072008_PREDEL.JKH.UTV.2011(v1.0.1)_INDEX.STATION.2012(v2.0)" xfId="1145"/>
    <cellStyle name="_Расчет RAB_22072008_PREDEL.JKH.UTV.2011(v1.0.1)_INDEX.STATION.2012(v2.1)" xfId="1146"/>
    <cellStyle name="_Расчет RAB_22072008_PREDEL.JKH.UTV.2011(v1.0.1)_TEPLO.PREDEL.2012.M(v1.1)_test" xfId="1147"/>
    <cellStyle name="_Расчет RAB_22072008_PREDEL.JKH.UTV.2011(v1.1)" xfId="1148"/>
    <cellStyle name="_Расчет RAB_22072008_REP.BLR.2012(v1.0)" xfId="1149"/>
    <cellStyle name="_Расчет RAB_22072008_TEPLO.PREDEL.2012.M(v1.1)" xfId="1150"/>
    <cellStyle name="_Расчет RAB_22072008_TEST.TEMPLATE" xfId="1151"/>
    <cellStyle name="_Расчет RAB_22072008_UPDATE.46EE.2011.TO.1.1" xfId="1152"/>
    <cellStyle name="_Расчет RAB_22072008_UPDATE.46TE.2011.TO.1.1" xfId="1153"/>
    <cellStyle name="_Расчет RAB_22072008_UPDATE.46TE.2011.TO.1.2" xfId="1154"/>
    <cellStyle name="_Расчет RAB_22072008_UPDATE.BALANCE.WARM.2011YEAR.TO.1.1" xfId="1155"/>
    <cellStyle name="_Расчет RAB_22072008_UPDATE.BALANCE.WARM.2011YEAR.TO.1.1_46TE.2011(v1.0)" xfId="1156"/>
    <cellStyle name="_Расчет RAB_22072008_UPDATE.BALANCE.WARM.2011YEAR.TO.1.1_INDEX.STATION.2012(v1.0)_" xfId="1157"/>
    <cellStyle name="_Расчет RAB_22072008_UPDATE.BALANCE.WARM.2011YEAR.TO.1.1_INDEX.STATION.2012(v2.0)" xfId="1158"/>
    <cellStyle name="_Расчет RAB_22072008_UPDATE.BALANCE.WARM.2011YEAR.TO.1.1_INDEX.STATION.2012(v2.1)" xfId="1159"/>
    <cellStyle name="_Расчет RAB_22072008_UPDATE.BALANCE.WARM.2011YEAR.TO.1.1_OREP.KU.2011.MONTHLY.02(v1.1)" xfId="1160"/>
    <cellStyle name="_Расчет RAB_22072008_UPDATE.BALANCE.WARM.2011YEAR.TO.1.1_TEPLO.PREDEL.2012.M(v1.1)_test" xfId="1161"/>
    <cellStyle name="_Расчет RAB_22072008_UPDATE.NADB.JNVLS.APTEKA.2011.TO.1.3.4" xfId="1162"/>
    <cellStyle name="_Расчет RAB_22072008_Книга2_PR.PROG.WARM.NOTCOMBI.2012.2.16_v1.4(04.04.11) " xfId="1163"/>
    <cellStyle name="_Расчет RAB_Лен и МОЭСК_с 2010 года_14.04.2009_со сглаж_version 3.0_без ФСК" xfId="1164"/>
    <cellStyle name="_Расчет RAB_Лен и МОЭСК_с 2010 года_14.04.2009_со сглаж_version 3.0_без ФСК 2" xfId="1165"/>
    <cellStyle name="_Расчет RAB_Лен и МОЭСК_с 2010 года_14.04.2009_со сглаж_version 3.0_без ФСК 2_OREP.KU.2011.MONTHLY.02(v0.1)" xfId="1166"/>
    <cellStyle name="_Расчет RAB_Лен и МОЭСК_с 2010 года_14.04.2009_со сглаж_version 3.0_без ФСК 2_OREP.KU.2011.MONTHLY.02(v0.4)" xfId="1167"/>
    <cellStyle name="_Расчет RAB_Лен и МОЭСК_с 2010 года_14.04.2009_со сглаж_version 3.0_без ФСК 2_OREP.KU.2011.MONTHLY.11(v1.4)" xfId="1168"/>
    <cellStyle name="_Расчет RAB_Лен и МОЭСК_с 2010 года_14.04.2009_со сглаж_version 3.0_без ФСК 2_UPDATE.OREP.KU.2011.MONTHLY.02.TO.1.2" xfId="1169"/>
    <cellStyle name="_Расчет RAB_Лен и МОЭСК_с 2010 года_14.04.2009_со сглаж_version 3.0_без ФСК_46EE.2011(v1.0)" xfId="1170"/>
    <cellStyle name="_Расчет RAB_Лен и МОЭСК_с 2010 года_14.04.2009_со сглаж_version 3.0_без ФСК_46EE.2011(v1.0)_46TE.2011(v1.0)" xfId="1171"/>
    <cellStyle name="_Расчет RAB_Лен и МОЭСК_с 2010 года_14.04.2009_со сглаж_version 3.0_без ФСК_46EE.2011(v1.0)_INDEX.STATION.2012(v1.0)_" xfId="1172"/>
    <cellStyle name="_Расчет RAB_Лен и МОЭСК_с 2010 года_14.04.2009_со сглаж_version 3.0_без ФСК_46EE.2011(v1.0)_INDEX.STATION.2012(v2.0)" xfId="1173"/>
    <cellStyle name="_Расчет RAB_Лен и МОЭСК_с 2010 года_14.04.2009_со сглаж_version 3.0_без ФСК_46EE.2011(v1.0)_INDEX.STATION.2012(v2.1)" xfId="1174"/>
    <cellStyle name="_Расчет RAB_Лен и МОЭСК_с 2010 года_14.04.2009_со сглаж_version 3.0_без ФСК_46EE.2011(v1.0)_TEPLO.PREDEL.2012.M(v1.1)_test" xfId="1175"/>
    <cellStyle name="_Расчет RAB_Лен и МОЭСК_с 2010 года_14.04.2009_со сглаж_version 3.0_без ФСК_46EE.2011(v1.2)" xfId="1176"/>
    <cellStyle name="_Расчет RAB_Лен и МОЭСК_с 2010 года_14.04.2009_со сглаж_version 3.0_без ФСК_46EP.2012(v0.1)" xfId="1177"/>
    <cellStyle name="_Расчет RAB_Лен и МОЭСК_с 2010 года_14.04.2009_со сглаж_version 3.0_без ФСК_46TE.2011(v1.0)" xfId="1178"/>
    <cellStyle name="_Расчет RAB_Лен и МОЭСК_с 2010 года_14.04.2009_со сглаж_version 3.0_без ФСК_ARMRAZR" xfId="1179"/>
    <cellStyle name="_Расчет RAB_Лен и МОЭСК_с 2010 года_14.04.2009_со сглаж_version 3.0_без ФСК_BALANCE.WARM.2010.FACT(v1.0)" xfId="1180"/>
    <cellStyle name="_Расчет RAB_Лен и МОЭСК_с 2010 года_14.04.2009_со сглаж_version 3.0_без ФСК_BALANCE.WARM.2010.PLAN" xfId="1181"/>
    <cellStyle name="_Расчет RAB_Лен и МОЭСК_с 2010 года_14.04.2009_со сглаж_version 3.0_без ФСК_BALANCE.WARM.2011YEAR(v0.7)" xfId="1182"/>
    <cellStyle name="_Расчет RAB_Лен и МОЭСК_с 2010 года_14.04.2009_со сглаж_version 3.0_без ФСК_BALANCE.WARM.2011YEAR.NEW.UPDATE.SCHEME" xfId="1183"/>
    <cellStyle name="_Расчет RAB_Лен и МОЭСК_с 2010 года_14.04.2009_со сглаж_version 3.0_без ФСК_EE.2REK.P2011.4.78(v0.3)" xfId="1184"/>
    <cellStyle name="_Расчет RAB_Лен и МОЭСК_с 2010 года_14.04.2009_со сглаж_version 3.0_без ФСК_FORM910.2012(v1.1)" xfId="1185"/>
    <cellStyle name="_Расчет RAB_Лен и МОЭСК_с 2010 года_14.04.2009_со сглаж_version 3.0_без ФСК_INVEST.EE.PLAN.4.78(v0.1)" xfId="1186"/>
    <cellStyle name="_Расчет RAB_Лен и МОЭСК_с 2010 года_14.04.2009_со сглаж_version 3.0_без ФСК_INVEST.EE.PLAN.4.78(v0.3)" xfId="1187"/>
    <cellStyle name="_Расчет RAB_Лен и МОЭСК_с 2010 года_14.04.2009_со сглаж_version 3.0_без ФСК_INVEST.EE.PLAN.4.78(v1.0)" xfId="1188"/>
    <cellStyle name="_Расчет RAB_Лен и МОЭСК_с 2010 года_14.04.2009_со сглаж_version 3.0_без ФСК_INVEST.PLAN.4.78(v0.1)" xfId="1189"/>
    <cellStyle name="_Расчет RAB_Лен и МОЭСК_с 2010 года_14.04.2009_со сглаж_version 3.0_без ФСК_INVEST.WARM.PLAN.4.78(v0.1)" xfId="1190"/>
    <cellStyle name="_Расчет RAB_Лен и МОЭСК_с 2010 года_14.04.2009_со сглаж_version 3.0_без ФСК_INVEST_WARM_PLAN" xfId="1191"/>
    <cellStyle name="_Расчет RAB_Лен и МОЭСК_с 2010 года_14.04.2009_со сглаж_version 3.0_без ФСК_NADB.JNVLS.APTEKA.2011(v1.3.3)" xfId="1192"/>
    <cellStyle name="_Расчет RAB_Лен и МОЭСК_с 2010 года_14.04.2009_со сглаж_version 3.0_без ФСК_NADB.JNVLS.APTEKA.2011(v1.3.3)_46TE.2011(v1.0)" xfId="1193"/>
    <cellStyle name="_Расчет RAB_Лен и МОЭСК_с 2010 года_14.04.2009_со сглаж_version 3.0_без ФСК_NADB.JNVLS.APTEKA.2011(v1.3.3)_INDEX.STATION.2012(v1.0)_" xfId="1194"/>
    <cellStyle name="_Расчет RAB_Лен и МОЭСК_с 2010 года_14.04.2009_со сглаж_version 3.0_без ФСК_NADB.JNVLS.APTEKA.2011(v1.3.3)_INDEX.STATION.2012(v2.0)" xfId="1195"/>
    <cellStyle name="_Расчет RAB_Лен и МОЭСК_с 2010 года_14.04.2009_со сглаж_version 3.0_без ФСК_NADB.JNVLS.APTEKA.2011(v1.3.3)_INDEX.STATION.2012(v2.1)" xfId="1196"/>
    <cellStyle name="_Расчет RAB_Лен и МОЭСК_с 2010 года_14.04.2009_со сглаж_version 3.0_без ФСК_NADB.JNVLS.APTEKA.2011(v1.3.3)_TEPLO.PREDEL.2012.M(v1.1)_test" xfId="1197"/>
    <cellStyle name="_Расчет RAB_Лен и МОЭСК_с 2010 года_14.04.2009_со сглаж_version 3.0_без ФСК_NADB.JNVLS.APTEKA.2011(v1.3.4)" xfId="1198"/>
    <cellStyle name="_Расчет RAB_Лен и МОЭСК_с 2010 года_14.04.2009_со сглаж_version 3.0_без ФСК_NADB.JNVLS.APTEKA.2011(v1.3.4)_46TE.2011(v1.0)" xfId="1199"/>
    <cellStyle name="_Расчет RAB_Лен и МОЭСК_с 2010 года_14.04.2009_со сглаж_version 3.0_без ФСК_NADB.JNVLS.APTEKA.2011(v1.3.4)_INDEX.STATION.2012(v1.0)_" xfId="1200"/>
    <cellStyle name="_Расчет RAB_Лен и МОЭСК_с 2010 года_14.04.2009_со сглаж_version 3.0_без ФСК_NADB.JNVLS.APTEKA.2011(v1.3.4)_INDEX.STATION.2012(v2.0)" xfId="1201"/>
    <cellStyle name="_Расчет RAB_Лен и МОЭСК_с 2010 года_14.04.2009_со сглаж_version 3.0_без ФСК_NADB.JNVLS.APTEKA.2011(v1.3.4)_INDEX.STATION.2012(v2.1)" xfId="1202"/>
    <cellStyle name="_Расчет RAB_Лен и МОЭСК_с 2010 года_14.04.2009_со сглаж_version 3.0_без ФСК_NADB.JNVLS.APTEKA.2011(v1.3.4)_TEPLO.PREDEL.2012.M(v1.1)_test" xfId="1203"/>
    <cellStyle name="_Расчет RAB_Лен и МОЭСК_с 2010 года_14.04.2009_со сглаж_version 3.0_без ФСК_PASSPORT.TEPLO.PROIZV(v2.1)" xfId="1204"/>
    <cellStyle name="_Расчет RAB_Лен и МОЭСК_с 2010 года_14.04.2009_со сглаж_version 3.0_без ФСК_PR.PROG.WARM.NOTCOMBI.2012.2.16_v1.4(04.04.11) " xfId="1205"/>
    <cellStyle name="_Расчет RAB_Лен и МОЭСК_с 2010 года_14.04.2009_со сглаж_version 3.0_без ФСК_PREDEL.JKH.UTV.2011(v1.0.1)" xfId="1206"/>
    <cellStyle name="_Расчет RAB_Лен и МОЭСК_с 2010 года_14.04.2009_со сглаж_version 3.0_без ФСК_PREDEL.JKH.UTV.2011(v1.0.1)_46TE.2011(v1.0)" xfId="1207"/>
    <cellStyle name="_Расчет RAB_Лен и МОЭСК_с 2010 года_14.04.2009_со сглаж_version 3.0_без ФСК_PREDEL.JKH.UTV.2011(v1.0.1)_INDEX.STATION.2012(v1.0)_" xfId="1208"/>
    <cellStyle name="_Расчет RAB_Лен и МОЭСК_с 2010 года_14.04.2009_со сглаж_version 3.0_без ФСК_PREDEL.JKH.UTV.2011(v1.0.1)_INDEX.STATION.2012(v2.0)" xfId="1209"/>
    <cellStyle name="_Расчет RAB_Лен и МОЭСК_с 2010 года_14.04.2009_со сглаж_version 3.0_без ФСК_PREDEL.JKH.UTV.2011(v1.0.1)_INDEX.STATION.2012(v2.1)" xfId="1210"/>
    <cellStyle name="_Расчет RAB_Лен и МОЭСК_с 2010 года_14.04.2009_со сглаж_version 3.0_без ФСК_PREDEL.JKH.UTV.2011(v1.0.1)_TEPLO.PREDEL.2012.M(v1.1)_test" xfId="1211"/>
    <cellStyle name="_Расчет RAB_Лен и МОЭСК_с 2010 года_14.04.2009_со сглаж_version 3.0_без ФСК_PREDEL.JKH.UTV.2011(v1.1)" xfId="1212"/>
    <cellStyle name="_Расчет RAB_Лен и МОЭСК_с 2010 года_14.04.2009_со сглаж_version 3.0_без ФСК_REP.BLR.2012(v1.0)" xfId="1213"/>
    <cellStyle name="_Расчет RAB_Лен и МОЭСК_с 2010 года_14.04.2009_со сглаж_version 3.0_без ФСК_TEPLO.PREDEL.2012.M(v1.1)" xfId="1214"/>
    <cellStyle name="_Расчет RAB_Лен и МОЭСК_с 2010 года_14.04.2009_со сглаж_version 3.0_без ФСК_TEST.TEMPLATE" xfId="1215"/>
    <cellStyle name="_Расчет RAB_Лен и МОЭСК_с 2010 года_14.04.2009_со сглаж_version 3.0_без ФСК_UPDATE.46EE.2011.TO.1.1" xfId="1216"/>
    <cellStyle name="_Расчет RAB_Лен и МОЭСК_с 2010 года_14.04.2009_со сглаж_version 3.0_без ФСК_UPDATE.46TE.2011.TO.1.1" xfId="1217"/>
    <cellStyle name="_Расчет RAB_Лен и МОЭСК_с 2010 года_14.04.2009_со сглаж_version 3.0_без ФСК_UPDATE.46TE.2011.TO.1.2" xfId="1218"/>
    <cellStyle name="_Расчет RAB_Лен и МОЭСК_с 2010 года_14.04.2009_со сглаж_version 3.0_без ФСК_UPDATE.BALANCE.WARM.2011YEAR.TO.1.1" xfId="1219"/>
    <cellStyle name="_Расчет RAB_Лен и МОЭСК_с 2010 года_14.04.2009_со сглаж_version 3.0_без ФСК_UPDATE.BALANCE.WARM.2011YEAR.TO.1.1_46TE.2011(v1.0)" xfId="1220"/>
    <cellStyle name="_Расчет RAB_Лен и МОЭСК_с 2010 года_14.04.2009_со сглаж_version 3.0_без ФСК_UPDATE.BALANCE.WARM.2011YEAR.TO.1.1_INDEX.STATION.2012(v1.0)_" xfId="1221"/>
    <cellStyle name="_Расчет RAB_Лен и МОЭСК_с 2010 года_14.04.2009_со сглаж_version 3.0_без ФСК_UPDATE.BALANCE.WARM.2011YEAR.TO.1.1_INDEX.STATION.2012(v2.0)" xfId="1222"/>
    <cellStyle name="_Расчет RAB_Лен и МОЭСК_с 2010 года_14.04.2009_со сглаж_version 3.0_без ФСК_UPDATE.BALANCE.WARM.2011YEAR.TO.1.1_INDEX.STATION.2012(v2.1)" xfId="1223"/>
    <cellStyle name="_Расчет RAB_Лен и МОЭСК_с 2010 года_14.04.2009_со сглаж_version 3.0_без ФСК_UPDATE.BALANCE.WARM.2011YEAR.TO.1.1_OREP.KU.2011.MONTHLY.02(v1.1)" xfId="1224"/>
    <cellStyle name="_Расчет RAB_Лен и МОЭСК_с 2010 года_14.04.2009_со сглаж_version 3.0_без ФСК_UPDATE.BALANCE.WARM.2011YEAR.TO.1.1_TEPLO.PREDEL.2012.M(v1.1)_test" xfId="1225"/>
    <cellStyle name="_Расчет RAB_Лен и МОЭСК_с 2010 года_14.04.2009_со сглаж_version 3.0_без ФСК_UPDATE.NADB.JNVLS.APTEKA.2011.TO.1.3.4" xfId="1226"/>
    <cellStyle name="_Расчет RAB_Лен и МОЭСК_с 2010 года_14.04.2009_со сглаж_version 3.0_без ФСК_Книга2_PR.PROG.WARM.NOTCOMBI.2012.2.16_v1.4(04.04.11) " xfId="1227"/>
    <cellStyle name="_Расшифровка затрат по подрядному ремонту за 1 полугодие_23_07_07" xfId="1228"/>
    <cellStyle name="_расшифровки" xfId="1229"/>
    <cellStyle name="_расшифровки (2)" xfId="1230"/>
    <cellStyle name="_Расшифровки_1кв_2002" xfId="1231"/>
    <cellStyle name="_Расшифровки_1кв_2002 2" xfId="1232"/>
    <cellStyle name="_Расшифровки_1кв_2002 3" xfId="1233"/>
    <cellStyle name="_Расшифровки_1кв_2002 4" xfId="1234"/>
    <cellStyle name="_Ремонты 2008 ОПР" xfId="1235"/>
    <cellStyle name="_Росжелдорпроект" xfId="1236"/>
    <cellStyle name="_Сбор Б-пл. 2008г" xfId="1237"/>
    <cellStyle name="_Свод по ИПР (2)" xfId="1238"/>
    <cellStyle name="_Свод по ИПР (2)_Новая инструкция1_фст" xfId="1239"/>
    <cellStyle name="_Сводный отчет о ДДС" xfId="1240"/>
    <cellStyle name="_Сводный отчет о ДДС_Бюджетные формы 2008 план 30.08.07" xfId="1241"/>
    <cellStyle name="_СводРазбивка_ИА-2007 г" xfId="1242"/>
    <cellStyle name="_СводРазбивка_ИА-2007 г (УТВ.25.05.07)" xfId="1243"/>
    <cellStyle name="_Сдача имущества в аренду" xfId="1244"/>
    <cellStyle name="_сиб" xfId="1245"/>
    <cellStyle name="_слайд КВ 2006" xfId="1246"/>
    <cellStyle name="_слайд КВ 2006 2" xfId="1247"/>
    <cellStyle name="_слайд КВ 2006 3" xfId="1248"/>
    <cellStyle name="_слайд КВ 2006 4" xfId="1249"/>
    <cellStyle name="_Справочник затрат_ЛХ_20.10.05" xfId="1250"/>
    <cellStyle name="_Сравнение с Ирой!!!_передвижки_аккуратно_2" xfId="1251"/>
    <cellStyle name="_статьи к БП 2008" xfId="1252"/>
    <cellStyle name="_таблицы для расчетов28-04-08_2006-2009_прибыль корр_по ИА" xfId="1253"/>
    <cellStyle name="_таблицы для расчетов28-04-08_2006-2009_прибыль корр_по ИА_Новая инструкция1_фст" xfId="1254"/>
    <cellStyle name="_таблицы для расчетов28-04-08_2006-2009с ИА" xfId="1255"/>
    <cellStyle name="_таблицы для расчетов28-04-08_2006-2009с ИА_Новая инструкция1_фст" xfId="1256"/>
    <cellStyle name="_Троицкая(затраты пресс-центра)" xfId="1257"/>
    <cellStyle name="_Управление капиталом_Торопова" xfId="1258"/>
    <cellStyle name="_Финансовый результат" xfId="1259"/>
    <cellStyle name="_Форма 10 ГРО" xfId="1260"/>
    <cellStyle name="_Форма 6  РТК.xls(отчет по Адр пр. ЛО)" xfId="1261"/>
    <cellStyle name="_Форма 6  РТК.xls(отчет по Адр пр. ЛО)_Новая инструкция1_фст" xfId="1262"/>
    <cellStyle name="_Форма HR отчетности УП-9" xfId="1263"/>
    <cellStyle name="_Формат разбивки по МРСК_РСК" xfId="1264"/>
    <cellStyle name="_Формат разбивки по МРСК_РСК_Новая инструкция1_фст" xfId="1265"/>
    <cellStyle name="_Формат_для Согласования" xfId="1266"/>
    <cellStyle name="_Формат_для Согласования_Новая инструкция1_фст" xfId="1267"/>
    <cellStyle name="_форматы БП-НЭСБ var2" xfId="1268"/>
    <cellStyle name="_Форматы для отчета по МБ" xfId="1269"/>
    <cellStyle name="_Формуляры форм ручного ввода" xfId="1270"/>
    <cellStyle name="_Формуляры форм ручного ввода 2" xfId="1271"/>
    <cellStyle name="_Формуляры форм ручного ввода 3" xfId="1272"/>
    <cellStyle name="_Формуляры форм ручного ввода 4" xfId="1273"/>
    <cellStyle name="_Формы" xfId="1274"/>
    <cellStyle name="_Формы - утверждено на СД" xfId="1275"/>
    <cellStyle name="_Формы - утверждено на СД 2" xfId="1276"/>
    <cellStyle name="_Формы - утверждено на СД 3" xfId="1277"/>
    <cellStyle name="_Формы - утверждено на СД 4" xfId="1278"/>
    <cellStyle name="_Формы 2" xfId="1279"/>
    <cellStyle name="_Формы 2 уровня ЗСМК баз." xfId="1280"/>
    <cellStyle name="_Формы 2 уровня ЗСМК баз. 2" xfId="1281"/>
    <cellStyle name="_Формы 2 уровня ЗСМК баз. 3" xfId="1282"/>
    <cellStyle name="_Формы 2 уровня ЗСМК баз. 4" xfId="1283"/>
    <cellStyle name="_Формы 2 уровня ЗСМК баз.15.11 от Паньшина." xfId="1284"/>
    <cellStyle name="_Формы 2 уровня ЗСМК баз.15.11 от Паньшина. 2" xfId="1285"/>
    <cellStyle name="_Формы 2 уровня ЗСМК баз.15.11 от Паньшина. 3" xfId="1286"/>
    <cellStyle name="_Формы 2 уровня ЗСМК баз.15.11 от Паньшина. 4" xfId="1287"/>
    <cellStyle name="_Формы 2 уровня(баз)" xfId="1288"/>
    <cellStyle name="_Формы 2 уровня(баз) 2" xfId="1289"/>
    <cellStyle name="_Формы 2 уровня(баз) 3" xfId="1290"/>
    <cellStyle name="_Формы 2 уровня(баз) 4" xfId="1291"/>
    <cellStyle name="_Формы 2 уровня(баз)СД" xfId="1292"/>
    <cellStyle name="_Формы 2 уровня(баз)СД 2" xfId="1293"/>
    <cellStyle name="_Формы 2 уровня(баз)СД 3" xfId="1294"/>
    <cellStyle name="_Формы 2 уровня(баз)СД 4" xfId="1295"/>
    <cellStyle name="_Формы 3" xfId="1296"/>
    <cellStyle name="_Формы 4" xfId="1297"/>
    <cellStyle name="_Формы 5" xfId="1298"/>
    <cellStyle name="_Формы 6" xfId="1299"/>
    <cellStyle name="_Формы к БК ОАО НСЭ от Лавровой" xfId="1300"/>
    <cellStyle name="_ФР" xfId="1301"/>
    <cellStyle name="_ХХХ Прил 2 Формы бюджетных документов 2007" xfId="1302"/>
    <cellStyle name="_ЦФ  реализация акций 2008-2010" xfId="1303"/>
    <cellStyle name="_ЦФ  реализация акций 2008-2010_акции по годам 2009-2012" xfId="1304"/>
    <cellStyle name="_ЦФ  реализация акций 2008-2010_Копия Прогноз ПТРдо 2030г  (3)" xfId="1305"/>
    <cellStyle name="_ЦФ  реализация акций 2008-2010_Прогноз ПТРдо 2030г." xfId="1306"/>
    <cellStyle name="_экон.форм-т ВО 1 с разбивкой" xfId="1307"/>
    <cellStyle name="_экон.форм-т ВО 1 с разбивкой_Новая инструкция1_фст" xfId="1308"/>
    <cellStyle name="_Энергия со стороны (расшифровка)" xfId="1309"/>
    <cellStyle name="’К‰Э [0.00]" xfId="1310"/>
    <cellStyle name="”€ќђќ‘ћ‚›‰" xfId="1311"/>
    <cellStyle name="”€ќђќ‘ћ‚›‰ 2" xfId="1312"/>
    <cellStyle name="”€ќђќ‘ћ‚›‰ 2 2" xfId="1313"/>
    <cellStyle name="”€ќђќ‘ћ‚›‰ 3" xfId="1314"/>
    <cellStyle name="”€ќђќ‘ћ‚›‰ 3 2" xfId="1315"/>
    <cellStyle name="”€ќђќ‘ћ‚›‰ 4" xfId="1316"/>
    <cellStyle name="”€љ‘€ђћ‚ђќќ›‰" xfId="1317"/>
    <cellStyle name="”€љ‘€ђћ‚ђќќ›‰ 2" xfId="1318"/>
    <cellStyle name="”€љ‘€ђћ‚ђќќ›‰ 2 2" xfId="1319"/>
    <cellStyle name="”€љ‘€ђћ‚ђќќ›‰ 3" xfId="1320"/>
    <cellStyle name="”€љ‘€ђћ‚ђќќ›‰ 3 2" xfId="1321"/>
    <cellStyle name="”€љ‘€ђћ‚ђќќ›‰ 4" xfId="1322"/>
    <cellStyle name="”ќђќ‘ћ‚›‰" xfId="1323"/>
    <cellStyle name="”ќђќ‘ћ‚›‰ 10" xfId="1324"/>
    <cellStyle name="”ќђќ‘ћ‚›‰ 11" xfId="1325"/>
    <cellStyle name="”ќђќ‘ћ‚›‰ 12" xfId="1326"/>
    <cellStyle name="”ќђќ‘ћ‚›‰ 13" xfId="1327"/>
    <cellStyle name="”ќђќ‘ћ‚›‰ 2" xfId="1328"/>
    <cellStyle name="”ќђќ‘ћ‚›‰ 2 2" xfId="1329"/>
    <cellStyle name="”ќђќ‘ћ‚›‰ 2 3" xfId="1330"/>
    <cellStyle name="”ќђќ‘ћ‚›‰ 2 4" xfId="1331"/>
    <cellStyle name="”ќђќ‘ћ‚›‰ 2 5" xfId="1332"/>
    <cellStyle name="”ќђќ‘ћ‚›‰ 2 6" xfId="1333"/>
    <cellStyle name="”ќђќ‘ћ‚›‰ 3" xfId="1334"/>
    <cellStyle name="”ќђќ‘ћ‚›‰ 3 2" xfId="1335"/>
    <cellStyle name="”ќђќ‘ћ‚›‰ 3 3" xfId="1336"/>
    <cellStyle name="”ќђќ‘ћ‚›‰ 4" xfId="1337"/>
    <cellStyle name="”ќђќ‘ћ‚›‰ 4 2" xfId="1338"/>
    <cellStyle name="”ќђќ‘ћ‚›‰ 4 3" xfId="1339"/>
    <cellStyle name="”ќђќ‘ћ‚›‰ 5" xfId="1340"/>
    <cellStyle name="”ќђќ‘ћ‚›‰ 6" xfId="1341"/>
    <cellStyle name="”ќђќ‘ћ‚›‰ 7" xfId="1342"/>
    <cellStyle name="”ќђќ‘ћ‚›‰ 8" xfId="1343"/>
    <cellStyle name="”ќђќ‘ћ‚›‰ 9" xfId="1344"/>
    <cellStyle name="”ќђќ‘ћ‚›‰_04_Розничные  форматы к БП_ЧИТА" xfId="1345"/>
    <cellStyle name="”љ‘ђћ‚ђќќ›‰" xfId="1346"/>
    <cellStyle name="”љ‘ђћ‚ђќќ›‰ 10" xfId="1347"/>
    <cellStyle name="”љ‘ђћ‚ђќќ›‰ 11" xfId="1348"/>
    <cellStyle name="”љ‘ђћ‚ђќќ›‰ 12" xfId="1349"/>
    <cellStyle name="”љ‘ђћ‚ђќќ›‰ 13" xfId="1350"/>
    <cellStyle name="”љ‘ђћ‚ђќќ›‰ 2" xfId="1351"/>
    <cellStyle name="”љ‘ђћ‚ђќќ›‰ 2 2" xfId="1352"/>
    <cellStyle name="”љ‘ђћ‚ђќќ›‰ 2 3" xfId="1353"/>
    <cellStyle name="”љ‘ђћ‚ђќќ›‰ 2 4" xfId="1354"/>
    <cellStyle name="”љ‘ђћ‚ђќќ›‰ 2 5" xfId="1355"/>
    <cellStyle name="”љ‘ђћ‚ђќќ›‰ 2 6" xfId="1356"/>
    <cellStyle name="”љ‘ђћ‚ђќќ›‰ 3" xfId="1357"/>
    <cellStyle name="”љ‘ђћ‚ђќќ›‰ 3 2" xfId="1358"/>
    <cellStyle name="”љ‘ђћ‚ђќќ›‰ 3 3" xfId="1359"/>
    <cellStyle name="”љ‘ђћ‚ђќќ›‰ 4" xfId="1360"/>
    <cellStyle name="”љ‘ђћ‚ђќќ›‰ 4 2" xfId="1361"/>
    <cellStyle name="”љ‘ђћ‚ђќќ›‰ 4 3" xfId="1362"/>
    <cellStyle name="”љ‘ђћ‚ђќќ›‰ 5" xfId="1363"/>
    <cellStyle name="”љ‘ђћ‚ђќќ›‰ 6" xfId="1364"/>
    <cellStyle name="”љ‘ђћ‚ђќќ›‰ 7" xfId="1365"/>
    <cellStyle name="”љ‘ђћ‚ђќќ›‰ 8" xfId="1366"/>
    <cellStyle name="”љ‘ђћ‚ђќќ›‰ 9" xfId="1367"/>
    <cellStyle name="”љ‘ђћ‚ђќќ›‰_04_Розничные  форматы к БП_ЧИТА" xfId="1368"/>
    <cellStyle name="„…ќ…†ќ›‰" xfId="1369"/>
    <cellStyle name="„…ќ…†ќ›‰ 10" xfId="1370"/>
    <cellStyle name="„…ќ…†ќ›‰ 11" xfId="1371"/>
    <cellStyle name="„…ќ…†ќ›‰ 12" xfId="1372"/>
    <cellStyle name="„…ќ…†ќ›‰ 13" xfId="1373"/>
    <cellStyle name="„…ќ…†ќ›‰ 2" xfId="1374"/>
    <cellStyle name="„…ќ…†ќ›‰ 2 2" xfId="1375"/>
    <cellStyle name="„…ќ…†ќ›‰ 2 3" xfId="1376"/>
    <cellStyle name="„…ќ…†ќ›‰ 2 4" xfId="1377"/>
    <cellStyle name="„…ќ…†ќ›‰ 2 5" xfId="1378"/>
    <cellStyle name="„…ќ…†ќ›‰ 2 6" xfId="1379"/>
    <cellStyle name="„…ќ…†ќ›‰ 3" xfId="1380"/>
    <cellStyle name="„…ќ…†ќ›‰ 3 2" xfId="1381"/>
    <cellStyle name="„…ќ…†ќ›‰ 3 3" xfId="1382"/>
    <cellStyle name="„…ќ…†ќ›‰ 4" xfId="1383"/>
    <cellStyle name="„…ќ…†ќ›‰ 4 2" xfId="1384"/>
    <cellStyle name="„…ќ…†ќ›‰ 4 3" xfId="1385"/>
    <cellStyle name="„…ќ…†ќ›‰ 5" xfId="1386"/>
    <cellStyle name="„…ќ…†ќ›‰ 6" xfId="1387"/>
    <cellStyle name="„…ќ…†ќ›‰ 7" xfId="1388"/>
    <cellStyle name="„…ќ…†ќ›‰ 8" xfId="1389"/>
    <cellStyle name="„…ќ…†ќ›‰ 9" xfId="1390"/>
    <cellStyle name="„…ќ…†ќ›‰_04_Розничные  форматы к БП_ЧИТА" xfId="1391"/>
    <cellStyle name="„ђ’ђ" xfId="1392"/>
    <cellStyle name="„ђ’ђ 2" xfId="1393"/>
    <cellStyle name="„ђ’ђ 3" xfId="1394"/>
    <cellStyle name="„ђ’ђ 4" xfId="1395"/>
    <cellStyle name="„ђ’ђ 5" xfId="1396"/>
    <cellStyle name="„ђ’ђ 6" xfId="1397"/>
    <cellStyle name="€’ћѓћ‚›‰" xfId="1398"/>
    <cellStyle name="€’ћѓћ‚›‰ 10" xfId="1399"/>
    <cellStyle name="€’ћѓћ‚›‰ 11" xfId="1400"/>
    <cellStyle name="€’ћѓћ‚›‰ 12" xfId="1401"/>
    <cellStyle name="€’ћѓћ‚›‰ 2" xfId="1402"/>
    <cellStyle name="€’ћѓћ‚›‰ 2 10" xfId="1403"/>
    <cellStyle name="€’ћѓћ‚›‰ 2 2" xfId="1404"/>
    <cellStyle name="€’ћѓћ‚›‰ 2 2 2" xfId="1405"/>
    <cellStyle name="€’ћѓћ‚›‰ 2 2 2 2" xfId="1406"/>
    <cellStyle name="€’ћѓћ‚›‰ 2 2 2 3" xfId="1407"/>
    <cellStyle name="€’ћѓћ‚›‰ 2 2 2 4" xfId="1408"/>
    <cellStyle name="€’ћѓћ‚›‰ 2 2 2 5" xfId="1409"/>
    <cellStyle name="€’ћѓћ‚›‰ 2 2 2 6" xfId="1410"/>
    <cellStyle name="€’ћѓћ‚›‰ 2 2 2 7" xfId="1411"/>
    <cellStyle name="€’ћѓћ‚›‰ 2 2 3" xfId="1412"/>
    <cellStyle name="€’ћѓћ‚›‰ 2 2 3 2" xfId="1413"/>
    <cellStyle name="€’ћѓћ‚›‰ 2 2 3 3" xfId="1414"/>
    <cellStyle name="€’ћѓћ‚›‰ 2 2 3 4" xfId="1415"/>
    <cellStyle name="€’ћѓћ‚›‰ 2 2 3 5" xfId="1416"/>
    <cellStyle name="€’ћѓћ‚›‰ 2 2 3 6" xfId="1417"/>
    <cellStyle name="€’ћѓћ‚›‰ 2 2 4" xfId="1418"/>
    <cellStyle name="€’ћѓћ‚›‰ 2 2 5" xfId="1419"/>
    <cellStyle name="€’ћѓћ‚›‰ 2 2 6" xfId="1420"/>
    <cellStyle name="€’ћѓћ‚›‰ 2 2 7" xfId="1421"/>
    <cellStyle name="€’ћѓћ‚›‰ 2 2 8" xfId="1422"/>
    <cellStyle name="€’ћѓћ‚›‰ 2 3" xfId="1423"/>
    <cellStyle name="€’ћѓћ‚›‰ 2 3 2" xfId="1424"/>
    <cellStyle name="€’ћѓћ‚›‰ 2 3 3" xfId="1425"/>
    <cellStyle name="€’ћѓћ‚›‰ 2 3 4" xfId="1426"/>
    <cellStyle name="€’ћѓћ‚›‰ 2 3 5" xfId="1427"/>
    <cellStyle name="€’ћѓћ‚›‰ 2 3 6" xfId="1428"/>
    <cellStyle name="€’ћѓћ‚›‰ 2 3 7" xfId="1429"/>
    <cellStyle name="€’ћѓћ‚›‰ 2 4" xfId="1430"/>
    <cellStyle name="€’ћѓћ‚›‰ 2 4 2" xfId="1431"/>
    <cellStyle name="€’ћѓћ‚›‰ 2 4 3" xfId="1432"/>
    <cellStyle name="€’ћѓћ‚›‰ 2 4 4" xfId="1433"/>
    <cellStyle name="€’ћѓћ‚›‰ 2 4 5" xfId="1434"/>
    <cellStyle name="€’ћѓћ‚›‰ 2 4 6" xfId="1435"/>
    <cellStyle name="€’ћѓћ‚›‰ 2 5" xfId="1436"/>
    <cellStyle name="€’ћѓћ‚›‰ 2 6" xfId="1437"/>
    <cellStyle name="€’ћѓћ‚›‰ 2 7" xfId="1438"/>
    <cellStyle name="€’ћѓћ‚›‰ 2 8" xfId="1439"/>
    <cellStyle name="€’ћѓћ‚›‰ 2 9" xfId="1440"/>
    <cellStyle name="€’ћѓћ‚›‰ 3" xfId="1441"/>
    <cellStyle name="€’ћѓћ‚›‰ 3 2" xfId="1442"/>
    <cellStyle name="€’ћѓћ‚›‰ 3 2 2" xfId="1443"/>
    <cellStyle name="€’ћѓћ‚›‰ 3 2 3" xfId="1444"/>
    <cellStyle name="€’ћѓћ‚›‰ 3 2 4" xfId="1445"/>
    <cellStyle name="€’ћѓћ‚›‰ 3 2 5" xfId="1446"/>
    <cellStyle name="€’ћѓћ‚›‰ 3 2 6" xfId="1447"/>
    <cellStyle name="€’ћѓћ‚›‰ 3 2 7" xfId="1448"/>
    <cellStyle name="€’ћѓћ‚›‰ 3 3" xfId="1449"/>
    <cellStyle name="€’ћѓћ‚›‰ 3 3 2" xfId="1450"/>
    <cellStyle name="€’ћѓћ‚›‰ 3 3 3" xfId="1451"/>
    <cellStyle name="€’ћѓћ‚›‰ 3 3 4" xfId="1452"/>
    <cellStyle name="€’ћѓћ‚›‰ 3 3 5" xfId="1453"/>
    <cellStyle name="€’ћѓћ‚›‰ 3 3 6" xfId="1454"/>
    <cellStyle name="€’ћѓћ‚›‰ 3 4" xfId="1455"/>
    <cellStyle name="€’ћѓћ‚›‰ 3 5" xfId="1456"/>
    <cellStyle name="€’ћѓћ‚›‰ 3 6" xfId="1457"/>
    <cellStyle name="€’ћѓћ‚›‰ 3 7" xfId="1458"/>
    <cellStyle name="€’ћѓћ‚›‰ 3 8" xfId="1459"/>
    <cellStyle name="€’ћѓћ‚›‰ 3 9" xfId="1460"/>
    <cellStyle name="€’ћѓћ‚›‰ 4" xfId="1461"/>
    <cellStyle name="€’ћѓћ‚›‰ 4 2" xfId="1462"/>
    <cellStyle name="€’ћѓћ‚›‰ 4 3" xfId="1463"/>
    <cellStyle name="€’ћѓћ‚›‰ 4 4" xfId="1464"/>
    <cellStyle name="€’ћѓћ‚›‰ 4 5" xfId="1465"/>
    <cellStyle name="€’ћѓћ‚›‰ 4 6" xfId="1466"/>
    <cellStyle name="€’ћѓћ‚›‰ 4 7" xfId="1467"/>
    <cellStyle name="€’ћѓћ‚›‰ 5" xfId="1468"/>
    <cellStyle name="€’ћѓћ‚›‰ 5 2" xfId="1469"/>
    <cellStyle name="€’ћѓћ‚›‰ 5 3" xfId="1470"/>
    <cellStyle name="€’ћѓћ‚›‰ 5 4" xfId="1471"/>
    <cellStyle name="€’ћѓћ‚›‰ 5 5" xfId="1472"/>
    <cellStyle name="€’ћѓћ‚›‰ 5 6" xfId="1473"/>
    <cellStyle name="€’ћѓћ‚›‰ 6" xfId="1474"/>
    <cellStyle name="€’ћѓћ‚›‰ 7" xfId="1475"/>
    <cellStyle name="€’ћѓћ‚›‰ 8" xfId="1476"/>
    <cellStyle name="€’ћѓћ‚›‰ 9" xfId="1477"/>
    <cellStyle name="‡ђѓћ‹ћ‚ћљ1" xfId="1478"/>
    <cellStyle name="‡ђѓћ‹ћ‚ћљ1 2" xfId="1479"/>
    <cellStyle name="‡ђѓћ‹ћ‚ћљ1 2 2" xfId="1480"/>
    <cellStyle name="‡ђѓћ‹ћ‚ћљ1 2 3" xfId="1481"/>
    <cellStyle name="‡ђѓћ‹ћ‚ћљ1 2 4" xfId="1482"/>
    <cellStyle name="‡ђѓћ‹ћ‚ћљ1 3" xfId="1483"/>
    <cellStyle name="‡ђѓћ‹ћ‚ћљ1 3 2" xfId="1484"/>
    <cellStyle name="‡ђѓћ‹ћ‚ћљ1 3 3" xfId="1485"/>
    <cellStyle name="‡ђѓћ‹ћ‚ћљ1 4" xfId="1486"/>
    <cellStyle name="‡ђѓћ‹ћ‚ћљ1 4 2" xfId="1487"/>
    <cellStyle name="‡ђѓћ‹ћ‚ћљ1 4 3" xfId="1488"/>
    <cellStyle name="‡ђѓћ‹ћ‚ћљ1 5" xfId="1489"/>
    <cellStyle name="‡ђѓћ‹ћ‚ћљ1 6" xfId="1490"/>
    <cellStyle name="‡ђѓћ‹ћ‚ћљ1 7" xfId="1491"/>
    <cellStyle name="‡ђѓћ‹ћ‚ћљ1_СВОД" xfId="1492"/>
    <cellStyle name="‡ђѓћ‹ћ‚ћљ2" xfId="1493"/>
    <cellStyle name="‡ђѓћ‹ћ‚ћљ2 2" xfId="1494"/>
    <cellStyle name="‡ђѓћ‹ћ‚ћљ2 2 2" xfId="1495"/>
    <cellStyle name="‡ђѓћ‹ћ‚ћљ2 2 3" xfId="1496"/>
    <cellStyle name="‡ђѓћ‹ћ‚ћљ2 2 4" xfId="1497"/>
    <cellStyle name="‡ђѓћ‹ћ‚ћљ2 3" xfId="1498"/>
    <cellStyle name="‡ђѓћ‹ћ‚ћљ2 3 2" xfId="1499"/>
    <cellStyle name="‡ђѓћ‹ћ‚ћљ2 3 3" xfId="1500"/>
    <cellStyle name="‡ђѓћ‹ћ‚ћљ2 4" xfId="1501"/>
    <cellStyle name="‡ђѓћ‹ћ‚ћљ2 4 2" xfId="1502"/>
    <cellStyle name="‡ђѓћ‹ћ‚ћљ2 4 3" xfId="1503"/>
    <cellStyle name="‡ђѓћ‹ћ‚ћљ2 5" xfId="1504"/>
    <cellStyle name="‡ђѓћ‹ћ‚ћљ2 6" xfId="1505"/>
    <cellStyle name="‡ђѓћ‹ћ‚ћљ2 7" xfId="1506"/>
    <cellStyle name="‡ђѓћ‹ћ‚ћљ2_СВОД" xfId="1507"/>
    <cellStyle name="’ћѓћ‚›‰" xfId="1508"/>
    <cellStyle name="’ћѓћ‚›‰ 10" xfId="1509"/>
    <cellStyle name="’ћѓћ‚›‰ 10 10" xfId="1510"/>
    <cellStyle name="’ћѓћ‚›‰ 10 11" xfId="1511"/>
    <cellStyle name="’ћѓћ‚›‰ 10 2" xfId="1512"/>
    <cellStyle name="’ћѓћ‚›‰ 10 2 2" xfId="1513"/>
    <cellStyle name="’ћѓћ‚›‰ 10 2 2 2" xfId="1514"/>
    <cellStyle name="’ћѓћ‚›‰ 10 2 2 3" xfId="1515"/>
    <cellStyle name="’ћѓћ‚›‰ 10 2 2 4" xfId="1516"/>
    <cellStyle name="’ћѓћ‚›‰ 10 2 2 5" xfId="1517"/>
    <cellStyle name="’ћѓћ‚›‰ 10 2 2 6" xfId="1518"/>
    <cellStyle name="’ћѓћ‚›‰ 10 2 2 7" xfId="1519"/>
    <cellStyle name="’ћѓћ‚›‰ 10 2 3" xfId="1520"/>
    <cellStyle name="’ћѓћ‚›‰ 10 2 3 2" xfId="1521"/>
    <cellStyle name="’ћѓћ‚›‰ 10 2 3 3" xfId="1522"/>
    <cellStyle name="’ћѓћ‚›‰ 10 2 3 4" xfId="1523"/>
    <cellStyle name="’ћѓћ‚›‰ 10 2 3 5" xfId="1524"/>
    <cellStyle name="’ћѓћ‚›‰ 10 2 3 6" xfId="1525"/>
    <cellStyle name="’ћѓћ‚›‰ 10 2 4" xfId="1526"/>
    <cellStyle name="’ћѓћ‚›‰ 10 2 5" xfId="1527"/>
    <cellStyle name="’ћѓћ‚›‰ 10 2 6" xfId="1528"/>
    <cellStyle name="’ћѓћ‚›‰ 10 2 7" xfId="1529"/>
    <cellStyle name="’ћѓћ‚›‰ 10 2 8" xfId="1530"/>
    <cellStyle name="’ћѓћ‚›‰ 10 3" xfId="1531"/>
    <cellStyle name="’ћѓћ‚›‰ 10 3 2" xfId="1532"/>
    <cellStyle name="’ћѓћ‚›‰ 10 3 2 2" xfId="1533"/>
    <cellStyle name="’ћѓћ‚›‰ 10 3 2 3" xfId="1534"/>
    <cellStyle name="’ћѓћ‚›‰ 10 3 2 4" xfId="1535"/>
    <cellStyle name="’ћѓћ‚›‰ 10 3 2 5" xfId="1536"/>
    <cellStyle name="’ћѓћ‚›‰ 10 3 2 6" xfId="1537"/>
    <cellStyle name="’ћѓћ‚›‰ 10 3 2 7" xfId="1538"/>
    <cellStyle name="’ћѓћ‚›‰ 10 3 3" xfId="1539"/>
    <cellStyle name="’ћѓћ‚›‰ 10 3 3 2" xfId="1540"/>
    <cellStyle name="’ћѓћ‚›‰ 10 3 3 3" xfId="1541"/>
    <cellStyle name="’ћѓћ‚›‰ 10 3 3 4" xfId="1542"/>
    <cellStyle name="’ћѓћ‚›‰ 10 3 3 5" xfId="1543"/>
    <cellStyle name="’ћѓћ‚›‰ 10 3 3 6" xfId="1544"/>
    <cellStyle name="’ћѓћ‚›‰ 10 3 4" xfId="1545"/>
    <cellStyle name="’ћѓћ‚›‰ 10 3 5" xfId="1546"/>
    <cellStyle name="’ћѓћ‚›‰ 10 3 6" xfId="1547"/>
    <cellStyle name="’ћѓћ‚›‰ 10 3 7" xfId="1548"/>
    <cellStyle name="’ћѓћ‚›‰ 10 3 8" xfId="1549"/>
    <cellStyle name="’ћѓћ‚›‰ 10 4" xfId="1550"/>
    <cellStyle name="’ћѓћ‚›‰ 10 4 2" xfId="1551"/>
    <cellStyle name="’ћѓћ‚›‰ 10 4 2 2" xfId="1552"/>
    <cellStyle name="’ћѓћ‚›‰ 10 4 2 3" xfId="1553"/>
    <cellStyle name="’ћѓћ‚›‰ 10 4 2 4" xfId="1554"/>
    <cellStyle name="’ћѓћ‚›‰ 10 4 2 5" xfId="1555"/>
    <cellStyle name="’ћѓћ‚›‰ 10 4 2 6" xfId="1556"/>
    <cellStyle name="’ћѓћ‚›‰ 10 4 2 7" xfId="1557"/>
    <cellStyle name="’ћѓћ‚›‰ 10 4 3" xfId="1558"/>
    <cellStyle name="’ћѓћ‚›‰ 10 4 3 2" xfId="1559"/>
    <cellStyle name="’ћѓћ‚›‰ 10 4 3 3" xfId="1560"/>
    <cellStyle name="’ћѓћ‚›‰ 10 4 3 4" xfId="1561"/>
    <cellStyle name="’ћѓћ‚›‰ 10 4 3 5" xfId="1562"/>
    <cellStyle name="’ћѓћ‚›‰ 10 4 3 6" xfId="1563"/>
    <cellStyle name="’ћѓћ‚›‰ 10 4 4" xfId="1564"/>
    <cellStyle name="’ћѓћ‚›‰ 10 4 5" xfId="1565"/>
    <cellStyle name="’ћѓћ‚›‰ 10 4 6" xfId="1566"/>
    <cellStyle name="’ћѓћ‚›‰ 10 4 7" xfId="1567"/>
    <cellStyle name="’ћѓћ‚›‰ 10 4 8" xfId="1568"/>
    <cellStyle name="’ћѓћ‚›‰ 10 5" xfId="1569"/>
    <cellStyle name="’ћѓћ‚›‰ 10 5 2" xfId="1570"/>
    <cellStyle name="’ћѓћ‚›‰ 10 5 3" xfId="1571"/>
    <cellStyle name="’ћѓћ‚›‰ 10 5 4" xfId="1572"/>
    <cellStyle name="’ћѓћ‚›‰ 10 5 5" xfId="1573"/>
    <cellStyle name="’ћѓћ‚›‰ 10 5 6" xfId="1574"/>
    <cellStyle name="’ћѓћ‚›‰ 10 5 7" xfId="1575"/>
    <cellStyle name="’ћѓћ‚›‰ 10 6" xfId="1576"/>
    <cellStyle name="’ћѓћ‚›‰ 10 6 2" xfId="1577"/>
    <cellStyle name="’ћѓћ‚›‰ 10 6 3" xfId="1578"/>
    <cellStyle name="’ћѓћ‚›‰ 10 6 4" xfId="1579"/>
    <cellStyle name="’ћѓћ‚›‰ 10 6 5" xfId="1580"/>
    <cellStyle name="’ћѓћ‚›‰ 10 6 6" xfId="1581"/>
    <cellStyle name="’ћѓћ‚›‰ 10 7" xfId="1582"/>
    <cellStyle name="’ћѓћ‚›‰ 10 8" xfId="1583"/>
    <cellStyle name="’ћѓћ‚›‰ 10 9" xfId="1584"/>
    <cellStyle name="’ћѓћ‚›‰ 11" xfId="1585"/>
    <cellStyle name="’ћѓћ‚›‰ 11 2" xfId="1586"/>
    <cellStyle name="’ћѓћ‚›‰ 11 2 2" xfId="1587"/>
    <cellStyle name="’ћѓћ‚›‰ 11 2 3" xfId="1588"/>
    <cellStyle name="’ћѓћ‚›‰ 11 2 4" xfId="1589"/>
    <cellStyle name="’ћѓћ‚›‰ 11 2 5" xfId="1590"/>
    <cellStyle name="’ћѓћ‚›‰ 11 2 6" xfId="1591"/>
    <cellStyle name="’ћѓћ‚›‰ 11 2 7" xfId="1592"/>
    <cellStyle name="’ћѓћ‚›‰ 11 3" xfId="1593"/>
    <cellStyle name="’ћѓћ‚›‰ 11 3 2" xfId="1594"/>
    <cellStyle name="’ћѓћ‚›‰ 11 3 3" xfId="1595"/>
    <cellStyle name="’ћѓћ‚›‰ 11 3 4" xfId="1596"/>
    <cellStyle name="’ћѓћ‚›‰ 11 3 5" xfId="1597"/>
    <cellStyle name="’ћѓћ‚›‰ 11 3 6" xfId="1598"/>
    <cellStyle name="’ћѓћ‚›‰ 11 4" xfId="1599"/>
    <cellStyle name="’ћѓћ‚›‰ 11 5" xfId="1600"/>
    <cellStyle name="’ћѓћ‚›‰ 11 6" xfId="1601"/>
    <cellStyle name="’ћѓћ‚›‰ 11 7" xfId="1602"/>
    <cellStyle name="’ћѓћ‚›‰ 11 8" xfId="1603"/>
    <cellStyle name="’ћѓћ‚›‰ 12" xfId="1604"/>
    <cellStyle name="’ћѓћ‚›‰ 12 2" xfId="1605"/>
    <cellStyle name="’ћѓћ‚›‰ 12 2 2" xfId="1606"/>
    <cellStyle name="’ћѓћ‚›‰ 12 2 3" xfId="1607"/>
    <cellStyle name="’ћѓћ‚›‰ 12 2 4" xfId="1608"/>
    <cellStyle name="’ћѓћ‚›‰ 12 2 5" xfId="1609"/>
    <cellStyle name="’ћѓћ‚›‰ 12 2 6" xfId="1610"/>
    <cellStyle name="’ћѓћ‚›‰ 12 2 7" xfId="1611"/>
    <cellStyle name="’ћѓћ‚›‰ 12 3" xfId="1612"/>
    <cellStyle name="’ћѓћ‚›‰ 12 3 2" xfId="1613"/>
    <cellStyle name="’ћѓћ‚›‰ 12 3 3" xfId="1614"/>
    <cellStyle name="’ћѓћ‚›‰ 12 3 4" xfId="1615"/>
    <cellStyle name="’ћѓћ‚›‰ 12 3 5" xfId="1616"/>
    <cellStyle name="’ћѓћ‚›‰ 12 3 6" xfId="1617"/>
    <cellStyle name="’ћѓћ‚›‰ 12 4" xfId="1618"/>
    <cellStyle name="’ћѓћ‚›‰ 12 5" xfId="1619"/>
    <cellStyle name="’ћѓћ‚›‰ 12 6" xfId="1620"/>
    <cellStyle name="’ћѓћ‚›‰ 12 7" xfId="1621"/>
    <cellStyle name="’ћѓћ‚›‰ 12 8" xfId="1622"/>
    <cellStyle name="’ћѓћ‚›‰ 13" xfId="1623"/>
    <cellStyle name="’ћѓћ‚›‰ 13 2" xfId="1624"/>
    <cellStyle name="’ћѓћ‚›‰ 13 2 2" xfId="1625"/>
    <cellStyle name="’ћѓћ‚›‰ 13 2 3" xfId="1626"/>
    <cellStyle name="’ћѓћ‚›‰ 13 2 4" xfId="1627"/>
    <cellStyle name="’ћѓћ‚›‰ 13 2 5" xfId="1628"/>
    <cellStyle name="’ћѓћ‚›‰ 13 2 6" xfId="1629"/>
    <cellStyle name="’ћѓћ‚›‰ 13 2 7" xfId="1630"/>
    <cellStyle name="’ћѓћ‚›‰ 13 3" xfId="1631"/>
    <cellStyle name="’ћѓћ‚›‰ 13 3 2" xfId="1632"/>
    <cellStyle name="’ћѓћ‚›‰ 13 3 3" xfId="1633"/>
    <cellStyle name="’ћѓћ‚›‰ 13 3 4" xfId="1634"/>
    <cellStyle name="’ћѓћ‚›‰ 13 3 5" xfId="1635"/>
    <cellStyle name="’ћѓћ‚›‰ 13 3 6" xfId="1636"/>
    <cellStyle name="’ћѓћ‚›‰ 13 4" xfId="1637"/>
    <cellStyle name="’ћѓћ‚›‰ 13 5" xfId="1638"/>
    <cellStyle name="’ћѓћ‚›‰ 13 6" xfId="1639"/>
    <cellStyle name="’ћѓћ‚›‰ 13 7" xfId="1640"/>
    <cellStyle name="’ћѓћ‚›‰ 13 8" xfId="1641"/>
    <cellStyle name="’ћѓћ‚›‰ 14" xfId="1642"/>
    <cellStyle name="’ћѓћ‚›‰ 14 2" xfId="1643"/>
    <cellStyle name="’ћѓћ‚›‰ 14 3" xfId="1644"/>
    <cellStyle name="’ћѓћ‚›‰ 14 4" xfId="1645"/>
    <cellStyle name="’ћѓћ‚›‰ 14 5" xfId="1646"/>
    <cellStyle name="’ћѓћ‚›‰ 14 6" xfId="1647"/>
    <cellStyle name="’ћѓћ‚›‰ 14 7" xfId="1648"/>
    <cellStyle name="’ћѓћ‚›‰ 15" xfId="1649"/>
    <cellStyle name="’ћѓћ‚›‰ 15 2" xfId="1650"/>
    <cellStyle name="’ћѓћ‚›‰ 15 3" xfId="1651"/>
    <cellStyle name="’ћѓћ‚›‰ 15 4" xfId="1652"/>
    <cellStyle name="’ћѓћ‚›‰ 15 5" xfId="1653"/>
    <cellStyle name="’ћѓћ‚›‰ 15 6" xfId="1654"/>
    <cellStyle name="’ћѓћ‚›‰ 16" xfId="1655"/>
    <cellStyle name="’ћѓћ‚›‰ 17" xfId="1656"/>
    <cellStyle name="’ћѓћ‚›‰ 18" xfId="1657"/>
    <cellStyle name="’ћѓћ‚›‰ 19" xfId="1658"/>
    <cellStyle name="’ћѓћ‚›‰ 2" xfId="1659"/>
    <cellStyle name="’ћѓћ‚›‰ 2 10" xfId="1660"/>
    <cellStyle name="’ћѓћ‚›‰ 2 11" xfId="1661"/>
    <cellStyle name="’ћѓћ‚›‰ 2 12" xfId="1662"/>
    <cellStyle name="’ћѓћ‚›‰ 2 13" xfId="1663"/>
    <cellStyle name="’ћѓћ‚›‰ 2 2" xfId="1664"/>
    <cellStyle name="’ћѓћ‚›‰ 2 2 2" xfId="1665"/>
    <cellStyle name="’ћѓћ‚›‰ 2 2 2 2" xfId="1666"/>
    <cellStyle name="’ћѓћ‚›‰ 2 2 2 3" xfId="1667"/>
    <cellStyle name="’ћѓћ‚›‰ 2 2 2 4" xfId="1668"/>
    <cellStyle name="’ћѓћ‚›‰ 2 2 2 5" xfId="1669"/>
    <cellStyle name="’ћѓћ‚›‰ 2 2 2 6" xfId="1670"/>
    <cellStyle name="’ћѓћ‚›‰ 2 2 2 7" xfId="1671"/>
    <cellStyle name="’ћѓћ‚›‰ 2 2 3" xfId="1672"/>
    <cellStyle name="’ћѓћ‚›‰ 2 2 3 2" xfId="1673"/>
    <cellStyle name="’ћѓћ‚›‰ 2 2 3 3" xfId="1674"/>
    <cellStyle name="’ћѓћ‚›‰ 2 2 3 4" xfId="1675"/>
    <cellStyle name="’ћѓћ‚›‰ 2 2 3 5" xfId="1676"/>
    <cellStyle name="’ћѓћ‚›‰ 2 2 3 6" xfId="1677"/>
    <cellStyle name="’ћѓћ‚›‰ 2 2 4" xfId="1678"/>
    <cellStyle name="’ћѓћ‚›‰ 2 2 5" xfId="1679"/>
    <cellStyle name="’ћѓћ‚›‰ 2 2 6" xfId="1680"/>
    <cellStyle name="’ћѓћ‚›‰ 2 2 7" xfId="1681"/>
    <cellStyle name="’ћѓћ‚›‰ 2 2 8" xfId="1682"/>
    <cellStyle name="’ћѓћ‚›‰ 2 2 9" xfId="1683"/>
    <cellStyle name="’ћѓћ‚›‰ 2 3" xfId="1684"/>
    <cellStyle name="’ћѓћ‚›‰ 2 3 2" xfId="1685"/>
    <cellStyle name="’ћѓћ‚›‰ 2 3 2 2" xfId="1686"/>
    <cellStyle name="’ћѓћ‚›‰ 2 3 2 3" xfId="1687"/>
    <cellStyle name="’ћѓћ‚›‰ 2 3 2 4" xfId="1688"/>
    <cellStyle name="’ћѓћ‚›‰ 2 3 2 5" xfId="1689"/>
    <cellStyle name="’ћѓћ‚›‰ 2 3 2 6" xfId="1690"/>
    <cellStyle name="’ћѓћ‚›‰ 2 3 2 7" xfId="1691"/>
    <cellStyle name="’ћѓћ‚›‰ 2 3 3" xfId="1692"/>
    <cellStyle name="’ћѓћ‚›‰ 2 3 3 2" xfId="1693"/>
    <cellStyle name="’ћѓћ‚›‰ 2 3 3 3" xfId="1694"/>
    <cellStyle name="’ћѓћ‚›‰ 2 3 3 4" xfId="1695"/>
    <cellStyle name="’ћѓћ‚›‰ 2 3 3 5" xfId="1696"/>
    <cellStyle name="’ћѓћ‚›‰ 2 3 3 6" xfId="1697"/>
    <cellStyle name="’ћѓћ‚›‰ 2 3 4" xfId="1698"/>
    <cellStyle name="’ћѓћ‚›‰ 2 3 5" xfId="1699"/>
    <cellStyle name="’ћѓћ‚›‰ 2 3 6" xfId="1700"/>
    <cellStyle name="’ћѓћ‚›‰ 2 3 7" xfId="1701"/>
    <cellStyle name="’ћѓћ‚›‰ 2 3 8" xfId="1702"/>
    <cellStyle name="’ћѓћ‚›‰ 2 3 9" xfId="1703"/>
    <cellStyle name="’ћѓћ‚›‰ 2 4" xfId="1704"/>
    <cellStyle name="’ћѓћ‚›‰ 2 4 2" xfId="1705"/>
    <cellStyle name="’ћѓћ‚›‰ 2 4 2 2" xfId="1706"/>
    <cellStyle name="’ћѓћ‚›‰ 2 4 2 3" xfId="1707"/>
    <cellStyle name="’ћѓћ‚›‰ 2 4 2 4" xfId="1708"/>
    <cellStyle name="’ћѓћ‚›‰ 2 4 2 5" xfId="1709"/>
    <cellStyle name="’ћѓћ‚›‰ 2 4 2 6" xfId="1710"/>
    <cellStyle name="’ћѓћ‚›‰ 2 4 2 7" xfId="1711"/>
    <cellStyle name="’ћѓћ‚›‰ 2 4 3" xfId="1712"/>
    <cellStyle name="’ћѓћ‚›‰ 2 4 3 2" xfId="1713"/>
    <cellStyle name="’ћѓћ‚›‰ 2 4 3 3" xfId="1714"/>
    <cellStyle name="’ћѓћ‚›‰ 2 4 3 4" xfId="1715"/>
    <cellStyle name="’ћѓћ‚›‰ 2 4 3 5" xfId="1716"/>
    <cellStyle name="’ћѓћ‚›‰ 2 4 3 6" xfId="1717"/>
    <cellStyle name="’ћѓћ‚›‰ 2 4 4" xfId="1718"/>
    <cellStyle name="’ћѓћ‚›‰ 2 4 5" xfId="1719"/>
    <cellStyle name="’ћѓћ‚›‰ 2 4 6" xfId="1720"/>
    <cellStyle name="’ћѓћ‚›‰ 2 4 7" xfId="1721"/>
    <cellStyle name="’ћѓћ‚›‰ 2 4 8" xfId="1722"/>
    <cellStyle name="’ћѓћ‚›‰ 2 5" xfId="1723"/>
    <cellStyle name="’ћѓћ‚›‰ 2 5 2" xfId="1724"/>
    <cellStyle name="’ћѓћ‚›‰ 2 5 3" xfId="1725"/>
    <cellStyle name="’ћѓћ‚›‰ 2 5 4" xfId="1726"/>
    <cellStyle name="’ћѓћ‚›‰ 2 5 5" xfId="1727"/>
    <cellStyle name="’ћѓћ‚›‰ 2 5 6" xfId="1728"/>
    <cellStyle name="’ћѓћ‚›‰ 2 5 7" xfId="1729"/>
    <cellStyle name="’ћѓћ‚›‰ 2 6" xfId="1730"/>
    <cellStyle name="’ћѓћ‚›‰ 2 6 2" xfId="1731"/>
    <cellStyle name="’ћѓћ‚›‰ 2 6 3" xfId="1732"/>
    <cellStyle name="’ћѓћ‚›‰ 2 6 4" xfId="1733"/>
    <cellStyle name="’ћѓћ‚›‰ 2 6 5" xfId="1734"/>
    <cellStyle name="’ћѓћ‚›‰ 2 6 6" xfId="1735"/>
    <cellStyle name="’ћѓћ‚›‰ 2 7" xfId="1736"/>
    <cellStyle name="’ћѓћ‚›‰ 2 8" xfId="1737"/>
    <cellStyle name="’ћѓћ‚›‰ 2 9" xfId="1738"/>
    <cellStyle name="’ћѓћ‚›‰ 20" xfId="1739"/>
    <cellStyle name="’ћѓћ‚›‰ 21" xfId="1740"/>
    <cellStyle name="’ћѓћ‚›‰ 22" xfId="1741"/>
    <cellStyle name="’ћѓћ‚›‰ 23" xfId="1742"/>
    <cellStyle name="’ћѓћ‚›‰ 3" xfId="1743"/>
    <cellStyle name="’ћѓћ‚›‰ 3 10" xfId="1744"/>
    <cellStyle name="’ћѓћ‚›‰ 3 11" xfId="1745"/>
    <cellStyle name="’ћѓћ‚›‰ 3 12" xfId="1746"/>
    <cellStyle name="’ћѓћ‚›‰ 3 13" xfId="1747"/>
    <cellStyle name="’ћѓћ‚›‰ 3 2" xfId="1748"/>
    <cellStyle name="’ћѓћ‚›‰ 3 2 2" xfId="1749"/>
    <cellStyle name="’ћѓћ‚›‰ 3 2 2 2" xfId="1750"/>
    <cellStyle name="’ћѓћ‚›‰ 3 2 2 3" xfId="1751"/>
    <cellStyle name="’ћѓћ‚›‰ 3 2 2 4" xfId="1752"/>
    <cellStyle name="’ћѓћ‚›‰ 3 2 2 5" xfId="1753"/>
    <cellStyle name="’ћѓћ‚›‰ 3 2 2 6" xfId="1754"/>
    <cellStyle name="’ћѓћ‚›‰ 3 2 2 7" xfId="1755"/>
    <cellStyle name="’ћѓћ‚›‰ 3 2 3" xfId="1756"/>
    <cellStyle name="’ћѓћ‚›‰ 3 2 3 2" xfId="1757"/>
    <cellStyle name="’ћѓћ‚›‰ 3 2 3 3" xfId="1758"/>
    <cellStyle name="’ћѓћ‚›‰ 3 2 3 4" xfId="1759"/>
    <cellStyle name="’ћѓћ‚›‰ 3 2 3 5" xfId="1760"/>
    <cellStyle name="’ћѓћ‚›‰ 3 2 3 6" xfId="1761"/>
    <cellStyle name="’ћѓћ‚›‰ 3 2 4" xfId="1762"/>
    <cellStyle name="’ћѓћ‚›‰ 3 2 5" xfId="1763"/>
    <cellStyle name="’ћѓћ‚›‰ 3 2 6" xfId="1764"/>
    <cellStyle name="’ћѓћ‚›‰ 3 2 7" xfId="1765"/>
    <cellStyle name="’ћѓћ‚›‰ 3 2 8" xfId="1766"/>
    <cellStyle name="’ћѓћ‚›‰ 3 2 9" xfId="1767"/>
    <cellStyle name="’ћѓћ‚›‰ 3 3" xfId="1768"/>
    <cellStyle name="’ћѓћ‚›‰ 3 3 2" xfId="1769"/>
    <cellStyle name="’ћѓћ‚›‰ 3 3 2 2" xfId="1770"/>
    <cellStyle name="’ћѓћ‚›‰ 3 3 2 3" xfId="1771"/>
    <cellStyle name="’ћѓћ‚›‰ 3 3 2 4" xfId="1772"/>
    <cellStyle name="’ћѓћ‚›‰ 3 3 2 5" xfId="1773"/>
    <cellStyle name="’ћѓћ‚›‰ 3 3 2 6" xfId="1774"/>
    <cellStyle name="’ћѓћ‚›‰ 3 3 2 7" xfId="1775"/>
    <cellStyle name="’ћѓћ‚›‰ 3 3 3" xfId="1776"/>
    <cellStyle name="’ћѓћ‚›‰ 3 3 3 2" xfId="1777"/>
    <cellStyle name="’ћѓћ‚›‰ 3 3 3 3" xfId="1778"/>
    <cellStyle name="’ћѓћ‚›‰ 3 3 3 4" xfId="1779"/>
    <cellStyle name="’ћѓћ‚›‰ 3 3 3 5" xfId="1780"/>
    <cellStyle name="’ћѓћ‚›‰ 3 3 3 6" xfId="1781"/>
    <cellStyle name="’ћѓћ‚›‰ 3 3 4" xfId="1782"/>
    <cellStyle name="’ћѓћ‚›‰ 3 3 5" xfId="1783"/>
    <cellStyle name="’ћѓћ‚›‰ 3 3 6" xfId="1784"/>
    <cellStyle name="’ћѓћ‚›‰ 3 3 7" xfId="1785"/>
    <cellStyle name="’ћѓћ‚›‰ 3 3 8" xfId="1786"/>
    <cellStyle name="’ћѓћ‚›‰ 3 4" xfId="1787"/>
    <cellStyle name="’ћѓћ‚›‰ 3 4 2" xfId="1788"/>
    <cellStyle name="’ћѓћ‚›‰ 3 4 2 2" xfId="1789"/>
    <cellStyle name="’ћѓћ‚›‰ 3 4 2 3" xfId="1790"/>
    <cellStyle name="’ћѓћ‚›‰ 3 4 2 4" xfId="1791"/>
    <cellStyle name="’ћѓћ‚›‰ 3 4 2 5" xfId="1792"/>
    <cellStyle name="’ћѓћ‚›‰ 3 4 2 6" xfId="1793"/>
    <cellStyle name="’ћѓћ‚›‰ 3 4 2 7" xfId="1794"/>
    <cellStyle name="’ћѓћ‚›‰ 3 4 3" xfId="1795"/>
    <cellStyle name="’ћѓћ‚›‰ 3 4 3 2" xfId="1796"/>
    <cellStyle name="’ћѓћ‚›‰ 3 4 3 3" xfId="1797"/>
    <cellStyle name="’ћѓћ‚›‰ 3 4 3 4" xfId="1798"/>
    <cellStyle name="’ћѓћ‚›‰ 3 4 3 5" xfId="1799"/>
    <cellStyle name="’ћѓћ‚›‰ 3 4 3 6" xfId="1800"/>
    <cellStyle name="’ћѓћ‚›‰ 3 4 4" xfId="1801"/>
    <cellStyle name="’ћѓћ‚›‰ 3 4 5" xfId="1802"/>
    <cellStyle name="’ћѓћ‚›‰ 3 4 6" xfId="1803"/>
    <cellStyle name="’ћѓћ‚›‰ 3 4 7" xfId="1804"/>
    <cellStyle name="’ћѓћ‚›‰ 3 4 8" xfId="1805"/>
    <cellStyle name="’ћѓћ‚›‰ 3 5" xfId="1806"/>
    <cellStyle name="’ћѓћ‚›‰ 3 5 2" xfId="1807"/>
    <cellStyle name="’ћѓћ‚›‰ 3 5 3" xfId="1808"/>
    <cellStyle name="’ћѓћ‚›‰ 3 5 4" xfId="1809"/>
    <cellStyle name="’ћѓћ‚›‰ 3 5 5" xfId="1810"/>
    <cellStyle name="’ћѓћ‚›‰ 3 5 6" xfId="1811"/>
    <cellStyle name="’ћѓћ‚›‰ 3 5 7" xfId="1812"/>
    <cellStyle name="’ћѓћ‚›‰ 3 6" xfId="1813"/>
    <cellStyle name="’ћѓћ‚›‰ 3 6 2" xfId="1814"/>
    <cellStyle name="’ћѓћ‚›‰ 3 6 3" xfId="1815"/>
    <cellStyle name="’ћѓћ‚›‰ 3 6 4" xfId="1816"/>
    <cellStyle name="’ћѓћ‚›‰ 3 6 5" xfId="1817"/>
    <cellStyle name="’ћѓћ‚›‰ 3 6 6" xfId="1818"/>
    <cellStyle name="’ћѓћ‚›‰ 3 7" xfId="1819"/>
    <cellStyle name="’ћѓћ‚›‰ 3 8" xfId="1820"/>
    <cellStyle name="’ћѓћ‚›‰ 3 9" xfId="1821"/>
    <cellStyle name="’ћѓћ‚›‰ 4" xfId="1822"/>
    <cellStyle name="’ћѓћ‚›‰ 4 10" xfId="1823"/>
    <cellStyle name="’ћѓћ‚›‰ 4 11" xfId="1824"/>
    <cellStyle name="’ћѓћ‚›‰ 4 12" xfId="1825"/>
    <cellStyle name="’ћѓћ‚›‰ 4 13" xfId="1826"/>
    <cellStyle name="’ћѓћ‚›‰ 4 2" xfId="1827"/>
    <cellStyle name="’ћѓћ‚›‰ 4 2 2" xfId="1828"/>
    <cellStyle name="’ћѓћ‚›‰ 4 2 2 2" xfId="1829"/>
    <cellStyle name="’ћѓћ‚›‰ 4 2 2 3" xfId="1830"/>
    <cellStyle name="’ћѓћ‚›‰ 4 2 2 4" xfId="1831"/>
    <cellStyle name="’ћѓћ‚›‰ 4 2 2 5" xfId="1832"/>
    <cellStyle name="’ћѓћ‚›‰ 4 2 2 6" xfId="1833"/>
    <cellStyle name="’ћѓћ‚›‰ 4 2 2 7" xfId="1834"/>
    <cellStyle name="’ћѓћ‚›‰ 4 2 3" xfId="1835"/>
    <cellStyle name="’ћѓћ‚›‰ 4 2 3 2" xfId="1836"/>
    <cellStyle name="’ћѓћ‚›‰ 4 2 3 3" xfId="1837"/>
    <cellStyle name="’ћѓћ‚›‰ 4 2 3 4" xfId="1838"/>
    <cellStyle name="’ћѓћ‚›‰ 4 2 3 5" xfId="1839"/>
    <cellStyle name="’ћѓћ‚›‰ 4 2 3 6" xfId="1840"/>
    <cellStyle name="’ћѓћ‚›‰ 4 2 4" xfId="1841"/>
    <cellStyle name="’ћѓћ‚›‰ 4 2 5" xfId="1842"/>
    <cellStyle name="’ћѓћ‚›‰ 4 2 6" xfId="1843"/>
    <cellStyle name="’ћѓћ‚›‰ 4 2 7" xfId="1844"/>
    <cellStyle name="’ћѓћ‚›‰ 4 2 8" xfId="1845"/>
    <cellStyle name="’ћѓћ‚›‰ 4 3" xfId="1846"/>
    <cellStyle name="’ћѓћ‚›‰ 4 3 2" xfId="1847"/>
    <cellStyle name="’ћѓћ‚›‰ 4 3 2 2" xfId="1848"/>
    <cellStyle name="’ћѓћ‚›‰ 4 3 2 3" xfId="1849"/>
    <cellStyle name="’ћѓћ‚›‰ 4 3 2 4" xfId="1850"/>
    <cellStyle name="’ћѓћ‚›‰ 4 3 2 5" xfId="1851"/>
    <cellStyle name="’ћѓћ‚›‰ 4 3 2 6" xfId="1852"/>
    <cellStyle name="’ћѓћ‚›‰ 4 3 2 7" xfId="1853"/>
    <cellStyle name="’ћѓћ‚›‰ 4 3 3" xfId="1854"/>
    <cellStyle name="’ћѓћ‚›‰ 4 3 3 2" xfId="1855"/>
    <cellStyle name="’ћѓћ‚›‰ 4 3 3 3" xfId="1856"/>
    <cellStyle name="’ћѓћ‚›‰ 4 3 3 4" xfId="1857"/>
    <cellStyle name="’ћѓћ‚›‰ 4 3 3 5" xfId="1858"/>
    <cellStyle name="’ћѓћ‚›‰ 4 3 3 6" xfId="1859"/>
    <cellStyle name="’ћѓћ‚›‰ 4 3 4" xfId="1860"/>
    <cellStyle name="’ћѓћ‚›‰ 4 3 5" xfId="1861"/>
    <cellStyle name="’ћѓћ‚›‰ 4 3 6" xfId="1862"/>
    <cellStyle name="’ћѓћ‚›‰ 4 3 7" xfId="1863"/>
    <cellStyle name="’ћѓћ‚›‰ 4 3 8" xfId="1864"/>
    <cellStyle name="’ћѓћ‚›‰ 4 4" xfId="1865"/>
    <cellStyle name="’ћѓћ‚›‰ 4 4 2" xfId="1866"/>
    <cellStyle name="’ћѓћ‚›‰ 4 4 2 2" xfId="1867"/>
    <cellStyle name="’ћѓћ‚›‰ 4 4 2 3" xfId="1868"/>
    <cellStyle name="’ћѓћ‚›‰ 4 4 2 4" xfId="1869"/>
    <cellStyle name="’ћѓћ‚›‰ 4 4 2 5" xfId="1870"/>
    <cellStyle name="’ћѓћ‚›‰ 4 4 2 6" xfId="1871"/>
    <cellStyle name="’ћѓћ‚›‰ 4 4 2 7" xfId="1872"/>
    <cellStyle name="’ћѓћ‚›‰ 4 4 3" xfId="1873"/>
    <cellStyle name="’ћѓћ‚›‰ 4 4 3 2" xfId="1874"/>
    <cellStyle name="’ћѓћ‚›‰ 4 4 3 3" xfId="1875"/>
    <cellStyle name="’ћѓћ‚›‰ 4 4 3 4" xfId="1876"/>
    <cellStyle name="’ћѓћ‚›‰ 4 4 3 5" xfId="1877"/>
    <cellStyle name="’ћѓћ‚›‰ 4 4 3 6" xfId="1878"/>
    <cellStyle name="’ћѓћ‚›‰ 4 4 4" xfId="1879"/>
    <cellStyle name="’ћѓћ‚›‰ 4 4 5" xfId="1880"/>
    <cellStyle name="’ћѓћ‚›‰ 4 4 6" xfId="1881"/>
    <cellStyle name="’ћѓћ‚›‰ 4 4 7" xfId="1882"/>
    <cellStyle name="’ћѓћ‚›‰ 4 4 8" xfId="1883"/>
    <cellStyle name="’ћѓћ‚›‰ 4 5" xfId="1884"/>
    <cellStyle name="’ћѓћ‚›‰ 4 5 2" xfId="1885"/>
    <cellStyle name="’ћѓћ‚›‰ 4 5 3" xfId="1886"/>
    <cellStyle name="’ћѓћ‚›‰ 4 5 4" xfId="1887"/>
    <cellStyle name="’ћѓћ‚›‰ 4 5 5" xfId="1888"/>
    <cellStyle name="’ћѓћ‚›‰ 4 5 6" xfId="1889"/>
    <cellStyle name="’ћѓћ‚›‰ 4 5 7" xfId="1890"/>
    <cellStyle name="’ћѓћ‚›‰ 4 6" xfId="1891"/>
    <cellStyle name="’ћѓћ‚›‰ 4 6 2" xfId="1892"/>
    <cellStyle name="’ћѓћ‚›‰ 4 6 3" xfId="1893"/>
    <cellStyle name="’ћѓћ‚›‰ 4 6 4" xfId="1894"/>
    <cellStyle name="’ћѓћ‚›‰ 4 6 5" xfId="1895"/>
    <cellStyle name="’ћѓћ‚›‰ 4 6 6" xfId="1896"/>
    <cellStyle name="’ћѓћ‚›‰ 4 7" xfId="1897"/>
    <cellStyle name="’ћѓћ‚›‰ 4 8" xfId="1898"/>
    <cellStyle name="’ћѓћ‚›‰ 4 9" xfId="1899"/>
    <cellStyle name="’ћѓћ‚›‰ 5" xfId="1900"/>
    <cellStyle name="’ћѓћ‚›‰ 5 10" xfId="1901"/>
    <cellStyle name="’ћѓћ‚›‰ 5 11" xfId="1902"/>
    <cellStyle name="’ћѓћ‚›‰ 5 12" xfId="1903"/>
    <cellStyle name="’ћѓћ‚›‰ 5 2" xfId="1904"/>
    <cellStyle name="’ћѓћ‚›‰ 5 2 2" xfId="1905"/>
    <cellStyle name="’ћѓћ‚›‰ 5 2 2 2" xfId="1906"/>
    <cellStyle name="’ћѓћ‚›‰ 5 2 2 3" xfId="1907"/>
    <cellStyle name="’ћѓћ‚›‰ 5 2 2 4" xfId="1908"/>
    <cellStyle name="’ћѓћ‚›‰ 5 2 2 5" xfId="1909"/>
    <cellStyle name="’ћѓћ‚›‰ 5 2 2 6" xfId="1910"/>
    <cellStyle name="’ћѓћ‚›‰ 5 2 2 7" xfId="1911"/>
    <cellStyle name="’ћѓћ‚›‰ 5 2 3" xfId="1912"/>
    <cellStyle name="’ћѓћ‚›‰ 5 2 3 2" xfId="1913"/>
    <cellStyle name="’ћѓћ‚›‰ 5 2 3 3" xfId="1914"/>
    <cellStyle name="’ћѓћ‚›‰ 5 2 3 4" xfId="1915"/>
    <cellStyle name="’ћѓћ‚›‰ 5 2 3 5" xfId="1916"/>
    <cellStyle name="’ћѓћ‚›‰ 5 2 3 6" xfId="1917"/>
    <cellStyle name="’ћѓћ‚›‰ 5 2 4" xfId="1918"/>
    <cellStyle name="’ћѓћ‚›‰ 5 2 5" xfId="1919"/>
    <cellStyle name="’ћѓћ‚›‰ 5 2 6" xfId="1920"/>
    <cellStyle name="’ћѓћ‚›‰ 5 2 7" xfId="1921"/>
    <cellStyle name="’ћѓћ‚›‰ 5 2 8" xfId="1922"/>
    <cellStyle name="’ћѓћ‚›‰ 5 3" xfId="1923"/>
    <cellStyle name="’ћѓћ‚›‰ 5 3 2" xfId="1924"/>
    <cellStyle name="’ћѓћ‚›‰ 5 3 2 2" xfId="1925"/>
    <cellStyle name="’ћѓћ‚›‰ 5 3 2 3" xfId="1926"/>
    <cellStyle name="’ћѓћ‚›‰ 5 3 2 4" xfId="1927"/>
    <cellStyle name="’ћѓћ‚›‰ 5 3 2 5" xfId="1928"/>
    <cellStyle name="’ћѓћ‚›‰ 5 3 2 6" xfId="1929"/>
    <cellStyle name="’ћѓћ‚›‰ 5 3 2 7" xfId="1930"/>
    <cellStyle name="’ћѓћ‚›‰ 5 3 3" xfId="1931"/>
    <cellStyle name="’ћѓћ‚›‰ 5 3 3 2" xfId="1932"/>
    <cellStyle name="’ћѓћ‚›‰ 5 3 3 3" xfId="1933"/>
    <cellStyle name="’ћѓћ‚›‰ 5 3 3 4" xfId="1934"/>
    <cellStyle name="’ћѓћ‚›‰ 5 3 3 5" xfId="1935"/>
    <cellStyle name="’ћѓћ‚›‰ 5 3 3 6" xfId="1936"/>
    <cellStyle name="’ћѓћ‚›‰ 5 3 4" xfId="1937"/>
    <cellStyle name="’ћѓћ‚›‰ 5 3 5" xfId="1938"/>
    <cellStyle name="’ћѓћ‚›‰ 5 3 6" xfId="1939"/>
    <cellStyle name="’ћѓћ‚›‰ 5 3 7" xfId="1940"/>
    <cellStyle name="’ћѓћ‚›‰ 5 3 8" xfId="1941"/>
    <cellStyle name="’ћѓћ‚›‰ 5 4" xfId="1942"/>
    <cellStyle name="’ћѓћ‚›‰ 5 4 2" xfId="1943"/>
    <cellStyle name="’ћѓћ‚›‰ 5 4 2 2" xfId="1944"/>
    <cellStyle name="’ћѓћ‚›‰ 5 4 2 3" xfId="1945"/>
    <cellStyle name="’ћѓћ‚›‰ 5 4 2 4" xfId="1946"/>
    <cellStyle name="’ћѓћ‚›‰ 5 4 2 5" xfId="1947"/>
    <cellStyle name="’ћѓћ‚›‰ 5 4 2 6" xfId="1948"/>
    <cellStyle name="’ћѓћ‚›‰ 5 4 2 7" xfId="1949"/>
    <cellStyle name="’ћѓћ‚›‰ 5 4 3" xfId="1950"/>
    <cellStyle name="’ћѓћ‚›‰ 5 4 3 2" xfId="1951"/>
    <cellStyle name="’ћѓћ‚›‰ 5 4 3 3" xfId="1952"/>
    <cellStyle name="’ћѓћ‚›‰ 5 4 3 4" xfId="1953"/>
    <cellStyle name="’ћѓћ‚›‰ 5 4 3 5" xfId="1954"/>
    <cellStyle name="’ћѓћ‚›‰ 5 4 3 6" xfId="1955"/>
    <cellStyle name="’ћѓћ‚›‰ 5 4 4" xfId="1956"/>
    <cellStyle name="’ћѓћ‚›‰ 5 4 5" xfId="1957"/>
    <cellStyle name="’ћѓћ‚›‰ 5 4 6" xfId="1958"/>
    <cellStyle name="’ћѓћ‚›‰ 5 4 7" xfId="1959"/>
    <cellStyle name="’ћѓћ‚›‰ 5 4 8" xfId="1960"/>
    <cellStyle name="’ћѓћ‚›‰ 5 5" xfId="1961"/>
    <cellStyle name="’ћѓћ‚›‰ 5 5 2" xfId="1962"/>
    <cellStyle name="’ћѓћ‚›‰ 5 5 3" xfId="1963"/>
    <cellStyle name="’ћѓћ‚›‰ 5 5 4" xfId="1964"/>
    <cellStyle name="’ћѓћ‚›‰ 5 5 5" xfId="1965"/>
    <cellStyle name="’ћѓћ‚›‰ 5 5 6" xfId="1966"/>
    <cellStyle name="’ћѓћ‚›‰ 5 5 7" xfId="1967"/>
    <cellStyle name="’ћѓћ‚›‰ 5 6" xfId="1968"/>
    <cellStyle name="’ћѓћ‚›‰ 5 6 2" xfId="1969"/>
    <cellStyle name="’ћѓћ‚›‰ 5 6 3" xfId="1970"/>
    <cellStyle name="’ћѓћ‚›‰ 5 6 4" xfId="1971"/>
    <cellStyle name="’ћѓћ‚›‰ 5 6 5" xfId="1972"/>
    <cellStyle name="’ћѓћ‚›‰ 5 6 6" xfId="1973"/>
    <cellStyle name="’ћѓћ‚›‰ 5 7" xfId="1974"/>
    <cellStyle name="’ћѓћ‚›‰ 5 8" xfId="1975"/>
    <cellStyle name="’ћѓћ‚›‰ 5 9" xfId="1976"/>
    <cellStyle name="’ћѓћ‚›‰ 6" xfId="1977"/>
    <cellStyle name="’ћѓћ‚›‰ 6 10" xfId="1978"/>
    <cellStyle name="’ћѓћ‚›‰ 6 11" xfId="1979"/>
    <cellStyle name="’ћѓћ‚›‰ 6 2" xfId="1980"/>
    <cellStyle name="’ћѓћ‚›‰ 6 2 2" xfId="1981"/>
    <cellStyle name="’ћѓћ‚›‰ 6 2 2 2" xfId="1982"/>
    <cellStyle name="’ћѓћ‚›‰ 6 2 2 3" xfId="1983"/>
    <cellStyle name="’ћѓћ‚›‰ 6 2 2 4" xfId="1984"/>
    <cellStyle name="’ћѓћ‚›‰ 6 2 2 5" xfId="1985"/>
    <cellStyle name="’ћѓћ‚›‰ 6 2 2 6" xfId="1986"/>
    <cellStyle name="’ћѓћ‚›‰ 6 2 2 7" xfId="1987"/>
    <cellStyle name="’ћѓћ‚›‰ 6 2 3" xfId="1988"/>
    <cellStyle name="’ћѓћ‚›‰ 6 2 3 2" xfId="1989"/>
    <cellStyle name="’ћѓћ‚›‰ 6 2 3 3" xfId="1990"/>
    <cellStyle name="’ћѓћ‚›‰ 6 2 3 4" xfId="1991"/>
    <cellStyle name="’ћѓћ‚›‰ 6 2 3 5" xfId="1992"/>
    <cellStyle name="’ћѓћ‚›‰ 6 2 3 6" xfId="1993"/>
    <cellStyle name="’ћѓћ‚›‰ 6 2 4" xfId="1994"/>
    <cellStyle name="’ћѓћ‚›‰ 6 2 5" xfId="1995"/>
    <cellStyle name="’ћѓћ‚›‰ 6 2 6" xfId="1996"/>
    <cellStyle name="’ћѓћ‚›‰ 6 2 7" xfId="1997"/>
    <cellStyle name="’ћѓћ‚›‰ 6 2 8" xfId="1998"/>
    <cellStyle name="’ћѓћ‚›‰ 6 3" xfId="1999"/>
    <cellStyle name="’ћѓћ‚›‰ 6 3 2" xfId="2000"/>
    <cellStyle name="’ћѓћ‚›‰ 6 3 2 2" xfId="2001"/>
    <cellStyle name="’ћѓћ‚›‰ 6 3 2 3" xfId="2002"/>
    <cellStyle name="’ћѓћ‚›‰ 6 3 2 4" xfId="2003"/>
    <cellStyle name="’ћѓћ‚›‰ 6 3 2 5" xfId="2004"/>
    <cellStyle name="’ћѓћ‚›‰ 6 3 2 6" xfId="2005"/>
    <cellStyle name="’ћѓћ‚›‰ 6 3 2 7" xfId="2006"/>
    <cellStyle name="’ћѓћ‚›‰ 6 3 3" xfId="2007"/>
    <cellStyle name="’ћѓћ‚›‰ 6 3 3 2" xfId="2008"/>
    <cellStyle name="’ћѓћ‚›‰ 6 3 3 3" xfId="2009"/>
    <cellStyle name="’ћѓћ‚›‰ 6 3 3 4" xfId="2010"/>
    <cellStyle name="’ћѓћ‚›‰ 6 3 3 5" xfId="2011"/>
    <cellStyle name="’ћѓћ‚›‰ 6 3 3 6" xfId="2012"/>
    <cellStyle name="’ћѓћ‚›‰ 6 3 4" xfId="2013"/>
    <cellStyle name="’ћѓћ‚›‰ 6 3 5" xfId="2014"/>
    <cellStyle name="’ћѓћ‚›‰ 6 3 6" xfId="2015"/>
    <cellStyle name="’ћѓћ‚›‰ 6 3 7" xfId="2016"/>
    <cellStyle name="’ћѓћ‚›‰ 6 3 8" xfId="2017"/>
    <cellStyle name="’ћѓћ‚›‰ 6 4" xfId="2018"/>
    <cellStyle name="’ћѓћ‚›‰ 6 4 2" xfId="2019"/>
    <cellStyle name="’ћѓћ‚›‰ 6 4 2 2" xfId="2020"/>
    <cellStyle name="’ћѓћ‚›‰ 6 4 2 3" xfId="2021"/>
    <cellStyle name="’ћѓћ‚›‰ 6 4 2 4" xfId="2022"/>
    <cellStyle name="’ћѓћ‚›‰ 6 4 2 5" xfId="2023"/>
    <cellStyle name="’ћѓћ‚›‰ 6 4 2 6" xfId="2024"/>
    <cellStyle name="’ћѓћ‚›‰ 6 4 2 7" xfId="2025"/>
    <cellStyle name="’ћѓћ‚›‰ 6 4 3" xfId="2026"/>
    <cellStyle name="’ћѓћ‚›‰ 6 4 3 2" xfId="2027"/>
    <cellStyle name="’ћѓћ‚›‰ 6 4 3 3" xfId="2028"/>
    <cellStyle name="’ћѓћ‚›‰ 6 4 3 4" xfId="2029"/>
    <cellStyle name="’ћѓћ‚›‰ 6 4 3 5" xfId="2030"/>
    <cellStyle name="’ћѓћ‚›‰ 6 4 3 6" xfId="2031"/>
    <cellStyle name="’ћѓћ‚›‰ 6 4 4" xfId="2032"/>
    <cellStyle name="’ћѓћ‚›‰ 6 4 5" xfId="2033"/>
    <cellStyle name="’ћѓћ‚›‰ 6 4 6" xfId="2034"/>
    <cellStyle name="’ћѓћ‚›‰ 6 4 7" xfId="2035"/>
    <cellStyle name="’ћѓћ‚›‰ 6 4 8" xfId="2036"/>
    <cellStyle name="’ћѓћ‚›‰ 6 5" xfId="2037"/>
    <cellStyle name="’ћѓћ‚›‰ 6 5 2" xfId="2038"/>
    <cellStyle name="’ћѓћ‚›‰ 6 5 3" xfId="2039"/>
    <cellStyle name="’ћѓћ‚›‰ 6 5 4" xfId="2040"/>
    <cellStyle name="’ћѓћ‚›‰ 6 5 5" xfId="2041"/>
    <cellStyle name="’ћѓћ‚›‰ 6 5 6" xfId="2042"/>
    <cellStyle name="’ћѓћ‚›‰ 6 5 7" xfId="2043"/>
    <cellStyle name="’ћѓћ‚›‰ 6 6" xfId="2044"/>
    <cellStyle name="’ћѓћ‚›‰ 6 6 2" xfId="2045"/>
    <cellStyle name="’ћѓћ‚›‰ 6 6 3" xfId="2046"/>
    <cellStyle name="’ћѓћ‚›‰ 6 6 4" xfId="2047"/>
    <cellStyle name="’ћѓћ‚›‰ 6 6 5" xfId="2048"/>
    <cellStyle name="’ћѓћ‚›‰ 6 6 6" xfId="2049"/>
    <cellStyle name="’ћѓћ‚›‰ 6 7" xfId="2050"/>
    <cellStyle name="’ћѓћ‚›‰ 6 8" xfId="2051"/>
    <cellStyle name="’ћѓћ‚›‰ 6 9" xfId="2052"/>
    <cellStyle name="’ћѓћ‚›‰ 7" xfId="2053"/>
    <cellStyle name="’ћѓћ‚›‰ 7 10" xfId="2054"/>
    <cellStyle name="’ћѓћ‚›‰ 7 11" xfId="2055"/>
    <cellStyle name="’ћѓћ‚›‰ 7 2" xfId="2056"/>
    <cellStyle name="’ћѓћ‚›‰ 7 2 2" xfId="2057"/>
    <cellStyle name="’ћѓћ‚›‰ 7 2 2 2" xfId="2058"/>
    <cellStyle name="’ћѓћ‚›‰ 7 2 2 3" xfId="2059"/>
    <cellStyle name="’ћѓћ‚›‰ 7 2 2 4" xfId="2060"/>
    <cellStyle name="’ћѓћ‚›‰ 7 2 2 5" xfId="2061"/>
    <cellStyle name="’ћѓћ‚›‰ 7 2 2 6" xfId="2062"/>
    <cellStyle name="’ћѓћ‚›‰ 7 2 2 7" xfId="2063"/>
    <cellStyle name="’ћѓћ‚›‰ 7 2 3" xfId="2064"/>
    <cellStyle name="’ћѓћ‚›‰ 7 2 3 2" xfId="2065"/>
    <cellStyle name="’ћѓћ‚›‰ 7 2 3 3" xfId="2066"/>
    <cellStyle name="’ћѓћ‚›‰ 7 2 3 4" xfId="2067"/>
    <cellStyle name="’ћѓћ‚›‰ 7 2 3 5" xfId="2068"/>
    <cellStyle name="’ћѓћ‚›‰ 7 2 3 6" xfId="2069"/>
    <cellStyle name="’ћѓћ‚›‰ 7 2 4" xfId="2070"/>
    <cellStyle name="’ћѓћ‚›‰ 7 2 5" xfId="2071"/>
    <cellStyle name="’ћѓћ‚›‰ 7 2 6" xfId="2072"/>
    <cellStyle name="’ћѓћ‚›‰ 7 2 7" xfId="2073"/>
    <cellStyle name="’ћѓћ‚›‰ 7 2 8" xfId="2074"/>
    <cellStyle name="’ћѓћ‚›‰ 7 3" xfId="2075"/>
    <cellStyle name="’ћѓћ‚›‰ 7 3 2" xfId="2076"/>
    <cellStyle name="’ћѓћ‚›‰ 7 3 2 2" xfId="2077"/>
    <cellStyle name="’ћѓћ‚›‰ 7 3 2 3" xfId="2078"/>
    <cellStyle name="’ћѓћ‚›‰ 7 3 2 4" xfId="2079"/>
    <cellStyle name="’ћѓћ‚›‰ 7 3 2 5" xfId="2080"/>
    <cellStyle name="’ћѓћ‚›‰ 7 3 2 6" xfId="2081"/>
    <cellStyle name="’ћѓћ‚›‰ 7 3 2 7" xfId="2082"/>
    <cellStyle name="’ћѓћ‚›‰ 7 3 3" xfId="2083"/>
    <cellStyle name="’ћѓћ‚›‰ 7 3 3 2" xfId="2084"/>
    <cellStyle name="’ћѓћ‚›‰ 7 3 3 3" xfId="2085"/>
    <cellStyle name="’ћѓћ‚›‰ 7 3 3 4" xfId="2086"/>
    <cellStyle name="’ћѓћ‚›‰ 7 3 3 5" xfId="2087"/>
    <cellStyle name="’ћѓћ‚›‰ 7 3 3 6" xfId="2088"/>
    <cellStyle name="’ћѓћ‚›‰ 7 3 4" xfId="2089"/>
    <cellStyle name="’ћѓћ‚›‰ 7 3 5" xfId="2090"/>
    <cellStyle name="’ћѓћ‚›‰ 7 3 6" xfId="2091"/>
    <cellStyle name="’ћѓћ‚›‰ 7 3 7" xfId="2092"/>
    <cellStyle name="’ћѓћ‚›‰ 7 3 8" xfId="2093"/>
    <cellStyle name="’ћѓћ‚›‰ 7 4" xfId="2094"/>
    <cellStyle name="’ћѓћ‚›‰ 7 4 2" xfId="2095"/>
    <cellStyle name="’ћѓћ‚›‰ 7 4 2 2" xfId="2096"/>
    <cellStyle name="’ћѓћ‚›‰ 7 4 2 3" xfId="2097"/>
    <cellStyle name="’ћѓћ‚›‰ 7 4 2 4" xfId="2098"/>
    <cellStyle name="’ћѓћ‚›‰ 7 4 2 5" xfId="2099"/>
    <cellStyle name="’ћѓћ‚›‰ 7 4 2 6" xfId="2100"/>
    <cellStyle name="’ћѓћ‚›‰ 7 4 2 7" xfId="2101"/>
    <cellStyle name="’ћѓћ‚›‰ 7 4 3" xfId="2102"/>
    <cellStyle name="’ћѓћ‚›‰ 7 4 3 2" xfId="2103"/>
    <cellStyle name="’ћѓћ‚›‰ 7 4 3 3" xfId="2104"/>
    <cellStyle name="’ћѓћ‚›‰ 7 4 3 4" xfId="2105"/>
    <cellStyle name="’ћѓћ‚›‰ 7 4 3 5" xfId="2106"/>
    <cellStyle name="’ћѓћ‚›‰ 7 4 3 6" xfId="2107"/>
    <cellStyle name="’ћѓћ‚›‰ 7 4 4" xfId="2108"/>
    <cellStyle name="’ћѓћ‚›‰ 7 4 5" xfId="2109"/>
    <cellStyle name="’ћѓћ‚›‰ 7 4 6" xfId="2110"/>
    <cellStyle name="’ћѓћ‚›‰ 7 4 7" xfId="2111"/>
    <cellStyle name="’ћѓћ‚›‰ 7 4 8" xfId="2112"/>
    <cellStyle name="’ћѓћ‚›‰ 7 5" xfId="2113"/>
    <cellStyle name="’ћѓћ‚›‰ 7 5 2" xfId="2114"/>
    <cellStyle name="’ћѓћ‚›‰ 7 5 3" xfId="2115"/>
    <cellStyle name="’ћѓћ‚›‰ 7 5 4" xfId="2116"/>
    <cellStyle name="’ћѓћ‚›‰ 7 5 5" xfId="2117"/>
    <cellStyle name="’ћѓћ‚›‰ 7 5 6" xfId="2118"/>
    <cellStyle name="’ћѓћ‚›‰ 7 5 7" xfId="2119"/>
    <cellStyle name="’ћѓћ‚›‰ 7 6" xfId="2120"/>
    <cellStyle name="’ћѓћ‚›‰ 7 6 2" xfId="2121"/>
    <cellStyle name="’ћѓћ‚›‰ 7 6 3" xfId="2122"/>
    <cellStyle name="’ћѓћ‚›‰ 7 6 4" xfId="2123"/>
    <cellStyle name="’ћѓћ‚›‰ 7 6 5" xfId="2124"/>
    <cellStyle name="’ћѓћ‚›‰ 7 6 6" xfId="2125"/>
    <cellStyle name="’ћѓћ‚›‰ 7 7" xfId="2126"/>
    <cellStyle name="’ћѓћ‚›‰ 7 8" xfId="2127"/>
    <cellStyle name="’ћѓћ‚›‰ 7 9" xfId="2128"/>
    <cellStyle name="’ћѓћ‚›‰ 8" xfId="2129"/>
    <cellStyle name="’ћѓћ‚›‰ 8 10" xfId="2130"/>
    <cellStyle name="’ћѓћ‚›‰ 8 11" xfId="2131"/>
    <cellStyle name="’ћѓћ‚›‰ 8 2" xfId="2132"/>
    <cellStyle name="’ћѓћ‚›‰ 8 2 2" xfId="2133"/>
    <cellStyle name="’ћѓћ‚›‰ 8 2 2 2" xfId="2134"/>
    <cellStyle name="’ћѓћ‚›‰ 8 2 2 3" xfId="2135"/>
    <cellStyle name="’ћѓћ‚›‰ 8 2 2 4" xfId="2136"/>
    <cellStyle name="’ћѓћ‚›‰ 8 2 2 5" xfId="2137"/>
    <cellStyle name="’ћѓћ‚›‰ 8 2 2 6" xfId="2138"/>
    <cellStyle name="’ћѓћ‚›‰ 8 2 2 7" xfId="2139"/>
    <cellStyle name="’ћѓћ‚›‰ 8 2 3" xfId="2140"/>
    <cellStyle name="’ћѓћ‚›‰ 8 2 3 2" xfId="2141"/>
    <cellStyle name="’ћѓћ‚›‰ 8 2 3 3" xfId="2142"/>
    <cellStyle name="’ћѓћ‚›‰ 8 2 3 4" xfId="2143"/>
    <cellStyle name="’ћѓћ‚›‰ 8 2 3 5" xfId="2144"/>
    <cellStyle name="’ћѓћ‚›‰ 8 2 3 6" xfId="2145"/>
    <cellStyle name="’ћѓћ‚›‰ 8 2 4" xfId="2146"/>
    <cellStyle name="’ћѓћ‚›‰ 8 2 5" xfId="2147"/>
    <cellStyle name="’ћѓћ‚›‰ 8 2 6" xfId="2148"/>
    <cellStyle name="’ћѓћ‚›‰ 8 2 7" xfId="2149"/>
    <cellStyle name="’ћѓћ‚›‰ 8 2 8" xfId="2150"/>
    <cellStyle name="’ћѓћ‚›‰ 8 3" xfId="2151"/>
    <cellStyle name="’ћѓћ‚›‰ 8 3 2" xfId="2152"/>
    <cellStyle name="’ћѓћ‚›‰ 8 3 2 2" xfId="2153"/>
    <cellStyle name="’ћѓћ‚›‰ 8 3 2 3" xfId="2154"/>
    <cellStyle name="’ћѓћ‚›‰ 8 3 2 4" xfId="2155"/>
    <cellStyle name="’ћѓћ‚›‰ 8 3 2 5" xfId="2156"/>
    <cellStyle name="’ћѓћ‚›‰ 8 3 2 6" xfId="2157"/>
    <cellStyle name="’ћѓћ‚›‰ 8 3 2 7" xfId="2158"/>
    <cellStyle name="’ћѓћ‚›‰ 8 3 3" xfId="2159"/>
    <cellStyle name="’ћѓћ‚›‰ 8 3 3 2" xfId="2160"/>
    <cellStyle name="’ћѓћ‚›‰ 8 3 3 3" xfId="2161"/>
    <cellStyle name="’ћѓћ‚›‰ 8 3 3 4" xfId="2162"/>
    <cellStyle name="’ћѓћ‚›‰ 8 3 3 5" xfId="2163"/>
    <cellStyle name="’ћѓћ‚›‰ 8 3 3 6" xfId="2164"/>
    <cellStyle name="’ћѓћ‚›‰ 8 3 4" xfId="2165"/>
    <cellStyle name="’ћѓћ‚›‰ 8 3 5" xfId="2166"/>
    <cellStyle name="’ћѓћ‚›‰ 8 3 6" xfId="2167"/>
    <cellStyle name="’ћѓћ‚›‰ 8 3 7" xfId="2168"/>
    <cellStyle name="’ћѓћ‚›‰ 8 3 8" xfId="2169"/>
    <cellStyle name="’ћѓћ‚›‰ 8 4" xfId="2170"/>
    <cellStyle name="’ћѓћ‚›‰ 8 4 2" xfId="2171"/>
    <cellStyle name="’ћѓћ‚›‰ 8 4 2 2" xfId="2172"/>
    <cellStyle name="’ћѓћ‚›‰ 8 4 2 3" xfId="2173"/>
    <cellStyle name="’ћѓћ‚›‰ 8 4 2 4" xfId="2174"/>
    <cellStyle name="’ћѓћ‚›‰ 8 4 2 5" xfId="2175"/>
    <cellStyle name="’ћѓћ‚›‰ 8 4 2 6" xfId="2176"/>
    <cellStyle name="’ћѓћ‚›‰ 8 4 2 7" xfId="2177"/>
    <cellStyle name="’ћѓћ‚›‰ 8 4 3" xfId="2178"/>
    <cellStyle name="’ћѓћ‚›‰ 8 4 3 2" xfId="2179"/>
    <cellStyle name="’ћѓћ‚›‰ 8 4 3 3" xfId="2180"/>
    <cellStyle name="’ћѓћ‚›‰ 8 4 3 4" xfId="2181"/>
    <cellStyle name="’ћѓћ‚›‰ 8 4 3 5" xfId="2182"/>
    <cellStyle name="’ћѓћ‚›‰ 8 4 3 6" xfId="2183"/>
    <cellStyle name="’ћѓћ‚›‰ 8 4 4" xfId="2184"/>
    <cellStyle name="’ћѓћ‚›‰ 8 4 5" xfId="2185"/>
    <cellStyle name="’ћѓћ‚›‰ 8 4 6" xfId="2186"/>
    <cellStyle name="’ћѓћ‚›‰ 8 4 7" xfId="2187"/>
    <cellStyle name="’ћѓћ‚›‰ 8 4 8" xfId="2188"/>
    <cellStyle name="’ћѓћ‚›‰ 8 5" xfId="2189"/>
    <cellStyle name="’ћѓћ‚›‰ 8 5 2" xfId="2190"/>
    <cellStyle name="’ћѓћ‚›‰ 8 5 3" xfId="2191"/>
    <cellStyle name="’ћѓћ‚›‰ 8 5 4" xfId="2192"/>
    <cellStyle name="’ћѓћ‚›‰ 8 5 5" xfId="2193"/>
    <cellStyle name="’ћѓћ‚›‰ 8 5 6" xfId="2194"/>
    <cellStyle name="’ћѓћ‚›‰ 8 5 7" xfId="2195"/>
    <cellStyle name="’ћѓћ‚›‰ 8 6" xfId="2196"/>
    <cellStyle name="’ћѓћ‚›‰ 8 6 2" xfId="2197"/>
    <cellStyle name="’ћѓћ‚›‰ 8 6 3" xfId="2198"/>
    <cellStyle name="’ћѓћ‚›‰ 8 6 4" xfId="2199"/>
    <cellStyle name="’ћѓћ‚›‰ 8 6 5" xfId="2200"/>
    <cellStyle name="’ћѓћ‚›‰ 8 6 6" xfId="2201"/>
    <cellStyle name="’ћѓћ‚›‰ 8 7" xfId="2202"/>
    <cellStyle name="’ћѓћ‚›‰ 8 8" xfId="2203"/>
    <cellStyle name="’ћѓћ‚›‰ 8 9" xfId="2204"/>
    <cellStyle name="’ћѓћ‚›‰ 9" xfId="2205"/>
    <cellStyle name="’ћѓћ‚›‰ 9 10" xfId="2206"/>
    <cellStyle name="’ћѓћ‚›‰ 9 11" xfId="2207"/>
    <cellStyle name="’ћѓћ‚›‰ 9 2" xfId="2208"/>
    <cellStyle name="’ћѓћ‚›‰ 9 2 2" xfId="2209"/>
    <cellStyle name="’ћѓћ‚›‰ 9 2 2 2" xfId="2210"/>
    <cellStyle name="’ћѓћ‚›‰ 9 2 2 3" xfId="2211"/>
    <cellStyle name="’ћѓћ‚›‰ 9 2 2 4" xfId="2212"/>
    <cellStyle name="’ћѓћ‚›‰ 9 2 2 5" xfId="2213"/>
    <cellStyle name="’ћѓћ‚›‰ 9 2 2 6" xfId="2214"/>
    <cellStyle name="’ћѓћ‚›‰ 9 2 2 7" xfId="2215"/>
    <cellStyle name="’ћѓћ‚›‰ 9 2 3" xfId="2216"/>
    <cellStyle name="’ћѓћ‚›‰ 9 2 3 2" xfId="2217"/>
    <cellStyle name="’ћѓћ‚›‰ 9 2 3 3" xfId="2218"/>
    <cellStyle name="’ћѓћ‚›‰ 9 2 3 4" xfId="2219"/>
    <cellStyle name="’ћѓћ‚›‰ 9 2 3 5" xfId="2220"/>
    <cellStyle name="’ћѓћ‚›‰ 9 2 3 6" xfId="2221"/>
    <cellStyle name="’ћѓћ‚›‰ 9 2 4" xfId="2222"/>
    <cellStyle name="’ћѓћ‚›‰ 9 2 5" xfId="2223"/>
    <cellStyle name="’ћѓћ‚›‰ 9 2 6" xfId="2224"/>
    <cellStyle name="’ћѓћ‚›‰ 9 2 7" xfId="2225"/>
    <cellStyle name="’ћѓћ‚›‰ 9 2 8" xfId="2226"/>
    <cellStyle name="’ћѓћ‚›‰ 9 3" xfId="2227"/>
    <cellStyle name="’ћѓћ‚›‰ 9 3 2" xfId="2228"/>
    <cellStyle name="’ћѓћ‚›‰ 9 3 2 2" xfId="2229"/>
    <cellStyle name="’ћѓћ‚›‰ 9 3 2 3" xfId="2230"/>
    <cellStyle name="’ћѓћ‚›‰ 9 3 2 4" xfId="2231"/>
    <cellStyle name="’ћѓћ‚›‰ 9 3 2 5" xfId="2232"/>
    <cellStyle name="’ћѓћ‚›‰ 9 3 2 6" xfId="2233"/>
    <cellStyle name="’ћѓћ‚›‰ 9 3 2 7" xfId="2234"/>
    <cellStyle name="’ћѓћ‚›‰ 9 3 3" xfId="2235"/>
    <cellStyle name="’ћѓћ‚›‰ 9 3 3 2" xfId="2236"/>
    <cellStyle name="’ћѓћ‚›‰ 9 3 3 3" xfId="2237"/>
    <cellStyle name="’ћѓћ‚›‰ 9 3 3 4" xfId="2238"/>
    <cellStyle name="’ћѓћ‚›‰ 9 3 3 5" xfId="2239"/>
    <cellStyle name="’ћѓћ‚›‰ 9 3 3 6" xfId="2240"/>
    <cellStyle name="’ћѓћ‚›‰ 9 3 4" xfId="2241"/>
    <cellStyle name="’ћѓћ‚›‰ 9 3 5" xfId="2242"/>
    <cellStyle name="’ћѓћ‚›‰ 9 3 6" xfId="2243"/>
    <cellStyle name="’ћѓћ‚›‰ 9 3 7" xfId="2244"/>
    <cellStyle name="’ћѓћ‚›‰ 9 3 8" xfId="2245"/>
    <cellStyle name="’ћѓћ‚›‰ 9 4" xfId="2246"/>
    <cellStyle name="’ћѓћ‚›‰ 9 4 2" xfId="2247"/>
    <cellStyle name="’ћѓћ‚›‰ 9 4 2 2" xfId="2248"/>
    <cellStyle name="’ћѓћ‚›‰ 9 4 2 3" xfId="2249"/>
    <cellStyle name="’ћѓћ‚›‰ 9 4 2 4" xfId="2250"/>
    <cellStyle name="’ћѓћ‚›‰ 9 4 2 5" xfId="2251"/>
    <cellStyle name="’ћѓћ‚›‰ 9 4 2 6" xfId="2252"/>
    <cellStyle name="’ћѓћ‚›‰ 9 4 2 7" xfId="2253"/>
    <cellStyle name="’ћѓћ‚›‰ 9 4 3" xfId="2254"/>
    <cellStyle name="’ћѓћ‚›‰ 9 4 3 2" xfId="2255"/>
    <cellStyle name="’ћѓћ‚›‰ 9 4 3 3" xfId="2256"/>
    <cellStyle name="’ћѓћ‚›‰ 9 4 3 4" xfId="2257"/>
    <cellStyle name="’ћѓћ‚›‰ 9 4 3 5" xfId="2258"/>
    <cellStyle name="’ћѓћ‚›‰ 9 4 3 6" xfId="2259"/>
    <cellStyle name="’ћѓћ‚›‰ 9 4 4" xfId="2260"/>
    <cellStyle name="’ћѓћ‚›‰ 9 4 5" xfId="2261"/>
    <cellStyle name="’ћѓћ‚›‰ 9 4 6" xfId="2262"/>
    <cellStyle name="’ћѓћ‚›‰ 9 4 7" xfId="2263"/>
    <cellStyle name="’ћѓћ‚›‰ 9 4 8" xfId="2264"/>
    <cellStyle name="’ћѓћ‚›‰ 9 5" xfId="2265"/>
    <cellStyle name="’ћѓћ‚›‰ 9 5 2" xfId="2266"/>
    <cellStyle name="’ћѓћ‚›‰ 9 5 3" xfId="2267"/>
    <cellStyle name="’ћѓћ‚›‰ 9 5 4" xfId="2268"/>
    <cellStyle name="’ћѓћ‚›‰ 9 5 5" xfId="2269"/>
    <cellStyle name="’ћѓћ‚›‰ 9 5 6" xfId="2270"/>
    <cellStyle name="’ћѓћ‚›‰ 9 5 7" xfId="2271"/>
    <cellStyle name="’ћѓћ‚›‰ 9 6" xfId="2272"/>
    <cellStyle name="’ћѓћ‚›‰ 9 6 2" xfId="2273"/>
    <cellStyle name="’ћѓћ‚›‰ 9 6 3" xfId="2274"/>
    <cellStyle name="’ћѓћ‚›‰ 9 6 4" xfId="2275"/>
    <cellStyle name="’ћѓћ‚›‰ 9 6 5" xfId="2276"/>
    <cellStyle name="’ћѓћ‚›‰ 9 6 6" xfId="2277"/>
    <cellStyle name="’ћѓћ‚›‰ 9 7" xfId="2278"/>
    <cellStyle name="’ћѓћ‚›‰ 9 8" xfId="2279"/>
    <cellStyle name="’ћѓћ‚›‰ 9 9" xfId="2280"/>
    <cellStyle name="’ћѓћ‚›‰_СВОД" xfId="2281"/>
    <cellStyle name="0,00;0;" xfId="2282"/>
    <cellStyle name="0,00;0; 2" xfId="2283"/>
    <cellStyle name="0,00;0; 2 2" xfId="2284"/>
    <cellStyle name="0,00;0; 2 3" xfId="2285"/>
    <cellStyle name="0,00;0; 3" xfId="2286"/>
    <cellStyle name="0,00;0; 3 2" xfId="2287"/>
    <cellStyle name="0,00;0; 4" xfId="2288"/>
    <cellStyle name="0,00;0; 5" xfId="2289"/>
    <cellStyle name="0,00;0;_СВОД" xfId="2290"/>
    <cellStyle name="1Normal" xfId="2291"/>
    <cellStyle name="1Outputbox1" xfId="2292"/>
    <cellStyle name="1Outputbox1 10" xfId="2293"/>
    <cellStyle name="1Outputbox1 10 10" xfId="2294"/>
    <cellStyle name="1Outputbox1 10 2" xfId="2295"/>
    <cellStyle name="1Outputbox1 10 2 2" xfId="2296"/>
    <cellStyle name="1Outputbox1 10 2 2 2" xfId="2297"/>
    <cellStyle name="1Outputbox1 10 2 2 3" xfId="2298"/>
    <cellStyle name="1Outputbox1 10 2 2 4" xfId="2299"/>
    <cellStyle name="1Outputbox1 10 2 2 5" xfId="2300"/>
    <cellStyle name="1Outputbox1 10 2 2 6" xfId="2301"/>
    <cellStyle name="1Outputbox1 10 2 2 7" xfId="2302"/>
    <cellStyle name="1Outputbox1 10 2 2 8" xfId="2303"/>
    <cellStyle name="1Outputbox1 10 2 3" xfId="2304"/>
    <cellStyle name="1Outputbox1 10 2 3 2" xfId="2305"/>
    <cellStyle name="1Outputbox1 10 2 3 3" xfId="2306"/>
    <cellStyle name="1Outputbox1 10 2 3 4" xfId="2307"/>
    <cellStyle name="1Outputbox1 10 2 3 5" xfId="2308"/>
    <cellStyle name="1Outputbox1 10 2 3 6" xfId="2309"/>
    <cellStyle name="1Outputbox1 10 2 3 7" xfId="2310"/>
    <cellStyle name="1Outputbox1 10 2 4" xfId="2311"/>
    <cellStyle name="1Outputbox1 10 2 4 2" xfId="2312"/>
    <cellStyle name="1Outputbox1 10 2 4 3" xfId="2313"/>
    <cellStyle name="1Outputbox1 10 2 4 4" xfId="2314"/>
    <cellStyle name="1Outputbox1 10 2 5" xfId="2315"/>
    <cellStyle name="1Outputbox1 10 2 6" xfId="2316"/>
    <cellStyle name="1Outputbox1 10 2 7" xfId="2317"/>
    <cellStyle name="1Outputbox1 10 3" xfId="2318"/>
    <cellStyle name="1Outputbox1 10 3 2" xfId="2319"/>
    <cellStyle name="1Outputbox1 10 3 2 2" xfId="2320"/>
    <cellStyle name="1Outputbox1 10 3 2 3" xfId="2321"/>
    <cellStyle name="1Outputbox1 10 3 2 4" xfId="2322"/>
    <cellStyle name="1Outputbox1 10 3 2 5" xfId="2323"/>
    <cellStyle name="1Outputbox1 10 3 2 6" xfId="2324"/>
    <cellStyle name="1Outputbox1 10 3 2 7" xfId="2325"/>
    <cellStyle name="1Outputbox1 10 3 2 8" xfId="2326"/>
    <cellStyle name="1Outputbox1 10 3 3" xfId="2327"/>
    <cellStyle name="1Outputbox1 10 3 3 2" xfId="2328"/>
    <cellStyle name="1Outputbox1 10 3 3 3" xfId="2329"/>
    <cellStyle name="1Outputbox1 10 3 3 4" xfId="2330"/>
    <cellStyle name="1Outputbox1 10 3 3 5" xfId="2331"/>
    <cellStyle name="1Outputbox1 10 3 3 6" xfId="2332"/>
    <cellStyle name="1Outputbox1 10 3 3 7" xfId="2333"/>
    <cellStyle name="1Outputbox1 10 3 4" xfId="2334"/>
    <cellStyle name="1Outputbox1 10 3 4 2" xfId="2335"/>
    <cellStyle name="1Outputbox1 10 3 4 3" xfId="2336"/>
    <cellStyle name="1Outputbox1 10 3 4 4" xfId="2337"/>
    <cellStyle name="1Outputbox1 10 3 5" xfId="2338"/>
    <cellStyle name="1Outputbox1 10 3 6" xfId="2339"/>
    <cellStyle name="1Outputbox1 10 3 7" xfId="2340"/>
    <cellStyle name="1Outputbox1 10 4" xfId="2341"/>
    <cellStyle name="1Outputbox1 10 4 2" xfId="2342"/>
    <cellStyle name="1Outputbox1 10 4 2 2" xfId="2343"/>
    <cellStyle name="1Outputbox1 10 4 2 3" xfId="2344"/>
    <cellStyle name="1Outputbox1 10 4 2 4" xfId="2345"/>
    <cellStyle name="1Outputbox1 10 4 2 5" xfId="2346"/>
    <cellStyle name="1Outputbox1 10 4 2 6" xfId="2347"/>
    <cellStyle name="1Outputbox1 10 4 2 7" xfId="2348"/>
    <cellStyle name="1Outputbox1 10 4 2 8" xfId="2349"/>
    <cellStyle name="1Outputbox1 10 4 3" xfId="2350"/>
    <cellStyle name="1Outputbox1 10 4 3 2" xfId="2351"/>
    <cellStyle name="1Outputbox1 10 4 3 3" xfId="2352"/>
    <cellStyle name="1Outputbox1 10 4 3 4" xfId="2353"/>
    <cellStyle name="1Outputbox1 10 4 3 5" xfId="2354"/>
    <cellStyle name="1Outputbox1 10 4 3 6" xfId="2355"/>
    <cellStyle name="1Outputbox1 10 4 3 7" xfId="2356"/>
    <cellStyle name="1Outputbox1 10 4 4" xfId="2357"/>
    <cellStyle name="1Outputbox1 10 4 4 2" xfId="2358"/>
    <cellStyle name="1Outputbox1 10 4 4 3" xfId="2359"/>
    <cellStyle name="1Outputbox1 10 4 4 4" xfId="2360"/>
    <cellStyle name="1Outputbox1 10 4 5" xfId="2361"/>
    <cellStyle name="1Outputbox1 10 4 6" xfId="2362"/>
    <cellStyle name="1Outputbox1 10 4 7" xfId="2363"/>
    <cellStyle name="1Outputbox1 10 5" xfId="2364"/>
    <cellStyle name="1Outputbox1 10 5 2" xfId="2365"/>
    <cellStyle name="1Outputbox1 10 5 3" xfId="2366"/>
    <cellStyle name="1Outputbox1 10 5 4" xfId="2367"/>
    <cellStyle name="1Outputbox1 10 5 5" xfId="2368"/>
    <cellStyle name="1Outputbox1 10 5 6" xfId="2369"/>
    <cellStyle name="1Outputbox1 10 5 7" xfId="2370"/>
    <cellStyle name="1Outputbox1 10 5 8" xfId="2371"/>
    <cellStyle name="1Outputbox1 10 6" xfId="2372"/>
    <cellStyle name="1Outputbox1 10 6 2" xfId="2373"/>
    <cellStyle name="1Outputbox1 10 6 3" xfId="2374"/>
    <cellStyle name="1Outputbox1 10 6 4" xfId="2375"/>
    <cellStyle name="1Outputbox1 10 6 5" xfId="2376"/>
    <cellStyle name="1Outputbox1 10 6 6" xfId="2377"/>
    <cellStyle name="1Outputbox1 10 6 7" xfId="2378"/>
    <cellStyle name="1Outputbox1 10 7" xfId="2379"/>
    <cellStyle name="1Outputbox1 10 7 2" xfId="2380"/>
    <cellStyle name="1Outputbox1 10 7 3" xfId="2381"/>
    <cellStyle name="1Outputbox1 10 7 4" xfId="2382"/>
    <cellStyle name="1Outputbox1 10 8" xfId="2383"/>
    <cellStyle name="1Outputbox1 10 9" xfId="2384"/>
    <cellStyle name="1Outputbox1 11" xfId="2385"/>
    <cellStyle name="1Outputbox1 11 10" xfId="2386"/>
    <cellStyle name="1Outputbox1 11 2" xfId="2387"/>
    <cellStyle name="1Outputbox1 11 2 2" xfId="2388"/>
    <cellStyle name="1Outputbox1 11 2 2 2" xfId="2389"/>
    <cellStyle name="1Outputbox1 11 2 2 3" xfId="2390"/>
    <cellStyle name="1Outputbox1 11 2 2 4" xfId="2391"/>
    <cellStyle name="1Outputbox1 11 2 2 5" xfId="2392"/>
    <cellStyle name="1Outputbox1 11 2 2 6" xfId="2393"/>
    <cellStyle name="1Outputbox1 11 2 2 7" xfId="2394"/>
    <cellStyle name="1Outputbox1 11 2 2 8" xfId="2395"/>
    <cellStyle name="1Outputbox1 11 2 3" xfId="2396"/>
    <cellStyle name="1Outputbox1 11 2 3 2" xfId="2397"/>
    <cellStyle name="1Outputbox1 11 2 3 3" xfId="2398"/>
    <cellStyle name="1Outputbox1 11 2 3 4" xfId="2399"/>
    <cellStyle name="1Outputbox1 11 2 3 5" xfId="2400"/>
    <cellStyle name="1Outputbox1 11 2 3 6" xfId="2401"/>
    <cellStyle name="1Outputbox1 11 2 3 7" xfId="2402"/>
    <cellStyle name="1Outputbox1 11 2 4" xfId="2403"/>
    <cellStyle name="1Outputbox1 11 2 4 2" xfId="2404"/>
    <cellStyle name="1Outputbox1 11 2 4 3" xfId="2405"/>
    <cellStyle name="1Outputbox1 11 2 4 4" xfId="2406"/>
    <cellStyle name="1Outputbox1 11 2 5" xfId="2407"/>
    <cellStyle name="1Outputbox1 11 2 6" xfId="2408"/>
    <cellStyle name="1Outputbox1 11 2 7" xfId="2409"/>
    <cellStyle name="1Outputbox1 11 3" xfId="2410"/>
    <cellStyle name="1Outputbox1 11 3 2" xfId="2411"/>
    <cellStyle name="1Outputbox1 11 3 2 2" xfId="2412"/>
    <cellStyle name="1Outputbox1 11 3 2 3" xfId="2413"/>
    <cellStyle name="1Outputbox1 11 3 2 4" xfId="2414"/>
    <cellStyle name="1Outputbox1 11 3 2 5" xfId="2415"/>
    <cellStyle name="1Outputbox1 11 3 2 6" xfId="2416"/>
    <cellStyle name="1Outputbox1 11 3 2 7" xfId="2417"/>
    <cellStyle name="1Outputbox1 11 3 2 8" xfId="2418"/>
    <cellStyle name="1Outputbox1 11 3 3" xfId="2419"/>
    <cellStyle name="1Outputbox1 11 3 3 2" xfId="2420"/>
    <cellStyle name="1Outputbox1 11 3 3 3" xfId="2421"/>
    <cellStyle name="1Outputbox1 11 3 3 4" xfId="2422"/>
    <cellStyle name="1Outputbox1 11 3 3 5" xfId="2423"/>
    <cellStyle name="1Outputbox1 11 3 3 6" xfId="2424"/>
    <cellStyle name="1Outputbox1 11 3 3 7" xfId="2425"/>
    <cellStyle name="1Outputbox1 11 3 4" xfId="2426"/>
    <cellStyle name="1Outputbox1 11 3 4 2" xfId="2427"/>
    <cellStyle name="1Outputbox1 11 3 4 3" xfId="2428"/>
    <cellStyle name="1Outputbox1 11 3 4 4" xfId="2429"/>
    <cellStyle name="1Outputbox1 11 3 5" xfId="2430"/>
    <cellStyle name="1Outputbox1 11 3 6" xfId="2431"/>
    <cellStyle name="1Outputbox1 11 3 7" xfId="2432"/>
    <cellStyle name="1Outputbox1 11 4" xfId="2433"/>
    <cellStyle name="1Outputbox1 11 4 2" xfId="2434"/>
    <cellStyle name="1Outputbox1 11 4 2 2" xfId="2435"/>
    <cellStyle name="1Outputbox1 11 4 2 3" xfId="2436"/>
    <cellStyle name="1Outputbox1 11 4 2 4" xfId="2437"/>
    <cellStyle name="1Outputbox1 11 4 2 5" xfId="2438"/>
    <cellStyle name="1Outputbox1 11 4 2 6" xfId="2439"/>
    <cellStyle name="1Outputbox1 11 4 2 7" xfId="2440"/>
    <cellStyle name="1Outputbox1 11 4 2 8" xfId="2441"/>
    <cellStyle name="1Outputbox1 11 4 3" xfId="2442"/>
    <cellStyle name="1Outputbox1 11 4 3 2" xfId="2443"/>
    <cellStyle name="1Outputbox1 11 4 3 3" xfId="2444"/>
    <cellStyle name="1Outputbox1 11 4 3 4" xfId="2445"/>
    <cellStyle name="1Outputbox1 11 4 3 5" xfId="2446"/>
    <cellStyle name="1Outputbox1 11 4 3 6" xfId="2447"/>
    <cellStyle name="1Outputbox1 11 4 3 7" xfId="2448"/>
    <cellStyle name="1Outputbox1 11 4 4" xfId="2449"/>
    <cellStyle name="1Outputbox1 11 4 4 2" xfId="2450"/>
    <cellStyle name="1Outputbox1 11 4 4 3" xfId="2451"/>
    <cellStyle name="1Outputbox1 11 4 4 4" xfId="2452"/>
    <cellStyle name="1Outputbox1 11 4 5" xfId="2453"/>
    <cellStyle name="1Outputbox1 11 4 6" xfId="2454"/>
    <cellStyle name="1Outputbox1 11 4 7" xfId="2455"/>
    <cellStyle name="1Outputbox1 11 5" xfId="2456"/>
    <cellStyle name="1Outputbox1 11 5 2" xfId="2457"/>
    <cellStyle name="1Outputbox1 11 5 3" xfId="2458"/>
    <cellStyle name="1Outputbox1 11 5 4" xfId="2459"/>
    <cellStyle name="1Outputbox1 11 5 5" xfId="2460"/>
    <cellStyle name="1Outputbox1 11 5 6" xfId="2461"/>
    <cellStyle name="1Outputbox1 11 5 7" xfId="2462"/>
    <cellStyle name="1Outputbox1 11 5 8" xfId="2463"/>
    <cellStyle name="1Outputbox1 11 6" xfId="2464"/>
    <cellStyle name="1Outputbox1 11 6 2" xfId="2465"/>
    <cellStyle name="1Outputbox1 11 6 3" xfId="2466"/>
    <cellStyle name="1Outputbox1 11 6 4" xfId="2467"/>
    <cellStyle name="1Outputbox1 11 6 5" xfId="2468"/>
    <cellStyle name="1Outputbox1 11 6 6" xfId="2469"/>
    <cellStyle name="1Outputbox1 11 6 7" xfId="2470"/>
    <cellStyle name="1Outputbox1 11 7" xfId="2471"/>
    <cellStyle name="1Outputbox1 11 7 2" xfId="2472"/>
    <cellStyle name="1Outputbox1 11 7 3" xfId="2473"/>
    <cellStyle name="1Outputbox1 11 7 4" xfId="2474"/>
    <cellStyle name="1Outputbox1 11 8" xfId="2475"/>
    <cellStyle name="1Outputbox1 11 9" xfId="2476"/>
    <cellStyle name="1Outputbox1 12" xfId="2477"/>
    <cellStyle name="1Outputbox1 12 10" xfId="2478"/>
    <cellStyle name="1Outputbox1 12 2" xfId="2479"/>
    <cellStyle name="1Outputbox1 12 2 2" xfId="2480"/>
    <cellStyle name="1Outputbox1 12 2 2 2" xfId="2481"/>
    <cellStyle name="1Outputbox1 12 2 2 3" xfId="2482"/>
    <cellStyle name="1Outputbox1 12 2 2 4" xfId="2483"/>
    <cellStyle name="1Outputbox1 12 2 2 5" xfId="2484"/>
    <cellStyle name="1Outputbox1 12 2 2 6" xfId="2485"/>
    <cellStyle name="1Outputbox1 12 2 2 7" xfId="2486"/>
    <cellStyle name="1Outputbox1 12 2 2 8" xfId="2487"/>
    <cellStyle name="1Outputbox1 12 2 3" xfId="2488"/>
    <cellStyle name="1Outputbox1 12 2 3 2" xfId="2489"/>
    <cellStyle name="1Outputbox1 12 2 3 3" xfId="2490"/>
    <cellStyle name="1Outputbox1 12 2 3 4" xfId="2491"/>
    <cellStyle name="1Outputbox1 12 2 3 5" xfId="2492"/>
    <cellStyle name="1Outputbox1 12 2 3 6" xfId="2493"/>
    <cellStyle name="1Outputbox1 12 2 3 7" xfId="2494"/>
    <cellStyle name="1Outputbox1 12 2 4" xfId="2495"/>
    <cellStyle name="1Outputbox1 12 2 4 2" xfId="2496"/>
    <cellStyle name="1Outputbox1 12 2 4 3" xfId="2497"/>
    <cellStyle name="1Outputbox1 12 2 4 4" xfId="2498"/>
    <cellStyle name="1Outputbox1 12 2 5" xfId="2499"/>
    <cellStyle name="1Outputbox1 12 2 6" xfId="2500"/>
    <cellStyle name="1Outputbox1 12 2 7" xfId="2501"/>
    <cellStyle name="1Outputbox1 12 3" xfId="2502"/>
    <cellStyle name="1Outputbox1 12 3 2" xfId="2503"/>
    <cellStyle name="1Outputbox1 12 3 2 2" xfId="2504"/>
    <cellStyle name="1Outputbox1 12 3 2 3" xfId="2505"/>
    <cellStyle name="1Outputbox1 12 3 2 4" xfId="2506"/>
    <cellStyle name="1Outputbox1 12 3 2 5" xfId="2507"/>
    <cellStyle name="1Outputbox1 12 3 2 6" xfId="2508"/>
    <cellStyle name="1Outputbox1 12 3 2 7" xfId="2509"/>
    <cellStyle name="1Outputbox1 12 3 2 8" xfId="2510"/>
    <cellStyle name="1Outputbox1 12 3 3" xfId="2511"/>
    <cellStyle name="1Outputbox1 12 3 3 2" xfId="2512"/>
    <cellStyle name="1Outputbox1 12 3 3 3" xfId="2513"/>
    <cellStyle name="1Outputbox1 12 3 3 4" xfId="2514"/>
    <cellStyle name="1Outputbox1 12 3 3 5" xfId="2515"/>
    <cellStyle name="1Outputbox1 12 3 3 6" xfId="2516"/>
    <cellStyle name="1Outputbox1 12 3 3 7" xfId="2517"/>
    <cellStyle name="1Outputbox1 12 3 4" xfId="2518"/>
    <cellStyle name="1Outputbox1 12 3 4 2" xfId="2519"/>
    <cellStyle name="1Outputbox1 12 3 4 3" xfId="2520"/>
    <cellStyle name="1Outputbox1 12 3 4 4" xfId="2521"/>
    <cellStyle name="1Outputbox1 12 3 5" xfId="2522"/>
    <cellStyle name="1Outputbox1 12 3 6" xfId="2523"/>
    <cellStyle name="1Outputbox1 12 3 7" xfId="2524"/>
    <cellStyle name="1Outputbox1 12 4" xfId="2525"/>
    <cellStyle name="1Outputbox1 12 4 2" xfId="2526"/>
    <cellStyle name="1Outputbox1 12 4 2 2" xfId="2527"/>
    <cellStyle name="1Outputbox1 12 4 2 3" xfId="2528"/>
    <cellStyle name="1Outputbox1 12 4 2 4" xfId="2529"/>
    <cellStyle name="1Outputbox1 12 4 2 5" xfId="2530"/>
    <cellStyle name="1Outputbox1 12 4 2 6" xfId="2531"/>
    <cellStyle name="1Outputbox1 12 4 2 7" xfId="2532"/>
    <cellStyle name="1Outputbox1 12 4 2 8" xfId="2533"/>
    <cellStyle name="1Outputbox1 12 4 3" xfId="2534"/>
    <cellStyle name="1Outputbox1 12 4 3 2" xfId="2535"/>
    <cellStyle name="1Outputbox1 12 4 3 3" xfId="2536"/>
    <cellStyle name="1Outputbox1 12 4 3 4" xfId="2537"/>
    <cellStyle name="1Outputbox1 12 4 3 5" xfId="2538"/>
    <cellStyle name="1Outputbox1 12 4 3 6" xfId="2539"/>
    <cellStyle name="1Outputbox1 12 4 3 7" xfId="2540"/>
    <cellStyle name="1Outputbox1 12 4 4" xfId="2541"/>
    <cellStyle name="1Outputbox1 12 4 4 2" xfId="2542"/>
    <cellStyle name="1Outputbox1 12 4 4 3" xfId="2543"/>
    <cellStyle name="1Outputbox1 12 4 4 4" xfId="2544"/>
    <cellStyle name="1Outputbox1 12 4 5" xfId="2545"/>
    <cellStyle name="1Outputbox1 12 4 6" xfId="2546"/>
    <cellStyle name="1Outputbox1 12 4 7" xfId="2547"/>
    <cellStyle name="1Outputbox1 12 5" xfId="2548"/>
    <cellStyle name="1Outputbox1 12 5 2" xfId="2549"/>
    <cellStyle name="1Outputbox1 12 5 3" xfId="2550"/>
    <cellStyle name="1Outputbox1 12 5 4" xfId="2551"/>
    <cellStyle name="1Outputbox1 12 5 5" xfId="2552"/>
    <cellStyle name="1Outputbox1 12 5 6" xfId="2553"/>
    <cellStyle name="1Outputbox1 12 5 7" xfId="2554"/>
    <cellStyle name="1Outputbox1 12 5 8" xfId="2555"/>
    <cellStyle name="1Outputbox1 12 6" xfId="2556"/>
    <cellStyle name="1Outputbox1 12 6 2" xfId="2557"/>
    <cellStyle name="1Outputbox1 12 6 3" xfId="2558"/>
    <cellStyle name="1Outputbox1 12 6 4" xfId="2559"/>
    <cellStyle name="1Outputbox1 12 6 5" xfId="2560"/>
    <cellStyle name="1Outputbox1 12 6 6" xfId="2561"/>
    <cellStyle name="1Outputbox1 12 6 7" xfId="2562"/>
    <cellStyle name="1Outputbox1 12 7" xfId="2563"/>
    <cellStyle name="1Outputbox1 12 7 2" xfId="2564"/>
    <cellStyle name="1Outputbox1 12 7 3" xfId="2565"/>
    <cellStyle name="1Outputbox1 12 7 4" xfId="2566"/>
    <cellStyle name="1Outputbox1 12 8" xfId="2567"/>
    <cellStyle name="1Outputbox1 12 9" xfId="2568"/>
    <cellStyle name="1Outputbox1 13" xfId="2569"/>
    <cellStyle name="1Outputbox1 13 10" xfId="2570"/>
    <cellStyle name="1Outputbox1 13 2" xfId="2571"/>
    <cellStyle name="1Outputbox1 13 2 2" xfId="2572"/>
    <cellStyle name="1Outputbox1 13 2 2 2" xfId="2573"/>
    <cellStyle name="1Outputbox1 13 2 2 3" xfId="2574"/>
    <cellStyle name="1Outputbox1 13 2 2 4" xfId="2575"/>
    <cellStyle name="1Outputbox1 13 2 2 5" xfId="2576"/>
    <cellStyle name="1Outputbox1 13 2 2 6" xfId="2577"/>
    <cellStyle name="1Outputbox1 13 2 2 7" xfId="2578"/>
    <cellStyle name="1Outputbox1 13 2 2 8" xfId="2579"/>
    <cellStyle name="1Outputbox1 13 2 3" xfId="2580"/>
    <cellStyle name="1Outputbox1 13 2 3 2" xfId="2581"/>
    <cellStyle name="1Outputbox1 13 2 3 3" xfId="2582"/>
    <cellStyle name="1Outputbox1 13 2 3 4" xfId="2583"/>
    <cellStyle name="1Outputbox1 13 2 3 5" xfId="2584"/>
    <cellStyle name="1Outputbox1 13 2 3 6" xfId="2585"/>
    <cellStyle name="1Outputbox1 13 2 3 7" xfId="2586"/>
    <cellStyle name="1Outputbox1 13 2 4" xfId="2587"/>
    <cellStyle name="1Outputbox1 13 2 4 2" xfId="2588"/>
    <cellStyle name="1Outputbox1 13 2 4 3" xfId="2589"/>
    <cellStyle name="1Outputbox1 13 2 4 4" xfId="2590"/>
    <cellStyle name="1Outputbox1 13 2 5" xfId="2591"/>
    <cellStyle name="1Outputbox1 13 2 6" xfId="2592"/>
    <cellStyle name="1Outputbox1 13 2 7" xfId="2593"/>
    <cellStyle name="1Outputbox1 13 3" xfId="2594"/>
    <cellStyle name="1Outputbox1 13 3 2" xfId="2595"/>
    <cellStyle name="1Outputbox1 13 3 2 2" xfId="2596"/>
    <cellStyle name="1Outputbox1 13 3 2 3" xfId="2597"/>
    <cellStyle name="1Outputbox1 13 3 2 4" xfId="2598"/>
    <cellStyle name="1Outputbox1 13 3 2 5" xfId="2599"/>
    <cellStyle name="1Outputbox1 13 3 2 6" xfId="2600"/>
    <cellStyle name="1Outputbox1 13 3 2 7" xfId="2601"/>
    <cellStyle name="1Outputbox1 13 3 2 8" xfId="2602"/>
    <cellStyle name="1Outputbox1 13 3 3" xfId="2603"/>
    <cellStyle name="1Outputbox1 13 3 3 2" xfId="2604"/>
    <cellStyle name="1Outputbox1 13 3 3 3" xfId="2605"/>
    <cellStyle name="1Outputbox1 13 3 3 4" xfId="2606"/>
    <cellStyle name="1Outputbox1 13 3 3 5" xfId="2607"/>
    <cellStyle name="1Outputbox1 13 3 3 6" xfId="2608"/>
    <cellStyle name="1Outputbox1 13 3 3 7" xfId="2609"/>
    <cellStyle name="1Outputbox1 13 3 4" xfId="2610"/>
    <cellStyle name="1Outputbox1 13 3 4 2" xfId="2611"/>
    <cellStyle name="1Outputbox1 13 3 4 3" xfId="2612"/>
    <cellStyle name="1Outputbox1 13 3 4 4" xfId="2613"/>
    <cellStyle name="1Outputbox1 13 3 5" xfId="2614"/>
    <cellStyle name="1Outputbox1 13 3 6" xfId="2615"/>
    <cellStyle name="1Outputbox1 13 3 7" xfId="2616"/>
    <cellStyle name="1Outputbox1 13 4" xfId="2617"/>
    <cellStyle name="1Outputbox1 13 4 2" xfId="2618"/>
    <cellStyle name="1Outputbox1 13 4 2 2" xfId="2619"/>
    <cellStyle name="1Outputbox1 13 4 2 3" xfId="2620"/>
    <cellStyle name="1Outputbox1 13 4 2 4" xfId="2621"/>
    <cellStyle name="1Outputbox1 13 4 2 5" xfId="2622"/>
    <cellStyle name="1Outputbox1 13 4 2 6" xfId="2623"/>
    <cellStyle name="1Outputbox1 13 4 2 7" xfId="2624"/>
    <cellStyle name="1Outputbox1 13 4 2 8" xfId="2625"/>
    <cellStyle name="1Outputbox1 13 4 3" xfId="2626"/>
    <cellStyle name="1Outputbox1 13 4 3 2" xfId="2627"/>
    <cellStyle name="1Outputbox1 13 4 3 3" xfId="2628"/>
    <cellStyle name="1Outputbox1 13 4 3 4" xfId="2629"/>
    <cellStyle name="1Outputbox1 13 4 3 5" xfId="2630"/>
    <cellStyle name="1Outputbox1 13 4 3 6" xfId="2631"/>
    <cellStyle name="1Outputbox1 13 4 3 7" xfId="2632"/>
    <cellStyle name="1Outputbox1 13 4 4" xfId="2633"/>
    <cellStyle name="1Outputbox1 13 4 4 2" xfId="2634"/>
    <cellStyle name="1Outputbox1 13 4 4 3" xfId="2635"/>
    <cellStyle name="1Outputbox1 13 4 4 4" xfId="2636"/>
    <cellStyle name="1Outputbox1 13 4 5" xfId="2637"/>
    <cellStyle name="1Outputbox1 13 4 6" xfId="2638"/>
    <cellStyle name="1Outputbox1 13 4 7" xfId="2639"/>
    <cellStyle name="1Outputbox1 13 5" xfId="2640"/>
    <cellStyle name="1Outputbox1 13 5 2" xfId="2641"/>
    <cellStyle name="1Outputbox1 13 5 3" xfId="2642"/>
    <cellStyle name="1Outputbox1 13 5 4" xfId="2643"/>
    <cellStyle name="1Outputbox1 13 5 5" xfId="2644"/>
    <cellStyle name="1Outputbox1 13 5 6" xfId="2645"/>
    <cellStyle name="1Outputbox1 13 5 7" xfId="2646"/>
    <cellStyle name="1Outputbox1 13 5 8" xfId="2647"/>
    <cellStyle name="1Outputbox1 13 6" xfId="2648"/>
    <cellStyle name="1Outputbox1 13 6 2" xfId="2649"/>
    <cellStyle name="1Outputbox1 13 6 3" xfId="2650"/>
    <cellStyle name="1Outputbox1 13 6 4" xfId="2651"/>
    <cellStyle name="1Outputbox1 13 6 5" xfId="2652"/>
    <cellStyle name="1Outputbox1 13 6 6" xfId="2653"/>
    <cellStyle name="1Outputbox1 13 6 7" xfId="2654"/>
    <cellStyle name="1Outputbox1 13 7" xfId="2655"/>
    <cellStyle name="1Outputbox1 13 7 2" xfId="2656"/>
    <cellStyle name="1Outputbox1 13 7 3" xfId="2657"/>
    <cellStyle name="1Outputbox1 13 7 4" xfId="2658"/>
    <cellStyle name="1Outputbox1 13 8" xfId="2659"/>
    <cellStyle name="1Outputbox1 13 9" xfId="2660"/>
    <cellStyle name="1Outputbox1 14" xfId="2661"/>
    <cellStyle name="1Outputbox1 14 10" xfId="2662"/>
    <cellStyle name="1Outputbox1 14 2" xfId="2663"/>
    <cellStyle name="1Outputbox1 14 2 2" xfId="2664"/>
    <cellStyle name="1Outputbox1 14 2 2 2" xfId="2665"/>
    <cellStyle name="1Outputbox1 14 2 2 3" xfId="2666"/>
    <cellStyle name="1Outputbox1 14 2 2 4" xfId="2667"/>
    <cellStyle name="1Outputbox1 14 2 2 5" xfId="2668"/>
    <cellStyle name="1Outputbox1 14 2 2 6" xfId="2669"/>
    <cellStyle name="1Outputbox1 14 2 2 7" xfId="2670"/>
    <cellStyle name="1Outputbox1 14 2 2 8" xfId="2671"/>
    <cellStyle name="1Outputbox1 14 2 3" xfId="2672"/>
    <cellStyle name="1Outputbox1 14 2 3 2" xfId="2673"/>
    <cellStyle name="1Outputbox1 14 2 3 3" xfId="2674"/>
    <cellStyle name="1Outputbox1 14 2 3 4" xfId="2675"/>
    <cellStyle name="1Outputbox1 14 2 3 5" xfId="2676"/>
    <cellStyle name="1Outputbox1 14 2 3 6" xfId="2677"/>
    <cellStyle name="1Outputbox1 14 2 3 7" xfId="2678"/>
    <cellStyle name="1Outputbox1 14 2 4" xfId="2679"/>
    <cellStyle name="1Outputbox1 14 2 4 2" xfId="2680"/>
    <cellStyle name="1Outputbox1 14 2 4 3" xfId="2681"/>
    <cellStyle name="1Outputbox1 14 2 4 4" xfId="2682"/>
    <cellStyle name="1Outputbox1 14 2 5" xfId="2683"/>
    <cellStyle name="1Outputbox1 14 2 6" xfId="2684"/>
    <cellStyle name="1Outputbox1 14 2 7" xfId="2685"/>
    <cellStyle name="1Outputbox1 14 3" xfId="2686"/>
    <cellStyle name="1Outputbox1 14 3 2" xfId="2687"/>
    <cellStyle name="1Outputbox1 14 3 2 2" xfId="2688"/>
    <cellStyle name="1Outputbox1 14 3 2 3" xfId="2689"/>
    <cellStyle name="1Outputbox1 14 3 2 4" xfId="2690"/>
    <cellStyle name="1Outputbox1 14 3 2 5" xfId="2691"/>
    <cellStyle name="1Outputbox1 14 3 2 6" xfId="2692"/>
    <cellStyle name="1Outputbox1 14 3 2 7" xfId="2693"/>
    <cellStyle name="1Outputbox1 14 3 2 8" xfId="2694"/>
    <cellStyle name="1Outputbox1 14 3 3" xfId="2695"/>
    <cellStyle name="1Outputbox1 14 3 3 2" xfId="2696"/>
    <cellStyle name="1Outputbox1 14 3 3 3" xfId="2697"/>
    <cellStyle name="1Outputbox1 14 3 3 4" xfId="2698"/>
    <cellStyle name="1Outputbox1 14 3 3 5" xfId="2699"/>
    <cellStyle name="1Outputbox1 14 3 3 6" xfId="2700"/>
    <cellStyle name="1Outputbox1 14 3 3 7" xfId="2701"/>
    <cellStyle name="1Outputbox1 14 3 4" xfId="2702"/>
    <cellStyle name="1Outputbox1 14 3 4 2" xfId="2703"/>
    <cellStyle name="1Outputbox1 14 3 4 3" xfId="2704"/>
    <cellStyle name="1Outputbox1 14 3 4 4" xfId="2705"/>
    <cellStyle name="1Outputbox1 14 3 5" xfId="2706"/>
    <cellStyle name="1Outputbox1 14 3 6" xfId="2707"/>
    <cellStyle name="1Outputbox1 14 3 7" xfId="2708"/>
    <cellStyle name="1Outputbox1 14 4" xfId="2709"/>
    <cellStyle name="1Outputbox1 14 4 2" xfId="2710"/>
    <cellStyle name="1Outputbox1 14 4 2 2" xfId="2711"/>
    <cellStyle name="1Outputbox1 14 4 2 3" xfId="2712"/>
    <cellStyle name="1Outputbox1 14 4 2 4" xfId="2713"/>
    <cellStyle name="1Outputbox1 14 4 2 5" xfId="2714"/>
    <cellStyle name="1Outputbox1 14 4 2 6" xfId="2715"/>
    <cellStyle name="1Outputbox1 14 4 2 7" xfId="2716"/>
    <cellStyle name="1Outputbox1 14 4 2 8" xfId="2717"/>
    <cellStyle name="1Outputbox1 14 4 3" xfId="2718"/>
    <cellStyle name="1Outputbox1 14 4 3 2" xfId="2719"/>
    <cellStyle name="1Outputbox1 14 4 3 3" xfId="2720"/>
    <cellStyle name="1Outputbox1 14 4 3 4" xfId="2721"/>
    <cellStyle name="1Outputbox1 14 4 3 5" xfId="2722"/>
    <cellStyle name="1Outputbox1 14 4 3 6" xfId="2723"/>
    <cellStyle name="1Outputbox1 14 4 3 7" xfId="2724"/>
    <cellStyle name="1Outputbox1 14 4 4" xfId="2725"/>
    <cellStyle name="1Outputbox1 14 4 4 2" xfId="2726"/>
    <cellStyle name="1Outputbox1 14 4 4 3" xfId="2727"/>
    <cellStyle name="1Outputbox1 14 4 4 4" xfId="2728"/>
    <cellStyle name="1Outputbox1 14 4 5" xfId="2729"/>
    <cellStyle name="1Outputbox1 14 4 6" xfId="2730"/>
    <cellStyle name="1Outputbox1 14 4 7" xfId="2731"/>
    <cellStyle name="1Outputbox1 14 5" xfId="2732"/>
    <cellStyle name="1Outputbox1 14 5 2" xfId="2733"/>
    <cellStyle name="1Outputbox1 14 5 3" xfId="2734"/>
    <cellStyle name="1Outputbox1 14 5 4" xfId="2735"/>
    <cellStyle name="1Outputbox1 14 5 5" xfId="2736"/>
    <cellStyle name="1Outputbox1 14 5 6" xfId="2737"/>
    <cellStyle name="1Outputbox1 14 5 7" xfId="2738"/>
    <cellStyle name="1Outputbox1 14 5 8" xfId="2739"/>
    <cellStyle name="1Outputbox1 14 6" xfId="2740"/>
    <cellStyle name="1Outputbox1 14 6 2" xfId="2741"/>
    <cellStyle name="1Outputbox1 14 6 3" xfId="2742"/>
    <cellStyle name="1Outputbox1 14 6 4" xfId="2743"/>
    <cellStyle name="1Outputbox1 14 6 5" xfId="2744"/>
    <cellStyle name="1Outputbox1 14 6 6" xfId="2745"/>
    <cellStyle name="1Outputbox1 14 6 7" xfId="2746"/>
    <cellStyle name="1Outputbox1 14 7" xfId="2747"/>
    <cellStyle name="1Outputbox1 14 7 2" xfId="2748"/>
    <cellStyle name="1Outputbox1 14 7 3" xfId="2749"/>
    <cellStyle name="1Outputbox1 14 7 4" xfId="2750"/>
    <cellStyle name="1Outputbox1 14 8" xfId="2751"/>
    <cellStyle name="1Outputbox1 14 9" xfId="2752"/>
    <cellStyle name="1Outputbox1 15" xfId="2753"/>
    <cellStyle name="1Outputbox1 15 10" xfId="2754"/>
    <cellStyle name="1Outputbox1 15 2" xfId="2755"/>
    <cellStyle name="1Outputbox1 15 2 2" xfId="2756"/>
    <cellStyle name="1Outputbox1 15 2 2 2" xfId="2757"/>
    <cellStyle name="1Outputbox1 15 2 2 3" xfId="2758"/>
    <cellStyle name="1Outputbox1 15 2 2 4" xfId="2759"/>
    <cellStyle name="1Outputbox1 15 2 2 5" xfId="2760"/>
    <cellStyle name="1Outputbox1 15 2 2 6" xfId="2761"/>
    <cellStyle name="1Outputbox1 15 2 2 7" xfId="2762"/>
    <cellStyle name="1Outputbox1 15 2 2 8" xfId="2763"/>
    <cellStyle name="1Outputbox1 15 2 3" xfId="2764"/>
    <cellStyle name="1Outputbox1 15 2 3 2" xfId="2765"/>
    <cellStyle name="1Outputbox1 15 2 3 3" xfId="2766"/>
    <cellStyle name="1Outputbox1 15 2 3 4" xfId="2767"/>
    <cellStyle name="1Outputbox1 15 2 3 5" xfId="2768"/>
    <cellStyle name="1Outputbox1 15 2 3 6" xfId="2769"/>
    <cellStyle name="1Outputbox1 15 2 3 7" xfId="2770"/>
    <cellStyle name="1Outputbox1 15 2 4" xfId="2771"/>
    <cellStyle name="1Outputbox1 15 2 4 2" xfId="2772"/>
    <cellStyle name="1Outputbox1 15 2 4 3" xfId="2773"/>
    <cellStyle name="1Outputbox1 15 2 4 4" xfId="2774"/>
    <cellStyle name="1Outputbox1 15 2 5" xfId="2775"/>
    <cellStyle name="1Outputbox1 15 2 6" xfId="2776"/>
    <cellStyle name="1Outputbox1 15 2 7" xfId="2777"/>
    <cellStyle name="1Outputbox1 15 3" xfId="2778"/>
    <cellStyle name="1Outputbox1 15 3 2" xfId="2779"/>
    <cellStyle name="1Outputbox1 15 3 2 2" xfId="2780"/>
    <cellStyle name="1Outputbox1 15 3 2 3" xfId="2781"/>
    <cellStyle name="1Outputbox1 15 3 2 4" xfId="2782"/>
    <cellStyle name="1Outputbox1 15 3 2 5" xfId="2783"/>
    <cellStyle name="1Outputbox1 15 3 2 6" xfId="2784"/>
    <cellStyle name="1Outputbox1 15 3 2 7" xfId="2785"/>
    <cellStyle name="1Outputbox1 15 3 2 8" xfId="2786"/>
    <cellStyle name="1Outputbox1 15 3 3" xfId="2787"/>
    <cellStyle name="1Outputbox1 15 3 3 2" xfId="2788"/>
    <cellStyle name="1Outputbox1 15 3 3 3" xfId="2789"/>
    <cellStyle name="1Outputbox1 15 3 3 4" xfId="2790"/>
    <cellStyle name="1Outputbox1 15 3 3 5" xfId="2791"/>
    <cellStyle name="1Outputbox1 15 3 3 6" xfId="2792"/>
    <cellStyle name="1Outputbox1 15 3 3 7" xfId="2793"/>
    <cellStyle name="1Outputbox1 15 3 4" xfId="2794"/>
    <cellStyle name="1Outputbox1 15 3 4 2" xfId="2795"/>
    <cellStyle name="1Outputbox1 15 3 4 3" xfId="2796"/>
    <cellStyle name="1Outputbox1 15 3 4 4" xfId="2797"/>
    <cellStyle name="1Outputbox1 15 3 5" xfId="2798"/>
    <cellStyle name="1Outputbox1 15 3 6" xfId="2799"/>
    <cellStyle name="1Outputbox1 15 3 7" xfId="2800"/>
    <cellStyle name="1Outputbox1 15 4" xfId="2801"/>
    <cellStyle name="1Outputbox1 15 4 2" xfId="2802"/>
    <cellStyle name="1Outputbox1 15 4 2 2" xfId="2803"/>
    <cellStyle name="1Outputbox1 15 4 2 3" xfId="2804"/>
    <cellStyle name="1Outputbox1 15 4 2 4" xfId="2805"/>
    <cellStyle name="1Outputbox1 15 4 2 5" xfId="2806"/>
    <cellStyle name="1Outputbox1 15 4 2 6" xfId="2807"/>
    <cellStyle name="1Outputbox1 15 4 2 7" xfId="2808"/>
    <cellStyle name="1Outputbox1 15 4 2 8" xfId="2809"/>
    <cellStyle name="1Outputbox1 15 4 3" xfId="2810"/>
    <cellStyle name="1Outputbox1 15 4 3 2" xfId="2811"/>
    <cellStyle name="1Outputbox1 15 4 3 3" xfId="2812"/>
    <cellStyle name="1Outputbox1 15 4 3 4" xfId="2813"/>
    <cellStyle name="1Outputbox1 15 4 3 5" xfId="2814"/>
    <cellStyle name="1Outputbox1 15 4 3 6" xfId="2815"/>
    <cellStyle name="1Outputbox1 15 4 3 7" xfId="2816"/>
    <cellStyle name="1Outputbox1 15 4 4" xfId="2817"/>
    <cellStyle name="1Outputbox1 15 4 4 2" xfId="2818"/>
    <cellStyle name="1Outputbox1 15 4 4 3" xfId="2819"/>
    <cellStyle name="1Outputbox1 15 4 4 4" xfId="2820"/>
    <cellStyle name="1Outputbox1 15 4 5" xfId="2821"/>
    <cellStyle name="1Outputbox1 15 4 6" xfId="2822"/>
    <cellStyle name="1Outputbox1 15 4 7" xfId="2823"/>
    <cellStyle name="1Outputbox1 15 5" xfId="2824"/>
    <cellStyle name="1Outputbox1 15 5 2" xfId="2825"/>
    <cellStyle name="1Outputbox1 15 5 3" xfId="2826"/>
    <cellStyle name="1Outputbox1 15 5 4" xfId="2827"/>
    <cellStyle name="1Outputbox1 15 5 5" xfId="2828"/>
    <cellStyle name="1Outputbox1 15 5 6" xfId="2829"/>
    <cellStyle name="1Outputbox1 15 5 7" xfId="2830"/>
    <cellStyle name="1Outputbox1 15 5 8" xfId="2831"/>
    <cellStyle name="1Outputbox1 15 6" xfId="2832"/>
    <cellStyle name="1Outputbox1 15 6 2" xfId="2833"/>
    <cellStyle name="1Outputbox1 15 6 3" xfId="2834"/>
    <cellStyle name="1Outputbox1 15 6 4" xfId="2835"/>
    <cellStyle name="1Outputbox1 15 6 5" xfId="2836"/>
    <cellStyle name="1Outputbox1 15 6 6" xfId="2837"/>
    <cellStyle name="1Outputbox1 15 6 7" xfId="2838"/>
    <cellStyle name="1Outputbox1 15 7" xfId="2839"/>
    <cellStyle name="1Outputbox1 15 7 2" xfId="2840"/>
    <cellStyle name="1Outputbox1 15 7 3" xfId="2841"/>
    <cellStyle name="1Outputbox1 15 7 4" xfId="2842"/>
    <cellStyle name="1Outputbox1 15 8" xfId="2843"/>
    <cellStyle name="1Outputbox1 15 9" xfId="2844"/>
    <cellStyle name="1Outputbox1 16" xfId="2845"/>
    <cellStyle name="1Outputbox1 16 10" xfId="2846"/>
    <cellStyle name="1Outputbox1 16 2" xfId="2847"/>
    <cellStyle name="1Outputbox1 16 2 2" xfId="2848"/>
    <cellStyle name="1Outputbox1 16 2 2 2" xfId="2849"/>
    <cellStyle name="1Outputbox1 16 2 2 3" xfId="2850"/>
    <cellStyle name="1Outputbox1 16 2 2 4" xfId="2851"/>
    <cellStyle name="1Outputbox1 16 2 2 5" xfId="2852"/>
    <cellStyle name="1Outputbox1 16 2 2 6" xfId="2853"/>
    <cellStyle name="1Outputbox1 16 2 2 7" xfId="2854"/>
    <cellStyle name="1Outputbox1 16 2 2 8" xfId="2855"/>
    <cellStyle name="1Outputbox1 16 2 3" xfId="2856"/>
    <cellStyle name="1Outputbox1 16 2 3 2" xfId="2857"/>
    <cellStyle name="1Outputbox1 16 2 3 3" xfId="2858"/>
    <cellStyle name="1Outputbox1 16 2 3 4" xfId="2859"/>
    <cellStyle name="1Outputbox1 16 2 3 5" xfId="2860"/>
    <cellStyle name="1Outputbox1 16 2 3 6" xfId="2861"/>
    <cellStyle name="1Outputbox1 16 2 3 7" xfId="2862"/>
    <cellStyle name="1Outputbox1 16 2 4" xfId="2863"/>
    <cellStyle name="1Outputbox1 16 2 4 2" xfId="2864"/>
    <cellStyle name="1Outputbox1 16 2 4 3" xfId="2865"/>
    <cellStyle name="1Outputbox1 16 2 4 4" xfId="2866"/>
    <cellStyle name="1Outputbox1 16 2 5" xfId="2867"/>
    <cellStyle name="1Outputbox1 16 2 6" xfId="2868"/>
    <cellStyle name="1Outputbox1 16 2 7" xfId="2869"/>
    <cellStyle name="1Outputbox1 16 3" xfId="2870"/>
    <cellStyle name="1Outputbox1 16 3 2" xfId="2871"/>
    <cellStyle name="1Outputbox1 16 3 2 2" xfId="2872"/>
    <cellStyle name="1Outputbox1 16 3 2 3" xfId="2873"/>
    <cellStyle name="1Outputbox1 16 3 2 4" xfId="2874"/>
    <cellStyle name="1Outputbox1 16 3 2 5" xfId="2875"/>
    <cellStyle name="1Outputbox1 16 3 2 6" xfId="2876"/>
    <cellStyle name="1Outputbox1 16 3 2 7" xfId="2877"/>
    <cellStyle name="1Outputbox1 16 3 2 8" xfId="2878"/>
    <cellStyle name="1Outputbox1 16 3 3" xfId="2879"/>
    <cellStyle name="1Outputbox1 16 3 3 2" xfId="2880"/>
    <cellStyle name="1Outputbox1 16 3 3 3" xfId="2881"/>
    <cellStyle name="1Outputbox1 16 3 3 4" xfId="2882"/>
    <cellStyle name="1Outputbox1 16 3 3 5" xfId="2883"/>
    <cellStyle name="1Outputbox1 16 3 3 6" xfId="2884"/>
    <cellStyle name="1Outputbox1 16 3 3 7" xfId="2885"/>
    <cellStyle name="1Outputbox1 16 3 4" xfId="2886"/>
    <cellStyle name="1Outputbox1 16 3 4 2" xfId="2887"/>
    <cellStyle name="1Outputbox1 16 3 4 3" xfId="2888"/>
    <cellStyle name="1Outputbox1 16 3 4 4" xfId="2889"/>
    <cellStyle name="1Outputbox1 16 3 5" xfId="2890"/>
    <cellStyle name="1Outputbox1 16 3 6" xfId="2891"/>
    <cellStyle name="1Outputbox1 16 3 7" xfId="2892"/>
    <cellStyle name="1Outputbox1 16 4" xfId="2893"/>
    <cellStyle name="1Outputbox1 16 4 2" xfId="2894"/>
    <cellStyle name="1Outputbox1 16 4 2 2" xfId="2895"/>
    <cellStyle name="1Outputbox1 16 4 2 3" xfId="2896"/>
    <cellStyle name="1Outputbox1 16 4 2 4" xfId="2897"/>
    <cellStyle name="1Outputbox1 16 4 2 5" xfId="2898"/>
    <cellStyle name="1Outputbox1 16 4 2 6" xfId="2899"/>
    <cellStyle name="1Outputbox1 16 4 2 7" xfId="2900"/>
    <cellStyle name="1Outputbox1 16 4 2 8" xfId="2901"/>
    <cellStyle name="1Outputbox1 16 4 3" xfId="2902"/>
    <cellStyle name="1Outputbox1 16 4 3 2" xfId="2903"/>
    <cellStyle name="1Outputbox1 16 4 3 3" xfId="2904"/>
    <cellStyle name="1Outputbox1 16 4 3 4" xfId="2905"/>
    <cellStyle name="1Outputbox1 16 4 3 5" xfId="2906"/>
    <cellStyle name="1Outputbox1 16 4 3 6" xfId="2907"/>
    <cellStyle name="1Outputbox1 16 4 3 7" xfId="2908"/>
    <cellStyle name="1Outputbox1 16 4 4" xfId="2909"/>
    <cellStyle name="1Outputbox1 16 4 4 2" xfId="2910"/>
    <cellStyle name="1Outputbox1 16 4 4 3" xfId="2911"/>
    <cellStyle name="1Outputbox1 16 4 4 4" xfId="2912"/>
    <cellStyle name="1Outputbox1 16 4 5" xfId="2913"/>
    <cellStyle name="1Outputbox1 16 4 6" xfId="2914"/>
    <cellStyle name="1Outputbox1 16 4 7" xfId="2915"/>
    <cellStyle name="1Outputbox1 16 5" xfId="2916"/>
    <cellStyle name="1Outputbox1 16 5 2" xfId="2917"/>
    <cellStyle name="1Outputbox1 16 5 3" xfId="2918"/>
    <cellStyle name="1Outputbox1 16 5 4" xfId="2919"/>
    <cellStyle name="1Outputbox1 16 5 5" xfId="2920"/>
    <cellStyle name="1Outputbox1 16 5 6" xfId="2921"/>
    <cellStyle name="1Outputbox1 16 5 7" xfId="2922"/>
    <cellStyle name="1Outputbox1 16 5 8" xfId="2923"/>
    <cellStyle name="1Outputbox1 16 6" xfId="2924"/>
    <cellStyle name="1Outputbox1 16 6 2" xfId="2925"/>
    <cellStyle name="1Outputbox1 16 6 3" xfId="2926"/>
    <cellStyle name="1Outputbox1 16 6 4" xfId="2927"/>
    <cellStyle name="1Outputbox1 16 6 5" xfId="2928"/>
    <cellStyle name="1Outputbox1 16 6 6" xfId="2929"/>
    <cellStyle name="1Outputbox1 16 6 7" xfId="2930"/>
    <cellStyle name="1Outputbox1 16 7" xfId="2931"/>
    <cellStyle name="1Outputbox1 16 7 2" xfId="2932"/>
    <cellStyle name="1Outputbox1 16 7 3" xfId="2933"/>
    <cellStyle name="1Outputbox1 16 7 4" xfId="2934"/>
    <cellStyle name="1Outputbox1 16 8" xfId="2935"/>
    <cellStyle name="1Outputbox1 16 9" xfId="2936"/>
    <cellStyle name="1Outputbox1 17" xfId="2937"/>
    <cellStyle name="1Outputbox1 17 2" xfId="2938"/>
    <cellStyle name="1Outputbox1 17 2 2" xfId="2939"/>
    <cellStyle name="1Outputbox1 17 2 3" xfId="2940"/>
    <cellStyle name="1Outputbox1 17 2 4" xfId="2941"/>
    <cellStyle name="1Outputbox1 17 2 5" xfId="2942"/>
    <cellStyle name="1Outputbox1 17 2 6" xfId="2943"/>
    <cellStyle name="1Outputbox1 17 2 7" xfId="2944"/>
    <cellStyle name="1Outputbox1 17 2 8" xfId="2945"/>
    <cellStyle name="1Outputbox1 17 3" xfId="2946"/>
    <cellStyle name="1Outputbox1 17 3 2" xfId="2947"/>
    <cellStyle name="1Outputbox1 17 3 3" xfId="2948"/>
    <cellStyle name="1Outputbox1 17 3 4" xfId="2949"/>
    <cellStyle name="1Outputbox1 17 3 5" xfId="2950"/>
    <cellStyle name="1Outputbox1 17 3 6" xfId="2951"/>
    <cellStyle name="1Outputbox1 17 3 7" xfId="2952"/>
    <cellStyle name="1Outputbox1 17 4" xfId="2953"/>
    <cellStyle name="1Outputbox1 17 4 2" xfId="2954"/>
    <cellStyle name="1Outputbox1 17 4 3" xfId="2955"/>
    <cellStyle name="1Outputbox1 17 4 4" xfId="2956"/>
    <cellStyle name="1Outputbox1 17 5" xfId="2957"/>
    <cellStyle name="1Outputbox1 17 6" xfId="2958"/>
    <cellStyle name="1Outputbox1 17 7" xfId="2959"/>
    <cellStyle name="1Outputbox1 18" xfId="2960"/>
    <cellStyle name="1Outputbox1 18 2" xfId="2961"/>
    <cellStyle name="1Outputbox1 18 2 2" xfId="2962"/>
    <cellStyle name="1Outputbox1 18 2 3" xfId="2963"/>
    <cellStyle name="1Outputbox1 18 2 4" xfId="2964"/>
    <cellStyle name="1Outputbox1 18 2 5" xfId="2965"/>
    <cellStyle name="1Outputbox1 18 2 6" xfId="2966"/>
    <cellStyle name="1Outputbox1 18 2 7" xfId="2967"/>
    <cellStyle name="1Outputbox1 18 2 8" xfId="2968"/>
    <cellStyle name="1Outputbox1 18 3" xfId="2969"/>
    <cellStyle name="1Outputbox1 18 3 2" xfId="2970"/>
    <cellStyle name="1Outputbox1 18 3 3" xfId="2971"/>
    <cellStyle name="1Outputbox1 18 3 4" xfId="2972"/>
    <cellStyle name="1Outputbox1 18 3 5" xfId="2973"/>
    <cellStyle name="1Outputbox1 18 3 6" xfId="2974"/>
    <cellStyle name="1Outputbox1 18 3 7" xfId="2975"/>
    <cellStyle name="1Outputbox1 18 4" xfId="2976"/>
    <cellStyle name="1Outputbox1 18 4 2" xfId="2977"/>
    <cellStyle name="1Outputbox1 18 4 3" xfId="2978"/>
    <cellStyle name="1Outputbox1 18 4 4" xfId="2979"/>
    <cellStyle name="1Outputbox1 18 5" xfId="2980"/>
    <cellStyle name="1Outputbox1 18 6" xfId="2981"/>
    <cellStyle name="1Outputbox1 18 7" xfId="2982"/>
    <cellStyle name="1Outputbox1 19" xfId="2983"/>
    <cellStyle name="1Outputbox1 19 2" xfId="2984"/>
    <cellStyle name="1Outputbox1 19 2 2" xfId="2985"/>
    <cellStyle name="1Outputbox1 19 2 3" xfId="2986"/>
    <cellStyle name="1Outputbox1 19 2 4" xfId="2987"/>
    <cellStyle name="1Outputbox1 19 2 5" xfId="2988"/>
    <cellStyle name="1Outputbox1 19 2 6" xfId="2989"/>
    <cellStyle name="1Outputbox1 19 2 7" xfId="2990"/>
    <cellStyle name="1Outputbox1 19 2 8" xfId="2991"/>
    <cellStyle name="1Outputbox1 19 3" xfId="2992"/>
    <cellStyle name="1Outputbox1 19 3 2" xfId="2993"/>
    <cellStyle name="1Outputbox1 19 3 3" xfId="2994"/>
    <cellStyle name="1Outputbox1 19 3 4" xfId="2995"/>
    <cellStyle name="1Outputbox1 19 3 5" xfId="2996"/>
    <cellStyle name="1Outputbox1 19 3 6" xfId="2997"/>
    <cellStyle name="1Outputbox1 19 3 7" xfId="2998"/>
    <cellStyle name="1Outputbox1 19 4" xfId="2999"/>
    <cellStyle name="1Outputbox1 19 4 2" xfId="3000"/>
    <cellStyle name="1Outputbox1 19 4 3" xfId="3001"/>
    <cellStyle name="1Outputbox1 19 4 4" xfId="3002"/>
    <cellStyle name="1Outputbox1 19 5" xfId="3003"/>
    <cellStyle name="1Outputbox1 19 6" xfId="3004"/>
    <cellStyle name="1Outputbox1 19 7" xfId="3005"/>
    <cellStyle name="1Outputbox1 2" xfId="3006"/>
    <cellStyle name="1Outputbox1 2 10" xfId="3007"/>
    <cellStyle name="1Outputbox1 2 2" xfId="3008"/>
    <cellStyle name="1Outputbox1 2 2 2" xfId="3009"/>
    <cellStyle name="1Outputbox1 2 2 2 2" xfId="3010"/>
    <cellStyle name="1Outputbox1 2 2 2 3" xfId="3011"/>
    <cellStyle name="1Outputbox1 2 2 2 4" xfId="3012"/>
    <cellStyle name="1Outputbox1 2 2 2 5" xfId="3013"/>
    <cellStyle name="1Outputbox1 2 2 2 6" xfId="3014"/>
    <cellStyle name="1Outputbox1 2 2 2 7" xfId="3015"/>
    <cellStyle name="1Outputbox1 2 2 2 8" xfId="3016"/>
    <cellStyle name="1Outputbox1 2 2 3" xfId="3017"/>
    <cellStyle name="1Outputbox1 2 2 3 2" xfId="3018"/>
    <cellStyle name="1Outputbox1 2 2 3 3" xfId="3019"/>
    <cellStyle name="1Outputbox1 2 2 3 4" xfId="3020"/>
    <cellStyle name="1Outputbox1 2 2 3 5" xfId="3021"/>
    <cellStyle name="1Outputbox1 2 2 3 6" xfId="3022"/>
    <cellStyle name="1Outputbox1 2 2 3 7" xfId="3023"/>
    <cellStyle name="1Outputbox1 2 2 4" xfId="3024"/>
    <cellStyle name="1Outputbox1 2 2 4 2" xfId="3025"/>
    <cellStyle name="1Outputbox1 2 2 4 3" xfId="3026"/>
    <cellStyle name="1Outputbox1 2 2 4 4" xfId="3027"/>
    <cellStyle name="1Outputbox1 2 2 5" xfId="3028"/>
    <cellStyle name="1Outputbox1 2 2 6" xfId="3029"/>
    <cellStyle name="1Outputbox1 2 2 7" xfId="3030"/>
    <cellStyle name="1Outputbox1 2 3" xfId="3031"/>
    <cellStyle name="1Outputbox1 2 3 2" xfId="3032"/>
    <cellStyle name="1Outputbox1 2 3 2 2" xfId="3033"/>
    <cellStyle name="1Outputbox1 2 3 2 3" xfId="3034"/>
    <cellStyle name="1Outputbox1 2 3 2 4" xfId="3035"/>
    <cellStyle name="1Outputbox1 2 3 2 5" xfId="3036"/>
    <cellStyle name="1Outputbox1 2 3 2 6" xfId="3037"/>
    <cellStyle name="1Outputbox1 2 3 2 7" xfId="3038"/>
    <cellStyle name="1Outputbox1 2 3 2 8" xfId="3039"/>
    <cellStyle name="1Outputbox1 2 3 3" xfId="3040"/>
    <cellStyle name="1Outputbox1 2 3 3 2" xfId="3041"/>
    <cellStyle name="1Outputbox1 2 3 3 3" xfId="3042"/>
    <cellStyle name="1Outputbox1 2 3 3 4" xfId="3043"/>
    <cellStyle name="1Outputbox1 2 3 3 5" xfId="3044"/>
    <cellStyle name="1Outputbox1 2 3 3 6" xfId="3045"/>
    <cellStyle name="1Outputbox1 2 3 3 7" xfId="3046"/>
    <cellStyle name="1Outputbox1 2 3 4" xfId="3047"/>
    <cellStyle name="1Outputbox1 2 3 4 2" xfId="3048"/>
    <cellStyle name="1Outputbox1 2 3 4 3" xfId="3049"/>
    <cellStyle name="1Outputbox1 2 3 4 4" xfId="3050"/>
    <cellStyle name="1Outputbox1 2 3 5" xfId="3051"/>
    <cellStyle name="1Outputbox1 2 3 6" xfId="3052"/>
    <cellStyle name="1Outputbox1 2 3 7" xfId="3053"/>
    <cellStyle name="1Outputbox1 2 4" xfId="3054"/>
    <cellStyle name="1Outputbox1 2 4 2" xfId="3055"/>
    <cellStyle name="1Outputbox1 2 4 2 2" xfId="3056"/>
    <cellStyle name="1Outputbox1 2 4 2 3" xfId="3057"/>
    <cellStyle name="1Outputbox1 2 4 2 4" xfId="3058"/>
    <cellStyle name="1Outputbox1 2 4 2 5" xfId="3059"/>
    <cellStyle name="1Outputbox1 2 4 2 6" xfId="3060"/>
    <cellStyle name="1Outputbox1 2 4 2 7" xfId="3061"/>
    <cellStyle name="1Outputbox1 2 4 2 8" xfId="3062"/>
    <cellStyle name="1Outputbox1 2 4 3" xfId="3063"/>
    <cellStyle name="1Outputbox1 2 4 3 2" xfId="3064"/>
    <cellStyle name="1Outputbox1 2 4 3 3" xfId="3065"/>
    <cellStyle name="1Outputbox1 2 4 3 4" xfId="3066"/>
    <cellStyle name="1Outputbox1 2 4 3 5" xfId="3067"/>
    <cellStyle name="1Outputbox1 2 4 3 6" xfId="3068"/>
    <cellStyle name="1Outputbox1 2 4 3 7" xfId="3069"/>
    <cellStyle name="1Outputbox1 2 4 4" xfId="3070"/>
    <cellStyle name="1Outputbox1 2 4 4 2" xfId="3071"/>
    <cellStyle name="1Outputbox1 2 4 4 3" xfId="3072"/>
    <cellStyle name="1Outputbox1 2 4 4 4" xfId="3073"/>
    <cellStyle name="1Outputbox1 2 4 5" xfId="3074"/>
    <cellStyle name="1Outputbox1 2 4 6" xfId="3075"/>
    <cellStyle name="1Outputbox1 2 4 7" xfId="3076"/>
    <cellStyle name="1Outputbox1 2 5" xfId="3077"/>
    <cellStyle name="1Outputbox1 2 5 2" xfId="3078"/>
    <cellStyle name="1Outputbox1 2 5 3" xfId="3079"/>
    <cellStyle name="1Outputbox1 2 5 4" xfId="3080"/>
    <cellStyle name="1Outputbox1 2 5 5" xfId="3081"/>
    <cellStyle name="1Outputbox1 2 5 6" xfId="3082"/>
    <cellStyle name="1Outputbox1 2 5 7" xfId="3083"/>
    <cellStyle name="1Outputbox1 2 5 8" xfId="3084"/>
    <cellStyle name="1Outputbox1 2 6" xfId="3085"/>
    <cellStyle name="1Outputbox1 2 6 2" xfId="3086"/>
    <cellStyle name="1Outputbox1 2 6 3" xfId="3087"/>
    <cellStyle name="1Outputbox1 2 6 4" xfId="3088"/>
    <cellStyle name="1Outputbox1 2 6 5" xfId="3089"/>
    <cellStyle name="1Outputbox1 2 6 6" xfId="3090"/>
    <cellStyle name="1Outputbox1 2 6 7" xfId="3091"/>
    <cellStyle name="1Outputbox1 2 7" xfId="3092"/>
    <cellStyle name="1Outputbox1 2 7 2" xfId="3093"/>
    <cellStyle name="1Outputbox1 2 7 3" xfId="3094"/>
    <cellStyle name="1Outputbox1 2 7 4" xfId="3095"/>
    <cellStyle name="1Outputbox1 2 8" xfId="3096"/>
    <cellStyle name="1Outputbox1 2 9" xfId="3097"/>
    <cellStyle name="1Outputbox1 20" xfId="3098"/>
    <cellStyle name="1Outputbox1 20 2" xfId="3099"/>
    <cellStyle name="1Outputbox1 20 3" xfId="3100"/>
    <cellStyle name="1Outputbox1 20 4" xfId="3101"/>
    <cellStyle name="1Outputbox1 20 5" xfId="3102"/>
    <cellStyle name="1Outputbox1 20 6" xfId="3103"/>
    <cellStyle name="1Outputbox1 20 7" xfId="3104"/>
    <cellStyle name="1Outputbox1 20 8" xfId="3105"/>
    <cellStyle name="1Outputbox1 21" xfId="3106"/>
    <cellStyle name="1Outputbox1 21 2" xfId="3107"/>
    <cellStyle name="1Outputbox1 21 3" xfId="3108"/>
    <cellStyle name="1Outputbox1 21 4" xfId="3109"/>
    <cellStyle name="1Outputbox1 21 5" xfId="3110"/>
    <cellStyle name="1Outputbox1 21 6" xfId="3111"/>
    <cellStyle name="1Outputbox1 21 7" xfId="3112"/>
    <cellStyle name="1Outputbox1 22" xfId="3113"/>
    <cellStyle name="1Outputbox1 22 2" xfId="3114"/>
    <cellStyle name="1Outputbox1 22 3" xfId="3115"/>
    <cellStyle name="1Outputbox1 22 4" xfId="3116"/>
    <cellStyle name="1Outputbox1 23" xfId="3117"/>
    <cellStyle name="1Outputbox1 24" xfId="3118"/>
    <cellStyle name="1Outputbox1 25" xfId="3119"/>
    <cellStyle name="1Outputbox1 3" xfId="3120"/>
    <cellStyle name="1Outputbox1 3 10" xfId="3121"/>
    <cellStyle name="1Outputbox1 3 2" xfId="3122"/>
    <cellStyle name="1Outputbox1 3 2 2" xfId="3123"/>
    <cellStyle name="1Outputbox1 3 2 2 2" xfId="3124"/>
    <cellStyle name="1Outputbox1 3 2 2 3" xfId="3125"/>
    <cellStyle name="1Outputbox1 3 2 2 4" xfId="3126"/>
    <cellStyle name="1Outputbox1 3 2 2 5" xfId="3127"/>
    <cellStyle name="1Outputbox1 3 2 2 6" xfId="3128"/>
    <cellStyle name="1Outputbox1 3 2 2 7" xfId="3129"/>
    <cellStyle name="1Outputbox1 3 2 2 8" xfId="3130"/>
    <cellStyle name="1Outputbox1 3 2 3" xfId="3131"/>
    <cellStyle name="1Outputbox1 3 2 3 2" xfId="3132"/>
    <cellStyle name="1Outputbox1 3 2 3 3" xfId="3133"/>
    <cellStyle name="1Outputbox1 3 2 3 4" xfId="3134"/>
    <cellStyle name="1Outputbox1 3 2 3 5" xfId="3135"/>
    <cellStyle name="1Outputbox1 3 2 3 6" xfId="3136"/>
    <cellStyle name="1Outputbox1 3 2 3 7" xfId="3137"/>
    <cellStyle name="1Outputbox1 3 2 4" xfId="3138"/>
    <cellStyle name="1Outputbox1 3 2 4 2" xfId="3139"/>
    <cellStyle name="1Outputbox1 3 2 4 3" xfId="3140"/>
    <cellStyle name="1Outputbox1 3 2 4 4" xfId="3141"/>
    <cellStyle name="1Outputbox1 3 2 5" xfId="3142"/>
    <cellStyle name="1Outputbox1 3 2 6" xfId="3143"/>
    <cellStyle name="1Outputbox1 3 2 7" xfId="3144"/>
    <cellStyle name="1Outputbox1 3 3" xfId="3145"/>
    <cellStyle name="1Outputbox1 3 3 2" xfId="3146"/>
    <cellStyle name="1Outputbox1 3 3 2 2" xfId="3147"/>
    <cellStyle name="1Outputbox1 3 3 2 3" xfId="3148"/>
    <cellStyle name="1Outputbox1 3 3 2 4" xfId="3149"/>
    <cellStyle name="1Outputbox1 3 3 2 5" xfId="3150"/>
    <cellStyle name="1Outputbox1 3 3 2 6" xfId="3151"/>
    <cellStyle name="1Outputbox1 3 3 2 7" xfId="3152"/>
    <cellStyle name="1Outputbox1 3 3 2 8" xfId="3153"/>
    <cellStyle name="1Outputbox1 3 3 3" xfId="3154"/>
    <cellStyle name="1Outputbox1 3 3 3 2" xfId="3155"/>
    <cellStyle name="1Outputbox1 3 3 3 3" xfId="3156"/>
    <cellStyle name="1Outputbox1 3 3 3 4" xfId="3157"/>
    <cellStyle name="1Outputbox1 3 3 3 5" xfId="3158"/>
    <cellStyle name="1Outputbox1 3 3 3 6" xfId="3159"/>
    <cellStyle name="1Outputbox1 3 3 3 7" xfId="3160"/>
    <cellStyle name="1Outputbox1 3 3 4" xfId="3161"/>
    <cellStyle name="1Outputbox1 3 3 4 2" xfId="3162"/>
    <cellStyle name="1Outputbox1 3 3 4 3" xfId="3163"/>
    <cellStyle name="1Outputbox1 3 3 4 4" xfId="3164"/>
    <cellStyle name="1Outputbox1 3 3 5" xfId="3165"/>
    <cellStyle name="1Outputbox1 3 3 6" xfId="3166"/>
    <cellStyle name="1Outputbox1 3 3 7" xfId="3167"/>
    <cellStyle name="1Outputbox1 3 4" xfId="3168"/>
    <cellStyle name="1Outputbox1 3 4 2" xfId="3169"/>
    <cellStyle name="1Outputbox1 3 4 2 2" xfId="3170"/>
    <cellStyle name="1Outputbox1 3 4 2 3" xfId="3171"/>
    <cellStyle name="1Outputbox1 3 4 2 4" xfId="3172"/>
    <cellStyle name="1Outputbox1 3 4 2 5" xfId="3173"/>
    <cellStyle name="1Outputbox1 3 4 2 6" xfId="3174"/>
    <cellStyle name="1Outputbox1 3 4 2 7" xfId="3175"/>
    <cellStyle name="1Outputbox1 3 4 2 8" xfId="3176"/>
    <cellStyle name="1Outputbox1 3 4 3" xfId="3177"/>
    <cellStyle name="1Outputbox1 3 4 3 2" xfId="3178"/>
    <cellStyle name="1Outputbox1 3 4 3 3" xfId="3179"/>
    <cellStyle name="1Outputbox1 3 4 3 4" xfId="3180"/>
    <cellStyle name="1Outputbox1 3 4 3 5" xfId="3181"/>
    <cellStyle name="1Outputbox1 3 4 3 6" xfId="3182"/>
    <cellStyle name="1Outputbox1 3 4 3 7" xfId="3183"/>
    <cellStyle name="1Outputbox1 3 4 4" xfId="3184"/>
    <cellStyle name="1Outputbox1 3 4 4 2" xfId="3185"/>
    <cellStyle name="1Outputbox1 3 4 4 3" xfId="3186"/>
    <cellStyle name="1Outputbox1 3 4 4 4" xfId="3187"/>
    <cellStyle name="1Outputbox1 3 4 5" xfId="3188"/>
    <cellStyle name="1Outputbox1 3 4 6" xfId="3189"/>
    <cellStyle name="1Outputbox1 3 4 7" xfId="3190"/>
    <cellStyle name="1Outputbox1 3 5" xfId="3191"/>
    <cellStyle name="1Outputbox1 3 5 2" xfId="3192"/>
    <cellStyle name="1Outputbox1 3 5 3" xfId="3193"/>
    <cellStyle name="1Outputbox1 3 5 4" xfId="3194"/>
    <cellStyle name="1Outputbox1 3 5 5" xfId="3195"/>
    <cellStyle name="1Outputbox1 3 5 6" xfId="3196"/>
    <cellStyle name="1Outputbox1 3 5 7" xfId="3197"/>
    <cellStyle name="1Outputbox1 3 5 8" xfId="3198"/>
    <cellStyle name="1Outputbox1 3 6" xfId="3199"/>
    <cellStyle name="1Outputbox1 3 6 2" xfId="3200"/>
    <cellStyle name="1Outputbox1 3 6 3" xfId="3201"/>
    <cellStyle name="1Outputbox1 3 6 4" xfId="3202"/>
    <cellStyle name="1Outputbox1 3 6 5" xfId="3203"/>
    <cellStyle name="1Outputbox1 3 6 6" xfId="3204"/>
    <cellStyle name="1Outputbox1 3 6 7" xfId="3205"/>
    <cellStyle name="1Outputbox1 3 7" xfId="3206"/>
    <cellStyle name="1Outputbox1 3 7 2" xfId="3207"/>
    <cellStyle name="1Outputbox1 3 7 3" xfId="3208"/>
    <cellStyle name="1Outputbox1 3 7 4" xfId="3209"/>
    <cellStyle name="1Outputbox1 3 8" xfId="3210"/>
    <cellStyle name="1Outputbox1 3 9" xfId="3211"/>
    <cellStyle name="1Outputbox1 4" xfId="3212"/>
    <cellStyle name="1Outputbox1 4 10" xfId="3213"/>
    <cellStyle name="1Outputbox1 4 2" xfId="3214"/>
    <cellStyle name="1Outputbox1 4 2 2" xfId="3215"/>
    <cellStyle name="1Outputbox1 4 2 2 2" xfId="3216"/>
    <cellStyle name="1Outputbox1 4 2 2 3" xfId="3217"/>
    <cellStyle name="1Outputbox1 4 2 2 4" xfId="3218"/>
    <cellStyle name="1Outputbox1 4 2 2 5" xfId="3219"/>
    <cellStyle name="1Outputbox1 4 2 2 6" xfId="3220"/>
    <cellStyle name="1Outputbox1 4 2 2 7" xfId="3221"/>
    <cellStyle name="1Outputbox1 4 2 2 8" xfId="3222"/>
    <cellStyle name="1Outputbox1 4 2 3" xfId="3223"/>
    <cellStyle name="1Outputbox1 4 2 3 2" xfId="3224"/>
    <cellStyle name="1Outputbox1 4 2 3 3" xfId="3225"/>
    <cellStyle name="1Outputbox1 4 2 3 4" xfId="3226"/>
    <cellStyle name="1Outputbox1 4 2 3 5" xfId="3227"/>
    <cellStyle name="1Outputbox1 4 2 3 6" xfId="3228"/>
    <cellStyle name="1Outputbox1 4 2 3 7" xfId="3229"/>
    <cellStyle name="1Outputbox1 4 2 4" xfId="3230"/>
    <cellStyle name="1Outputbox1 4 2 4 2" xfId="3231"/>
    <cellStyle name="1Outputbox1 4 2 4 3" xfId="3232"/>
    <cellStyle name="1Outputbox1 4 2 4 4" xfId="3233"/>
    <cellStyle name="1Outputbox1 4 2 5" xfId="3234"/>
    <cellStyle name="1Outputbox1 4 2 6" xfId="3235"/>
    <cellStyle name="1Outputbox1 4 2 7" xfId="3236"/>
    <cellStyle name="1Outputbox1 4 3" xfId="3237"/>
    <cellStyle name="1Outputbox1 4 3 2" xfId="3238"/>
    <cellStyle name="1Outputbox1 4 3 2 2" xfId="3239"/>
    <cellStyle name="1Outputbox1 4 3 2 3" xfId="3240"/>
    <cellStyle name="1Outputbox1 4 3 2 4" xfId="3241"/>
    <cellStyle name="1Outputbox1 4 3 2 5" xfId="3242"/>
    <cellStyle name="1Outputbox1 4 3 2 6" xfId="3243"/>
    <cellStyle name="1Outputbox1 4 3 2 7" xfId="3244"/>
    <cellStyle name="1Outputbox1 4 3 2 8" xfId="3245"/>
    <cellStyle name="1Outputbox1 4 3 3" xfId="3246"/>
    <cellStyle name="1Outputbox1 4 3 3 2" xfId="3247"/>
    <cellStyle name="1Outputbox1 4 3 3 3" xfId="3248"/>
    <cellStyle name="1Outputbox1 4 3 3 4" xfId="3249"/>
    <cellStyle name="1Outputbox1 4 3 3 5" xfId="3250"/>
    <cellStyle name="1Outputbox1 4 3 3 6" xfId="3251"/>
    <cellStyle name="1Outputbox1 4 3 3 7" xfId="3252"/>
    <cellStyle name="1Outputbox1 4 3 4" xfId="3253"/>
    <cellStyle name="1Outputbox1 4 3 4 2" xfId="3254"/>
    <cellStyle name="1Outputbox1 4 3 4 3" xfId="3255"/>
    <cellStyle name="1Outputbox1 4 3 4 4" xfId="3256"/>
    <cellStyle name="1Outputbox1 4 3 5" xfId="3257"/>
    <cellStyle name="1Outputbox1 4 3 6" xfId="3258"/>
    <cellStyle name="1Outputbox1 4 3 7" xfId="3259"/>
    <cellStyle name="1Outputbox1 4 4" xfId="3260"/>
    <cellStyle name="1Outputbox1 4 4 2" xfId="3261"/>
    <cellStyle name="1Outputbox1 4 4 2 2" xfId="3262"/>
    <cellStyle name="1Outputbox1 4 4 2 3" xfId="3263"/>
    <cellStyle name="1Outputbox1 4 4 2 4" xfId="3264"/>
    <cellStyle name="1Outputbox1 4 4 2 5" xfId="3265"/>
    <cellStyle name="1Outputbox1 4 4 2 6" xfId="3266"/>
    <cellStyle name="1Outputbox1 4 4 2 7" xfId="3267"/>
    <cellStyle name="1Outputbox1 4 4 2 8" xfId="3268"/>
    <cellStyle name="1Outputbox1 4 4 3" xfId="3269"/>
    <cellStyle name="1Outputbox1 4 4 3 2" xfId="3270"/>
    <cellStyle name="1Outputbox1 4 4 3 3" xfId="3271"/>
    <cellStyle name="1Outputbox1 4 4 3 4" xfId="3272"/>
    <cellStyle name="1Outputbox1 4 4 3 5" xfId="3273"/>
    <cellStyle name="1Outputbox1 4 4 3 6" xfId="3274"/>
    <cellStyle name="1Outputbox1 4 4 3 7" xfId="3275"/>
    <cellStyle name="1Outputbox1 4 4 4" xfId="3276"/>
    <cellStyle name="1Outputbox1 4 4 4 2" xfId="3277"/>
    <cellStyle name="1Outputbox1 4 4 4 3" xfId="3278"/>
    <cellStyle name="1Outputbox1 4 4 4 4" xfId="3279"/>
    <cellStyle name="1Outputbox1 4 4 5" xfId="3280"/>
    <cellStyle name="1Outputbox1 4 4 6" xfId="3281"/>
    <cellStyle name="1Outputbox1 4 4 7" xfId="3282"/>
    <cellStyle name="1Outputbox1 4 5" xfId="3283"/>
    <cellStyle name="1Outputbox1 4 5 2" xfId="3284"/>
    <cellStyle name="1Outputbox1 4 5 3" xfId="3285"/>
    <cellStyle name="1Outputbox1 4 5 4" xfId="3286"/>
    <cellStyle name="1Outputbox1 4 5 5" xfId="3287"/>
    <cellStyle name="1Outputbox1 4 5 6" xfId="3288"/>
    <cellStyle name="1Outputbox1 4 5 7" xfId="3289"/>
    <cellStyle name="1Outputbox1 4 5 8" xfId="3290"/>
    <cellStyle name="1Outputbox1 4 6" xfId="3291"/>
    <cellStyle name="1Outputbox1 4 6 2" xfId="3292"/>
    <cellStyle name="1Outputbox1 4 6 3" xfId="3293"/>
    <cellStyle name="1Outputbox1 4 6 4" xfId="3294"/>
    <cellStyle name="1Outputbox1 4 6 5" xfId="3295"/>
    <cellStyle name="1Outputbox1 4 6 6" xfId="3296"/>
    <cellStyle name="1Outputbox1 4 6 7" xfId="3297"/>
    <cellStyle name="1Outputbox1 4 7" xfId="3298"/>
    <cellStyle name="1Outputbox1 4 7 2" xfId="3299"/>
    <cellStyle name="1Outputbox1 4 7 3" xfId="3300"/>
    <cellStyle name="1Outputbox1 4 7 4" xfId="3301"/>
    <cellStyle name="1Outputbox1 4 8" xfId="3302"/>
    <cellStyle name="1Outputbox1 4 9" xfId="3303"/>
    <cellStyle name="1Outputbox1 5" xfId="3304"/>
    <cellStyle name="1Outputbox1 5 10" xfId="3305"/>
    <cellStyle name="1Outputbox1 5 2" xfId="3306"/>
    <cellStyle name="1Outputbox1 5 2 2" xfId="3307"/>
    <cellStyle name="1Outputbox1 5 2 2 2" xfId="3308"/>
    <cellStyle name="1Outputbox1 5 2 2 3" xfId="3309"/>
    <cellStyle name="1Outputbox1 5 2 2 4" xfId="3310"/>
    <cellStyle name="1Outputbox1 5 2 2 5" xfId="3311"/>
    <cellStyle name="1Outputbox1 5 2 2 6" xfId="3312"/>
    <cellStyle name="1Outputbox1 5 2 2 7" xfId="3313"/>
    <cellStyle name="1Outputbox1 5 2 2 8" xfId="3314"/>
    <cellStyle name="1Outputbox1 5 2 3" xfId="3315"/>
    <cellStyle name="1Outputbox1 5 2 3 2" xfId="3316"/>
    <cellStyle name="1Outputbox1 5 2 3 3" xfId="3317"/>
    <cellStyle name="1Outputbox1 5 2 3 4" xfId="3318"/>
    <cellStyle name="1Outputbox1 5 2 3 5" xfId="3319"/>
    <cellStyle name="1Outputbox1 5 2 3 6" xfId="3320"/>
    <cellStyle name="1Outputbox1 5 2 3 7" xfId="3321"/>
    <cellStyle name="1Outputbox1 5 2 4" xfId="3322"/>
    <cellStyle name="1Outputbox1 5 2 4 2" xfId="3323"/>
    <cellStyle name="1Outputbox1 5 2 4 3" xfId="3324"/>
    <cellStyle name="1Outputbox1 5 2 4 4" xfId="3325"/>
    <cellStyle name="1Outputbox1 5 2 5" xfId="3326"/>
    <cellStyle name="1Outputbox1 5 2 6" xfId="3327"/>
    <cellStyle name="1Outputbox1 5 2 7" xfId="3328"/>
    <cellStyle name="1Outputbox1 5 3" xfId="3329"/>
    <cellStyle name="1Outputbox1 5 3 2" xfId="3330"/>
    <cellStyle name="1Outputbox1 5 3 2 2" xfId="3331"/>
    <cellStyle name="1Outputbox1 5 3 2 3" xfId="3332"/>
    <cellStyle name="1Outputbox1 5 3 2 4" xfId="3333"/>
    <cellStyle name="1Outputbox1 5 3 2 5" xfId="3334"/>
    <cellStyle name="1Outputbox1 5 3 2 6" xfId="3335"/>
    <cellStyle name="1Outputbox1 5 3 2 7" xfId="3336"/>
    <cellStyle name="1Outputbox1 5 3 2 8" xfId="3337"/>
    <cellStyle name="1Outputbox1 5 3 3" xfId="3338"/>
    <cellStyle name="1Outputbox1 5 3 3 2" xfId="3339"/>
    <cellStyle name="1Outputbox1 5 3 3 3" xfId="3340"/>
    <cellStyle name="1Outputbox1 5 3 3 4" xfId="3341"/>
    <cellStyle name="1Outputbox1 5 3 3 5" xfId="3342"/>
    <cellStyle name="1Outputbox1 5 3 3 6" xfId="3343"/>
    <cellStyle name="1Outputbox1 5 3 3 7" xfId="3344"/>
    <cellStyle name="1Outputbox1 5 3 4" xfId="3345"/>
    <cellStyle name="1Outputbox1 5 3 4 2" xfId="3346"/>
    <cellStyle name="1Outputbox1 5 3 4 3" xfId="3347"/>
    <cellStyle name="1Outputbox1 5 3 4 4" xfId="3348"/>
    <cellStyle name="1Outputbox1 5 3 5" xfId="3349"/>
    <cellStyle name="1Outputbox1 5 3 6" xfId="3350"/>
    <cellStyle name="1Outputbox1 5 3 7" xfId="3351"/>
    <cellStyle name="1Outputbox1 5 4" xfId="3352"/>
    <cellStyle name="1Outputbox1 5 4 2" xfId="3353"/>
    <cellStyle name="1Outputbox1 5 4 2 2" xfId="3354"/>
    <cellStyle name="1Outputbox1 5 4 2 3" xfId="3355"/>
    <cellStyle name="1Outputbox1 5 4 2 4" xfId="3356"/>
    <cellStyle name="1Outputbox1 5 4 2 5" xfId="3357"/>
    <cellStyle name="1Outputbox1 5 4 2 6" xfId="3358"/>
    <cellStyle name="1Outputbox1 5 4 2 7" xfId="3359"/>
    <cellStyle name="1Outputbox1 5 4 2 8" xfId="3360"/>
    <cellStyle name="1Outputbox1 5 4 3" xfId="3361"/>
    <cellStyle name="1Outputbox1 5 4 3 2" xfId="3362"/>
    <cellStyle name="1Outputbox1 5 4 3 3" xfId="3363"/>
    <cellStyle name="1Outputbox1 5 4 3 4" xfId="3364"/>
    <cellStyle name="1Outputbox1 5 4 3 5" xfId="3365"/>
    <cellStyle name="1Outputbox1 5 4 3 6" xfId="3366"/>
    <cellStyle name="1Outputbox1 5 4 3 7" xfId="3367"/>
    <cellStyle name="1Outputbox1 5 4 4" xfId="3368"/>
    <cellStyle name="1Outputbox1 5 4 4 2" xfId="3369"/>
    <cellStyle name="1Outputbox1 5 4 4 3" xfId="3370"/>
    <cellStyle name="1Outputbox1 5 4 4 4" xfId="3371"/>
    <cellStyle name="1Outputbox1 5 4 5" xfId="3372"/>
    <cellStyle name="1Outputbox1 5 4 6" xfId="3373"/>
    <cellStyle name="1Outputbox1 5 4 7" xfId="3374"/>
    <cellStyle name="1Outputbox1 5 5" xfId="3375"/>
    <cellStyle name="1Outputbox1 5 5 2" xfId="3376"/>
    <cellStyle name="1Outputbox1 5 5 3" xfId="3377"/>
    <cellStyle name="1Outputbox1 5 5 4" xfId="3378"/>
    <cellStyle name="1Outputbox1 5 5 5" xfId="3379"/>
    <cellStyle name="1Outputbox1 5 5 6" xfId="3380"/>
    <cellStyle name="1Outputbox1 5 5 7" xfId="3381"/>
    <cellStyle name="1Outputbox1 5 5 8" xfId="3382"/>
    <cellStyle name="1Outputbox1 5 6" xfId="3383"/>
    <cellStyle name="1Outputbox1 5 6 2" xfId="3384"/>
    <cellStyle name="1Outputbox1 5 6 3" xfId="3385"/>
    <cellStyle name="1Outputbox1 5 6 4" xfId="3386"/>
    <cellStyle name="1Outputbox1 5 6 5" xfId="3387"/>
    <cellStyle name="1Outputbox1 5 6 6" xfId="3388"/>
    <cellStyle name="1Outputbox1 5 6 7" xfId="3389"/>
    <cellStyle name="1Outputbox1 5 7" xfId="3390"/>
    <cellStyle name="1Outputbox1 5 7 2" xfId="3391"/>
    <cellStyle name="1Outputbox1 5 7 3" xfId="3392"/>
    <cellStyle name="1Outputbox1 5 7 4" xfId="3393"/>
    <cellStyle name="1Outputbox1 5 8" xfId="3394"/>
    <cellStyle name="1Outputbox1 5 9" xfId="3395"/>
    <cellStyle name="1Outputbox1 6" xfId="3396"/>
    <cellStyle name="1Outputbox1 6 10" xfId="3397"/>
    <cellStyle name="1Outputbox1 6 2" xfId="3398"/>
    <cellStyle name="1Outputbox1 6 2 2" xfId="3399"/>
    <cellStyle name="1Outputbox1 6 2 2 2" xfId="3400"/>
    <cellStyle name="1Outputbox1 6 2 2 3" xfId="3401"/>
    <cellStyle name="1Outputbox1 6 2 2 4" xfId="3402"/>
    <cellStyle name="1Outputbox1 6 2 2 5" xfId="3403"/>
    <cellStyle name="1Outputbox1 6 2 2 6" xfId="3404"/>
    <cellStyle name="1Outputbox1 6 2 2 7" xfId="3405"/>
    <cellStyle name="1Outputbox1 6 2 2 8" xfId="3406"/>
    <cellStyle name="1Outputbox1 6 2 3" xfId="3407"/>
    <cellStyle name="1Outputbox1 6 2 3 2" xfId="3408"/>
    <cellStyle name="1Outputbox1 6 2 3 3" xfId="3409"/>
    <cellStyle name="1Outputbox1 6 2 3 4" xfId="3410"/>
    <cellStyle name="1Outputbox1 6 2 3 5" xfId="3411"/>
    <cellStyle name="1Outputbox1 6 2 3 6" xfId="3412"/>
    <cellStyle name="1Outputbox1 6 2 3 7" xfId="3413"/>
    <cellStyle name="1Outputbox1 6 2 4" xfId="3414"/>
    <cellStyle name="1Outputbox1 6 2 4 2" xfId="3415"/>
    <cellStyle name="1Outputbox1 6 2 4 3" xfId="3416"/>
    <cellStyle name="1Outputbox1 6 2 4 4" xfId="3417"/>
    <cellStyle name="1Outputbox1 6 2 5" xfId="3418"/>
    <cellStyle name="1Outputbox1 6 2 6" xfId="3419"/>
    <cellStyle name="1Outputbox1 6 2 7" xfId="3420"/>
    <cellStyle name="1Outputbox1 6 3" xfId="3421"/>
    <cellStyle name="1Outputbox1 6 3 2" xfId="3422"/>
    <cellStyle name="1Outputbox1 6 3 2 2" xfId="3423"/>
    <cellStyle name="1Outputbox1 6 3 2 3" xfId="3424"/>
    <cellStyle name="1Outputbox1 6 3 2 4" xfId="3425"/>
    <cellStyle name="1Outputbox1 6 3 2 5" xfId="3426"/>
    <cellStyle name="1Outputbox1 6 3 2 6" xfId="3427"/>
    <cellStyle name="1Outputbox1 6 3 2 7" xfId="3428"/>
    <cellStyle name="1Outputbox1 6 3 2 8" xfId="3429"/>
    <cellStyle name="1Outputbox1 6 3 3" xfId="3430"/>
    <cellStyle name="1Outputbox1 6 3 3 2" xfId="3431"/>
    <cellStyle name="1Outputbox1 6 3 3 3" xfId="3432"/>
    <cellStyle name="1Outputbox1 6 3 3 4" xfId="3433"/>
    <cellStyle name="1Outputbox1 6 3 3 5" xfId="3434"/>
    <cellStyle name="1Outputbox1 6 3 3 6" xfId="3435"/>
    <cellStyle name="1Outputbox1 6 3 3 7" xfId="3436"/>
    <cellStyle name="1Outputbox1 6 3 4" xfId="3437"/>
    <cellStyle name="1Outputbox1 6 3 4 2" xfId="3438"/>
    <cellStyle name="1Outputbox1 6 3 4 3" xfId="3439"/>
    <cellStyle name="1Outputbox1 6 3 4 4" xfId="3440"/>
    <cellStyle name="1Outputbox1 6 3 5" xfId="3441"/>
    <cellStyle name="1Outputbox1 6 3 6" xfId="3442"/>
    <cellStyle name="1Outputbox1 6 3 7" xfId="3443"/>
    <cellStyle name="1Outputbox1 6 4" xfId="3444"/>
    <cellStyle name="1Outputbox1 6 4 2" xfId="3445"/>
    <cellStyle name="1Outputbox1 6 4 2 2" xfId="3446"/>
    <cellStyle name="1Outputbox1 6 4 2 3" xfId="3447"/>
    <cellStyle name="1Outputbox1 6 4 2 4" xfId="3448"/>
    <cellStyle name="1Outputbox1 6 4 2 5" xfId="3449"/>
    <cellStyle name="1Outputbox1 6 4 2 6" xfId="3450"/>
    <cellStyle name="1Outputbox1 6 4 2 7" xfId="3451"/>
    <cellStyle name="1Outputbox1 6 4 2 8" xfId="3452"/>
    <cellStyle name="1Outputbox1 6 4 3" xfId="3453"/>
    <cellStyle name="1Outputbox1 6 4 3 2" xfId="3454"/>
    <cellStyle name="1Outputbox1 6 4 3 3" xfId="3455"/>
    <cellStyle name="1Outputbox1 6 4 3 4" xfId="3456"/>
    <cellStyle name="1Outputbox1 6 4 3 5" xfId="3457"/>
    <cellStyle name="1Outputbox1 6 4 3 6" xfId="3458"/>
    <cellStyle name="1Outputbox1 6 4 3 7" xfId="3459"/>
    <cellStyle name="1Outputbox1 6 4 4" xfId="3460"/>
    <cellStyle name="1Outputbox1 6 4 4 2" xfId="3461"/>
    <cellStyle name="1Outputbox1 6 4 4 3" xfId="3462"/>
    <cellStyle name="1Outputbox1 6 4 4 4" xfId="3463"/>
    <cellStyle name="1Outputbox1 6 4 5" xfId="3464"/>
    <cellStyle name="1Outputbox1 6 4 6" xfId="3465"/>
    <cellStyle name="1Outputbox1 6 4 7" xfId="3466"/>
    <cellStyle name="1Outputbox1 6 5" xfId="3467"/>
    <cellStyle name="1Outputbox1 6 5 2" xfId="3468"/>
    <cellStyle name="1Outputbox1 6 5 3" xfId="3469"/>
    <cellStyle name="1Outputbox1 6 5 4" xfId="3470"/>
    <cellStyle name="1Outputbox1 6 5 5" xfId="3471"/>
    <cellStyle name="1Outputbox1 6 5 6" xfId="3472"/>
    <cellStyle name="1Outputbox1 6 5 7" xfId="3473"/>
    <cellStyle name="1Outputbox1 6 5 8" xfId="3474"/>
    <cellStyle name="1Outputbox1 6 6" xfId="3475"/>
    <cellStyle name="1Outputbox1 6 6 2" xfId="3476"/>
    <cellStyle name="1Outputbox1 6 6 3" xfId="3477"/>
    <cellStyle name="1Outputbox1 6 6 4" xfId="3478"/>
    <cellStyle name="1Outputbox1 6 6 5" xfId="3479"/>
    <cellStyle name="1Outputbox1 6 6 6" xfId="3480"/>
    <cellStyle name="1Outputbox1 6 6 7" xfId="3481"/>
    <cellStyle name="1Outputbox1 6 7" xfId="3482"/>
    <cellStyle name="1Outputbox1 6 7 2" xfId="3483"/>
    <cellStyle name="1Outputbox1 6 7 3" xfId="3484"/>
    <cellStyle name="1Outputbox1 6 7 4" xfId="3485"/>
    <cellStyle name="1Outputbox1 6 8" xfId="3486"/>
    <cellStyle name="1Outputbox1 6 9" xfId="3487"/>
    <cellStyle name="1Outputbox1 7" xfId="3488"/>
    <cellStyle name="1Outputbox1 7 10" xfId="3489"/>
    <cellStyle name="1Outputbox1 7 2" xfId="3490"/>
    <cellStyle name="1Outputbox1 7 2 2" xfId="3491"/>
    <cellStyle name="1Outputbox1 7 2 2 2" xfId="3492"/>
    <cellStyle name="1Outputbox1 7 2 2 3" xfId="3493"/>
    <cellStyle name="1Outputbox1 7 2 2 4" xfId="3494"/>
    <cellStyle name="1Outputbox1 7 2 2 5" xfId="3495"/>
    <cellStyle name="1Outputbox1 7 2 2 6" xfId="3496"/>
    <cellStyle name="1Outputbox1 7 2 2 7" xfId="3497"/>
    <cellStyle name="1Outputbox1 7 2 2 8" xfId="3498"/>
    <cellStyle name="1Outputbox1 7 2 3" xfId="3499"/>
    <cellStyle name="1Outputbox1 7 2 3 2" xfId="3500"/>
    <cellStyle name="1Outputbox1 7 2 3 3" xfId="3501"/>
    <cellStyle name="1Outputbox1 7 2 3 4" xfId="3502"/>
    <cellStyle name="1Outputbox1 7 2 3 5" xfId="3503"/>
    <cellStyle name="1Outputbox1 7 2 3 6" xfId="3504"/>
    <cellStyle name="1Outputbox1 7 2 3 7" xfId="3505"/>
    <cellStyle name="1Outputbox1 7 2 4" xfId="3506"/>
    <cellStyle name="1Outputbox1 7 2 4 2" xfId="3507"/>
    <cellStyle name="1Outputbox1 7 2 4 3" xfId="3508"/>
    <cellStyle name="1Outputbox1 7 2 4 4" xfId="3509"/>
    <cellStyle name="1Outputbox1 7 2 5" xfId="3510"/>
    <cellStyle name="1Outputbox1 7 2 6" xfId="3511"/>
    <cellStyle name="1Outputbox1 7 2 7" xfId="3512"/>
    <cellStyle name="1Outputbox1 7 3" xfId="3513"/>
    <cellStyle name="1Outputbox1 7 3 2" xfId="3514"/>
    <cellStyle name="1Outputbox1 7 3 2 2" xfId="3515"/>
    <cellStyle name="1Outputbox1 7 3 2 3" xfId="3516"/>
    <cellStyle name="1Outputbox1 7 3 2 4" xfId="3517"/>
    <cellStyle name="1Outputbox1 7 3 2 5" xfId="3518"/>
    <cellStyle name="1Outputbox1 7 3 2 6" xfId="3519"/>
    <cellStyle name="1Outputbox1 7 3 2 7" xfId="3520"/>
    <cellStyle name="1Outputbox1 7 3 2 8" xfId="3521"/>
    <cellStyle name="1Outputbox1 7 3 3" xfId="3522"/>
    <cellStyle name="1Outputbox1 7 3 3 2" xfId="3523"/>
    <cellStyle name="1Outputbox1 7 3 3 3" xfId="3524"/>
    <cellStyle name="1Outputbox1 7 3 3 4" xfId="3525"/>
    <cellStyle name="1Outputbox1 7 3 3 5" xfId="3526"/>
    <cellStyle name="1Outputbox1 7 3 3 6" xfId="3527"/>
    <cellStyle name="1Outputbox1 7 3 3 7" xfId="3528"/>
    <cellStyle name="1Outputbox1 7 3 4" xfId="3529"/>
    <cellStyle name="1Outputbox1 7 3 4 2" xfId="3530"/>
    <cellStyle name="1Outputbox1 7 3 4 3" xfId="3531"/>
    <cellStyle name="1Outputbox1 7 3 4 4" xfId="3532"/>
    <cellStyle name="1Outputbox1 7 3 5" xfId="3533"/>
    <cellStyle name="1Outputbox1 7 3 6" xfId="3534"/>
    <cellStyle name="1Outputbox1 7 3 7" xfId="3535"/>
    <cellStyle name="1Outputbox1 7 4" xfId="3536"/>
    <cellStyle name="1Outputbox1 7 4 2" xfId="3537"/>
    <cellStyle name="1Outputbox1 7 4 2 2" xfId="3538"/>
    <cellStyle name="1Outputbox1 7 4 2 3" xfId="3539"/>
    <cellStyle name="1Outputbox1 7 4 2 4" xfId="3540"/>
    <cellStyle name="1Outputbox1 7 4 2 5" xfId="3541"/>
    <cellStyle name="1Outputbox1 7 4 2 6" xfId="3542"/>
    <cellStyle name="1Outputbox1 7 4 2 7" xfId="3543"/>
    <cellStyle name="1Outputbox1 7 4 2 8" xfId="3544"/>
    <cellStyle name="1Outputbox1 7 4 3" xfId="3545"/>
    <cellStyle name="1Outputbox1 7 4 3 2" xfId="3546"/>
    <cellStyle name="1Outputbox1 7 4 3 3" xfId="3547"/>
    <cellStyle name="1Outputbox1 7 4 3 4" xfId="3548"/>
    <cellStyle name="1Outputbox1 7 4 3 5" xfId="3549"/>
    <cellStyle name="1Outputbox1 7 4 3 6" xfId="3550"/>
    <cellStyle name="1Outputbox1 7 4 3 7" xfId="3551"/>
    <cellStyle name="1Outputbox1 7 4 4" xfId="3552"/>
    <cellStyle name="1Outputbox1 7 4 4 2" xfId="3553"/>
    <cellStyle name="1Outputbox1 7 4 4 3" xfId="3554"/>
    <cellStyle name="1Outputbox1 7 4 4 4" xfId="3555"/>
    <cellStyle name="1Outputbox1 7 4 5" xfId="3556"/>
    <cellStyle name="1Outputbox1 7 4 6" xfId="3557"/>
    <cellStyle name="1Outputbox1 7 4 7" xfId="3558"/>
    <cellStyle name="1Outputbox1 7 5" xfId="3559"/>
    <cellStyle name="1Outputbox1 7 5 2" xfId="3560"/>
    <cellStyle name="1Outputbox1 7 5 3" xfId="3561"/>
    <cellStyle name="1Outputbox1 7 5 4" xfId="3562"/>
    <cellStyle name="1Outputbox1 7 5 5" xfId="3563"/>
    <cellStyle name="1Outputbox1 7 5 6" xfId="3564"/>
    <cellStyle name="1Outputbox1 7 5 7" xfId="3565"/>
    <cellStyle name="1Outputbox1 7 5 8" xfId="3566"/>
    <cellStyle name="1Outputbox1 7 6" xfId="3567"/>
    <cellStyle name="1Outputbox1 7 6 2" xfId="3568"/>
    <cellStyle name="1Outputbox1 7 6 3" xfId="3569"/>
    <cellStyle name="1Outputbox1 7 6 4" xfId="3570"/>
    <cellStyle name="1Outputbox1 7 6 5" xfId="3571"/>
    <cellStyle name="1Outputbox1 7 6 6" xfId="3572"/>
    <cellStyle name="1Outputbox1 7 6 7" xfId="3573"/>
    <cellStyle name="1Outputbox1 7 7" xfId="3574"/>
    <cellStyle name="1Outputbox1 7 7 2" xfId="3575"/>
    <cellStyle name="1Outputbox1 7 7 3" xfId="3576"/>
    <cellStyle name="1Outputbox1 7 7 4" xfId="3577"/>
    <cellStyle name="1Outputbox1 7 8" xfId="3578"/>
    <cellStyle name="1Outputbox1 7 9" xfId="3579"/>
    <cellStyle name="1Outputbox1 8" xfId="3580"/>
    <cellStyle name="1Outputbox1 8 10" xfId="3581"/>
    <cellStyle name="1Outputbox1 8 2" xfId="3582"/>
    <cellStyle name="1Outputbox1 8 2 2" xfId="3583"/>
    <cellStyle name="1Outputbox1 8 2 2 2" xfId="3584"/>
    <cellStyle name="1Outputbox1 8 2 2 3" xfId="3585"/>
    <cellStyle name="1Outputbox1 8 2 2 4" xfId="3586"/>
    <cellStyle name="1Outputbox1 8 2 2 5" xfId="3587"/>
    <cellStyle name="1Outputbox1 8 2 2 6" xfId="3588"/>
    <cellStyle name="1Outputbox1 8 2 2 7" xfId="3589"/>
    <cellStyle name="1Outputbox1 8 2 2 8" xfId="3590"/>
    <cellStyle name="1Outputbox1 8 2 3" xfId="3591"/>
    <cellStyle name="1Outputbox1 8 2 3 2" xfId="3592"/>
    <cellStyle name="1Outputbox1 8 2 3 3" xfId="3593"/>
    <cellStyle name="1Outputbox1 8 2 3 4" xfId="3594"/>
    <cellStyle name="1Outputbox1 8 2 3 5" xfId="3595"/>
    <cellStyle name="1Outputbox1 8 2 3 6" xfId="3596"/>
    <cellStyle name="1Outputbox1 8 2 3 7" xfId="3597"/>
    <cellStyle name="1Outputbox1 8 2 4" xfId="3598"/>
    <cellStyle name="1Outputbox1 8 2 4 2" xfId="3599"/>
    <cellStyle name="1Outputbox1 8 2 4 3" xfId="3600"/>
    <cellStyle name="1Outputbox1 8 2 4 4" xfId="3601"/>
    <cellStyle name="1Outputbox1 8 2 5" xfId="3602"/>
    <cellStyle name="1Outputbox1 8 2 6" xfId="3603"/>
    <cellStyle name="1Outputbox1 8 2 7" xfId="3604"/>
    <cellStyle name="1Outputbox1 8 3" xfId="3605"/>
    <cellStyle name="1Outputbox1 8 3 2" xfId="3606"/>
    <cellStyle name="1Outputbox1 8 3 2 2" xfId="3607"/>
    <cellStyle name="1Outputbox1 8 3 2 3" xfId="3608"/>
    <cellStyle name="1Outputbox1 8 3 2 4" xfId="3609"/>
    <cellStyle name="1Outputbox1 8 3 2 5" xfId="3610"/>
    <cellStyle name="1Outputbox1 8 3 2 6" xfId="3611"/>
    <cellStyle name="1Outputbox1 8 3 2 7" xfId="3612"/>
    <cellStyle name="1Outputbox1 8 3 2 8" xfId="3613"/>
    <cellStyle name="1Outputbox1 8 3 3" xfId="3614"/>
    <cellStyle name="1Outputbox1 8 3 3 2" xfId="3615"/>
    <cellStyle name="1Outputbox1 8 3 3 3" xfId="3616"/>
    <cellStyle name="1Outputbox1 8 3 3 4" xfId="3617"/>
    <cellStyle name="1Outputbox1 8 3 3 5" xfId="3618"/>
    <cellStyle name="1Outputbox1 8 3 3 6" xfId="3619"/>
    <cellStyle name="1Outputbox1 8 3 3 7" xfId="3620"/>
    <cellStyle name="1Outputbox1 8 3 4" xfId="3621"/>
    <cellStyle name="1Outputbox1 8 3 4 2" xfId="3622"/>
    <cellStyle name="1Outputbox1 8 3 4 3" xfId="3623"/>
    <cellStyle name="1Outputbox1 8 3 4 4" xfId="3624"/>
    <cellStyle name="1Outputbox1 8 3 5" xfId="3625"/>
    <cellStyle name="1Outputbox1 8 3 6" xfId="3626"/>
    <cellStyle name="1Outputbox1 8 3 7" xfId="3627"/>
    <cellStyle name="1Outputbox1 8 4" xfId="3628"/>
    <cellStyle name="1Outputbox1 8 4 2" xfId="3629"/>
    <cellStyle name="1Outputbox1 8 4 2 2" xfId="3630"/>
    <cellStyle name="1Outputbox1 8 4 2 3" xfId="3631"/>
    <cellStyle name="1Outputbox1 8 4 2 4" xfId="3632"/>
    <cellStyle name="1Outputbox1 8 4 2 5" xfId="3633"/>
    <cellStyle name="1Outputbox1 8 4 2 6" xfId="3634"/>
    <cellStyle name="1Outputbox1 8 4 2 7" xfId="3635"/>
    <cellStyle name="1Outputbox1 8 4 2 8" xfId="3636"/>
    <cellStyle name="1Outputbox1 8 4 3" xfId="3637"/>
    <cellStyle name="1Outputbox1 8 4 3 2" xfId="3638"/>
    <cellStyle name="1Outputbox1 8 4 3 3" xfId="3639"/>
    <cellStyle name="1Outputbox1 8 4 3 4" xfId="3640"/>
    <cellStyle name="1Outputbox1 8 4 3 5" xfId="3641"/>
    <cellStyle name="1Outputbox1 8 4 3 6" xfId="3642"/>
    <cellStyle name="1Outputbox1 8 4 3 7" xfId="3643"/>
    <cellStyle name="1Outputbox1 8 4 4" xfId="3644"/>
    <cellStyle name="1Outputbox1 8 4 4 2" xfId="3645"/>
    <cellStyle name="1Outputbox1 8 4 4 3" xfId="3646"/>
    <cellStyle name="1Outputbox1 8 4 4 4" xfId="3647"/>
    <cellStyle name="1Outputbox1 8 4 5" xfId="3648"/>
    <cellStyle name="1Outputbox1 8 4 6" xfId="3649"/>
    <cellStyle name="1Outputbox1 8 4 7" xfId="3650"/>
    <cellStyle name="1Outputbox1 8 5" xfId="3651"/>
    <cellStyle name="1Outputbox1 8 5 2" xfId="3652"/>
    <cellStyle name="1Outputbox1 8 5 3" xfId="3653"/>
    <cellStyle name="1Outputbox1 8 5 4" xfId="3654"/>
    <cellStyle name="1Outputbox1 8 5 5" xfId="3655"/>
    <cellStyle name="1Outputbox1 8 5 6" xfId="3656"/>
    <cellStyle name="1Outputbox1 8 5 7" xfId="3657"/>
    <cellStyle name="1Outputbox1 8 5 8" xfId="3658"/>
    <cellStyle name="1Outputbox1 8 6" xfId="3659"/>
    <cellStyle name="1Outputbox1 8 6 2" xfId="3660"/>
    <cellStyle name="1Outputbox1 8 6 3" xfId="3661"/>
    <cellStyle name="1Outputbox1 8 6 4" xfId="3662"/>
    <cellStyle name="1Outputbox1 8 6 5" xfId="3663"/>
    <cellStyle name="1Outputbox1 8 6 6" xfId="3664"/>
    <cellStyle name="1Outputbox1 8 6 7" xfId="3665"/>
    <cellStyle name="1Outputbox1 8 7" xfId="3666"/>
    <cellStyle name="1Outputbox1 8 7 2" xfId="3667"/>
    <cellStyle name="1Outputbox1 8 7 3" xfId="3668"/>
    <cellStyle name="1Outputbox1 8 7 4" xfId="3669"/>
    <cellStyle name="1Outputbox1 8 8" xfId="3670"/>
    <cellStyle name="1Outputbox1 8 9" xfId="3671"/>
    <cellStyle name="1Outputbox1 9" xfId="3672"/>
    <cellStyle name="1Outputbox1 9 10" xfId="3673"/>
    <cellStyle name="1Outputbox1 9 2" xfId="3674"/>
    <cellStyle name="1Outputbox1 9 2 2" xfId="3675"/>
    <cellStyle name="1Outputbox1 9 2 2 2" xfId="3676"/>
    <cellStyle name="1Outputbox1 9 2 2 3" xfId="3677"/>
    <cellStyle name="1Outputbox1 9 2 2 4" xfId="3678"/>
    <cellStyle name="1Outputbox1 9 2 2 5" xfId="3679"/>
    <cellStyle name="1Outputbox1 9 2 2 6" xfId="3680"/>
    <cellStyle name="1Outputbox1 9 2 2 7" xfId="3681"/>
    <cellStyle name="1Outputbox1 9 2 2 8" xfId="3682"/>
    <cellStyle name="1Outputbox1 9 2 3" xfId="3683"/>
    <cellStyle name="1Outputbox1 9 2 3 2" xfId="3684"/>
    <cellStyle name="1Outputbox1 9 2 3 3" xfId="3685"/>
    <cellStyle name="1Outputbox1 9 2 3 4" xfId="3686"/>
    <cellStyle name="1Outputbox1 9 2 3 5" xfId="3687"/>
    <cellStyle name="1Outputbox1 9 2 3 6" xfId="3688"/>
    <cellStyle name="1Outputbox1 9 2 3 7" xfId="3689"/>
    <cellStyle name="1Outputbox1 9 2 4" xfId="3690"/>
    <cellStyle name="1Outputbox1 9 2 4 2" xfId="3691"/>
    <cellStyle name="1Outputbox1 9 2 4 3" xfId="3692"/>
    <cellStyle name="1Outputbox1 9 2 4 4" xfId="3693"/>
    <cellStyle name="1Outputbox1 9 2 5" xfId="3694"/>
    <cellStyle name="1Outputbox1 9 2 6" xfId="3695"/>
    <cellStyle name="1Outputbox1 9 2 7" xfId="3696"/>
    <cellStyle name="1Outputbox1 9 3" xfId="3697"/>
    <cellStyle name="1Outputbox1 9 3 2" xfId="3698"/>
    <cellStyle name="1Outputbox1 9 3 2 2" xfId="3699"/>
    <cellStyle name="1Outputbox1 9 3 2 3" xfId="3700"/>
    <cellStyle name="1Outputbox1 9 3 2 4" xfId="3701"/>
    <cellStyle name="1Outputbox1 9 3 2 5" xfId="3702"/>
    <cellStyle name="1Outputbox1 9 3 2 6" xfId="3703"/>
    <cellStyle name="1Outputbox1 9 3 2 7" xfId="3704"/>
    <cellStyle name="1Outputbox1 9 3 2 8" xfId="3705"/>
    <cellStyle name="1Outputbox1 9 3 3" xfId="3706"/>
    <cellStyle name="1Outputbox1 9 3 3 2" xfId="3707"/>
    <cellStyle name="1Outputbox1 9 3 3 3" xfId="3708"/>
    <cellStyle name="1Outputbox1 9 3 3 4" xfId="3709"/>
    <cellStyle name="1Outputbox1 9 3 3 5" xfId="3710"/>
    <cellStyle name="1Outputbox1 9 3 3 6" xfId="3711"/>
    <cellStyle name="1Outputbox1 9 3 3 7" xfId="3712"/>
    <cellStyle name="1Outputbox1 9 3 4" xfId="3713"/>
    <cellStyle name="1Outputbox1 9 3 4 2" xfId="3714"/>
    <cellStyle name="1Outputbox1 9 3 4 3" xfId="3715"/>
    <cellStyle name="1Outputbox1 9 3 4 4" xfId="3716"/>
    <cellStyle name="1Outputbox1 9 3 5" xfId="3717"/>
    <cellStyle name="1Outputbox1 9 3 6" xfId="3718"/>
    <cellStyle name="1Outputbox1 9 3 7" xfId="3719"/>
    <cellStyle name="1Outputbox1 9 4" xfId="3720"/>
    <cellStyle name="1Outputbox1 9 4 2" xfId="3721"/>
    <cellStyle name="1Outputbox1 9 4 2 2" xfId="3722"/>
    <cellStyle name="1Outputbox1 9 4 2 3" xfId="3723"/>
    <cellStyle name="1Outputbox1 9 4 2 4" xfId="3724"/>
    <cellStyle name="1Outputbox1 9 4 2 5" xfId="3725"/>
    <cellStyle name="1Outputbox1 9 4 2 6" xfId="3726"/>
    <cellStyle name="1Outputbox1 9 4 2 7" xfId="3727"/>
    <cellStyle name="1Outputbox1 9 4 2 8" xfId="3728"/>
    <cellStyle name="1Outputbox1 9 4 3" xfId="3729"/>
    <cellStyle name="1Outputbox1 9 4 3 2" xfId="3730"/>
    <cellStyle name="1Outputbox1 9 4 3 3" xfId="3731"/>
    <cellStyle name="1Outputbox1 9 4 3 4" xfId="3732"/>
    <cellStyle name="1Outputbox1 9 4 3 5" xfId="3733"/>
    <cellStyle name="1Outputbox1 9 4 3 6" xfId="3734"/>
    <cellStyle name="1Outputbox1 9 4 3 7" xfId="3735"/>
    <cellStyle name="1Outputbox1 9 4 4" xfId="3736"/>
    <cellStyle name="1Outputbox1 9 4 4 2" xfId="3737"/>
    <cellStyle name="1Outputbox1 9 4 4 3" xfId="3738"/>
    <cellStyle name="1Outputbox1 9 4 4 4" xfId="3739"/>
    <cellStyle name="1Outputbox1 9 4 5" xfId="3740"/>
    <cellStyle name="1Outputbox1 9 4 6" xfId="3741"/>
    <cellStyle name="1Outputbox1 9 4 7" xfId="3742"/>
    <cellStyle name="1Outputbox1 9 5" xfId="3743"/>
    <cellStyle name="1Outputbox1 9 5 2" xfId="3744"/>
    <cellStyle name="1Outputbox1 9 5 3" xfId="3745"/>
    <cellStyle name="1Outputbox1 9 5 4" xfId="3746"/>
    <cellStyle name="1Outputbox1 9 5 5" xfId="3747"/>
    <cellStyle name="1Outputbox1 9 5 6" xfId="3748"/>
    <cellStyle name="1Outputbox1 9 5 7" xfId="3749"/>
    <cellStyle name="1Outputbox1 9 5 8" xfId="3750"/>
    <cellStyle name="1Outputbox1 9 6" xfId="3751"/>
    <cellStyle name="1Outputbox1 9 6 2" xfId="3752"/>
    <cellStyle name="1Outputbox1 9 6 3" xfId="3753"/>
    <cellStyle name="1Outputbox1 9 6 4" xfId="3754"/>
    <cellStyle name="1Outputbox1 9 6 5" xfId="3755"/>
    <cellStyle name="1Outputbox1 9 6 6" xfId="3756"/>
    <cellStyle name="1Outputbox1 9 6 7" xfId="3757"/>
    <cellStyle name="1Outputbox1 9 7" xfId="3758"/>
    <cellStyle name="1Outputbox1 9 7 2" xfId="3759"/>
    <cellStyle name="1Outputbox1 9 7 3" xfId="3760"/>
    <cellStyle name="1Outputbox1 9 7 4" xfId="3761"/>
    <cellStyle name="1Outputbox1 9 8" xfId="3762"/>
    <cellStyle name="1Outputbox1 9 9" xfId="3763"/>
    <cellStyle name="1Outputbox2" xfId="3764"/>
    <cellStyle name="1Outputbox2 2" xfId="3765"/>
    <cellStyle name="1Outputbox2 3" xfId="3766"/>
    <cellStyle name="1Outputbox2 4" xfId="3767"/>
    <cellStyle name="1Outputheader" xfId="3768"/>
    <cellStyle name="1Outputheader 10" xfId="3769"/>
    <cellStyle name="1Outputheader 10 10" xfId="3770"/>
    <cellStyle name="1Outputheader 10 2" xfId="3771"/>
    <cellStyle name="1Outputheader 10 2 2" xfId="3772"/>
    <cellStyle name="1Outputheader 10 2 2 2" xfId="3773"/>
    <cellStyle name="1Outputheader 10 2 2 3" xfId="3774"/>
    <cellStyle name="1Outputheader 10 2 2 4" xfId="3775"/>
    <cellStyle name="1Outputheader 10 2 2 5" xfId="3776"/>
    <cellStyle name="1Outputheader 10 2 2 6" xfId="3777"/>
    <cellStyle name="1Outputheader 10 2 2 7" xfId="3778"/>
    <cellStyle name="1Outputheader 10 2 2 8" xfId="3779"/>
    <cellStyle name="1Outputheader 10 2 3" xfId="3780"/>
    <cellStyle name="1Outputheader 10 2 3 2" xfId="3781"/>
    <cellStyle name="1Outputheader 10 2 3 3" xfId="3782"/>
    <cellStyle name="1Outputheader 10 2 3 4" xfId="3783"/>
    <cellStyle name="1Outputheader 10 2 3 5" xfId="3784"/>
    <cellStyle name="1Outputheader 10 2 3 6" xfId="3785"/>
    <cellStyle name="1Outputheader 10 2 3 7" xfId="3786"/>
    <cellStyle name="1Outputheader 10 2 4" xfId="3787"/>
    <cellStyle name="1Outputheader 10 2 4 2" xfId="3788"/>
    <cellStyle name="1Outputheader 10 2 4 3" xfId="3789"/>
    <cellStyle name="1Outputheader 10 2 4 4" xfId="3790"/>
    <cellStyle name="1Outputheader 10 2 5" xfId="3791"/>
    <cellStyle name="1Outputheader 10 2 6" xfId="3792"/>
    <cellStyle name="1Outputheader 10 2 7" xfId="3793"/>
    <cellStyle name="1Outputheader 10 3" xfId="3794"/>
    <cellStyle name="1Outputheader 10 3 2" xfId="3795"/>
    <cellStyle name="1Outputheader 10 3 2 2" xfId="3796"/>
    <cellStyle name="1Outputheader 10 3 2 3" xfId="3797"/>
    <cellStyle name="1Outputheader 10 3 2 4" xfId="3798"/>
    <cellStyle name="1Outputheader 10 3 2 5" xfId="3799"/>
    <cellStyle name="1Outputheader 10 3 2 6" xfId="3800"/>
    <cellStyle name="1Outputheader 10 3 2 7" xfId="3801"/>
    <cellStyle name="1Outputheader 10 3 2 8" xfId="3802"/>
    <cellStyle name="1Outputheader 10 3 3" xfId="3803"/>
    <cellStyle name="1Outputheader 10 3 3 2" xfId="3804"/>
    <cellStyle name="1Outputheader 10 3 3 3" xfId="3805"/>
    <cellStyle name="1Outputheader 10 3 3 4" xfId="3806"/>
    <cellStyle name="1Outputheader 10 3 3 5" xfId="3807"/>
    <cellStyle name="1Outputheader 10 3 3 6" xfId="3808"/>
    <cellStyle name="1Outputheader 10 3 3 7" xfId="3809"/>
    <cellStyle name="1Outputheader 10 3 4" xfId="3810"/>
    <cellStyle name="1Outputheader 10 3 4 2" xfId="3811"/>
    <cellStyle name="1Outputheader 10 3 4 3" xfId="3812"/>
    <cellStyle name="1Outputheader 10 3 4 4" xfId="3813"/>
    <cellStyle name="1Outputheader 10 3 5" xfId="3814"/>
    <cellStyle name="1Outputheader 10 3 6" xfId="3815"/>
    <cellStyle name="1Outputheader 10 3 7" xfId="3816"/>
    <cellStyle name="1Outputheader 10 4" xfId="3817"/>
    <cellStyle name="1Outputheader 10 4 2" xfId="3818"/>
    <cellStyle name="1Outputheader 10 4 2 2" xfId="3819"/>
    <cellStyle name="1Outputheader 10 4 2 3" xfId="3820"/>
    <cellStyle name="1Outputheader 10 4 2 4" xfId="3821"/>
    <cellStyle name="1Outputheader 10 4 2 5" xfId="3822"/>
    <cellStyle name="1Outputheader 10 4 2 6" xfId="3823"/>
    <cellStyle name="1Outputheader 10 4 2 7" xfId="3824"/>
    <cellStyle name="1Outputheader 10 4 2 8" xfId="3825"/>
    <cellStyle name="1Outputheader 10 4 3" xfId="3826"/>
    <cellStyle name="1Outputheader 10 4 3 2" xfId="3827"/>
    <cellStyle name="1Outputheader 10 4 3 3" xfId="3828"/>
    <cellStyle name="1Outputheader 10 4 3 4" xfId="3829"/>
    <cellStyle name="1Outputheader 10 4 3 5" xfId="3830"/>
    <cellStyle name="1Outputheader 10 4 3 6" xfId="3831"/>
    <cellStyle name="1Outputheader 10 4 3 7" xfId="3832"/>
    <cellStyle name="1Outputheader 10 4 4" xfId="3833"/>
    <cellStyle name="1Outputheader 10 4 4 2" xfId="3834"/>
    <cellStyle name="1Outputheader 10 4 4 3" xfId="3835"/>
    <cellStyle name="1Outputheader 10 4 4 4" xfId="3836"/>
    <cellStyle name="1Outputheader 10 4 5" xfId="3837"/>
    <cellStyle name="1Outputheader 10 4 6" xfId="3838"/>
    <cellStyle name="1Outputheader 10 4 7" xfId="3839"/>
    <cellStyle name="1Outputheader 10 5" xfId="3840"/>
    <cellStyle name="1Outputheader 10 5 2" xfId="3841"/>
    <cellStyle name="1Outputheader 10 5 3" xfId="3842"/>
    <cellStyle name="1Outputheader 10 5 4" xfId="3843"/>
    <cellStyle name="1Outputheader 10 5 5" xfId="3844"/>
    <cellStyle name="1Outputheader 10 5 6" xfId="3845"/>
    <cellStyle name="1Outputheader 10 5 7" xfId="3846"/>
    <cellStyle name="1Outputheader 10 5 8" xfId="3847"/>
    <cellStyle name="1Outputheader 10 6" xfId="3848"/>
    <cellStyle name="1Outputheader 10 6 2" xfId="3849"/>
    <cellStyle name="1Outputheader 10 6 3" xfId="3850"/>
    <cellStyle name="1Outputheader 10 6 4" xfId="3851"/>
    <cellStyle name="1Outputheader 10 6 5" xfId="3852"/>
    <cellStyle name="1Outputheader 10 6 6" xfId="3853"/>
    <cellStyle name="1Outputheader 10 6 7" xfId="3854"/>
    <cellStyle name="1Outputheader 10 7" xfId="3855"/>
    <cellStyle name="1Outputheader 10 7 2" xfId="3856"/>
    <cellStyle name="1Outputheader 10 7 3" xfId="3857"/>
    <cellStyle name="1Outputheader 10 7 4" xfId="3858"/>
    <cellStyle name="1Outputheader 10 8" xfId="3859"/>
    <cellStyle name="1Outputheader 10 9" xfId="3860"/>
    <cellStyle name="1Outputheader 11" xfId="3861"/>
    <cellStyle name="1Outputheader 11 10" xfId="3862"/>
    <cellStyle name="1Outputheader 11 2" xfId="3863"/>
    <cellStyle name="1Outputheader 11 2 2" xfId="3864"/>
    <cellStyle name="1Outputheader 11 2 2 2" xfId="3865"/>
    <cellStyle name="1Outputheader 11 2 2 3" xfId="3866"/>
    <cellStyle name="1Outputheader 11 2 2 4" xfId="3867"/>
    <cellStyle name="1Outputheader 11 2 2 5" xfId="3868"/>
    <cellStyle name="1Outputheader 11 2 2 6" xfId="3869"/>
    <cellStyle name="1Outputheader 11 2 2 7" xfId="3870"/>
    <cellStyle name="1Outputheader 11 2 2 8" xfId="3871"/>
    <cellStyle name="1Outputheader 11 2 3" xfId="3872"/>
    <cellStyle name="1Outputheader 11 2 3 2" xfId="3873"/>
    <cellStyle name="1Outputheader 11 2 3 3" xfId="3874"/>
    <cellStyle name="1Outputheader 11 2 3 4" xfId="3875"/>
    <cellStyle name="1Outputheader 11 2 3 5" xfId="3876"/>
    <cellStyle name="1Outputheader 11 2 3 6" xfId="3877"/>
    <cellStyle name="1Outputheader 11 2 3 7" xfId="3878"/>
    <cellStyle name="1Outputheader 11 2 4" xfId="3879"/>
    <cellStyle name="1Outputheader 11 2 4 2" xfId="3880"/>
    <cellStyle name="1Outputheader 11 2 4 3" xfId="3881"/>
    <cellStyle name="1Outputheader 11 2 4 4" xfId="3882"/>
    <cellStyle name="1Outputheader 11 2 5" xfId="3883"/>
    <cellStyle name="1Outputheader 11 2 6" xfId="3884"/>
    <cellStyle name="1Outputheader 11 2 7" xfId="3885"/>
    <cellStyle name="1Outputheader 11 3" xfId="3886"/>
    <cellStyle name="1Outputheader 11 3 2" xfId="3887"/>
    <cellStyle name="1Outputheader 11 3 2 2" xfId="3888"/>
    <cellStyle name="1Outputheader 11 3 2 3" xfId="3889"/>
    <cellStyle name="1Outputheader 11 3 2 4" xfId="3890"/>
    <cellStyle name="1Outputheader 11 3 2 5" xfId="3891"/>
    <cellStyle name="1Outputheader 11 3 2 6" xfId="3892"/>
    <cellStyle name="1Outputheader 11 3 2 7" xfId="3893"/>
    <cellStyle name="1Outputheader 11 3 2 8" xfId="3894"/>
    <cellStyle name="1Outputheader 11 3 3" xfId="3895"/>
    <cellStyle name="1Outputheader 11 3 3 2" xfId="3896"/>
    <cellStyle name="1Outputheader 11 3 3 3" xfId="3897"/>
    <cellStyle name="1Outputheader 11 3 3 4" xfId="3898"/>
    <cellStyle name="1Outputheader 11 3 3 5" xfId="3899"/>
    <cellStyle name="1Outputheader 11 3 3 6" xfId="3900"/>
    <cellStyle name="1Outputheader 11 3 3 7" xfId="3901"/>
    <cellStyle name="1Outputheader 11 3 4" xfId="3902"/>
    <cellStyle name="1Outputheader 11 3 4 2" xfId="3903"/>
    <cellStyle name="1Outputheader 11 3 4 3" xfId="3904"/>
    <cellStyle name="1Outputheader 11 3 4 4" xfId="3905"/>
    <cellStyle name="1Outputheader 11 3 5" xfId="3906"/>
    <cellStyle name="1Outputheader 11 3 6" xfId="3907"/>
    <cellStyle name="1Outputheader 11 3 7" xfId="3908"/>
    <cellStyle name="1Outputheader 11 4" xfId="3909"/>
    <cellStyle name="1Outputheader 11 4 2" xfId="3910"/>
    <cellStyle name="1Outputheader 11 4 2 2" xfId="3911"/>
    <cellStyle name="1Outputheader 11 4 2 3" xfId="3912"/>
    <cellStyle name="1Outputheader 11 4 2 4" xfId="3913"/>
    <cellStyle name="1Outputheader 11 4 2 5" xfId="3914"/>
    <cellStyle name="1Outputheader 11 4 2 6" xfId="3915"/>
    <cellStyle name="1Outputheader 11 4 2 7" xfId="3916"/>
    <cellStyle name="1Outputheader 11 4 2 8" xfId="3917"/>
    <cellStyle name="1Outputheader 11 4 3" xfId="3918"/>
    <cellStyle name="1Outputheader 11 4 3 2" xfId="3919"/>
    <cellStyle name="1Outputheader 11 4 3 3" xfId="3920"/>
    <cellStyle name="1Outputheader 11 4 3 4" xfId="3921"/>
    <cellStyle name="1Outputheader 11 4 3 5" xfId="3922"/>
    <cellStyle name="1Outputheader 11 4 3 6" xfId="3923"/>
    <cellStyle name="1Outputheader 11 4 3 7" xfId="3924"/>
    <cellStyle name="1Outputheader 11 4 4" xfId="3925"/>
    <cellStyle name="1Outputheader 11 4 4 2" xfId="3926"/>
    <cellStyle name="1Outputheader 11 4 4 3" xfId="3927"/>
    <cellStyle name="1Outputheader 11 4 4 4" xfId="3928"/>
    <cellStyle name="1Outputheader 11 4 5" xfId="3929"/>
    <cellStyle name="1Outputheader 11 4 6" xfId="3930"/>
    <cellStyle name="1Outputheader 11 4 7" xfId="3931"/>
    <cellStyle name="1Outputheader 11 5" xfId="3932"/>
    <cellStyle name="1Outputheader 11 5 2" xfId="3933"/>
    <cellStyle name="1Outputheader 11 5 3" xfId="3934"/>
    <cellStyle name="1Outputheader 11 5 4" xfId="3935"/>
    <cellStyle name="1Outputheader 11 5 5" xfId="3936"/>
    <cellStyle name="1Outputheader 11 5 6" xfId="3937"/>
    <cellStyle name="1Outputheader 11 5 7" xfId="3938"/>
    <cellStyle name="1Outputheader 11 5 8" xfId="3939"/>
    <cellStyle name="1Outputheader 11 6" xfId="3940"/>
    <cellStyle name="1Outputheader 11 6 2" xfId="3941"/>
    <cellStyle name="1Outputheader 11 6 3" xfId="3942"/>
    <cellStyle name="1Outputheader 11 6 4" xfId="3943"/>
    <cellStyle name="1Outputheader 11 6 5" xfId="3944"/>
    <cellStyle name="1Outputheader 11 6 6" xfId="3945"/>
    <cellStyle name="1Outputheader 11 6 7" xfId="3946"/>
    <cellStyle name="1Outputheader 11 7" xfId="3947"/>
    <cellStyle name="1Outputheader 11 7 2" xfId="3948"/>
    <cellStyle name="1Outputheader 11 7 3" xfId="3949"/>
    <cellStyle name="1Outputheader 11 7 4" xfId="3950"/>
    <cellStyle name="1Outputheader 11 8" xfId="3951"/>
    <cellStyle name="1Outputheader 11 9" xfId="3952"/>
    <cellStyle name="1Outputheader 12" xfId="3953"/>
    <cellStyle name="1Outputheader 12 10" xfId="3954"/>
    <cellStyle name="1Outputheader 12 2" xfId="3955"/>
    <cellStyle name="1Outputheader 12 2 2" xfId="3956"/>
    <cellStyle name="1Outputheader 12 2 2 2" xfId="3957"/>
    <cellStyle name="1Outputheader 12 2 2 3" xfId="3958"/>
    <cellStyle name="1Outputheader 12 2 2 4" xfId="3959"/>
    <cellStyle name="1Outputheader 12 2 2 5" xfId="3960"/>
    <cellStyle name="1Outputheader 12 2 2 6" xfId="3961"/>
    <cellStyle name="1Outputheader 12 2 2 7" xfId="3962"/>
    <cellStyle name="1Outputheader 12 2 2 8" xfId="3963"/>
    <cellStyle name="1Outputheader 12 2 3" xfId="3964"/>
    <cellStyle name="1Outputheader 12 2 3 2" xfId="3965"/>
    <cellStyle name="1Outputheader 12 2 3 3" xfId="3966"/>
    <cellStyle name="1Outputheader 12 2 3 4" xfId="3967"/>
    <cellStyle name="1Outputheader 12 2 3 5" xfId="3968"/>
    <cellStyle name="1Outputheader 12 2 3 6" xfId="3969"/>
    <cellStyle name="1Outputheader 12 2 3 7" xfId="3970"/>
    <cellStyle name="1Outputheader 12 2 4" xfId="3971"/>
    <cellStyle name="1Outputheader 12 2 4 2" xfId="3972"/>
    <cellStyle name="1Outputheader 12 2 4 3" xfId="3973"/>
    <cellStyle name="1Outputheader 12 2 4 4" xfId="3974"/>
    <cellStyle name="1Outputheader 12 2 5" xfId="3975"/>
    <cellStyle name="1Outputheader 12 2 6" xfId="3976"/>
    <cellStyle name="1Outputheader 12 2 7" xfId="3977"/>
    <cellStyle name="1Outputheader 12 3" xfId="3978"/>
    <cellStyle name="1Outputheader 12 3 2" xfId="3979"/>
    <cellStyle name="1Outputheader 12 3 2 2" xfId="3980"/>
    <cellStyle name="1Outputheader 12 3 2 3" xfId="3981"/>
    <cellStyle name="1Outputheader 12 3 2 4" xfId="3982"/>
    <cellStyle name="1Outputheader 12 3 2 5" xfId="3983"/>
    <cellStyle name="1Outputheader 12 3 2 6" xfId="3984"/>
    <cellStyle name="1Outputheader 12 3 2 7" xfId="3985"/>
    <cellStyle name="1Outputheader 12 3 2 8" xfId="3986"/>
    <cellStyle name="1Outputheader 12 3 3" xfId="3987"/>
    <cellStyle name="1Outputheader 12 3 3 2" xfId="3988"/>
    <cellStyle name="1Outputheader 12 3 3 3" xfId="3989"/>
    <cellStyle name="1Outputheader 12 3 3 4" xfId="3990"/>
    <cellStyle name="1Outputheader 12 3 3 5" xfId="3991"/>
    <cellStyle name="1Outputheader 12 3 3 6" xfId="3992"/>
    <cellStyle name="1Outputheader 12 3 3 7" xfId="3993"/>
    <cellStyle name="1Outputheader 12 3 4" xfId="3994"/>
    <cellStyle name="1Outputheader 12 3 4 2" xfId="3995"/>
    <cellStyle name="1Outputheader 12 3 4 3" xfId="3996"/>
    <cellStyle name="1Outputheader 12 3 4 4" xfId="3997"/>
    <cellStyle name="1Outputheader 12 3 5" xfId="3998"/>
    <cellStyle name="1Outputheader 12 3 6" xfId="3999"/>
    <cellStyle name="1Outputheader 12 3 7" xfId="4000"/>
    <cellStyle name="1Outputheader 12 4" xfId="4001"/>
    <cellStyle name="1Outputheader 12 4 2" xfId="4002"/>
    <cellStyle name="1Outputheader 12 4 2 2" xfId="4003"/>
    <cellStyle name="1Outputheader 12 4 2 3" xfId="4004"/>
    <cellStyle name="1Outputheader 12 4 2 4" xfId="4005"/>
    <cellStyle name="1Outputheader 12 4 2 5" xfId="4006"/>
    <cellStyle name="1Outputheader 12 4 2 6" xfId="4007"/>
    <cellStyle name="1Outputheader 12 4 2 7" xfId="4008"/>
    <cellStyle name="1Outputheader 12 4 2 8" xfId="4009"/>
    <cellStyle name="1Outputheader 12 4 3" xfId="4010"/>
    <cellStyle name="1Outputheader 12 4 3 2" xfId="4011"/>
    <cellStyle name="1Outputheader 12 4 3 3" xfId="4012"/>
    <cellStyle name="1Outputheader 12 4 3 4" xfId="4013"/>
    <cellStyle name="1Outputheader 12 4 3 5" xfId="4014"/>
    <cellStyle name="1Outputheader 12 4 3 6" xfId="4015"/>
    <cellStyle name="1Outputheader 12 4 3 7" xfId="4016"/>
    <cellStyle name="1Outputheader 12 4 4" xfId="4017"/>
    <cellStyle name="1Outputheader 12 4 4 2" xfId="4018"/>
    <cellStyle name="1Outputheader 12 4 4 3" xfId="4019"/>
    <cellStyle name="1Outputheader 12 4 4 4" xfId="4020"/>
    <cellStyle name="1Outputheader 12 4 5" xfId="4021"/>
    <cellStyle name="1Outputheader 12 4 6" xfId="4022"/>
    <cellStyle name="1Outputheader 12 4 7" xfId="4023"/>
    <cellStyle name="1Outputheader 12 5" xfId="4024"/>
    <cellStyle name="1Outputheader 12 5 2" xfId="4025"/>
    <cellStyle name="1Outputheader 12 5 3" xfId="4026"/>
    <cellStyle name="1Outputheader 12 5 4" xfId="4027"/>
    <cellStyle name="1Outputheader 12 5 5" xfId="4028"/>
    <cellStyle name="1Outputheader 12 5 6" xfId="4029"/>
    <cellStyle name="1Outputheader 12 5 7" xfId="4030"/>
    <cellStyle name="1Outputheader 12 5 8" xfId="4031"/>
    <cellStyle name="1Outputheader 12 6" xfId="4032"/>
    <cellStyle name="1Outputheader 12 6 2" xfId="4033"/>
    <cellStyle name="1Outputheader 12 6 3" xfId="4034"/>
    <cellStyle name="1Outputheader 12 6 4" xfId="4035"/>
    <cellStyle name="1Outputheader 12 6 5" xfId="4036"/>
    <cellStyle name="1Outputheader 12 6 6" xfId="4037"/>
    <cellStyle name="1Outputheader 12 6 7" xfId="4038"/>
    <cellStyle name="1Outputheader 12 7" xfId="4039"/>
    <cellStyle name="1Outputheader 12 7 2" xfId="4040"/>
    <cellStyle name="1Outputheader 12 7 3" xfId="4041"/>
    <cellStyle name="1Outputheader 12 7 4" xfId="4042"/>
    <cellStyle name="1Outputheader 12 8" xfId="4043"/>
    <cellStyle name="1Outputheader 12 9" xfId="4044"/>
    <cellStyle name="1Outputheader 13" xfId="4045"/>
    <cellStyle name="1Outputheader 13 10" xfId="4046"/>
    <cellStyle name="1Outputheader 13 2" xfId="4047"/>
    <cellStyle name="1Outputheader 13 2 2" xfId="4048"/>
    <cellStyle name="1Outputheader 13 2 2 2" xfId="4049"/>
    <cellStyle name="1Outputheader 13 2 2 3" xfId="4050"/>
    <cellStyle name="1Outputheader 13 2 2 4" xfId="4051"/>
    <cellStyle name="1Outputheader 13 2 2 5" xfId="4052"/>
    <cellStyle name="1Outputheader 13 2 2 6" xfId="4053"/>
    <cellStyle name="1Outputheader 13 2 2 7" xfId="4054"/>
    <cellStyle name="1Outputheader 13 2 2 8" xfId="4055"/>
    <cellStyle name="1Outputheader 13 2 3" xfId="4056"/>
    <cellStyle name="1Outputheader 13 2 3 2" xfId="4057"/>
    <cellStyle name="1Outputheader 13 2 3 3" xfId="4058"/>
    <cellStyle name="1Outputheader 13 2 3 4" xfId="4059"/>
    <cellStyle name="1Outputheader 13 2 3 5" xfId="4060"/>
    <cellStyle name="1Outputheader 13 2 3 6" xfId="4061"/>
    <cellStyle name="1Outputheader 13 2 3 7" xfId="4062"/>
    <cellStyle name="1Outputheader 13 2 4" xfId="4063"/>
    <cellStyle name="1Outputheader 13 2 4 2" xfId="4064"/>
    <cellStyle name="1Outputheader 13 2 4 3" xfId="4065"/>
    <cellStyle name="1Outputheader 13 2 4 4" xfId="4066"/>
    <cellStyle name="1Outputheader 13 2 5" xfId="4067"/>
    <cellStyle name="1Outputheader 13 2 6" xfId="4068"/>
    <cellStyle name="1Outputheader 13 2 7" xfId="4069"/>
    <cellStyle name="1Outputheader 13 3" xfId="4070"/>
    <cellStyle name="1Outputheader 13 3 2" xfId="4071"/>
    <cellStyle name="1Outputheader 13 3 2 2" xfId="4072"/>
    <cellStyle name="1Outputheader 13 3 2 3" xfId="4073"/>
    <cellStyle name="1Outputheader 13 3 2 4" xfId="4074"/>
    <cellStyle name="1Outputheader 13 3 2 5" xfId="4075"/>
    <cellStyle name="1Outputheader 13 3 2 6" xfId="4076"/>
    <cellStyle name="1Outputheader 13 3 2 7" xfId="4077"/>
    <cellStyle name="1Outputheader 13 3 2 8" xfId="4078"/>
    <cellStyle name="1Outputheader 13 3 3" xfId="4079"/>
    <cellStyle name="1Outputheader 13 3 3 2" xfId="4080"/>
    <cellStyle name="1Outputheader 13 3 3 3" xfId="4081"/>
    <cellStyle name="1Outputheader 13 3 3 4" xfId="4082"/>
    <cellStyle name="1Outputheader 13 3 3 5" xfId="4083"/>
    <cellStyle name="1Outputheader 13 3 3 6" xfId="4084"/>
    <cellStyle name="1Outputheader 13 3 3 7" xfId="4085"/>
    <cellStyle name="1Outputheader 13 3 4" xfId="4086"/>
    <cellStyle name="1Outputheader 13 3 4 2" xfId="4087"/>
    <cellStyle name="1Outputheader 13 3 4 3" xfId="4088"/>
    <cellStyle name="1Outputheader 13 3 4 4" xfId="4089"/>
    <cellStyle name="1Outputheader 13 3 5" xfId="4090"/>
    <cellStyle name="1Outputheader 13 3 6" xfId="4091"/>
    <cellStyle name="1Outputheader 13 3 7" xfId="4092"/>
    <cellStyle name="1Outputheader 13 4" xfId="4093"/>
    <cellStyle name="1Outputheader 13 4 2" xfId="4094"/>
    <cellStyle name="1Outputheader 13 4 2 2" xfId="4095"/>
    <cellStyle name="1Outputheader 13 4 2 3" xfId="4096"/>
    <cellStyle name="1Outputheader 13 4 2 4" xfId="4097"/>
    <cellStyle name="1Outputheader 13 4 2 5" xfId="4098"/>
    <cellStyle name="1Outputheader 13 4 2 6" xfId="4099"/>
    <cellStyle name="1Outputheader 13 4 2 7" xfId="4100"/>
    <cellStyle name="1Outputheader 13 4 2 8" xfId="4101"/>
    <cellStyle name="1Outputheader 13 4 3" xfId="4102"/>
    <cellStyle name="1Outputheader 13 4 3 2" xfId="4103"/>
    <cellStyle name="1Outputheader 13 4 3 3" xfId="4104"/>
    <cellStyle name="1Outputheader 13 4 3 4" xfId="4105"/>
    <cellStyle name="1Outputheader 13 4 3 5" xfId="4106"/>
    <cellStyle name="1Outputheader 13 4 3 6" xfId="4107"/>
    <cellStyle name="1Outputheader 13 4 3 7" xfId="4108"/>
    <cellStyle name="1Outputheader 13 4 4" xfId="4109"/>
    <cellStyle name="1Outputheader 13 4 4 2" xfId="4110"/>
    <cellStyle name="1Outputheader 13 4 4 3" xfId="4111"/>
    <cellStyle name="1Outputheader 13 4 4 4" xfId="4112"/>
    <cellStyle name="1Outputheader 13 4 5" xfId="4113"/>
    <cellStyle name="1Outputheader 13 4 6" xfId="4114"/>
    <cellStyle name="1Outputheader 13 4 7" xfId="4115"/>
    <cellStyle name="1Outputheader 13 5" xfId="4116"/>
    <cellStyle name="1Outputheader 13 5 2" xfId="4117"/>
    <cellStyle name="1Outputheader 13 5 3" xfId="4118"/>
    <cellStyle name="1Outputheader 13 5 4" xfId="4119"/>
    <cellStyle name="1Outputheader 13 5 5" xfId="4120"/>
    <cellStyle name="1Outputheader 13 5 6" xfId="4121"/>
    <cellStyle name="1Outputheader 13 5 7" xfId="4122"/>
    <cellStyle name="1Outputheader 13 5 8" xfId="4123"/>
    <cellStyle name="1Outputheader 13 6" xfId="4124"/>
    <cellStyle name="1Outputheader 13 6 2" xfId="4125"/>
    <cellStyle name="1Outputheader 13 6 3" xfId="4126"/>
    <cellStyle name="1Outputheader 13 6 4" xfId="4127"/>
    <cellStyle name="1Outputheader 13 6 5" xfId="4128"/>
    <cellStyle name="1Outputheader 13 6 6" xfId="4129"/>
    <cellStyle name="1Outputheader 13 6 7" xfId="4130"/>
    <cellStyle name="1Outputheader 13 7" xfId="4131"/>
    <cellStyle name="1Outputheader 13 7 2" xfId="4132"/>
    <cellStyle name="1Outputheader 13 7 3" xfId="4133"/>
    <cellStyle name="1Outputheader 13 7 4" xfId="4134"/>
    <cellStyle name="1Outputheader 13 8" xfId="4135"/>
    <cellStyle name="1Outputheader 13 9" xfId="4136"/>
    <cellStyle name="1Outputheader 14" xfId="4137"/>
    <cellStyle name="1Outputheader 14 10" xfId="4138"/>
    <cellStyle name="1Outputheader 14 2" xfId="4139"/>
    <cellStyle name="1Outputheader 14 2 2" xfId="4140"/>
    <cellStyle name="1Outputheader 14 2 2 2" xfId="4141"/>
    <cellStyle name="1Outputheader 14 2 2 3" xfId="4142"/>
    <cellStyle name="1Outputheader 14 2 2 4" xfId="4143"/>
    <cellStyle name="1Outputheader 14 2 2 5" xfId="4144"/>
    <cellStyle name="1Outputheader 14 2 2 6" xfId="4145"/>
    <cellStyle name="1Outputheader 14 2 2 7" xfId="4146"/>
    <cellStyle name="1Outputheader 14 2 2 8" xfId="4147"/>
    <cellStyle name="1Outputheader 14 2 3" xfId="4148"/>
    <cellStyle name="1Outputheader 14 2 3 2" xfId="4149"/>
    <cellStyle name="1Outputheader 14 2 3 3" xfId="4150"/>
    <cellStyle name="1Outputheader 14 2 3 4" xfId="4151"/>
    <cellStyle name="1Outputheader 14 2 3 5" xfId="4152"/>
    <cellStyle name="1Outputheader 14 2 3 6" xfId="4153"/>
    <cellStyle name="1Outputheader 14 2 3 7" xfId="4154"/>
    <cellStyle name="1Outputheader 14 2 4" xfId="4155"/>
    <cellStyle name="1Outputheader 14 2 4 2" xfId="4156"/>
    <cellStyle name="1Outputheader 14 2 4 3" xfId="4157"/>
    <cellStyle name="1Outputheader 14 2 4 4" xfId="4158"/>
    <cellStyle name="1Outputheader 14 2 5" xfId="4159"/>
    <cellStyle name="1Outputheader 14 2 6" xfId="4160"/>
    <cellStyle name="1Outputheader 14 2 7" xfId="4161"/>
    <cellStyle name="1Outputheader 14 3" xfId="4162"/>
    <cellStyle name="1Outputheader 14 3 2" xfId="4163"/>
    <cellStyle name="1Outputheader 14 3 2 2" xfId="4164"/>
    <cellStyle name="1Outputheader 14 3 2 3" xfId="4165"/>
    <cellStyle name="1Outputheader 14 3 2 4" xfId="4166"/>
    <cellStyle name="1Outputheader 14 3 2 5" xfId="4167"/>
    <cellStyle name="1Outputheader 14 3 2 6" xfId="4168"/>
    <cellStyle name="1Outputheader 14 3 2 7" xfId="4169"/>
    <cellStyle name="1Outputheader 14 3 2 8" xfId="4170"/>
    <cellStyle name="1Outputheader 14 3 3" xfId="4171"/>
    <cellStyle name="1Outputheader 14 3 3 2" xfId="4172"/>
    <cellStyle name="1Outputheader 14 3 3 3" xfId="4173"/>
    <cellStyle name="1Outputheader 14 3 3 4" xfId="4174"/>
    <cellStyle name="1Outputheader 14 3 3 5" xfId="4175"/>
    <cellStyle name="1Outputheader 14 3 3 6" xfId="4176"/>
    <cellStyle name="1Outputheader 14 3 3 7" xfId="4177"/>
    <cellStyle name="1Outputheader 14 3 4" xfId="4178"/>
    <cellStyle name="1Outputheader 14 3 4 2" xfId="4179"/>
    <cellStyle name="1Outputheader 14 3 4 3" xfId="4180"/>
    <cellStyle name="1Outputheader 14 3 4 4" xfId="4181"/>
    <cellStyle name="1Outputheader 14 3 5" xfId="4182"/>
    <cellStyle name="1Outputheader 14 3 6" xfId="4183"/>
    <cellStyle name="1Outputheader 14 3 7" xfId="4184"/>
    <cellStyle name="1Outputheader 14 4" xfId="4185"/>
    <cellStyle name="1Outputheader 14 4 2" xfId="4186"/>
    <cellStyle name="1Outputheader 14 4 2 2" xfId="4187"/>
    <cellStyle name="1Outputheader 14 4 2 3" xfId="4188"/>
    <cellStyle name="1Outputheader 14 4 2 4" xfId="4189"/>
    <cellStyle name="1Outputheader 14 4 2 5" xfId="4190"/>
    <cellStyle name="1Outputheader 14 4 2 6" xfId="4191"/>
    <cellStyle name="1Outputheader 14 4 2 7" xfId="4192"/>
    <cellStyle name="1Outputheader 14 4 2 8" xfId="4193"/>
    <cellStyle name="1Outputheader 14 4 3" xfId="4194"/>
    <cellStyle name="1Outputheader 14 4 3 2" xfId="4195"/>
    <cellStyle name="1Outputheader 14 4 3 3" xfId="4196"/>
    <cellStyle name="1Outputheader 14 4 3 4" xfId="4197"/>
    <cellStyle name="1Outputheader 14 4 3 5" xfId="4198"/>
    <cellStyle name="1Outputheader 14 4 3 6" xfId="4199"/>
    <cellStyle name="1Outputheader 14 4 3 7" xfId="4200"/>
    <cellStyle name="1Outputheader 14 4 4" xfId="4201"/>
    <cellStyle name="1Outputheader 14 4 4 2" xfId="4202"/>
    <cellStyle name="1Outputheader 14 4 4 3" xfId="4203"/>
    <cellStyle name="1Outputheader 14 4 4 4" xfId="4204"/>
    <cellStyle name="1Outputheader 14 4 5" xfId="4205"/>
    <cellStyle name="1Outputheader 14 4 6" xfId="4206"/>
    <cellStyle name="1Outputheader 14 4 7" xfId="4207"/>
    <cellStyle name="1Outputheader 14 5" xfId="4208"/>
    <cellStyle name="1Outputheader 14 5 2" xfId="4209"/>
    <cellStyle name="1Outputheader 14 5 3" xfId="4210"/>
    <cellStyle name="1Outputheader 14 5 4" xfId="4211"/>
    <cellStyle name="1Outputheader 14 5 5" xfId="4212"/>
    <cellStyle name="1Outputheader 14 5 6" xfId="4213"/>
    <cellStyle name="1Outputheader 14 5 7" xfId="4214"/>
    <cellStyle name="1Outputheader 14 5 8" xfId="4215"/>
    <cellStyle name="1Outputheader 14 6" xfId="4216"/>
    <cellStyle name="1Outputheader 14 6 2" xfId="4217"/>
    <cellStyle name="1Outputheader 14 6 3" xfId="4218"/>
    <cellStyle name="1Outputheader 14 6 4" xfId="4219"/>
    <cellStyle name="1Outputheader 14 6 5" xfId="4220"/>
    <cellStyle name="1Outputheader 14 6 6" xfId="4221"/>
    <cellStyle name="1Outputheader 14 6 7" xfId="4222"/>
    <cellStyle name="1Outputheader 14 7" xfId="4223"/>
    <cellStyle name="1Outputheader 14 7 2" xfId="4224"/>
    <cellStyle name="1Outputheader 14 7 3" xfId="4225"/>
    <cellStyle name="1Outputheader 14 7 4" xfId="4226"/>
    <cellStyle name="1Outputheader 14 8" xfId="4227"/>
    <cellStyle name="1Outputheader 14 9" xfId="4228"/>
    <cellStyle name="1Outputheader 15" xfId="4229"/>
    <cellStyle name="1Outputheader 15 10" xfId="4230"/>
    <cellStyle name="1Outputheader 15 2" xfId="4231"/>
    <cellStyle name="1Outputheader 15 2 2" xfId="4232"/>
    <cellStyle name="1Outputheader 15 2 2 2" xfId="4233"/>
    <cellStyle name="1Outputheader 15 2 2 3" xfId="4234"/>
    <cellStyle name="1Outputheader 15 2 2 4" xfId="4235"/>
    <cellStyle name="1Outputheader 15 2 2 5" xfId="4236"/>
    <cellStyle name="1Outputheader 15 2 2 6" xfId="4237"/>
    <cellStyle name="1Outputheader 15 2 2 7" xfId="4238"/>
    <cellStyle name="1Outputheader 15 2 2 8" xfId="4239"/>
    <cellStyle name="1Outputheader 15 2 3" xfId="4240"/>
    <cellStyle name="1Outputheader 15 2 3 2" xfId="4241"/>
    <cellStyle name="1Outputheader 15 2 3 3" xfId="4242"/>
    <cellStyle name="1Outputheader 15 2 3 4" xfId="4243"/>
    <cellStyle name="1Outputheader 15 2 3 5" xfId="4244"/>
    <cellStyle name="1Outputheader 15 2 3 6" xfId="4245"/>
    <cellStyle name="1Outputheader 15 2 3 7" xfId="4246"/>
    <cellStyle name="1Outputheader 15 2 4" xfId="4247"/>
    <cellStyle name="1Outputheader 15 2 4 2" xfId="4248"/>
    <cellStyle name="1Outputheader 15 2 4 3" xfId="4249"/>
    <cellStyle name="1Outputheader 15 2 4 4" xfId="4250"/>
    <cellStyle name="1Outputheader 15 2 5" xfId="4251"/>
    <cellStyle name="1Outputheader 15 2 6" xfId="4252"/>
    <cellStyle name="1Outputheader 15 2 7" xfId="4253"/>
    <cellStyle name="1Outputheader 15 3" xfId="4254"/>
    <cellStyle name="1Outputheader 15 3 2" xfId="4255"/>
    <cellStyle name="1Outputheader 15 3 2 2" xfId="4256"/>
    <cellStyle name="1Outputheader 15 3 2 3" xfId="4257"/>
    <cellStyle name="1Outputheader 15 3 2 4" xfId="4258"/>
    <cellStyle name="1Outputheader 15 3 2 5" xfId="4259"/>
    <cellStyle name="1Outputheader 15 3 2 6" xfId="4260"/>
    <cellStyle name="1Outputheader 15 3 2 7" xfId="4261"/>
    <cellStyle name="1Outputheader 15 3 2 8" xfId="4262"/>
    <cellStyle name="1Outputheader 15 3 3" xfId="4263"/>
    <cellStyle name="1Outputheader 15 3 3 2" xfId="4264"/>
    <cellStyle name="1Outputheader 15 3 3 3" xfId="4265"/>
    <cellStyle name="1Outputheader 15 3 3 4" xfId="4266"/>
    <cellStyle name="1Outputheader 15 3 3 5" xfId="4267"/>
    <cellStyle name="1Outputheader 15 3 3 6" xfId="4268"/>
    <cellStyle name="1Outputheader 15 3 3 7" xfId="4269"/>
    <cellStyle name="1Outputheader 15 3 4" xfId="4270"/>
    <cellStyle name="1Outputheader 15 3 4 2" xfId="4271"/>
    <cellStyle name="1Outputheader 15 3 4 3" xfId="4272"/>
    <cellStyle name="1Outputheader 15 3 4 4" xfId="4273"/>
    <cellStyle name="1Outputheader 15 3 5" xfId="4274"/>
    <cellStyle name="1Outputheader 15 3 6" xfId="4275"/>
    <cellStyle name="1Outputheader 15 3 7" xfId="4276"/>
    <cellStyle name="1Outputheader 15 4" xfId="4277"/>
    <cellStyle name="1Outputheader 15 4 2" xfId="4278"/>
    <cellStyle name="1Outputheader 15 4 2 2" xfId="4279"/>
    <cellStyle name="1Outputheader 15 4 2 3" xfId="4280"/>
    <cellStyle name="1Outputheader 15 4 2 4" xfId="4281"/>
    <cellStyle name="1Outputheader 15 4 2 5" xfId="4282"/>
    <cellStyle name="1Outputheader 15 4 2 6" xfId="4283"/>
    <cellStyle name="1Outputheader 15 4 2 7" xfId="4284"/>
    <cellStyle name="1Outputheader 15 4 2 8" xfId="4285"/>
    <cellStyle name="1Outputheader 15 4 3" xfId="4286"/>
    <cellStyle name="1Outputheader 15 4 3 2" xfId="4287"/>
    <cellStyle name="1Outputheader 15 4 3 3" xfId="4288"/>
    <cellStyle name="1Outputheader 15 4 3 4" xfId="4289"/>
    <cellStyle name="1Outputheader 15 4 3 5" xfId="4290"/>
    <cellStyle name="1Outputheader 15 4 3 6" xfId="4291"/>
    <cellStyle name="1Outputheader 15 4 3 7" xfId="4292"/>
    <cellStyle name="1Outputheader 15 4 4" xfId="4293"/>
    <cellStyle name="1Outputheader 15 4 4 2" xfId="4294"/>
    <cellStyle name="1Outputheader 15 4 4 3" xfId="4295"/>
    <cellStyle name="1Outputheader 15 4 4 4" xfId="4296"/>
    <cellStyle name="1Outputheader 15 4 5" xfId="4297"/>
    <cellStyle name="1Outputheader 15 4 6" xfId="4298"/>
    <cellStyle name="1Outputheader 15 4 7" xfId="4299"/>
    <cellStyle name="1Outputheader 15 5" xfId="4300"/>
    <cellStyle name="1Outputheader 15 5 2" xfId="4301"/>
    <cellStyle name="1Outputheader 15 5 3" xfId="4302"/>
    <cellStyle name="1Outputheader 15 5 4" xfId="4303"/>
    <cellStyle name="1Outputheader 15 5 5" xfId="4304"/>
    <cellStyle name="1Outputheader 15 5 6" xfId="4305"/>
    <cellStyle name="1Outputheader 15 5 7" xfId="4306"/>
    <cellStyle name="1Outputheader 15 5 8" xfId="4307"/>
    <cellStyle name="1Outputheader 15 6" xfId="4308"/>
    <cellStyle name="1Outputheader 15 6 2" xfId="4309"/>
    <cellStyle name="1Outputheader 15 6 3" xfId="4310"/>
    <cellStyle name="1Outputheader 15 6 4" xfId="4311"/>
    <cellStyle name="1Outputheader 15 6 5" xfId="4312"/>
    <cellStyle name="1Outputheader 15 6 6" xfId="4313"/>
    <cellStyle name="1Outputheader 15 6 7" xfId="4314"/>
    <cellStyle name="1Outputheader 15 7" xfId="4315"/>
    <cellStyle name="1Outputheader 15 7 2" xfId="4316"/>
    <cellStyle name="1Outputheader 15 7 3" xfId="4317"/>
    <cellStyle name="1Outputheader 15 7 4" xfId="4318"/>
    <cellStyle name="1Outputheader 15 8" xfId="4319"/>
    <cellStyle name="1Outputheader 15 9" xfId="4320"/>
    <cellStyle name="1Outputheader 16" xfId="4321"/>
    <cellStyle name="1Outputheader 16 10" xfId="4322"/>
    <cellStyle name="1Outputheader 16 2" xfId="4323"/>
    <cellStyle name="1Outputheader 16 2 2" xfId="4324"/>
    <cellStyle name="1Outputheader 16 2 2 2" xfId="4325"/>
    <cellStyle name="1Outputheader 16 2 2 3" xfId="4326"/>
    <cellStyle name="1Outputheader 16 2 2 4" xfId="4327"/>
    <cellStyle name="1Outputheader 16 2 2 5" xfId="4328"/>
    <cellStyle name="1Outputheader 16 2 2 6" xfId="4329"/>
    <cellStyle name="1Outputheader 16 2 2 7" xfId="4330"/>
    <cellStyle name="1Outputheader 16 2 2 8" xfId="4331"/>
    <cellStyle name="1Outputheader 16 2 3" xfId="4332"/>
    <cellStyle name="1Outputheader 16 2 3 2" xfId="4333"/>
    <cellStyle name="1Outputheader 16 2 3 3" xfId="4334"/>
    <cellStyle name="1Outputheader 16 2 3 4" xfId="4335"/>
    <cellStyle name="1Outputheader 16 2 3 5" xfId="4336"/>
    <cellStyle name="1Outputheader 16 2 3 6" xfId="4337"/>
    <cellStyle name="1Outputheader 16 2 3 7" xfId="4338"/>
    <cellStyle name="1Outputheader 16 2 4" xfId="4339"/>
    <cellStyle name="1Outputheader 16 2 4 2" xfId="4340"/>
    <cellStyle name="1Outputheader 16 2 4 3" xfId="4341"/>
    <cellStyle name="1Outputheader 16 2 4 4" xfId="4342"/>
    <cellStyle name="1Outputheader 16 2 5" xfId="4343"/>
    <cellStyle name="1Outputheader 16 2 6" xfId="4344"/>
    <cellStyle name="1Outputheader 16 2 7" xfId="4345"/>
    <cellStyle name="1Outputheader 16 3" xfId="4346"/>
    <cellStyle name="1Outputheader 16 3 2" xfId="4347"/>
    <cellStyle name="1Outputheader 16 3 2 2" xfId="4348"/>
    <cellStyle name="1Outputheader 16 3 2 3" xfId="4349"/>
    <cellStyle name="1Outputheader 16 3 2 4" xfId="4350"/>
    <cellStyle name="1Outputheader 16 3 2 5" xfId="4351"/>
    <cellStyle name="1Outputheader 16 3 2 6" xfId="4352"/>
    <cellStyle name="1Outputheader 16 3 2 7" xfId="4353"/>
    <cellStyle name="1Outputheader 16 3 2 8" xfId="4354"/>
    <cellStyle name="1Outputheader 16 3 3" xfId="4355"/>
    <cellStyle name="1Outputheader 16 3 3 2" xfId="4356"/>
    <cellStyle name="1Outputheader 16 3 3 3" xfId="4357"/>
    <cellStyle name="1Outputheader 16 3 3 4" xfId="4358"/>
    <cellStyle name="1Outputheader 16 3 3 5" xfId="4359"/>
    <cellStyle name="1Outputheader 16 3 3 6" xfId="4360"/>
    <cellStyle name="1Outputheader 16 3 3 7" xfId="4361"/>
    <cellStyle name="1Outputheader 16 3 4" xfId="4362"/>
    <cellStyle name="1Outputheader 16 3 4 2" xfId="4363"/>
    <cellStyle name="1Outputheader 16 3 4 3" xfId="4364"/>
    <cellStyle name="1Outputheader 16 3 4 4" xfId="4365"/>
    <cellStyle name="1Outputheader 16 3 5" xfId="4366"/>
    <cellStyle name="1Outputheader 16 3 6" xfId="4367"/>
    <cellStyle name="1Outputheader 16 3 7" xfId="4368"/>
    <cellStyle name="1Outputheader 16 4" xfId="4369"/>
    <cellStyle name="1Outputheader 16 4 2" xfId="4370"/>
    <cellStyle name="1Outputheader 16 4 2 2" xfId="4371"/>
    <cellStyle name="1Outputheader 16 4 2 3" xfId="4372"/>
    <cellStyle name="1Outputheader 16 4 2 4" xfId="4373"/>
    <cellStyle name="1Outputheader 16 4 2 5" xfId="4374"/>
    <cellStyle name="1Outputheader 16 4 2 6" xfId="4375"/>
    <cellStyle name="1Outputheader 16 4 2 7" xfId="4376"/>
    <cellStyle name="1Outputheader 16 4 2 8" xfId="4377"/>
    <cellStyle name="1Outputheader 16 4 3" xfId="4378"/>
    <cellStyle name="1Outputheader 16 4 3 2" xfId="4379"/>
    <cellStyle name="1Outputheader 16 4 3 3" xfId="4380"/>
    <cellStyle name="1Outputheader 16 4 3 4" xfId="4381"/>
    <cellStyle name="1Outputheader 16 4 3 5" xfId="4382"/>
    <cellStyle name="1Outputheader 16 4 3 6" xfId="4383"/>
    <cellStyle name="1Outputheader 16 4 3 7" xfId="4384"/>
    <cellStyle name="1Outputheader 16 4 4" xfId="4385"/>
    <cellStyle name="1Outputheader 16 4 4 2" xfId="4386"/>
    <cellStyle name="1Outputheader 16 4 4 3" xfId="4387"/>
    <cellStyle name="1Outputheader 16 4 4 4" xfId="4388"/>
    <cellStyle name="1Outputheader 16 4 5" xfId="4389"/>
    <cellStyle name="1Outputheader 16 4 6" xfId="4390"/>
    <cellStyle name="1Outputheader 16 4 7" xfId="4391"/>
    <cellStyle name="1Outputheader 16 5" xfId="4392"/>
    <cellStyle name="1Outputheader 16 5 2" xfId="4393"/>
    <cellStyle name="1Outputheader 16 5 3" xfId="4394"/>
    <cellStyle name="1Outputheader 16 5 4" xfId="4395"/>
    <cellStyle name="1Outputheader 16 5 5" xfId="4396"/>
    <cellStyle name="1Outputheader 16 5 6" xfId="4397"/>
    <cellStyle name="1Outputheader 16 5 7" xfId="4398"/>
    <cellStyle name="1Outputheader 16 5 8" xfId="4399"/>
    <cellStyle name="1Outputheader 16 6" xfId="4400"/>
    <cellStyle name="1Outputheader 16 6 2" xfId="4401"/>
    <cellStyle name="1Outputheader 16 6 3" xfId="4402"/>
    <cellStyle name="1Outputheader 16 6 4" xfId="4403"/>
    <cellStyle name="1Outputheader 16 6 5" xfId="4404"/>
    <cellStyle name="1Outputheader 16 6 6" xfId="4405"/>
    <cellStyle name="1Outputheader 16 6 7" xfId="4406"/>
    <cellStyle name="1Outputheader 16 7" xfId="4407"/>
    <cellStyle name="1Outputheader 16 7 2" xfId="4408"/>
    <cellStyle name="1Outputheader 16 7 3" xfId="4409"/>
    <cellStyle name="1Outputheader 16 7 4" xfId="4410"/>
    <cellStyle name="1Outputheader 16 8" xfId="4411"/>
    <cellStyle name="1Outputheader 16 9" xfId="4412"/>
    <cellStyle name="1Outputheader 17" xfId="4413"/>
    <cellStyle name="1Outputheader 17 2" xfId="4414"/>
    <cellStyle name="1Outputheader 17 2 2" xfId="4415"/>
    <cellStyle name="1Outputheader 17 2 3" xfId="4416"/>
    <cellStyle name="1Outputheader 17 2 4" xfId="4417"/>
    <cellStyle name="1Outputheader 17 2 5" xfId="4418"/>
    <cellStyle name="1Outputheader 17 2 6" xfId="4419"/>
    <cellStyle name="1Outputheader 17 2 7" xfId="4420"/>
    <cellStyle name="1Outputheader 17 2 8" xfId="4421"/>
    <cellStyle name="1Outputheader 17 3" xfId="4422"/>
    <cellStyle name="1Outputheader 17 3 2" xfId="4423"/>
    <cellStyle name="1Outputheader 17 3 3" xfId="4424"/>
    <cellStyle name="1Outputheader 17 3 4" xfId="4425"/>
    <cellStyle name="1Outputheader 17 3 5" xfId="4426"/>
    <cellStyle name="1Outputheader 17 3 6" xfId="4427"/>
    <cellStyle name="1Outputheader 17 3 7" xfId="4428"/>
    <cellStyle name="1Outputheader 17 4" xfId="4429"/>
    <cellStyle name="1Outputheader 17 4 2" xfId="4430"/>
    <cellStyle name="1Outputheader 17 4 3" xfId="4431"/>
    <cellStyle name="1Outputheader 17 4 4" xfId="4432"/>
    <cellStyle name="1Outputheader 17 5" xfId="4433"/>
    <cellStyle name="1Outputheader 17 6" xfId="4434"/>
    <cellStyle name="1Outputheader 17 7" xfId="4435"/>
    <cellStyle name="1Outputheader 18" xfId="4436"/>
    <cellStyle name="1Outputheader 18 2" xfId="4437"/>
    <cellStyle name="1Outputheader 18 2 2" xfId="4438"/>
    <cellStyle name="1Outputheader 18 2 3" xfId="4439"/>
    <cellStyle name="1Outputheader 18 2 4" xfId="4440"/>
    <cellStyle name="1Outputheader 18 2 5" xfId="4441"/>
    <cellStyle name="1Outputheader 18 2 6" xfId="4442"/>
    <cellStyle name="1Outputheader 18 2 7" xfId="4443"/>
    <cellStyle name="1Outputheader 18 2 8" xfId="4444"/>
    <cellStyle name="1Outputheader 18 3" xfId="4445"/>
    <cellStyle name="1Outputheader 18 3 2" xfId="4446"/>
    <cellStyle name="1Outputheader 18 3 3" xfId="4447"/>
    <cellStyle name="1Outputheader 18 3 4" xfId="4448"/>
    <cellStyle name="1Outputheader 18 3 5" xfId="4449"/>
    <cellStyle name="1Outputheader 18 3 6" xfId="4450"/>
    <cellStyle name="1Outputheader 18 3 7" xfId="4451"/>
    <cellStyle name="1Outputheader 18 4" xfId="4452"/>
    <cellStyle name="1Outputheader 18 4 2" xfId="4453"/>
    <cellStyle name="1Outputheader 18 4 3" xfId="4454"/>
    <cellStyle name="1Outputheader 18 4 4" xfId="4455"/>
    <cellStyle name="1Outputheader 18 5" xfId="4456"/>
    <cellStyle name="1Outputheader 18 6" xfId="4457"/>
    <cellStyle name="1Outputheader 18 7" xfId="4458"/>
    <cellStyle name="1Outputheader 19" xfId="4459"/>
    <cellStyle name="1Outputheader 19 2" xfId="4460"/>
    <cellStyle name="1Outputheader 19 2 2" xfId="4461"/>
    <cellStyle name="1Outputheader 19 2 3" xfId="4462"/>
    <cellStyle name="1Outputheader 19 2 4" xfId="4463"/>
    <cellStyle name="1Outputheader 19 2 5" xfId="4464"/>
    <cellStyle name="1Outputheader 19 2 6" xfId="4465"/>
    <cellStyle name="1Outputheader 19 2 7" xfId="4466"/>
    <cellStyle name="1Outputheader 19 2 8" xfId="4467"/>
    <cellStyle name="1Outputheader 19 3" xfId="4468"/>
    <cellStyle name="1Outputheader 19 3 2" xfId="4469"/>
    <cellStyle name="1Outputheader 19 3 3" xfId="4470"/>
    <cellStyle name="1Outputheader 19 3 4" xfId="4471"/>
    <cellStyle name="1Outputheader 19 3 5" xfId="4472"/>
    <cellStyle name="1Outputheader 19 3 6" xfId="4473"/>
    <cellStyle name="1Outputheader 19 3 7" xfId="4474"/>
    <cellStyle name="1Outputheader 19 4" xfId="4475"/>
    <cellStyle name="1Outputheader 19 4 2" xfId="4476"/>
    <cellStyle name="1Outputheader 19 4 3" xfId="4477"/>
    <cellStyle name="1Outputheader 19 4 4" xfId="4478"/>
    <cellStyle name="1Outputheader 19 5" xfId="4479"/>
    <cellStyle name="1Outputheader 19 6" xfId="4480"/>
    <cellStyle name="1Outputheader 19 7" xfId="4481"/>
    <cellStyle name="1Outputheader 2" xfId="4482"/>
    <cellStyle name="1Outputheader 2 10" xfId="4483"/>
    <cellStyle name="1Outputheader 2 2" xfId="4484"/>
    <cellStyle name="1Outputheader 2 2 2" xfId="4485"/>
    <cellStyle name="1Outputheader 2 2 2 2" xfId="4486"/>
    <cellStyle name="1Outputheader 2 2 2 3" xfId="4487"/>
    <cellStyle name="1Outputheader 2 2 2 4" xfId="4488"/>
    <cellStyle name="1Outputheader 2 2 2 5" xfId="4489"/>
    <cellStyle name="1Outputheader 2 2 2 6" xfId="4490"/>
    <cellStyle name="1Outputheader 2 2 2 7" xfId="4491"/>
    <cellStyle name="1Outputheader 2 2 2 8" xfId="4492"/>
    <cellStyle name="1Outputheader 2 2 3" xfId="4493"/>
    <cellStyle name="1Outputheader 2 2 3 2" xfId="4494"/>
    <cellStyle name="1Outputheader 2 2 3 3" xfId="4495"/>
    <cellStyle name="1Outputheader 2 2 3 4" xfId="4496"/>
    <cellStyle name="1Outputheader 2 2 3 5" xfId="4497"/>
    <cellStyle name="1Outputheader 2 2 3 6" xfId="4498"/>
    <cellStyle name="1Outputheader 2 2 3 7" xfId="4499"/>
    <cellStyle name="1Outputheader 2 2 4" xfId="4500"/>
    <cellStyle name="1Outputheader 2 2 4 2" xfId="4501"/>
    <cellStyle name="1Outputheader 2 2 4 3" xfId="4502"/>
    <cellStyle name="1Outputheader 2 2 4 4" xfId="4503"/>
    <cellStyle name="1Outputheader 2 2 5" xfId="4504"/>
    <cellStyle name="1Outputheader 2 2 6" xfId="4505"/>
    <cellStyle name="1Outputheader 2 2 7" xfId="4506"/>
    <cellStyle name="1Outputheader 2 3" xfId="4507"/>
    <cellStyle name="1Outputheader 2 3 2" xfId="4508"/>
    <cellStyle name="1Outputheader 2 3 2 2" xfId="4509"/>
    <cellStyle name="1Outputheader 2 3 2 3" xfId="4510"/>
    <cellStyle name="1Outputheader 2 3 2 4" xfId="4511"/>
    <cellStyle name="1Outputheader 2 3 2 5" xfId="4512"/>
    <cellStyle name="1Outputheader 2 3 2 6" xfId="4513"/>
    <cellStyle name="1Outputheader 2 3 2 7" xfId="4514"/>
    <cellStyle name="1Outputheader 2 3 2 8" xfId="4515"/>
    <cellStyle name="1Outputheader 2 3 3" xfId="4516"/>
    <cellStyle name="1Outputheader 2 3 3 2" xfId="4517"/>
    <cellStyle name="1Outputheader 2 3 3 3" xfId="4518"/>
    <cellStyle name="1Outputheader 2 3 3 4" xfId="4519"/>
    <cellStyle name="1Outputheader 2 3 3 5" xfId="4520"/>
    <cellStyle name="1Outputheader 2 3 3 6" xfId="4521"/>
    <cellStyle name="1Outputheader 2 3 3 7" xfId="4522"/>
    <cellStyle name="1Outputheader 2 3 4" xfId="4523"/>
    <cellStyle name="1Outputheader 2 3 4 2" xfId="4524"/>
    <cellStyle name="1Outputheader 2 3 4 3" xfId="4525"/>
    <cellStyle name="1Outputheader 2 3 4 4" xfId="4526"/>
    <cellStyle name="1Outputheader 2 3 5" xfId="4527"/>
    <cellStyle name="1Outputheader 2 3 6" xfId="4528"/>
    <cellStyle name="1Outputheader 2 3 7" xfId="4529"/>
    <cellStyle name="1Outputheader 2 4" xfId="4530"/>
    <cellStyle name="1Outputheader 2 4 2" xfId="4531"/>
    <cellStyle name="1Outputheader 2 4 2 2" xfId="4532"/>
    <cellStyle name="1Outputheader 2 4 2 3" xfId="4533"/>
    <cellStyle name="1Outputheader 2 4 2 4" xfId="4534"/>
    <cellStyle name="1Outputheader 2 4 2 5" xfId="4535"/>
    <cellStyle name="1Outputheader 2 4 2 6" xfId="4536"/>
    <cellStyle name="1Outputheader 2 4 2 7" xfId="4537"/>
    <cellStyle name="1Outputheader 2 4 2 8" xfId="4538"/>
    <cellStyle name="1Outputheader 2 4 3" xfId="4539"/>
    <cellStyle name="1Outputheader 2 4 3 2" xfId="4540"/>
    <cellStyle name="1Outputheader 2 4 3 3" xfId="4541"/>
    <cellStyle name="1Outputheader 2 4 3 4" xfId="4542"/>
    <cellStyle name="1Outputheader 2 4 3 5" xfId="4543"/>
    <cellStyle name="1Outputheader 2 4 3 6" xfId="4544"/>
    <cellStyle name="1Outputheader 2 4 3 7" xfId="4545"/>
    <cellStyle name="1Outputheader 2 4 4" xfId="4546"/>
    <cellStyle name="1Outputheader 2 4 4 2" xfId="4547"/>
    <cellStyle name="1Outputheader 2 4 4 3" xfId="4548"/>
    <cellStyle name="1Outputheader 2 4 4 4" xfId="4549"/>
    <cellStyle name="1Outputheader 2 4 5" xfId="4550"/>
    <cellStyle name="1Outputheader 2 4 6" xfId="4551"/>
    <cellStyle name="1Outputheader 2 4 7" xfId="4552"/>
    <cellStyle name="1Outputheader 2 5" xfId="4553"/>
    <cellStyle name="1Outputheader 2 5 2" xfId="4554"/>
    <cellStyle name="1Outputheader 2 5 3" xfId="4555"/>
    <cellStyle name="1Outputheader 2 5 4" xfId="4556"/>
    <cellStyle name="1Outputheader 2 5 5" xfId="4557"/>
    <cellStyle name="1Outputheader 2 5 6" xfId="4558"/>
    <cellStyle name="1Outputheader 2 5 7" xfId="4559"/>
    <cellStyle name="1Outputheader 2 5 8" xfId="4560"/>
    <cellStyle name="1Outputheader 2 6" xfId="4561"/>
    <cellStyle name="1Outputheader 2 6 2" xfId="4562"/>
    <cellStyle name="1Outputheader 2 6 3" xfId="4563"/>
    <cellStyle name="1Outputheader 2 6 4" xfId="4564"/>
    <cellStyle name="1Outputheader 2 6 5" xfId="4565"/>
    <cellStyle name="1Outputheader 2 6 6" xfId="4566"/>
    <cellStyle name="1Outputheader 2 6 7" xfId="4567"/>
    <cellStyle name="1Outputheader 2 7" xfId="4568"/>
    <cellStyle name="1Outputheader 2 7 2" xfId="4569"/>
    <cellStyle name="1Outputheader 2 7 3" xfId="4570"/>
    <cellStyle name="1Outputheader 2 7 4" xfId="4571"/>
    <cellStyle name="1Outputheader 2 8" xfId="4572"/>
    <cellStyle name="1Outputheader 2 9" xfId="4573"/>
    <cellStyle name="1Outputheader 20" xfId="4574"/>
    <cellStyle name="1Outputheader 20 2" xfId="4575"/>
    <cellStyle name="1Outputheader 20 3" xfId="4576"/>
    <cellStyle name="1Outputheader 20 4" xfId="4577"/>
    <cellStyle name="1Outputheader 20 5" xfId="4578"/>
    <cellStyle name="1Outputheader 20 6" xfId="4579"/>
    <cellStyle name="1Outputheader 20 7" xfId="4580"/>
    <cellStyle name="1Outputheader 20 8" xfId="4581"/>
    <cellStyle name="1Outputheader 21" xfId="4582"/>
    <cellStyle name="1Outputheader 21 2" xfId="4583"/>
    <cellStyle name="1Outputheader 21 3" xfId="4584"/>
    <cellStyle name="1Outputheader 21 4" xfId="4585"/>
    <cellStyle name="1Outputheader 21 5" xfId="4586"/>
    <cellStyle name="1Outputheader 21 6" xfId="4587"/>
    <cellStyle name="1Outputheader 21 7" xfId="4588"/>
    <cellStyle name="1Outputheader 22" xfId="4589"/>
    <cellStyle name="1Outputheader 22 2" xfId="4590"/>
    <cellStyle name="1Outputheader 22 3" xfId="4591"/>
    <cellStyle name="1Outputheader 22 4" xfId="4592"/>
    <cellStyle name="1Outputheader 23" xfId="4593"/>
    <cellStyle name="1Outputheader 24" xfId="4594"/>
    <cellStyle name="1Outputheader 25" xfId="4595"/>
    <cellStyle name="1Outputheader 3" xfId="4596"/>
    <cellStyle name="1Outputheader 3 10" xfId="4597"/>
    <cellStyle name="1Outputheader 3 2" xfId="4598"/>
    <cellStyle name="1Outputheader 3 2 2" xfId="4599"/>
    <cellStyle name="1Outputheader 3 2 2 2" xfId="4600"/>
    <cellStyle name="1Outputheader 3 2 2 3" xfId="4601"/>
    <cellStyle name="1Outputheader 3 2 2 4" xfId="4602"/>
    <cellStyle name="1Outputheader 3 2 2 5" xfId="4603"/>
    <cellStyle name="1Outputheader 3 2 2 6" xfId="4604"/>
    <cellStyle name="1Outputheader 3 2 2 7" xfId="4605"/>
    <cellStyle name="1Outputheader 3 2 2 8" xfId="4606"/>
    <cellStyle name="1Outputheader 3 2 3" xfId="4607"/>
    <cellStyle name="1Outputheader 3 2 3 2" xfId="4608"/>
    <cellStyle name="1Outputheader 3 2 3 3" xfId="4609"/>
    <cellStyle name="1Outputheader 3 2 3 4" xfId="4610"/>
    <cellStyle name="1Outputheader 3 2 3 5" xfId="4611"/>
    <cellStyle name="1Outputheader 3 2 3 6" xfId="4612"/>
    <cellStyle name="1Outputheader 3 2 3 7" xfId="4613"/>
    <cellStyle name="1Outputheader 3 2 4" xfId="4614"/>
    <cellStyle name="1Outputheader 3 2 4 2" xfId="4615"/>
    <cellStyle name="1Outputheader 3 2 4 3" xfId="4616"/>
    <cellStyle name="1Outputheader 3 2 4 4" xfId="4617"/>
    <cellStyle name="1Outputheader 3 2 5" xfId="4618"/>
    <cellStyle name="1Outputheader 3 2 6" xfId="4619"/>
    <cellStyle name="1Outputheader 3 2 7" xfId="4620"/>
    <cellStyle name="1Outputheader 3 3" xfId="4621"/>
    <cellStyle name="1Outputheader 3 3 2" xfId="4622"/>
    <cellStyle name="1Outputheader 3 3 2 2" xfId="4623"/>
    <cellStyle name="1Outputheader 3 3 2 3" xfId="4624"/>
    <cellStyle name="1Outputheader 3 3 2 4" xfId="4625"/>
    <cellStyle name="1Outputheader 3 3 2 5" xfId="4626"/>
    <cellStyle name="1Outputheader 3 3 2 6" xfId="4627"/>
    <cellStyle name="1Outputheader 3 3 2 7" xfId="4628"/>
    <cellStyle name="1Outputheader 3 3 2 8" xfId="4629"/>
    <cellStyle name="1Outputheader 3 3 3" xfId="4630"/>
    <cellStyle name="1Outputheader 3 3 3 2" xfId="4631"/>
    <cellStyle name="1Outputheader 3 3 3 3" xfId="4632"/>
    <cellStyle name="1Outputheader 3 3 3 4" xfId="4633"/>
    <cellStyle name="1Outputheader 3 3 3 5" xfId="4634"/>
    <cellStyle name="1Outputheader 3 3 3 6" xfId="4635"/>
    <cellStyle name="1Outputheader 3 3 3 7" xfId="4636"/>
    <cellStyle name="1Outputheader 3 3 4" xfId="4637"/>
    <cellStyle name="1Outputheader 3 3 4 2" xfId="4638"/>
    <cellStyle name="1Outputheader 3 3 4 3" xfId="4639"/>
    <cellStyle name="1Outputheader 3 3 4 4" xfId="4640"/>
    <cellStyle name="1Outputheader 3 3 5" xfId="4641"/>
    <cellStyle name="1Outputheader 3 3 6" xfId="4642"/>
    <cellStyle name="1Outputheader 3 3 7" xfId="4643"/>
    <cellStyle name="1Outputheader 3 4" xfId="4644"/>
    <cellStyle name="1Outputheader 3 4 2" xfId="4645"/>
    <cellStyle name="1Outputheader 3 4 2 2" xfId="4646"/>
    <cellStyle name="1Outputheader 3 4 2 3" xfId="4647"/>
    <cellStyle name="1Outputheader 3 4 2 4" xfId="4648"/>
    <cellStyle name="1Outputheader 3 4 2 5" xfId="4649"/>
    <cellStyle name="1Outputheader 3 4 2 6" xfId="4650"/>
    <cellStyle name="1Outputheader 3 4 2 7" xfId="4651"/>
    <cellStyle name="1Outputheader 3 4 2 8" xfId="4652"/>
    <cellStyle name="1Outputheader 3 4 3" xfId="4653"/>
    <cellStyle name="1Outputheader 3 4 3 2" xfId="4654"/>
    <cellStyle name="1Outputheader 3 4 3 3" xfId="4655"/>
    <cellStyle name="1Outputheader 3 4 3 4" xfId="4656"/>
    <cellStyle name="1Outputheader 3 4 3 5" xfId="4657"/>
    <cellStyle name="1Outputheader 3 4 3 6" xfId="4658"/>
    <cellStyle name="1Outputheader 3 4 3 7" xfId="4659"/>
    <cellStyle name="1Outputheader 3 4 4" xfId="4660"/>
    <cellStyle name="1Outputheader 3 4 4 2" xfId="4661"/>
    <cellStyle name="1Outputheader 3 4 4 3" xfId="4662"/>
    <cellStyle name="1Outputheader 3 4 4 4" xfId="4663"/>
    <cellStyle name="1Outputheader 3 4 5" xfId="4664"/>
    <cellStyle name="1Outputheader 3 4 6" xfId="4665"/>
    <cellStyle name="1Outputheader 3 4 7" xfId="4666"/>
    <cellStyle name="1Outputheader 3 5" xfId="4667"/>
    <cellStyle name="1Outputheader 3 5 2" xfId="4668"/>
    <cellStyle name="1Outputheader 3 5 3" xfId="4669"/>
    <cellStyle name="1Outputheader 3 5 4" xfId="4670"/>
    <cellStyle name="1Outputheader 3 5 5" xfId="4671"/>
    <cellStyle name="1Outputheader 3 5 6" xfId="4672"/>
    <cellStyle name="1Outputheader 3 5 7" xfId="4673"/>
    <cellStyle name="1Outputheader 3 5 8" xfId="4674"/>
    <cellStyle name="1Outputheader 3 6" xfId="4675"/>
    <cellStyle name="1Outputheader 3 6 2" xfId="4676"/>
    <cellStyle name="1Outputheader 3 6 3" xfId="4677"/>
    <cellStyle name="1Outputheader 3 6 4" xfId="4678"/>
    <cellStyle name="1Outputheader 3 6 5" xfId="4679"/>
    <cellStyle name="1Outputheader 3 6 6" xfId="4680"/>
    <cellStyle name="1Outputheader 3 6 7" xfId="4681"/>
    <cellStyle name="1Outputheader 3 7" xfId="4682"/>
    <cellStyle name="1Outputheader 3 7 2" xfId="4683"/>
    <cellStyle name="1Outputheader 3 7 3" xfId="4684"/>
    <cellStyle name="1Outputheader 3 7 4" xfId="4685"/>
    <cellStyle name="1Outputheader 3 8" xfId="4686"/>
    <cellStyle name="1Outputheader 3 9" xfId="4687"/>
    <cellStyle name="1Outputheader 4" xfId="4688"/>
    <cellStyle name="1Outputheader 4 10" xfId="4689"/>
    <cellStyle name="1Outputheader 4 2" xfId="4690"/>
    <cellStyle name="1Outputheader 4 2 2" xfId="4691"/>
    <cellStyle name="1Outputheader 4 2 2 2" xfId="4692"/>
    <cellStyle name="1Outputheader 4 2 2 3" xfId="4693"/>
    <cellStyle name="1Outputheader 4 2 2 4" xfId="4694"/>
    <cellStyle name="1Outputheader 4 2 2 5" xfId="4695"/>
    <cellStyle name="1Outputheader 4 2 2 6" xfId="4696"/>
    <cellStyle name="1Outputheader 4 2 2 7" xfId="4697"/>
    <cellStyle name="1Outputheader 4 2 2 8" xfId="4698"/>
    <cellStyle name="1Outputheader 4 2 3" xfId="4699"/>
    <cellStyle name="1Outputheader 4 2 3 2" xfId="4700"/>
    <cellStyle name="1Outputheader 4 2 3 3" xfId="4701"/>
    <cellStyle name="1Outputheader 4 2 3 4" xfId="4702"/>
    <cellStyle name="1Outputheader 4 2 3 5" xfId="4703"/>
    <cellStyle name="1Outputheader 4 2 3 6" xfId="4704"/>
    <cellStyle name="1Outputheader 4 2 3 7" xfId="4705"/>
    <cellStyle name="1Outputheader 4 2 4" xfId="4706"/>
    <cellStyle name="1Outputheader 4 2 4 2" xfId="4707"/>
    <cellStyle name="1Outputheader 4 2 4 3" xfId="4708"/>
    <cellStyle name="1Outputheader 4 2 4 4" xfId="4709"/>
    <cellStyle name="1Outputheader 4 2 5" xfId="4710"/>
    <cellStyle name="1Outputheader 4 2 6" xfId="4711"/>
    <cellStyle name="1Outputheader 4 2 7" xfId="4712"/>
    <cellStyle name="1Outputheader 4 3" xfId="4713"/>
    <cellStyle name="1Outputheader 4 3 2" xfId="4714"/>
    <cellStyle name="1Outputheader 4 3 2 2" xfId="4715"/>
    <cellStyle name="1Outputheader 4 3 2 3" xfId="4716"/>
    <cellStyle name="1Outputheader 4 3 2 4" xfId="4717"/>
    <cellStyle name="1Outputheader 4 3 2 5" xfId="4718"/>
    <cellStyle name="1Outputheader 4 3 2 6" xfId="4719"/>
    <cellStyle name="1Outputheader 4 3 2 7" xfId="4720"/>
    <cellStyle name="1Outputheader 4 3 2 8" xfId="4721"/>
    <cellStyle name="1Outputheader 4 3 3" xfId="4722"/>
    <cellStyle name="1Outputheader 4 3 3 2" xfId="4723"/>
    <cellStyle name="1Outputheader 4 3 3 3" xfId="4724"/>
    <cellStyle name="1Outputheader 4 3 3 4" xfId="4725"/>
    <cellStyle name="1Outputheader 4 3 3 5" xfId="4726"/>
    <cellStyle name="1Outputheader 4 3 3 6" xfId="4727"/>
    <cellStyle name="1Outputheader 4 3 3 7" xfId="4728"/>
    <cellStyle name="1Outputheader 4 3 4" xfId="4729"/>
    <cellStyle name="1Outputheader 4 3 4 2" xfId="4730"/>
    <cellStyle name="1Outputheader 4 3 4 3" xfId="4731"/>
    <cellStyle name="1Outputheader 4 3 4 4" xfId="4732"/>
    <cellStyle name="1Outputheader 4 3 5" xfId="4733"/>
    <cellStyle name="1Outputheader 4 3 6" xfId="4734"/>
    <cellStyle name="1Outputheader 4 3 7" xfId="4735"/>
    <cellStyle name="1Outputheader 4 4" xfId="4736"/>
    <cellStyle name="1Outputheader 4 4 2" xfId="4737"/>
    <cellStyle name="1Outputheader 4 4 2 2" xfId="4738"/>
    <cellStyle name="1Outputheader 4 4 2 3" xfId="4739"/>
    <cellStyle name="1Outputheader 4 4 2 4" xfId="4740"/>
    <cellStyle name="1Outputheader 4 4 2 5" xfId="4741"/>
    <cellStyle name="1Outputheader 4 4 2 6" xfId="4742"/>
    <cellStyle name="1Outputheader 4 4 2 7" xfId="4743"/>
    <cellStyle name="1Outputheader 4 4 2 8" xfId="4744"/>
    <cellStyle name="1Outputheader 4 4 3" xfId="4745"/>
    <cellStyle name="1Outputheader 4 4 3 2" xfId="4746"/>
    <cellStyle name="1Outputheader 4 4 3 3" xfId="4747"/>
    <cellStyle name="1Outputheader 4 4 3 4" xfId="4748"/>
    <cellStyle name="1Outputheader 4 4 3 5" xfId="4749"/>
    <cellStyle name="1Outputheader 4 4 3 6" xfId="4750"/>
    <cellStyle name="1Outputheader 4 4 3 7" xfId="4751"/>
    <cellStyle name="1Outputheader 4 4 4" xfId="4752"/>
    <cellStyle name="1Outputheader 4 4 4 2" xfId="4753"/>
    <cellStyle name="1Outputheader 4 4 4 3" xfId="4754"/>
    <cellStyle name="1Outputheader 4 4 4 4" xfId="4755"/>
    <cellStyle name="1Outputheader 4 4 5" xfId="4756"/>
    <cellStyle name="1Outputheader 4 4 6" xfId="4757"/>
    <cellStyle name="1Outputheader 4 4 7" xfId="4758"/>
    <cellStyle name="1Outputheader 4 5" xfId="4759"/>
    <cellStyle name="1Outputheader 4 5 2" xfId="4760"/>
    <cellStyle name="1Outputheader 4 5 3" xfId="4761"/>
    <cellStyle name="1Outputheader 4 5 4" xfId="4762"/>
    <cellStyle name="1Outputheader 4 5 5" xfId="4763"/>
    <cellStyle name="1Outputheader 4 5 6" xfId="4764"/>
    <cellStyle name="1Outputheader 4 5 7" xfId="4765"/>
    <cellStyle name="1Outputheader 4 5 8" xfId="4766"/>
    <cellStyle name="1Outputheader 4 6" xfId="4767"/>
    <cellStyle name="1Outputheader 4 6 2" xfId="4768"/>
    <cellStyle name="1Outputheader 4 6 3" xfId="4769"/>
    <cellStyle name="1Outputheader 4 6 4" xfId="4770"/>
    <cellStyle name="1Outputheader 4 6 5" xfId="4771"/>
    <cellStyle name="1Outputheader 4 6 6" xfId="4772"/>
    <cellStyle name="1Outputheader 4 6 7" xfId="4773"/>
    <cellStyle name="1Outputheader 4 7" xfId="4774"/>
    <cellStyle name="1Outputheader 4 7 2" xfId="4775"/>
    <cellStyle name="1Outputheader 4 7 3" xfId="4776"/>
    <cellStyle name="1Outputheader 4 7 4" xfId="4777"/>
    <cellStyle name="1Outputheader 4 8" xfId="4778"/>
    <cellStyle name="1Outputheader 4 9" xfId="4779"/>
    <cellStyle name="1Outputheader 5" xfId="4780"/>
    <cellStyle name="1Outputheader 5 10" xfId="4781"/>
    <cellStyle name="1Outputheader 5 2" xfId="4782"/>
    <cellStyle name="1Outputheader 5 2 2" xfId="4783"/>
    <cellStyle name="1Outputheader 5 2 2 2" xfId="4784"/>
    <cellStyle name="1Outputheader 5 2 2 3" xfId="4785"/>
    <cellStyle name="1Outputheader 5 2 2 4" xfId="4786"/>
    <cellStyle name="1Outputheader 5 2 2 5" xfId="4787"/>
    <cellStyle name="1Outputheader 5 2 2 6" xfId="4788"/>
    <cellStyle name="1Outputheader 5 2 2 7" xfId="4789"/>
    <cellStyle name="1Outputheader 5 2 2 8" xfId="4790"/>
    <cellStyle name="1Outputheader 5 2 3" xfId="4791"/>
    <cellStyle name="1Outputheader 5 2 3 2" xfId="4792"/>
    <cellStyle name="1Outputheader 5 2 3 3" xfId="4793"/>
    <cellStyle name="1Outputheader 5 2 3 4" xfId="4794"/>
    <cellStyle name="1Outputheader 5 2 3 5" xfId="4795"/>
    <cellStyle name="1Outputheader 5 2 3 6" xfId="4796"/>
    <cellStyle name="1Outputheader 5 2 3 7" xfId="4797"/>
    <cellStyle name="1Outputheader 5 2 4" xfId="4798"/>
    <cellStyle name="1Outputheader 5 2 4 2" xfId="4799"/>
    <cellStyle name="1Outputheader 5 2 4 3" xfId="4800"/>
    <cellStyle name="1Outputheader 5 2 4 4" xfId="4801"/>
    <cellStyle name="1Outputheader 5 2 5" xfId="4802"/>
    <cellStyle name="1Outputheader 5 2 6" xfId="4803"/>
    <cellStyle name="1Outputheader 5 2 7" xfId="4804"/>
    <cellStyle name="1Outputheader 5 3" xfId="4805"/>
    <cellStyle name="1Outputheader 5 3 2" xfId="4806"/>
    <cellStyle name="1Outputheader 5 3 2 2" xfId="4807"/>
    <cellStyle name="1Outputheader 5 3 2 3" xfId="4808"/>
    <cellStyle name="1Outputheader 5 3 2 4" xfId="4809"/>
    <cellStyle name="1Outputheader 5 3 2 5" xfId="4810"/>
    <cellStyle name="1Outputheader 5 3 2 6" xfId="4811"/>
    <cellStyle name="1Outputheader 5 3 2 7" xfId="4812"/>
    <cellStyle name="1Outputheader 5 3 2 8" xfId="4813"/>
    <cellStyle name="1Outputheader 5 3 3" xfId="4814"/>
    <cellStyle name="1Outputheader 5 3 3 2" xfId="4815"/>
    <cellStyle name="1Outputheader 5 3 3 3" xfId="4816"/>
    <cellStyle name="1Outputheader 5 3 3 4" xfId="4817"/>
    <cellStyle name="1Outputheader 5 3 3 5" xfId="4818"/>
    <cellStyle name="1Outputheader 5 3 3 6" xfId="4819"/>
    <cellStyle name="1Outputheader 5 3 3 7" xfId="4820"/>
    <cellStyle name="1Outputheader 5 3 4" xfId="4821"/>
    <cellStyle name="1Outputheader 5 3 4 2" xfId="4822"/>
    <cellStyle name="1Outputheader 5 3 4 3" xfId="4823"/>
    <cellStyle name="1Outputheader 5 3 4 4" xfId="4824"/>
    <cellStyle name="1Outputheader 5 3 5" xfId="4825"/>
    <cellStyle name="1Outputheader 5 3 6" xfId="4826"/>
    <cellStyle name="1Outputheader 5 3 7" xfId="4827"/>
    <cellStyle name="1Outputheader 5 4" xfId="4828"/>
    <cellStyle name="1Outputheader 5 4 2" xfId="4829"/>
    <cellStyle name="1Outputheader 5 4 2 2" xfId="4830"/>
    <cellStyle name="1Outputheader 5 4 2 3" xfId="4831"/>
    <cellStyle name="1Outputheader 5 4 2 4" xfId="4832"/>
    <cellStyle name="1Outputheader 5 4 2 5" xfId="4833"/>
    <cellStyle name="1Outputheader 5 4 2 6" xfId="4834"/>
    <cellStyle name="1Outputheader 5 4 2 7" xfId="4835"/>
    <cellStyle name="1Outputheader 5 4 2 8" xfId="4836"/>
    <cellStyle name="1Outputheader 5 4 3" xfId="4837"/>
    <cellStyle name="1Outputheader 5 4 3 2" xfId="4838"/>
    <cellStyle name="1Outputheader 5 4 3 3" xfId="4839"/>
    <cellStyle name="1Outputheader 5 4 3 4" xfId="4840"/>
    <cellStyle name="1Outputheader 5 4 3 5" xfId="4841"/>
    <cellStyle name="1Outputheader 5 4 3 6" xfId="4842"/>
    <cellStyle name="1Outputheader 5 4 3 7" xfId="4843"/>
    <cellStyle name="1Outputheader 5 4 4" xfId="4844"/>
    <cellStyle name="1Outputheader 5 4 4 2" xfId="4845"/>
    <cellStyle name="1Outputheader 5 4 4 3" xfId="4846"/>
    <cellStyle name="1Outputheader 5 4 4 4" xfId="4847"/>
    <cellStyle name="1Outputheader 5 4 5" xfId="4848"/>
    <cellStyle name="1Outputheader 5 4 6" xfId="4849"/>
    <cellStyle name="1Outputheader 5 4 7" xfId="4850"/>
    <cellStyle name="1Outputheader 5 5" xfId="4851"/>
    <cellStyle name="1Outputheader 5 5 2" xfId="4852"/>
    <cellStyle name="1Outputheader 5 5 3" xfId="4853"/>
    <cellStyle name="1Outputheader 5 5 4" xfId="4854"/>
    <cellStyle name="1Outputheader 5 5 5" xfId="4855"/>
    <cellStyle name="1Outputheader 5 5 6" xfId="4856"/>
    <cellStyle name="1Outputheader 5 5 7" xfId="4857"/>
    <cellStyle name="1Outputheader 5 5 8" xfId="4858"/>
    <cellStyle name="1Outputheader 5 6" xfId="4859"/>
    <cellStyle name="1Outputheader 5 6 2" xfId="4860"/>
    <cellStyle name="1Outputheader 5 6 3" xfId="4861"/>
    <cellStyle name="1Outputheader 5 6 4" xfId="4862"/>
    <cellStyle name="1Outputheader 5 6 5" xfId="4863"/>
    <cellStyle name="1Outputheader 5 6 6" xfId="4864"/>
    <cellStyle name="1Outputheader 5 6 7" xfId="4865"/>
    <cellStyle name="1Outputheader 5 7" xfId="4866"/>
    <cellStyle name="1Outputheader 5 7 2" xfId="4867"/>
    <cellStyle name="1Outputheader 5 7 3" xfId="4868"/>
    <cellStyle name="1Outputheader 5 7 4" xfId="4869"/>
    <cellStyle name="1Outputheader 5 8" xfId="4870"/>
    <cellStyle name="1Outputheader 5 9" xfId="4871"/>
    <cellStyle name="1Outputheader 6" xfId="4872"/>
    <cellStyle name="1Outputheader 6 10" xfId="4873"/>
    <cellStyle name="1Outputheader 6 2" xfId="4874"/>
    <cellStyle name="1Outputheader 6 2 2" xfId="4875"/>
    <cellStyle name="1Outputheader 6 2 2 2" xfId="4876"/>
    <cellStyle name="1Outputheader 6 2 2 3" xfId="4877"/>
    <cellStyle name="1Outputheader 6 2 2 4" xfId="4878"/>
    <cellStyle name="1Outputheader 6 2 2 5" xfId="4879"/>
    <cellStyle name="1Outputheader 6 2 2 6" xfId="4880"/>
    <cellStyle name="1Outputheader 6 2 2 7" xfId="4881"/>
    <cellStyle name="1Outputheader 6 2 2 8" xfId="4882"/>
    <cellStyle name="1Outputheader 6 2 3" xfId="4883"/>
    <cellStyle name="1Outputheader 6 2 3 2" xfId="4884"/>
    <cellStyle name="1Outputheader 6 2 3 3" xfId="4885"/>
    <cellStyle name="1Outputheader 6 2 3 4" xfId="4886"/>
    <cellStyle name="1Outputheader 6 2 3 5" xfId="4887"/>
    <cellStyle name="1Outputheader 6 2 3 6" xfId="4888"/>
    <cellStyle name="1Outputheader 6 2 3 7" xfId="4889"/>
    <cellStyle name="1Outputheader 6 2 4" xfId="4890"/>
    <cellStyle name="1Outputheader 6 2 4 2" xfId="4891"/>
    <cellStyle name="1Outputheader 6 2 4 3" xfId="4892"/>
    <cellStyle name="1Outputheader 6 2 4 4" xfId="4893"/>
    <cellStyle name="1Outputheader 6 2 5" xfId="4894"/>
    <cellStyle name="1Outputheader 6 2 6" xfId="4895"/>
    <cellStyle name="1Outputheader 6 2 7" xfId="4896"/>
    <cellStyle name="1Outputheader 6 3" xfId="4897"/>
    <cellStyle name="1Outputheader 6 3 2" xfId="4898"/>
    <cellStyle name="1Outputheader 6 3 2 2" xfId="4899"/>
    <cellStyle name="1Outputheader 6 3 2 3" xfId="4900"/>
    <cellStyle name="1Outputheader 6 3 2 4" xfId="4901"/>
    <cellStyle name="1Outputheader 6 3 2 5" xfId="4902"/>
    <cellStyle name="1Outputheader 6 3 2 6" xfId="4903"/>
    <cellStyle name="1Outputheader 6 3 2 7" xfId="4904"/>
    <cellStyle name="1Outputheader 6 3 2 8" xfId="4905"/>
    <cellStyle name="1Outputheader 6 3 3" xfId="4906"/>
    <cellStyle name="1Outputheader 6 3 3 2" xfId="4907"/>
    <cellStyle name="1Outputheader 6 3 3 3" xfId="4908"/>
    <cellStyle name="1Outputheader 6 3 3 4" xfId="4909"/>
    <cellStyle name="1Outputheader 6 3 3 5" xfId="4910"/>
    <cellStyle name="1Outputheader 6 3 3 6" xfId="4911"/>
    <cellStyle name="1Outputheader 6 3 3 7" xfId="4912"/>
    <cellStyle name="1Outputheader 6 3 4" xfId="4913"/>
    <cellStyle name="1Outputheader 6 3 4 2" xfId="4914"/>
    <cellStyle name="1Outputheader 6 3 4 3" xfId="4915"/>
    <cellStyle name="1Outputheader 6 3 4 4" xfId="4916"/>
    <cellStyle name="1Outputheader 6 3 5" xfId="4917"/>
    <cellStyle name="1Outputheader 6 3 6" xfId="4918"/>
    <cellStyle name="1Outputheader 6 3 7" xfId="4919"/>
    <cellStyle name="1Outputheader 6 4" xfId="4920"/>
    <cellStyle name="1Outputheader 6 4 2" xfId="4921"/>
    <cellStyle name="1Outputheader 6 4 2 2" xfId="4922"/>
    <cellStyle name="1Outputheader 6 4 2 3" xfId="4923"/>
    <cellStyle name="1Outputheader 6 4 2 4" xfId="4924"/>
    <cellStyle name="1Outputheader 6 4 2 5" xfId="4925"/>
    <cellStyle name="1Outputheader 6 4 2 6" xfId="4926"/>
    <cellStyle name="1Outputheader 6 4 2 7" xfId="4927"/>
    <cellStyle name="1Outputheader 6 4 2 8" xfId="4928"/>
    <cellStyle name="1Outputheader 6 4 3" xfId="4929"/>
    <cellStyle name="1Outputheader 6 4 3 2" xfId="4930"/>
    <cellStyle name="1Outputheader 6 4 3 3" xfId="4931"/>
    <cellStyle name="1Outputheader 6 4 3 4" xfId="4932"/>
    <cellStyle name="1Outputheader 6 4 3 5" xfId="4933"/>
    <cellStyle name="1Outputheader 6 4 3 6" xfId="4934"/>
    <cellStyle name="1Outputheader 6 4 3 7" xfId="4935"/>
    <cellStyle name="1Outputheader 6 4 4" xfId="4936"/>
    <cellStyle name="1Outputheader 6 4 4 2" xfId="4937"/>
    <cellStyle name="1Outputheader 6 4 4 3" xfId="4938"/>
    <cellStyle name="1Outputheader 6 4 4 4" xfId="4939"/>
    <cellStyle name="1Outputheader 6 4 5" xfId="4940"/>
    <cellStyle name="1Outputheader 6 4 6" xfId="4941"/>
    <cellStyle name="1Outputheader 6 4 7" xfId="4942"/>
    <cellStyle name="1Outputheader 6 5" xfId="4943"/>
    <cellStyle name="1Outputheader 6 5 2" xfId="4944"/>
    <cellStyle name="1Outputheader 6 5 3" xfId="4945"/>
    <cellStyle name="1Outputheader 6 5 4" xfId="4946"/>
    <cellStyle name="1Outputheader 6 5 5" xfId="4947"/>
    <cellStyle name="1Outputheader 6 5 6" xfId="4948"/>
    <cellStyle name="1Outputheader 6 5 7" xfId="4949"/>
    <cellStyle name="1Outputheader 6 5 8" xfId="4950"/>
    <cellStyle name="1Outputheader 6 6" xfId="4951"/>
    <cellStyle name="1Outputheader 6 6 2" xfId="4952"/>
    <cellStyle name="1Outputheader 6 6 3" xfId="4953"/>
    <cellStyle name="1Outputheader 6 6 4" xfId="4954"/>
    <cellStyle name="1Outputheader 6 6 5" xfId="4955"/>
    <cellStyle name="1Outputheader 6 6 6" xfId="4956"/>
    <cellStyle name="1Outputheader 6 6 7" xfId="4957"/>
    <cellStyle name="1Outputheader 6 7" xfId="4958"/>
    <cellStyle name="1Outputheader 6 7 2" xfId="4959"/>
    <cellStyle name="1Outputheader 6 7 3" xfId="4960"/>
    <cellStyle name="1Outputheader 6 7 4" xfId="4961"/>
    <cellStyle name="1Outputheader 6 8" xfId="4962"/>
    <cellStyle name="1Outputheader 6 9" xfId="4963"/>
    <cellStyle name="1Outputheader 7" xfId="4964"/>
    <cellStyle name="1Outputheader 7 10" xfId="4965"/>
    <cellStyle name="1Outputheader 7 2" xfId="4966"/>
    <cellStyle name="1Outputheader 7 2 2" xfId="4967"/>
    <cellStyle name="1Outputheader 7 2 2 2" xfId="4968"/>
    <cellStyle name="1Outputheader 7 2 2 3" xfId="4969"/>
    <cellStyle name="1Outputheader 7 2 2 4" xfId="4970"/>
    <cellStyle name="1Outputheader 7 2 2 5" xfId="4971"/>
    <cellStyle name="1Outputheader 7 2 2 6" xfId="4972"/>
    <cellStyle name="1Outputheader 7 2 2 7" xfId="4973"/>
    <cellStyle name="1Outputheader 7 2 2 8" xfId="4974"/>
    <cellStyle name="1Outputheader 7 2 3" xfId="4975"/>
    <cellStyle name="1Outputheader 7 2 3 2" xfId="4976"/>
    <cellStyle name="1Outputheader 7 2 3 3" xfId="4977"/>
    <cellStyle name="1Outputheader 7 2 3 4" xfId="4978"/>
    <cellStyle name="1Outputheader 7 2 3 5" xfId="4979"/>
    <cellStyle name="1Outputheader 7 2 3 6" xfId="4980"/>
    <cellStyle name="1Outputheader 7 2 3 7" xfId="4981"/>
    <cellStyle name="1Outputheader 7 2 4" xfId="4982"/>
    <cellStyle name="1Outputheader 7 2 4 2" xfId="4983"/>
    <cellStyle name="1Outputheader 7 2 4 3" xfId="4984"/>
    <cellStyle name="1Outputheader 7 2 4 4" xfId="4985"/>
    <cellStyle name="1Outputheader 7 2 5" xfId="4986"/>
    <cellStyle name="1Outputheader 7 2 6" xfId="4987"/>
    <cellStyle name="1Outputheader 7 2 7" xfId="4988"/>
    <cellStyle name="1Outputheader 7 3" xfId="4989"/>
    <cellStyle name="1Outputheader 7 3 2" xfId="4990"/>
    <cellStyle name="1Outputheader 7 3 2 2" xfId="4991"/>
    <cellStyle name="1Outputheader 7 3 2 3" xfId="4992"/>
    <cellStyle name="1Outputheader 7 3 2 4" xfId="4993"/>
    <cellStyle name="1Outputheader 7 3 2 5" xfId="4994"/>
    <cellStyle name="1Outputheader 7 3 2 6" xfId="4995"/>
    <cellStyle name="1Outputheader 7 3 2 7" xfId="4996"/>
    <cellStyle name="1Outputheader 7 3 2 8" xfId="4997"/>
    <cellStyle name="1Outputheader 7 3 3" xfId="4998"/>
    <cellStyle name="1Outputheader 7 3 3 2" xfId="4999"/>
    <cellStyle name="1Outputheader 7 3 3 3" xfId="5000"/>
    <cellStyle name="1Outputheader 7 3 3 4" xfId="5001"/>
    <cellStyle name="1Outputheader 7 3 3 5" xfId="5002"/>
    <cellStyle name="1Outputheader 7 3 3 6" xfId="5003"/>
    <cellStyle name="1Outputheader 7 3 3 7" xfId="5004"/>
    <cellStyle name="1Outputheader 7 3 4" xfId="5005"/>
    <cellStyle name="1Outputheader 7 3 4 2" xfId="5006"/>
    <cellStyle name="1Outputheader 7 3 4 3" xfId="5007"/>
    <cellStyle name="1Outputheader 7 3 4 4" xfId="5008"/>
    <cellStyle name="1Outputheader 7 3 5" xfId="5009"/>
    <cellStyle name="1Outputheader 7 3 6" xfId="5010"/>
    <cellStyle name="1Outputheader 7 3 7" xfId="5011"/>
    <cellStyle name="1Outputheader 7 4" xfId="5012"/>
    <cellStyle name="1Outputheader 7 4 2" xfId="5013"/>
    <cellStyle name="1Outputheader 7 4 2 2" xfId="5014"/>
    <cellStyle name="1Outputheader 7 4 2 3" xfId="5015"/>
    <cellStyle name="1Outputheader 7 4 2 4" xfId="5016"/>
    <cellStyle name="1Outputheader 7 4 2 5" xfId="5017"/>
    <cellStyle name="1Outputheader 7 4 2 6" xfId="5018"/>
    <cellStyle name="1Outputheader 7 4 2 7" xfId="5019"/>
    <cellStyle name="1Outputheader 7 4 2 8" xfId="5020"/>
    <cellStyle name="1Outputheader 7 4 3" xfId="5021"/>
    <cellStyle name="1Outputheader 7 4 3 2" xfId="5022"/>
    <cellStyle name="1Outputheader 7 4 3 3" xfId="5023"/>
    <cellStyle name="1Outputheader 7 4 3 4" xfId="5024"/>
    <cellStyle name="1Outputheader 7 4 3 5" xfId="5025"/>
    <cellStyle name="1Outputheader 7 4 3 6" xfId="5026"/>
    <cellStyle name="1Outputheader 7 4 3 7" xfId="5027"/>
    <cellStyle name="1Outputheader 7 4 4" xfId="5028"/>
    <cellStyle name="1Outputheader 7 4 4 2" xfId="5029"/>
    <cellStyle name="1Outputheader 7 4 4 3" xfId="5030"/>
    <cellStyle name="1Outputheader 7 4 4 4" xfId="5031"/>
    <cellStyle name="1Outputheader 7 4 5" xfId="5032"/>
    <cellStyle name="1Outputheader 7 4 6" xfId="5033"/>
    <cellStyle name="1Outputheader 7 4 7" xfId="5034"/>
    <cellStyle name="1Outputheader 7 5" xfId="5035"/>
    <cellStyle name="1Outputheader 7 5 2" xfId="5036"/>
    <cellStyle name="1Outputheader 7 5 3" xfId="5037"/>
    <cellStyle name="1Outputheader 7 5 4" xfId="5038"/>
    <cellStyle name="1Outputheader 7 5 5" xfId="5039"/>
    <cellStyle name="1Outputheader 7 5 6" xfId="5040"/>
    <cellStyle name="1Outputheader 7 5 7" xfId="5041"/>
    <cellStyle name="1Outputheader 7 5 8" xfId="5042"/>
    <cellStyle name="1Outputheader 7 6" xfId="5043"/>
    <cellStyle name="1Outputheader 7 6 2" xfId="5044"/>
    <cellStyle name="1Outputheader 7 6 3" xfId="5045"/>
    <cellStyle name="1Outputheader 7 6 4" xfId="5046"/>
    <cellStyle name="1Outputheader 7 6 5" xfId="5047"/>
    <cellStyle name="1Outputheader 7 6 6" xfId="5048"/>
    <cellStyle name="1Outputheader 7 6 7" xfId="5049"/>
    <cellStyle name="1Outputheader 7 7" xfId="5050"/>
    <cellStyle name="1Outputheader 7 7 2" xfId="5051"/>
    <cellStyle name="1Outputheader 7 7 3" xfId="5052"/>
    <cellStyle name="1Outputheader 7 7 4" xfId="5053"/>
    <cellStyle name="1Outputheader 7 8" xfId="5054"/>
    <cellStyle name="1Outputheader 7 9" xfId="5055"/>
    <cellStyle name="1Outputheader 8" xfId="5056"/>
    <cellStyle name="1Outputheader 8 10" xfId="5057"/>
    <cellStyle name="1Outputheader 8 2" xfId="5058"/>
    <cellStyle name="1Outputheader 8 2 2" xfId="5059"/>
    <cellStyle name="1Outputheader 8 2 2 2" xfId="5060"/>
    <cellStyle name="1Outputheader 8 2 2 3" xfId="5061"/>
    <cellStyle name="1Outputheader 8 2 2 4" xfId="5062"/>
    <cellStyle name="1Outputheader 8 2 2 5" xfId="5063"/>
    <cellStyle name="1Outputheader 8 2 2 6" xfId="5064"/>
    <cellStyle name="1Outputheader 8 2 2 7" xfId="5065"/>
    <cellStyle name="1Outputheader 8 2 2 8" xfId="5066"/>
    <cellStyle name="1Outputheader 8 2 3" xfId="5067"/>
    <cellStyle name="1Outputheader 8 2 3 2" xfId="5068"/>
    <cellStyle name="1Outputheader 8 2 3 3" xfId="5069"/>
    <cellStyle name="1Outputheader 8 2 3 4" xfId="5070"/>
    <cellStyle name="1Outputheader 8 2 3 5" xfId="5071"/>
    <cellStyle name="1Outputheader 8 2 3 6" xfId="5072"/>
    <cellStyle name="1Outputheader 8 2 3 7" xfId="5073"/>
    <cellStyle name="1Outputheader 8 2 4" xfId="5074"/>
    <cellStyle name="1Outputheader 8 2 4 2" xfId="5075"/>
    <cellStyle name="1Outputheader 8 2 4 3" xfId="5076"/>
    <cellStyle name="1Outputheader 8 2 4 4" xfId="5077"/>
    <cellStyle name="1Outputheader 8 2 5" xfId="5078"/>
    <cellStyle name="1Outputheader 8 2 6" xfId="5079"/>
    <cellStyle name="1Outputheader 8 2 7" xfId="5080"/>
    <cellStyle name="1Outputheader 8 3" xfId="5081"/>
    <cellStyle name="1Outputheader 8 3 2" xfId="5082"/>
    <cellStyle name="1Outputheader 8 3 2 2" xfId="5083"/>
    <cellStyle name="1Outputheader 8 3 2 3" xfId="5084"/>
    <cellStyle name="1Outputheader 8 3 2 4" xfId="5085"/>
    <cellStyle name="1Outputheader 8 3 2 5" xfId="5086"/>
    <cellStyle name="1Outputheader 8 3 2 6" xfId="5087"/>
    <cellStyle name="1Outputheader 8 3 2 7" xfId="5088"/>
    <cellStyle name="1Outputheader 8 3 2 8" xfId="5089"/>
    <cellStyle name="1Outputheader 8 3 3" xfId="5090"/>
    <cellStyle name="1Outputheader 8 3 3 2" xfId="5091"/>
    <cellStyle name="1Outputheader 8 3 3 3" xfId="5092"/>
    <cellStyle name="1Outputheader 8 3 3 4" xfId="5093"/>
    <cellStyle name="1Outputheader 8 3 3 5" xfId="5094"/>
    <cellStyle name="1Outputheader 8 3 3 6" xfId="5095"/>
    <cellStyle name="1Outputheader 8 3 3 7" xfId="5096"/>
    <cellStyle name="1Outputheader 8 3 4" xfId="5097"/>
    <cellStyle name="1Outputheader 8 3 4 2" xfId="5098"/>
    <cellStyle name="1Outputheader 8 3 4 3" xfId="5099"/>
    <cellStyle name="1Outputheader 8 3 4 4" xfId="5100"/>
    <cellStyle name="1Outputheader 8 3 5" xfId="5101"/>
    <cellStyle name="1Outputheader 8 3 6" xfId="5102"/>
    <cellStyle name="1Outputheader 8 3 7" xfId="5103"/>
    <cellStyle name="1Outputheader 8 4" xfId="5104"/>
    <cellStyle name="1Outputheader 8 4 2" xfId="5105"/>
    <cellStyle name="1Outputheader 8 4 2 2" xfId="5106"/>
    <cellStyle name="1Outputheader 8 4 2 3" xfId="5107"/>
    <cellStyle name="1Outputheader 8 4 2 4" xfId="5108"/>
    <cellStyle name="1Outputheader 8 4 2 5" xfId="5109"/>
    <cellStyle name="1Outputheader 8 4 2 6" xfId="5110"/>
    <cellStyle name="1Outputheader 8 4 2 7" xfId="5111"/>
    <cellStyle name="1Outputheader 8 4 2 8" xfId="5112"/>
    <cellStyle name="1Outputheader 8 4 3" xfId="5113"/>
    <cellStyle name="1Outputheader 8 4 3 2" xfId="5114"/>
    <cellStyle name="1Outputheader 8 4 3 3" xfId="5115"/>
    <cellStyle name="1Outputheader 8 4 3 4" xfId="5116"/>
    <cellStyle name="1Outputheader 8 4 3 5" xfId="5117"/>
    <cellStyle name="1Outputheader 8 4 3 6" xfId="5118"/>
    <cellStyle name="1Outputheader 8 4 3 7" xfId="5119"/>
    <cellStyle name="1Outputheader 8 4 4" xfId="5120"/>
    <cellStyle name="1Outputheader 8 4 4 2" xfId="5121"/>
    <cellStyle name="1Outputheader 8 4 4 3" xfId="5122"/>
    <cellStyle name="1Outputheader 8 4 4 4" xfId="5123"/>
    <cellStyle name="1Outputheader 8 4 5" xfId="5124"/>
    <cellStyle name="1Outputheader 8 4 6" xfId="5125"/>
    <cellStyle name="1Outputheader 8 4 7" xfId="5126"/>
    <cellStyle name="1Outputheader 8 5" xfId="5127"/>
    <cellStyle name="1Outputheader 8 5 2" xfId="5128"/>
    <cellStyle name="1Outputheader 8 5 3" xfId="5129"/>
    <cellStyle name="1Outputheader 8 5 4" xfId="5130"/>
    <cellStyle name="1Outputheader 8 5 5" xfId="5131"/>
    <cellStyle name="1Outputheader 8 5 6" xfId="5132"/>
    <cellStyle name="1Outputheader 8 5 7" xfId="5133"/>
    <cellStyle name="1Outputheader 8 5 8" xfId="5134"/>
    <cellStyle name="1Outputheader 8 6" xfId="5135"/>
    <cellStyle name="1Outputheader 8 6 2" xfId="5136"/>
    <cellStyle name="1Outputheader 8 6 3" xfId="5137"/>
    <cellStyle name="1Outputheader 8 6 4" xfId="5138"/>
    <cellStyle name="1Outputheader 8 6 5" xfId="5139"/>
    <cellStyle name="1Outputheader 8 6 6" xfId="5140"/>
    <cellStyle name="1Outputheader 8 6 7" xfId="5141"/>
    <cellStyle name="1Outputheader 8 7" xfId="5142"/>
    <cellStyle name="1Outputheader 8 7 2" xfId="5143"/>
    <cellStyle name="1Outputheader 8 7 3" xfId="5144"/>
    <cellStyle name="1Outputheader 8 7 4" xfId="5145"/>
    <cellStyle name="1Outputheader 8 8" xfId="5146"/>
    <cellStyle name="1Outputheader 8 9" xfId="5147"/>
    <cellStyle name="1Outputheader 9" xfId="5148"/>
    <cellStyle name="1Outputheader 9 10" xfId="5149"/>
    <cellStyle name="1Outputheader 9 2" xfId="5150"/>
    <cellStyle name="1Outputheader 9 2 2" xfId="5151"/>
    <cellStyle name="1Outputheader 9 2 2 2" xfId="5152"/>
    <cellStyle name="1Outputheader 9 2 2 3" xfId="5153"/>
    <cellStyle name="1Outputheader 9 2 2 4" xfId="5154"/>
    <cellStyle name="1Outputheader 9 2 2 5" xfId="5155"/>
    <cellStyle name="1Outputheader 9 2 2 6" xfId="5156"/>
    <cellStyle name="1Outputheader 9 2 2 7" xfId="5157"/>
    <cellStyle name="1Outputheader 9 2 2 8" xfId="5158"/>
    <cellStyle name="1Outputheader 9 2 3" xfId="5159"/>
    <cellStyle name="1Outputheader 9 2 3 2" xfId="5160"/>
    <cellStyle name="1Outputheader 9 2 3 3" xfId="5161"/>
    <cellStyle name="1Outputheader 9 2 3 4" xfId="5162"/>
    <cellStyle name="1Outputheader 9 2 3 5" xfId="5163"/>
    <cellStyle name="1Outputheader 9 2 3 6" xfId="5164"/>
    <cellStyle name="1Outputheader 9 2 3 7" xfId="5165"/>
    <cellStyle name="1Outputheader 9 2 4" xfId="5166"/>
    <cellStyle name="1Outputheader 9 2 4 2" xfId="5167"/>
    <cellStyle name="1Outputheader 9 2 4 3" xfId="5168"/>
    <cellStyle name="1Outputheader 9 2 4 4" xfId="5169"/>
    <cellStyle name="1Outputheader 9 2 5" xfId="5170"/>
    <cellStyle name="1Outputheader 9 2 6" xfId="5171"/>
    <cellStyle name="1Outputheader 9 2 7" xfId="5172"/>
    <cellStyle name="1Outputheader 9 3" xfId="5173"/>
    <cellStyle name="1Outputheader 9 3 2" xfId="5174"/>
    <cellStyle name="1Outputheader 9 3 2 2" xfId="5175"/>
    <cellStyle name="1Outputheader 9 3 2 3" xfId="5176"/>
    <cellStyle name="1Outputheader 9 3 2 4" xfId="5177"/>
    <cellStyle name="1Outputheader 9 3 2 5" xfId="5178"/>
    <cellStyle name="1Outputheader 9 3 2 6" xfId="5179"/>
    <cellStyle name="1Outputheader 9 3 2 7" xfId="5180"/>
    <cellStyle name="1Outputheader 9 3 2 8" xfId="5181"/>
    <cellStyle name="1Outputheader 9 3 3" xfId="5182"/>
    <cellStyle name="1Outputheader 9 3 3 2" xfId="5183"/>
    <cellStyle name="1Outputheader 9 3 3 3" xfId="5184"/>
    <cellStyle name="1Outputheader 9 3 3 4" xfId="5185"/>
    <cellStyle name="1Outputheader 9 3 3 5" xfId="5186"/>
    <cellStyle name="1Outputheader 9 3 3 6" xfId="5187"/>
    <cellStyle name="1Outputheader 9 3 3 7" xfId="5188"/>
    <cellStyle name="1Outputheader 9 3 4" xfId="5189"/>
    <cellStyle name="1Outputheader 9 3 4 2" xfId="5190"/>
    <cellStyle name="1Outputheader 9 3 4 3" xfId="5191"/>
    <cellStyle name="1Outputheader 9 3 4 4" xfId="5192"/>
    <cellStyle name="1Outputheader 9 3 5" xfId="5193"/>
    <cellStyle name="1Outputheader 9 3 6" xfId="5194"/>
    <cellStyle name="1Outputheader 9 3 7" xfId="5195"/>
    <cellStyle name="1Outputheader 9 4" xfId="5196"/>
    <cellStyle name="1Outputheader 9 4 2" xfId="5197"/>
    <cellStyle name="1Outputheader 9 4 2 2" xfId="5198"/>
    <cellStyle name="1Outputheader 9 4 2 3" xfId="5199"/>
    <cellStyle name="1Outputheader 9 4 2 4" xfId="5200"/>
    <cellStyle name="1Outputheader 9 4 2 5" xfId="5201"/>
    <cellStyle name="1Outputheader 9 4 2 6" xfId="5202"/>
    <cellStyle name="1Outputheader 9 4 2 7" xfId="5203"/>
    <cellStyle name="1Outputheader 9 4 2 8" xfId="5204"/>
    <cellStyle name="1Outputheader 9 4 3" xfId="5205"/>
    <cellStyle name="1Outputheader 9 4 3 2" xfId="5206"/>
    <cellStyle name="1Outputheader 9 4 3 3" xfId="5207"/>
    <cellStyle name="1Outputheader 9 4 3 4" xfId="5208"/>
    <cellStyle name="1Outputheader 9 4 3 5" xfId="5209"/>
    <cellStyle name="1Outputheader 9 4 3 6" xfId="5210"/>
    <cellStyle name="1Outputheader 9 4 3 7" xfId="5211"/>
    <cellStyle name="1Outputheader 9 4 4" xfId="5212"/>
    <cellStyle name="1Outputheader 9 4 4 2" xfId="5213"/>
    <cellStyle name="1Outputheader 9 4 4 3" xfId="5214"/>
    <cellStyle name="1Outputheader 9 4 4 4" xfId="5215"/>
    <cellStyle name="1Outputheader 9 4 5" xfId="5216"/>
    <cellStyle name="1Outputheader 9 4 6" xfId="5217"/>
    <cellStyle name="1Outputheader 9 4 7" xfId="5218"/>
    <cellStyle name="1Outputheader 9 5" xfId="5219"/>
    <cellStyle name="1Outputheader 9 5 2" xfId="5220"/>
    <cellStyle name="1Outputheader 9 5 3" xfId="5221"/>
    <cellStyle name="1Outputheader 9 5 4" xfId="5222"/>
    <cellStyle name="1Outputheader 9 5 5" xfId="5223"/>
    <cellStyle name="1Outputheader 9 5 6" xfId="5224"/>
    <cellStyle name="1Outputheader 9 5 7" xfId="5225"/>
    <cellStyle name="1Outputheader 9 5 8" xfId="5226"/>
    <cellStyle name="1Outputheader 9 6" xfId="5227"/>
    <cellStyle name="1Outputheader 9 6 2" xfId="5228"/>
    <cellStyle name="1Outputheader 9 6 3" xfId="5229"/>
    <cellStyle name="1Outputheader 9 6 4" xfId="5230"/>
    <cellStyle name="1Outputheader 9 6 5" xfId="5231"/>
    <cellStyle name="1Outputheader 9 6 6" xfId="5232"/>
    <cellStyle name="1Outputheader 9 6 7" xfId="5233"/>
    <cellStyle name="1Outputheader 9 7" xfId="5234"/>
    <cellStyle name="1Outputheader 9 7 2" xfId="5235"/>
    <cellStyle name="1Outputheader 9 7 3" xfId="5236"/>
    <cellStyle name="1Outputheader 9 7 4" xfId="5237"/>
    <cellStyle name="1Outputheader 9 8" xfId="5238"/>
    <cellStyle name="1Outputheader 9 9" xfId="5239"/>
    <cellStyle name="1Outputheader2" xfId="5240"/>
    <cellStyle name="1Outputheader2 2" xfId="5241"/>
    <cellStyle name="1Outputheader2 3" xfId="5242"/>
    <cellStyle name="1Outputheader2 4" xfId="5243"/>
    <cellStyle name="1Outputsubtitle" xfId="5244"/>
    <cellStyle name="1Outputsubtitle 2" xfId="5245"/>
    <cellStyle name="1Outputsubtitle 3" xfId="5246"/>
    <cellStyle name="1Outputsubtitle 4" xfId="5247"/>
    <cellStyle name="1Outputtitle" xfId="5248"/>
    <cellStyle name="1Outputtitle 2" xfId="5249"/>
    <cellStyle name="1Outputtitle 2 2" xfId="5250"/>
    <cellStyle name="1Outputtitle 3" xfId="5251"/>
    <cellStyle name="1Outputtitle 3 2" xfId="5252"/>
    <cellStyle name="1Outputtitle 4" xfId="5253"/>
    <cellStyle name="1Outputtitle 4 2" xfId="5254"/>
    <cellStyle name="1Outputtitle 5" xfId="5255"/>
    <cellStyle name="1Profileheader" xfId="5256"/>
    <cellStyle name="1Profileheader 2" xfId="5257"/>
    <cellStyle name="1Profileheader 3" xfId="5258"/>
    <cellStyle name="1Profileheader 4" xfId="5259"/>
    <cellStyle name="1Profilelowerbox" xfId="5260"/>
    <cellStyle name="1Profilelowerbox 2" xfId="5261"/>
    <cellStyle name="1Profilelowerbox 3" xfId="5262"/>
    <cellStyle name="1Profilelowerbox 4" xfId="5263"/>
    <cellStyle name="1Profilesubheader" xfId="5264"/>
    <cellStyle name="1Profilesubheader 2" xfId="5265"/>
    <cellStyle name="1Profilesubheader 3" xfId="5266"/>
    <cellStyle name="1Profilesubheader 4" xfId="5267"/>
    <cellStyle name="1Profiletitle" xfId="5268"/>
    <cellStyle name="1Profiletitle 2" xfId="5269"/>
    <cellStyle name="1Profiletitle 2 2" xfId="5270"/>
    <cellStyle name="1Profiletitle 3" xfId="5271"/>
    <cellStyle name="1Profiletitle 3 2" xfId="5272"/>
    <cellStyle name="1Profiletitle 4" xfId="5273"/>
    <cellStyle name="1Profiletitle 4 2" xfId="5274"/>
    <cellStyle name="1Profiletitle 5" xfId="5275"/>
    <cellStyle name="1Profiletopbox" xfId="5276"/>
    <cellStyle name="1Profiletopbox 2" xfId="5277"/>
    <cellStyle name="1Profiletopbox 3" xfId="5278"/>
    <cellStyle name="1Profiletopbox 4" xfId="5279"/>
    <cellStyle name="20% - Accent1" xfId="5280"/>
    <cellStyle name="20% - Accent1 2" xfId="5281"/>
    <cellStyle name="20% - Accent1 3" xfId="5282"/>
    <cellStyle name="20% - Accent1_46EE.2011(v1.0)" xfId="5283"/>
    <cellStyle name="20% - Accent2" xfId="5284"/>
    <cellStyle name="20% - Accent2 2" xfId="5285"/>
    <cellStyle name="20% - Accent2 3" xfId="5286"/>
    <cellStyle name="20% - Accent2_46EE.2011(v1.0)" xfId="5287"/>
    <cellStyle name="20% - Accent3" xfId="5288"/>
    <cellStyle name="20% - Accent3 2" xfId="5289"/>
    <cellStyle name="20% - Accent3 3" xfId="5290"/>
    <cellStyle name="20% - Accent3_46EE.2011(v1.0)" xfId="5291"/>
    <cellStyle name="20% - Accent4" xfId="5292"/>
    <cellStyle name="20% - Accent4 2" xfId="5293"/>
    <cellStyle name="20% - Accent4 3" xfId="5294"/>
    <cellStyle name="20% - Accent4_46EE.2011(v1.0)" xfId="5295"/>
    <cellStyle name="20% - Accent5" xfId="5296"/>
    <cellStyle name="20% - Accent5 2" xfId="5297"/>
    <cellStyle name="20% - Accent5 3" xfId="5298"/>
    <cellStyle name="20% - Accent5_46EE.2011(v1.0)" xfId="5299"/>
    <cellStyle name="20% - Accent6" xfId="5300"/>
    <cellStyle name="20% - Accent6 2" xfId="5301"/>
    <cellStyle name="20% - Accent6 2 2" xfId="5302"/>
    <cellStyle name="20% - Accent6 3" xfId="5303"/>
    <cellStyle name="20% - Accent6 3 2" xfId="5304"/>
    <cellStyle name="20% - Accent6 3 3" xfId="5305"/>
    <cellStyle name="20% - Accent6 4" xfId="5306"/>
    <cellStyle name="20% - Accent6 5" xfId="5307"/>
    <cellStyle name="20% - Accent6 6" xfId="5308"/>
    <cellStyle name="20% - Accent6 7" xfId="5309"/>
    <cellStyle name="20% - Accent6_46EE.2011(v1.0)" xfId="5310"/>
    <cellStyle name="20% - Акцент1 10" xfId="5311"/>
    <cellStyle name="20% - Акцент1 2" xfId="5312"/>
    <cellStyle name="20% - Акцент1 2 2" xfId="5313"/>
    <cellStyle name="20% - Акцент1 2 3" xfId="5314"/>
    <cellStyle name="20% - Акцент1 2 4" xfId="5315"/>
    <cellStyle name="20% - Акцент1 2_46EE.2011(v1.0)" xfId="5316"/>
    <cellStyle name="20% - Акцент1 3" xfId="5317"/>
    <cellStyle name="20% - Акцент1 3 2" xfId="5318"/>
    <cellStyle name="20% - Акцент1 3 3" xfId="5319"/>
    <cellStyle name="20% - Акцент1 3_46EE.2011(v1.0)" xfId="5320"/>
    <cellStyle name="20% - Акцент1 4" xfId="5321"/>
    <cellStyle name="20% - Акцент1 4 2" xfId="5322"/>
    <cellStyle name="20% - Акцент1 4 3" xfId="5323"/>
    <cellStyle name="20% - Акцент1 4_46EE.2011(v1.0)" xfId="5324"/>
    <cellStyle name="20% - Акцент1 5" xfId="5325"/>
    <cellStyle name="20% - Акцент1 5 2" xfId="5326"/>
    <cellStyle name="20% - Акцент1 5 3" xfId="5327"/>
    <cellStyle name="20% - Акцент1 5_46EE.2011(v1.0)" xfId="5328"/>
    <cellStyle name="20% - Акцент1 6" xfId="5329"/>
    <cellStyle name="20% - Акцент1 6 2" xfId="5330"/>
    <cellStyle name="20% - Акцент1 6 3" xfId="5331"/>
    <cellStyle name="20% - Акцент1 6_46EE.2011(v1.0)" xfId="5332"/>
    <cellStyle name="20% - Акцент1 7" xfId="5333"/>
    <cellStyle name="20% - Акцент1 7 2" xfId="5334"/>
    <cellStyle name="20% - Акцент1 7 3" xfId="5335"/>
    <cellStyle name="20% - Акцент1 7_46EE.2011(v1.0)" xfId="5336"/>
    <cellStyle name="20% - Акцент1 8" xfId="5337"/>
    <cellStyle name="20% - Акцент1 8 2" xfId="5338"/>
    <cellStyle name="20% - Акцент1 8 3" xfId="5339"/>
    <cellStyle name="20% - Акцент1 8_46EE.2011(v1.0)" xfId="5340"/>
    <cellStyle name="20% - Акцент1 9" xfId="5341"/>
    <cellStyle name="20% - Акцент1 9 2" xfId="5342"/>
    <cellStyle name="20% - Акцент1 9 3" xfId="5343"/>
    <cellStyle name="20% - Акцент1 9_46EE.2011(v1.0)" xfId="5344"/>
    <cellStyle name="20% - Акцент2 10" xfId="5345"/>
    <cellStyle name="20% - Акцент2 2" xfId="5346"/>
    <cellStyle name="20% - Акцент2 2 2" xfId="5347"/>
    <cellStyle name="20% - Акцент2 2 3" xfId="5348"/>
    <cellStyle name="20% - Акцент2 2 4" xfId="5349"/>
    <cellStyle name="20% - Акцент2 2_46EE.2011(v1.0)" xfId="5350"/>
    <cellStyle name="20% - Акцент2 3" xfId="5351"/>
    <cellStyle name="20% - Акцент2 3 2" xfId="5352"/>
    <cellStyle name="20% - Акцент2 3 3" xfId="5353"/>
    <cellStyle name="20% - Акцент2 3_46EE.2011(v1.0)" xfId="5354"/>
    <cellStyle name="20% - Акцент2 4" xfId="5355"/>
    <cellStyle name="20% - Акцент2 4 2" xfId="5356"/>
    <cellStyle name="20% - Акцент2 4 3" xfId="5357"/>
    <cellStyle name="20% - Акцент2 4_46EE.2011(v1.0)" xfId="5358"/>
    <cellStyle name="20% - Акцент2 5" xfId="5359"/>
    <cellStyle name="20% - Акцент2 5 2" xfId="5360"/>
    <cellStyle name="20% - Акцент2 5 3" xfId="5361"/>
    <cellStyle name="20% - Акцент2 5_46EE.2011(v1.0)" xfId="5362"/>
    <cellStyle name="20% - Акцент2 6" xfId="5363"/>
    <cellStyle name="20% - Акцент2 6 2" xfId="5364"/>
    <cellStyle name="20% - Акцент2 6 3" xfId="5365"/>
    <cellStyle name="20% - Акцент2 6_46EE.2011(v1.0)" xfId="5366"/>
    <cellStyle name="20% - Акцент2 7" xfId="5367"/>
    <cellStyle name="20% - Акцент2 7 2" xfId="5368"/>
    <cellStyle name="20% - Акцент2 7 3" xfId="5369"/>
    <cellStyle name="20% - Акцент2 7_46EE.2011(v1.0)" xfId="5370"/>
    <cellStyle name="20% - Акцент2 8" xfId="5371"/>
    <cellStyle name="20% - Акцент2 8 2" xfId="5372"/>
    <cellStyle name="20% - Акцент2 8 3" xfId="5373"/>
    <cellStyle name="20% - Акцент2 8_46EE.2011(v1.0)" xfId="5374"/>
    <cellStyle name="20% - Акцент2 9" xfId="5375"/>
    <cellStyle name="20% - Акцент2 9 2" xfId="5376"/>
    <cellStyle name="20% - Акцент2 9 3" xfId="5377"/>
    <cellStyle name="20% - Акцент2 9_46EE.2011(v1.0)" xfId="5378"/>
    <cellStyle name="20% - Акцент3 10" xfId="5379"/>
    <cellStyle name="20% - Акцент3 2" xfId="5380"/>
    <cellStyle name="20% - Акцент3 2 2" xfId="5381"/>
    <cellStyle name="20% - Акцент3 2 3" xfId="5382"/>
    <cellStyle name="20% - Акцент3 2 4" xfId="5383"/>
    <cellStyle name="20% - Акцент3 2_46EE.2011(v1.0)" xfId="5384"/>
    <cellStyle name="20% - Акцент3 3" xfId="5385"/>
    <cellStyle name="20% - Акцент3 3 2" xfId="5386"/>
    <cellStyle name="20% - Акцент3 3 3" xfId="5387"/>
    <cellStyle name="20% - Акцент3 3_46EE.2011(v1.0)" xfId="5388"/>
    <cellStyle name="20% - Акцент3 4" xfId="5389"/>
    <cellStyle name="20% - Акцент3 4 2" xfId="5390"/>
    <cellStyle name="20% - Акцент3 4 3" xfId="5391"/>
    <cellStyle name="20% - Акцент3 4_46EE.2011(v1.0)" xfId="5392"/>
    <cellStyle name="20% - Акцент3 5" xfId="5393"/>
    <cellStyle name="20% - Акцент3 5 2" xfId="5394"/>
    <cellStyle name="20% - Акцент3 5 3" xfId="5395"/>
    <cellStyle name="20% - Акцент3 5_46EE.2011(v1.0)" xfId="5396"/>
    <cellStyle name="20% - Акцент3 6" xfId="5397"/>
    <cellStyle name="20% - Акцент3 6 2" xfId="5398"/>
    <cellStyle name="20% - Акцент3 6 3" xfId="5399"/>
    <cellStyle name="20% - Акцент3 6_46EE.2011(v1.0)" xfId="5400"/>
    <cellStyle name="20% - Акцент3 7" xfId="5401"/>
    <cellStyle name="20% - Акцент3 7 2" xfId="5402"/>
    <cellStyle name="20% - Акцент3 7 3" xfId="5403"/>
    <cellStyle name="20% - Акцент3 7_46EE.2011(v1.0)" xfId="5404"/>
    <cellStyle name="20% - Акцент3 8" xfId="5405"/>
    <cellStyle name="20% - Акцент3 8 2" xfId="5406"/>
    <cellStyle name="20% - Акцент3 8 3" xfId="5407"/>
    <cellStyle name="20% - Акцент3 8_46EE.2011(v1.0)" xfId="5408"/>
    <cellStyle name="20% - Акцент3 9" xfId="5409"/>
    <cellStyle name="20% - Акцент3 9 2" xfId="5410"/>
    <cellStyle name="20% - Акцент3 9 3" xfId="5411"/>
    <cellStyle name="20% - Акцент3 9_46EE.2011(v1.0)" xfId="5412"/>
    <cellStyle name="20% - Акцент4 10" xfId="5413"/>
    <cellStyle name="20% - Акцент4 2" xfId="5414"/>
    <cellStyle name="20% - Акцент4 2 2" xfId="5415"/>
    <cellStyle name="20% - Акцент4 2 3" xfId="5416"/>
    <cellStyle name="20% - Акцент4 2 4" xfId="5417"/>
    <cellStyle name="20% - Акцент4 2_46EE.2011(v1.0)" xfId="5418"/>
    <cellStyle name="20% - Акцент4 3" xfId="5419"/>
    <cellStyle name="20% - Акцент4 3 2" xfId="5420"/>
    <cellStyle name="20% - Акцент4 3 3" xfId="5421"/>
    <cellStyle name="20% - Акцент4 3_46EE.2011(v1.0)" xfId="5422"/>
    <cellStyle name="20% - Акцент4 4" xfId="5423"/>
    <cellStyle name="20% - Акцент4 4 2" xfId="5424"/>
    <cellStyle name="20% - Акцент4 4 3" xfId="5425"/>
    <cellStyle name="20% - Акцент4 4_46EE.2011(v1.0)" xfId="5426"/>
    <cellStyle name="20% - Акцент4 5" xfId="5427"/>
    <cellStyle name="20% - Акцент4 5 2" xfId="5428"/>
    <cellStyle name="20% - Акцент4 5 3" xfId="5429"/>
    <cellStyle name="20% - Акцент4 5_46EE.2011(v1.0)" xfId="5430"/>
    <cellStyle name="20% - Акцент4 6" xfId="5431"/>
    <cellStyle name="20% - Акцент4 6 2" xfId="5432"/>
    <cellStyle name="20% - Акцент4 6 3" xfId="5433"/>
    <cellStyle name="20% - Акцент4 6_46EE.2011(v1.0)" xfId="5434"/>
    <cellStyle name="20% - Акцент4 7" xfId="5435"/>
    <cellStyle name="20% - Акцент4 7 2" xfId="5436"/>
    <cellStyle name="20% - Акцент4 7 3" xfId="5437"/>
    <cellStyle name="20% - Акцент4 7_46EE.2011(v1.0)" xfId="5438"/>
    <cellStyle name="20% - Акцент4 8" xfId="5439"/>
    <cellStyle name="20% - Акцент4 8 2" xfId="5440"/>
    <cellStyle name="20% - Акцент4 8 3" xfId="5441"/>
    <cellStyle name="20% - Акцент4 8_46EE.2011(v1.0)" xfId="5442"/>
    <cellStyle name="20% - Акцент4 9" xfId="5443"/>
    <cellStyle name="20% - Акцент4 9 2" xfId="5444"/>
    <cellStyle name="20% - Акцент4 9 3" xfId="5445"/>
    <cellStyle name="20% - Акцент4 9_46EE.2011(v1.0)" xfId="5446"/>
    <cellStyle name="20% - Акцент5 10" xfId="5447"/>
    <cellStyle name="20% - Акцент5 2" xfId="5448"/>
    <cellStyle name="20% - Акцент5 2 2" xfId="5449"/>
    <cellStyle name="20% - Акцент5 2 3" xfId="5450"/>
    <cellStyle name="20% - Акцент5 2 4" xfId="5451"/>
    <cellStyle name="20% - Акцент5 2_46EE.2011(v1.0)" xfId="5452"/>
    <cellStyle name="20% - Акцент5 3" xfId="5453"/>
    <cellStyle name="20% - Акцент5 3 2" xfId="5454"/>
    <cellStyle name="20% - Акцент5 3 3" xfId="5455"/>
    <cellStyle name="20% - Акцент5 3_46EE.2011(v1.0)" xfId="5456"/>
    <cellStyle name="20% - Акцент5 4" xfId="5457"/>
    <cellStyle name="20% - Акцент5 4 2" xfId="5458"/>
    <cellStyle name="20% - Акцент5 4 3" xfId="5459"/>
    <cellStyle name="20% - Акцент5 4_46EE.2011(v1.0)" xfId="5460"/>
    <cellStyle name="20% - Акцент5 5" xfId="5461"/>
    <cellStyle name="20% - Акцент5 5 2" xfId="5462"/>
    <cellStyle name="20% - Акцент5 5 3" xfId="5463"/>
    <cellStyle name="20% - Акцент5 5_46EE.2011(v1.0)" xfId="5464"/>
    <cellStyle name="20% - Акцент5 6" xfId="5465"/>
    <cellStyle name="20% - Акцент5 6 2" xfId="5466"/>
    <cellStyle name="20% - Акцент5 6 3" xfId="5467"/>
    <cellStyle name="20% - Акцент5 6_46EE.2011(v1.0)" xfId="5468"/>
    <cellStyle name="20% - Акцент5 7" xfId="5469"/>
    <cellStyle name="20% - Акцент5 7 2" xfId="5470"/>
    <cellStyle name="20% - Акцент5 7 3" xfId="5471"/>
    <cellStyle name="20% - Акцент5 7_46EE.2011(v1.0)" xfId="5472"/>
    <cellStyle name="20% - Акцент5 8" xfId="5473"/>
    <cellStyle name="20% - Акцент5 8 2" xfId="5474"/>
    <cellStyle name="20% - Акцент5 8 3" xfId="5475"/>
    <cellStyle name="20% - Акцент5 8_46EE.2011(v1.0)" xfId="5476"/>
    <cellStyle name="20% - Акцент5 9" xfId="5477"/>
    <cellStyle name="20% - Акцент5 9 2" xfId="5478"/>
    <cellStyle name="20% - Акцент5 9 3" xfId="5479"/>
    <cellStyle name="20% - Акцент5 9_46EE.2011(v1.0)" xfId="5480"/>
    <cellStyle name="20% - Акцент6 10" xfId="5481"/>
    <cellStyle name="20% - Акцент6 2" xfId="5482"/>
    <cellStyle name="20% - Акцент6 2 2" xfId="5483"/>
    <cellStyle name="20% - Акцент6 2 3" xfId="5484"/>
    <cellStyle name="20% - Акцент6 2 4" xfId="5485"/>
    <cellStyle name="20% - Акцент6 2 4 2 2" xfId="5486"/>
    <cellStyle name="20% - Акцент6 2_46EE.2011(v1.0)" xfId="5487"/>
    <cellStyle name="20% - Акцент6 3" xfId="5488"/>
    <cellStyle name="20% - Акцент6 3 2" xfId="5489"/>
    <cellStyle name="20% - Акцент6 3 3" xfId="5490"/>
    <cellStyle name="20% - Акцент6 3 4" xfId="5491"/>
    <cellStyle name="20% - Акцент6 3_46EE.2011(v1.0)" xfId="5492"/>
    <cellStyle name="20% - Акцент6 4" xfId="5493"/>
    <cellStyle name="20% - Акцент6 4 2" xfId="5494"/>
    <cellStyle name="20% - Акцент6 4 3" xfId="5495"/>
    <cellStyle name="20% - Акцент6 4 4" xfId="5496"/>
    <cellStyle name="20% - Акцент6 4_46EE.2011(v1.0)" xfId="5497"/>
    <cellStyle name="20% - Акцент6 5" xfId="5498"/>
    <cellStyle name="20% - Акцент6 5 2" xfId="5499"/>
    <cellStyle name="20% - Акцент6 5 3" xfId="5500"/>
    <cellStyle name="20% - Акцент6 5 4" xfId="5501"/>
    <cellStyle name="20% - Акцент6 5_46EE.2011(v1.0)" xfId="5502"/>
    <cellStyle name="20% - Акцент6 6" xfId="5503"/>
    <cellStyle name="20% - Акцент6 6 2" xfId="5504"/>
    <cellStyle name="20% - Акцент6 6 3" xfId="5505"/>
    <cellStyle name="20% - Акцент6 6_46EE.2011(v1.0)" xfId="5506"/>
    <cellStyle name="20% - Акцент6 7" xfId="5507"/>
    <cellStyle name="20% - Акцент6 7 2" xfId="5508"/>
    <cellStyle name="20% - Акцент6 7 3" xfId="5509"/>
    <cellStyle name="20% - Акцент6 7_46EE.2011(v1.0)" xfId="5510"/>
    <cellStyle name="20% - Акцент6 8" xfId="5511"/>
    <cellStyle name="20% - Акцент6 8 2" xfId="5512"/>
    <cellStyle name="20% - Акцент6 8 3" xfId="5513"/>
    <cellStyle name="20% - Акцент6 8_46EE.2011(v1.0)" xfId="5514"/>
    <cellStyle name="20% - Акцент6 9" xfId="5515"/>
    <cellStyle name="20% - Акцент6 9 2" xfId="5516"/>
    <cellStyle name="20% - Акцент6 9 3" xfId="5517"/>
    <cellStyle name="20% - Акцент6 9_46EE.2011(v1.0)" xfId="5518"/>
    <cellStyle name="3d" xfId="5519"/>
    <cellStyle name="3d 2" xfId="5520"/>
    <cellStyle name="3d 2 2" xfId="5521"/>
    <cellStyle name="3d 3" xfId="5522"/>
    <cellStyle name="3d 4" xfId="5523"/>
    <cellStyle name="40% - Accent1" xfId="5524"/>
    <cellStyle name="40% - Accent1 2" xfId="5525"/>
    <cellStyle name="40% - Accent1 3" xfId="5526"/>
    <cellStyle name="40% - Accent1_46EE.2011(v1.0)" xfId="5527"/>
    <cellStyle name="40% - Accent2" xfId="5528"/>
    <cellStyle name="40% - Accent2 2" xfId="5529"/>
    <cellStyle name="40% - Accent2 3" xfId="5530"/>
    <cellStyle name="40% - Accent2_46EE.2011(v1.0)" xfId="5531"/>
    <cellStyle name="40% - Accent3" xfId="5532"/>
    <cellStyle name="40% - Accent3 2" xfId="5533"/>
    <cellStyle name="40% - Accent3 3" xfId="5534"/>
    <cellStyle name="40% - Accent3_46EE.2011(v1.0)" xfId="5535"/>
    <cellStyle name="40% - Accent4" xfId="5536"/>
    <cellStyle name="40% - Accent4 2" xfId="5537"/>
    <cellStyle name="40% - Accent4 3" xfId="5538"/>
    <cellStyle name="40% - Accent4_46EE.2011(v1.0)" xfId="5539"/>
    <cellStyle name="40% - Accent5" xfId="5540"/>
    <cellStyle name="40% - Accent5 2" xfId="5541"/>
    <cellStyle name="40% - Accent5 3" xfId="5542"/>
    <cellStyle name="40% - Accent5_46EE.2011(v1.0)" xfId="5543"/>
    <cellStyle name="40% - Accent6" xfId="5544"/>
    <cellStyle name="40% - Accent6 2" xfId="5545"/>
    <cellStyle name="40% - Accent6 3" xfId="5546"/>
    <cellStyle name="40% - Accent6_46EE.2011(v1.0)" xfId="5547"/>
    <cellStyle name="40% - Акцент1 10" xfId="5548"/>
    <cellStyle name="40% - Акцент1 2" xfId="5549"/>
    <cellStyle name="40% - Акцент1 2 2" xfId="5550"/>
    <cellStyle name="40% - Акцент1 2 3" xfId="5551"/>
    <cellStyle name="40% - Акцент1 2 4" xfId="5552"/>
    <cellStyle name="40% - Акцент1 2_46EE.2011(v1.0)" xfId="5553"/>
    <cellStyle name="40% - Акцент1 3" xfId="5554"/>
    <cellStyle name="40% - Акцент1 3 2" xfId="5555"/>
    <cellStyle name="40% - Акцент1 3 3" xfId="5556"/>
    <cellStyle name="40% - Акцент1 3_46EE.2011(v1.0)" xfId="5557"/>
    <cellStyle name="40% - Акцент1 4" xfId="5558"/>
    <cellStyle name="40% - Акцент1 4 2" xfId="5559"/>
    <cellStyle name="40% - Акцент1 4 3" xfId="5560"/>
    <cellStyle name="40% - Акцент1 4_46EE.2011(v1.0)" xfId="5561"/>
    <cellStyle name="40% - Акцент1 5" xfId="5562"/>
    <cellStyle name="40% - Акцент1 5 2" xfId="5563"/>
    <cellStyle name="40% - Акцент1 5 3" xfId="5564"/>
    <cellStyle name="40% - Акцент1 5_46EE.2011(v1.0)" xfId="5565"/>
    <cellStyle name="40% - Акцент1 6" xfId="5566"/>
    <cellStyle name="40% - Акцент1 6 2" xfId="5567"/>
    <cellStyle name="40% - Акцент1 6 3" xfId="5568"/>
    <cellStyle name="40% - Акцент1 6_46EE.2011(v1.0)" xfId="5569"/>
    <cellStyle name="40% - Акцент1 7" xfId="5570"/>
    <cellStyle name="40% - Акцент1 7 2" xfId="5571"/>
    <cellStyle name="40% - Акцент1 7 3" xfId="5572"/>
    <cellStyle name="40% - Акцент1 7_46EE.2011(v1.0)" xfId="5573"/>
    <cellStyle name="40% - Акцент1 8" xfId="5574"/>
    <cellStyle name="40% - Акцент1 8 2" xfId="5575"/>
    <cellStyle name="40% - Акцент1 8 3" xfId="5576"/>
    <cellStyle name="40% - Акцент1 8_46EE.2011(v1.0)" xfId="5577"/>
    <cellStyle name="40% - Акцент1 9" xfId="5578"/>
    <cellStyle name="40% - Акцент1 9 2" xfId="5579"/>
    <cellStyle name="40% - Акцент1 9 3" xfId="5580"/>
    <cellStyle name="40% - Акцент1 9_46EE.2011(v1.0)" xfId="5581"/>
    <cellStyle name="40% - Акцент2 10" xfId="5582"/>
    <cellStyle name="40% - Акцент2 2" xfId="5583"/>
    <cellStyle name="40% - Акцент2 2 2" xfId="5584"/>
    <cellStyle name="40% - Акцент2 2 3" xfId="5585"/>
    <cellStyle name="40% - Акцент2 2 4" xfId="5586"/>
    <cellStyle name="40% - Акцент2 2_46EE.2011(v1.0)" xfId="5587"/>
    <cellStyle name="40% - Акцент2 3" xfId="5588"/>
    <cellStyle name="40% - Акцент2 3 2" xfId="5589"/>
    <cellStyle name="40% - Акцент2 3 3" xfId="5590"/>
    <cellStyle name="40% - Акцент2 3_46EE.2011(v1.0)" xfId="5591"/>
    <cellStyle name="40% - Акцент2 4" xfId="5592"/>
    <cellStyle name="40% - Акцент2 4 2" xfId="5593"/>
    <cellStyle name="40% - Акцент2 4 3" xfId="5594"/>
    <cellStyle name="40% - Акцент2 4_46EE.2011(v1.0)" xfId="5595"/>
    <cellStyle name="40% - Акцент2 5" xfId="5596"/>
    <cellStyle name="40% - Акцент2 5 2" xfId="5597"/>
    <cellStyle name="40% - Акцент2 5 3" xfId="5598"/>
    <cellStyle name="40% - Акцент2 5_46EE.2011(v1.0)" xfId="5599"/>
    <cellStyle name="40% - Акцент2 6" xfId="5600"/>
    <cellStyle name="40% - Акцент2 6 2" xfId="5601"/>
    <cellStyle name="40% - Акцент2 6 3" xfId="5602"/>
    <cellStyle name="40% - Акцент2 6_46EE.2011(v1.0)" xfId="5603"/>
    <cellStyle name="40% - Акцент2 7" xfId="5604"/>
    <cellStyle name="40% - Акцент2 7 2" xfId="5605"/>
    <cellStyle name="40% - Акцент2 7 3" xfId="5606"/>
    <cellStyle name="40% - Акцент2 7_46EE.2011(v1.0)" xfId="5607"/>
    <cellStyle name="40% - Акцент2 8" xfId="5608"/>
    <cellStyle name="40% - Акцент2 8 2" xfId="5609"/>
    <cellStyle name="40% - Акцент2 8 3" xfId="5610"/>
    <cellStyle name="40% - Акцент2 8_46EE.2011(v1.0)" xfId="5611"/>
    <cellStyle name="40% - Акцент2 9" xfId="5612"/>
    <cellStyle name="40% - Акцент2 9 2" xfId="5613"/>
    <cellStyle name="40% - Акцент2 9 3" xfId="5614"/>
    <cellStyle name="40% - Акцент2 9_46EE.2011(v1.0)" xfId="5615"/>
    <cellStyle name="40% - Акцент3 10" xfId="5616"/>
    <cellStyle name="40% - Акцент3 2" xfId="5617"/>
    <cellStyle name="40% - Акцент3 2 2" xfId="5618"/>
    <cellStyle name="40% - Акцент3 2 3" xfId="5619"/>
    <cellStyle name="40% - Акцент3 2 4" xfId="5620"/>
    <cellStyle name="40% - Акцент3 2_46EE.2011(v1.0)" xfId="5621"/>
    <cellStyle name="40% - Акцент3 3" xfId="5622"/>
    <cellStyle name="40% - Акцент3 3 2" xfId="5623"/>
    <cellStyle name="40% - Акцент3 3 3" xfId="5624"/>
    <cellStyle name="40% - Акцент3 3_46EE.2011(v1.0)" xfId="5625"/>
    <cellStyle name="40% - Акцент3 4" xfId="5626"/>
    <cellStyle name="40% - Акцент3 4 2" xfId="5627"/>
    <cellStyle name="40% - Акцент3 4 3" xfId="5628"/>
    <cellStyle name="40% - Акцент3 4_46EE.2011(v1.0)" xfId="5629"/>
    <cellStyle name="40% - Акцент3 5" xfId="5630"/>
    <cellStyle name="40% - Акцент3 5 2" xfId="5631"/>
    <cellStyle name="40% - Акцент3 5 3" xfId="5632"/>
    <cellStyle name="40% - Акцент3 5_46EE.2011(v1.0)" xfId="5633"/>
    <cellStyle name="40% - Акцент3 6" xfId="5634"/>
    <cellStyle name="40% - Акцент3 6 2" xfId="5635"/>
    <cellStyle name="40% - Акцент3 6 3" xfId="5636"/>
    <cellStyle name="40% - Акцент3 6_46EE.2011(v1.0)" xfId="5637"/>
    <cellStyle name="40% - Акцент3 7" xfId="5638"/>
    <cellStyle name="40% - Акцент3 7 2" xfId="5639"/>
    <cellStyle name="40% - Акцент3 7 3" xfId="5640"/>
    <cellStyle name="40% - Акцент3 7_46EE.2011(v1.0)" xfId="5641"/>
    <cellStyle name="40% - Акцент3 8" xfId="5642"/>
    <cellStyle name="40% - Акцент3 8 2" xfId="5643"/>
    <cellStyle name="40% - Акцент3 8 3" xfId="5644"/>
    <cellStyle name="40% - Акцент3 8_46EE.2011(v1.0)" xfId="5645"/>
    <cellStyle name="40% - Акцент3 9" xfId="5646"/>
    <cellStyle name="40% - Акцент3 9 2" xfId="5647"/>
    <cellStyle name="40% - Акцент3 9 3" xfId="5648"/>
    <cellStyle name="40% - Акцент3 9_46EE.2011(v1.0)" xfId="5649"/>
    <cellStyle name="40% - Акцент4 10" xfId="5650"/>
    <cellStyle name="40% - Акцент4 2" xfId="5651"/>
    <cellStyle name="40% - Акцент4 2 2" xfId="5652"/>
    <cellStyle name="40% - Акцент4 2 3" xfId="5653"/>
    <cellStyle name="40% - Акцент4 2 4" xfId="5654"/>
    <cellStyle name="40% - Акцент4 2_46EE.2011(v1.0)" xfId="5655"/>
    <cellStyle name="40% - Акцент4 3" xfId="5656"/>
    <cellStyle name="40% - Акцент4 3 2" xfId="5657"/>
    <cellStyle name="40% - Акцент4 3 3" xfId="5658"/>
    <cellStyle name="40% - Акцент4 3_46EE.2011(v1.0)" xfId="5659"/>
    <cellStyle name="40% - Акцент4 4" xfId="5660"/>
    <cellStyle name="40% - Акцент4 4 2" xfId="5661"/>
    <cellStyle name="40% - Акцент4 4 3" xfId="5662"/>
    <cellStyle name="40% - Акцент4 4_46EE.2011(v1.0)" xfId="5663"/>
    <cellStyle name="40% - Акцент4 5" xfId="5664"/>
    <cellStyle name="40% - Акцент4 5 2" xfId="5665"/>
    <cellStyle name="40% - Акцент4 5 3" xfId="5666"/>
    <cellStyle name="40% - Акцент4 5_46EE.2011(v1.0)" xfId="5667"/>
    <cellStyle name="40% - Акцент4 6" xfId="5668"/>
    <cellStyle name="40% - Акцент4 6 2" xfId="5669"/>
    <cellStyle name="40% - Акцент4 6 3" xfId="5670"/>
    <cellStyle name="40% - Акцент4 6_46EE.2011(v1.0)" xfId="5671"/>
    <cellStyle name="40% - Акцент4 7" xfId="5672"/>
    <cellStyle name="40% - Акцент4 7 2" xfId="5673"/>
    <cellStyle name="40% - Акцент4 7 3" xfId="5674"/>
    <cellStyle name="40% - Акцент4 7_46EE.2011(v1.0)" xfId="5675"/>
    <cellStyle name="40% - Акцент4 8" xfId="5676"/>
    <cellStyle name="40% - Акцент4 8 2" xfId="5677"/>
    <cellStyle name="40% - Акцент4 8 3" xfId="5678"/>
    <cellStyle name="40% - Акцент4 8_46EE.2011(v1.0)" xfId="5679"/>
    <cellStyle name="40% - Акцент4 9" xfId="5680"/>
    <cellStyle name="40% - Акцент4 9 2" xfId="5681"/>
    <cellStyle name="40% - Акцент4 9 3" xfId="5682"/>
    <cellStyle name="40% - Акцент4 9_46EE.2011(v1.0)" xfId="5683"/>
    <cellStyle name="40% - Акцент5 10" xfId="5684"/>
    <cellStyle name="40% - Акцент5 2" xfId="5685"/>
    <cellStyle name="40% - Акцент5 2 2" xfId="5686"/>
    <cellStyle name="40% - Акцент5 2 3" xfId="5687"/>
    <cellStyle name="40% - Акцент5 2 4" xfId="5688"/>
    <cellStyle name="40% - Акцент5 2_46EE.2011(v1.0)" xfId="5689"/>
    <cellStyle name="40% - Акцент5 3" xfId="5690"/>
    <cellStyle name="40% - Акцент5 3 2" xfId="5691"/>
    <cellStyle name="40% - Акцент5 3 3" xfId="5692"/>
    <cellStyle name="40% - Акцент5 3_46EE.2011(v1.0)" xfId="5693"/>
    <cellStyle name="40% - Акцент5 4" xfId="5694"/>
    <cellStyle name="40% - Акцент5 4 2" xfId="5695"/>
    <cellStyle name="40% - Акцент5 4 3" xfId="5696"/>
    <cellStyle name="40% - Акцент5 4_46EE.2011(v1.0)" xfId="5697"/>
    <cellStyle name="40% - Акцент5 5" xfId="5698"/>
    <cellStyle name="40% - Акцент5 5 2" xfId="5699"/>
    <cellStyle name="40% - Акцент5 5 3" xfId="5700"/>
    <cellStyle name="40% - Акцент5 5_46EE.2011(v1.0)" xfId="5701"/>
    <cellStyle name="40% - Акцент5 6" xfId="5702"/>
    <cellStyle name="40% - Акцент5 6 2" xfId="5703"/>
    <cellStyle name="40% - Акцент5 6 3" xfId="5704"/>
    <cellStyle name="40% - Акцент5 6_46EE.2011(v1.0)" xfId="5705"/>
    <cellStyle name="40% - Акцент5 7" xfId="5706"/>
    <cellStyle name="40% - Акцент5 7 2" xfId="5707"/>
    <cellStyle name="40% - Акцент5 7 3" xfId="5708"/>
    <cellStyle name="40% - Акцент5 7_46EE.2011(v1.0)" xfId="5709"/>
    <cellStyle name="40% - Акцент5 8" xfId="5710"/>
    <cellStyle name="40% - Акцент5 8 2" xfId="5711"/>
    <cellStyle name="40% - Акцент5 8 3" xfId="5712"/>
    <cellStyle name="40% - Акцент5 8_46EE.2011(v1.0)" xfId="5713"/>
    <cellStyle name="40% - Акцент5 9" xfId="5714"/>
    <cellStyle name="40% - Акцент5 9 2" xfId="5715"/>
    <cellStyle name="40% - Акцент5 9 3" xfId="5716"/>
    <cellStyle name="40% - Акцент5 9_46EE.2011(v1.0)" xfId="5717"/>
    <cellStyle name="40% - Акцент6 10" xfId="5718"/>
    <cellStyle name="40% - Акцент6 2" xfId="5719"/>
    <cellStyle name="40% - Акцент6 2 2" xfId="5720"/>
    <cellStyle name="40% - Акцент6 2 3" xfId="5721"/>
    <cellStyle name="40% - Акцент6 2 4" xfId="5722"/>
    <cellStyle name="40% - Акцент6 2_46EE.2011(v1.0)" xfId="5723"/>
    <cellStyle name="40% - Акцент6 3" xfId="5724"/>
    <cellStyle name="40% - Акцент6 3 2" xfId="5725"/>
    <cellStyle name="40% - Акцент6 3 3" xfId="5726"/>
    <cellStyle name="40% - Акцент6 3_46EE.2011(v1.0)" xfId="5727"/>
    <cellStyle name="40% - Акцент6 4" xfId="5728"/>
    <cellStyle name="40% - Акцент6 4 2" xfId="5729"/>
    <cellStyle name="40% - Акцент6 4 3" xfId="5730"/>
    <cellStyle name="40% - Акцент6 4_46EE.2011(v1.0)" xfId="5731"/>
    <cellStyle name="40% - Акцент6 5" xfId="5732"/>
    <cellStyle name="40% - Акцент6 5 2" xfId="5733"/>
    <cellStyle name="40% - Акцент6 5 3" xfId="5734"/>
    <cellStyle name="40% - Акцент6 5_46EE.2011(v1.0)" xfId="5735"/>
    <cellStyle name="40% - Акцент6 6" xfId="5736"/>
    <cellStyle name="40% - Акцент6 6 2" xfId="5737"/>
    <cellStyle name="40% - Акцент6 6 3" xfId="5738"/>
    <cellStyle name="40% - Акцент6 6_46EE.2011(v1.0)" xfId="5739"/>
    <cellStyle name="40% - Акцент6 7" xfId="5740"/>
    <cellStyle name="40% - Акцент6 7 2" xfId="5741"/>
    <cellStyle name="40% - Акцент6 7 3" xfId="5742"/>
    <cellStyle name="40% - Акцент6 7_46EE.2011(v1.0)" xfId="5743"/>
    <cellStyle name="40% - Акцент6 8" xfId="5744"/>
    <cellStyle name="40% - Акцент6 8 2" xfId="5745"/>
    <cellStyle name="40% - Акцент6 8 3" xfId="5746"/>
    <cellStyle name="40% - Акцент6 8_46EE.2011(v1.0)" xfId="5747"/>
    <cellStyle name="40% - Акцент6 9" xfId="5748"/>
    <cellStyle name="40% - Акцент6 9 2" xfId="5749"/>
    <cellStyle name="40% - Акцент6 9 3" xfId="5750"/>
    <cellStyle name="40% - Акцент6 9_46EE.2011(v1.0)" xfId="5751"/>
    <cellStyle name="60% - Accent1" xfId="5752"/>
    <cellStyle name="60% - Accent2" xfId="5753"/>
    <cellStyle name="60% - Accent3" xfId="5754"/>
    <cellStyle name="60% - Accent4" xfId="5755"/>
    <cellStyle name="60% - Accent5" xfId="5756"/>
    <cellStyle name="60% - Accent6" xfId="5757"/>
    <cellStyle name="60% - Акцент1 2" xfId="5758"/>
    <cellStyle name="60% - Акцент1 2 2" xfId="5759"/>
    <cellStyle name="60% - Акцент1 2 3" xfId="5760"/>
    <cellStyle name="60% - Акцент1 2 4" xfId="5761"/>
    <cellStyle name="60% - Акцент1 3" xfId="5762"/>
    <cellStyle name="60% - Акцент1 3 2" xfId="5763"/>
    <cellStyle name="60% - Акцент1 3 3" xfId="5764"/>
    <cellStyle name="60% - Акцент1 4" xfId="5765"/>
    <cellStyle name="60% - Акцент1 4 2" xfId="5766"/>
    <cellStyle name="60% - Акцент1 5" xfId="5767"/>
    <cellStyle name="60% - Акцент1 5 2" xfId="5768"/>
    <cellStyle name="60% - Акцент1 6" xfId="5769"/>
    <cellStyle name="60% - Акцент1 6 2" xfId="5770"/>
    <cellStyle name="60% - Акцент1 7" xfId="5771"/>
    <cellStyle name="60% - Акцент1 7 2" xfId="5772"/>
    <cellStyle name="60% - Акцент1 8" xfId="5773"/>
    <cellStyle name="60% - Акцент1 8 2" xfId="5774"/>
    <cellStyle name="60% - Акцент1 9" xfId="5775"/>
    <cellStyle name="60% - Акцент1 9 2" xfId="5776"/>
    <cellStyle name="60% - Акцент2 10" xfId="5777"/>
    <cellStyle name="60% - Акцент2 2" xfId="5778"/>
    <cellStyle name="60% - Акцент2 2 2" xfId="5779"/>
    <cellStyle name="60% - Акцент2 2 3" xfId="5780"/>
    <cellStyle name="60% - Акцент2 3" xfId="5781"/>
    <cellStyle name="60% - Акцент2 3 2" xfId="5782"/>
    <cellStyle name="60% - Акцент2 3 3" xfId="5783"/>
    <cellStyle name="60% - Акцент2 4" xfId="5784"/>
    <cellStyle name="60% - Акцент2 4 2" xfId="5785"/>
    <cellStyle name="60% - Акцент2 5" xfId="5786"/>
    <cellStyle name="60% - Акцент2 5 2" xfId="5787"/>
    <cellStyle name="60% - Акцент2 6" xfId="5788"/>
    <cellStyle name="60% - Акцент2 6 2" xfId="5789"/>
    <cellStyle name="60% - Акцент2 7" xfId="5790"/>
    <cellStyle name="60% - Акцент2 7 2" xfId="5791"/>
    <cellStyle name="60% - Акцент2 8" xfId="5792"/>
    <cellStyle name="60% - Акцент2 8 2" xfId="5793"/>
    <cellStyle name="60% - Акцент2 9" xfId="5794"/>
    <cellStyle name="60% - Акцент2 9 2" xfId="5795"/>
    <cellStyle name="60% - Акцент3 2" xfId="5796"/>
    <cellStyle name="60% - Акцент3 2 2" xfId="5797"/>
    <cellStyle name="60% - Акцент3 2 3" xfId="5798"/>
    <cellStyle name="60% - Акцент3 2 4" xfId="5799"/>
    <cellStyle name="60% - Акцент3 3" xfId="5800"/>
    <cellStyle name="60% - Акцент3 3 2" xfId="5801"/>
    <cellStyle name="60% - Акцент3 3 3" xfId="5802"/>
    <cellStyle name="60% - Акцент3 4" xfId="5803"/>
    <cellStyle name="60% - Акцент3 4 2" xfId="5804"/>
    <cellStyle name="60% - Акцент3 5" xfId="5805"/>
    <cellStyle name="60% - Акцент3 5 2" xfId="5806"/>
    <cellStyle name="60% - Акцент3 6" xfId="5807"/>
    <cellStyle name="60% - Акцент3 6 2" xfId="5808"/>
    <cellStyle name="60% - Акцент3 7" xfId="5809"/>
    <cellStyle name="60% - Акцент3 7 2" xfId="5810"/>
    <cellStyle name="60% - Акцент3 8" xfId="5811"/>
    <cellStyle name="60% - Акцент3 8 2" xfId="5812"/>
    <cellStyle name="60% - Акцент3 9" xfId="5813"/>
    <cellStyle name="60% - Акцент3 9 2" xfId="5814"/>
    <cellStyle name="60% - Акцент4 2" xfId="5815"/>
    <cellStyle name="60% - Акцент4 2 2" xfId="5816"/>
    <cellStyle name="60% - Акцент4 2 3" xfId="5817"/>
    <cellStyle name="60% - Акцент4 2 4" xfId="5818"/>
    <cellStyle name="60% - Акцент4 3" xfId="5819"/>
    <cellStyle name="60% - Акцент4 3 2" xfId="5820"/>
    <cellStyle name="60% - Акцент4 3 3" xfId="5821"/>
    <cellStyle name="60% - Акцент4 4" xfId="5822"/>
    <cellStyle name="60% - Акцент4 4 2" xfId="5823"/>
    <cellStyle name="60% - Акцент4 5" xfId="5824"/>
    <cellStyle name="60% - Акцент4 5 2" xfId="5825"/>
    <cellStyle name="60% - Акцент4 6" xfId="5826"/>
    <cellStyle name="60% - Акцент4 6 2" xfId="5827"/>
    <cellStyle name="60% - Акцент4 7" xfId="5828"/>
    <cellStyle name="60% - Акцент4 7 2" xfId="5829"/>
    <cellStyle name="60% - Акцент4 8" xfId="5830"/>
    <cellStyle name="60% - Акцент4 8 2" xfId="5831"/>
    <cellStyle name="60% - Акцент4 9" xfId="5832"/>
    <cellStyle name="60% - Акцент4 9 2" xfId="5833"/>
    <cellStyle name="60% - Акцент5 10" xfId="5834"/>
    <cellStyle name="60% - Акцент5 2" xfId="5835"/>
    <cellStyle name="60% - Акцент5 2 2" xfId="5836"/>
    <cellStyle name="60% - Акцент5 2 3" xfId="5837"/>
    <cellStyle name="60% - Акцент5 3" xfId="5838"/>
    <cellStyle name="60% - Акцент5 3 2" xfId="5839"/>
    <cellStyle name="60% - Акцент5 3 3" xfId="5840"/>
    <cellStyle name="60% - Акцент5 4" xfId="5841"/>
    <cellStyle name="60% - Акцент5 4 2" xfId="5842"/>
    <cellStyle name="60% - Акцент5 5" xfId="5843"/>
    <cellStyle name="60% - Акцент5 5 2" xfId="5844"/>
    <cellStyle name="60% - Акцент5 6" xfId="5845"/>
    <cellStyle name="60% - Акцент5 6 2" xfId="5846"/>
    <cellStyle name="60% - Акцент5 7" xfId="5847"/>
    <cellStyle name="60% - Акцент5 7 2" xfId="5848"/>
    <cellStyle name="60% - Акцент5 8" xfId="5849"/>
    <cellStyle name="60% - Акцент5 8 2" xfId="5850"/>
    <cellStyle name="60% - Акцент5 9" xfId="5851"/>
    <cellStyle name="60% - Акцент5 9 2" xfId="5852"/>
    <cellStyle name="60% - Акцент6 2" xfId="5853"/>
    <cellStyle name="60% - Акцент6 2 2" xfId="5854"/>
    <cellStyle name="60% - Акцент6 2 3" xfId="5855"/>
    <cellStyle name="60% - Акцент6 2 4" xfId="5856"/>
    <cellStyle name="60% - Акцент6 3" xfId="5857"/>
    <cellStyle name="60% - Акцент6 3 2" xfId="5858"/>
    <cellStyle name="60% - Акцент6 3 3" xfId="5859"/>
    <cellStyle name="60% - Акцент6 4" xfId="5860"/>
    <cellStyle name="60% - Акцент6 4 2" xfId="5861"/>
    <cellStyle name="60% - Акцент6 5" xfId="5862"/>
    <cellStyle name="60% - Акцент6 5 2" xfId="5863"/>
    <cellStyle name="60% - Акцент6 6" xfId="5864"/>
    <cellStyle name="60% - Акцент6 6 2" xfId="5865"/>
    <cellStyle name="60% - Акцент6 7" xfId="5866"/>
    <cellStyle name="60% - Акцент6 7 2" xfId="5867"/>
    <cellStyle name="60% - Акцент6 8" xfId="5868"/>
    <cellStyle name="60% - Акцент6 8 2" xfId="5869"/>
    <cellStyle name="60% - Акцент6 9" xfId="5870"/>
    <cellStyle name="60% - Акцент6 9 2" xfId="5871"/>
    <cellStyle name="8pt" xfId="5872"/>
    <cellStyle name="8pt 2" xfId="5873"/>
    <cellStyle name="8pt 3" xfId="5874"/>
    <cellStyle name="8pt 4" xfId="5875"/>
    <cellStyle name="Aaia?iue [0]_?anoiau" xfId="5876"/>
    <cellStyle name="Aaia?iue_?anoiau" xfId="5877"/>
    <cellStyle name="Äåíåæíûé [0]_vaqduGfTSN7qyUJNWHRlcWo3H" xfId="5878"/>
    <cellStyle name="Äåíåæíûé_vaqduGfTSN7qyUJNWHRlcWo3H" xfId="5879"/>
    <cellStyle name="Accent1" xfId="5880"/>
    <cellStyle name="Accent1 - 20%" xfId="5881"/>
    <cellStyle name="Accent1 - 40%" xfId="5882"/>
    <cellStyle name="Accent1 - 60%" xfId="5883"/>
    <cellStyle name="Accent1_акции по годам 2009-2012" xfId="5884"/>
    <cellStyle name="Accent2" xfId="5885"/>
    <cellStyle name="Accent2 - 20%" xfId="5886"/>
    <cellStyle name="Accent2 - 40%" xfId="5887"/>
    <cellStyle name="Accent2 - 60%" xfId="5888"/>
    <cellStyle name="Accent2_акции по годам 2009-2012" xfId="5889"/>
    <cellStyle name="Accent3" xfId="5890"/>
    <cellStyle name="Accent3 - 20%" xfId="5891"/>
    <cellStyle name="Accent3 - 40%" xfId="5892"/>
    <cellStyle name="Accent3 - 60%" xfId="5893"/>
    <cellStyle name="Accent3_FI_GL_VEDOM_1" xfId="5894"/>
    <cellStyle name="Accent4" xfId="5895"/>
    <cellStyle name="Accent4 - 20%" xfId="5896"/>
    <cellStyle name="Accent4 - 40%" xfId="5897"/>
    <cellStyle name="Accent4 - 60%" xfId="5898"/>
    <cellStyle name="Accent4_FI_GL_VEDOM_1" xfId="5899"/>
    <cellStyle name="Accent5" xfId="5900"/>
    <cellStyle name="Accent5 - 20%" xfId="5901"/>
    <cellStyle name="Accent5 - 40%" xfId="5902"/>
    <cellStyle name="Accent5 - 60%" xfId="5903"/>
    <cellStyle name="Accent5_FI_GL_VEDOM_1" xfId="5904"/>
    <cellStyle name="Accent6" xfId="5905"/>
    <cellStyle name="Accent6 - 20%" xfId="5906"/>
    <cellStyle name="Accent6 - 40%" xfId="5907"/>
    <cellStyle name="Accent6 - 60%" xfId="5908"/>
    <cellStyle name="Accent6 2" xfId="5909"/>
    <cellStyle name="Accent6 3" xfId="5910"/>
    <cellStyle name="Accent6 4" xfId="5911"/>
    <cellStyle name="Accent6 5" xfId="5912"/>
    <cellStyle name="Accent6 6" xfId="5913"/>
    <cellStyle name="Accent6 7" xfId="5914"/>
    <cellStyle name="Accent6_FI_GL_VEDOM_1" xfId="5915"/>
    <cellStyle name="acct" xfId="5916"/>
    <cellStyle name="Ăčďĺđńńűëęŕ" xfId="5917"/>
    <cellStyle name="AeE­ [0]_?A°??µAoC?" xfId="5918"/>
    <cellStyle name="AeE­_?A°??µAoC?" xfId="5919"/>
    <cellStyle name="Aeia?nnueea" xfId="5920"/>
    <cellStyle name="Aeia?nnueea 2" xfId="5921"/>
    <cellStyle name="Aeia?nnueea 3" xfId="5922"/>
    <cellStyle name="Aeia?nnueea 4" xfId="5923"/>
    <cellStyle name="AFE" xfId="5924"/>
    <cellStyle name="AFE 2" xfId="5925"/>
    <cellStyle name="AFE 3" xfId="5926"/>
    <cellStyle name="AFE 4" xfId="5927"/>
    <cellStyle name="AFE 5" xfId="5928"/>
    <cellStyle name="Áĺççŕůčňíűé" xfId="5929"/>
    <cellStyle name="Äĺíĺćíűé [0]_(ňŕá 3č)" xfId="5930"/>
    <cellStyle name="Äĺíĺćíűé_(ňŕá 3č)" xfId="5931"/>
    <cellStyle name="Annotations Cell - PerformancePoint" xfId="5932"/>
    <cellStyle name="Arial 10" xfId="5933"/>
    <cellStyle name="Arial 10 2" xfId="5934"/>
    <cellStyle name="Arial 10 3" xfId="5935"/>
    <cellStyle name="Arial 10 4" xfId="5936"/>
    <cellStyle name="Arial 12" xfId="5937"/>
    <cellStyle name="Arial 12 2" xfId="5938"/>
    <cellStyle name="Arial 12 3" xfId="5939"/>
    <cellStyle name="Arial 12 4" xfId="5940"/>
    <cellStyle name="Arial007000001514155735" xfId="5941"/>
    <cellStyle name="Arial007000001514155735 2" xfId="5942"/>
    <cellStyle name="Arial007000001514155735 2 2" xfId="5943"/>
    <cellStyle name="Arial007000001514155735 2 3" xfId="5944"/>
    <cellStyle name="Arial007000001514155735 2 4" xfId="5945"/>
    <cellStyle name="Arial007000001514155735 2 5" xfId="5946"/>
    <cellStyle name="Arial007000001514155735 2 6" xfId="5947"/>
    <cellStyle name="Arial007000001514155735 2 7" xfId="5948"/>
    <cellStyle name="Arial007000001514155735 3" xfId="5949"/>
    <cellStyle name="Arial007000001514155735 3 2" xfId="5950"/>
    <cellStyle name="Arial007000001514155735 3 3" xfId="5951"/>
    <cellStyle name="Arial007000001514155735 3 4" xfId="5952"/>
    <cellStyle name="Arial007000001514155735 3 5" xfId="5953"/>
    <cellStyle name="Arial007000001514155735 3 6" xfId="5954"/>
    <cellStyle name="Arial007000001514155735 4" xfId="5955"/>
    <cellStyle name="Arial007000001514155735 5" xfId="5956"/>
    <cellStyle name="Arial007000001514155735 6" xfId="5957"/>
    <cellStyle name="Arial007000001514155735 7" xfId="5958"/>
    <cellStyle name="Arial007000001514155735 8" xfId="5959"/>
    <cellStyle name="Arial0070000015536870911" xfId="5960"/>
    <cellStyle name="Arial0070000015536870911 2" xfId="5961"/>
    <cellStyle name="Arial0070000015536870911 2 2" xfId="5962"/>
    <cellStyle name="Arial0070000015536870911 2 3" xfId="5963"/>
    <cellStyle name="Arial0070000015536870911 2 4" xfId="5964"/>
    <cellStyle name="Arial0070000015536870911 2 5" xfId="5965"/>
    <cellStyle name="Arial0070000015536870911 2 6" xfId="5966"/>
    <cellStyle name="Arial0070000015536870911 2 7" xfId="5967"/>
    <cellStyle name="Arial0070000015536870911 3" xfId="5968"/>
    <cellStyle name="Arial0070000015536870911 3 2" xfId="5969"/>
    <cellStyle name="Arial0070000015536870911 3 3" xfId="5970"/>
    <cellStyle name="Arial0070000015536870911 3 4" xfId="5971"/>
    <cellStyle name="Arial0070000015536870911 3 5" xfId="5972"/>
    <cellStyle name="Arial0070000015536870911 3 6" xfId="5973"/>
    <cellStyle name="Arial0070000015536870911 4" xfId="5974"/>
    <cellStyle name="Arial0070000015536870911 5" xfId="5975"/>
    <cellStyle name="Arial0070000015536870911 6" xfId="5976"/>
    <cellStyle name="Arial0070000015536870911 7" xfId="5977"/>
    <cellStyle name="Arial0070000015536870911 8" xfId="5978"/>
    <cellStyle name="Arial007000001565535" xfId="5979"/>
    <cellStyle name="Arial007000001565535 2" xfId="5980"/>
    <cellStyle name="Arial007000001565535 2 2" xfId="5981"/>
    <cellStyle name="Arial007000001565535 2 3" xfId="5982"/>
    <cellStyle name="Arial007000001565535 2 4" xfId="5983"/>
    <cellStyle name="Arial007000001565535 2 5" xfId="5984"/>
    <cellStyle name="Arial007000001565535 2 6" xfId="5985"/>
    <cellStyle name="Arial007000001565535 2 7" xfId="5986"/>
    <cellStyle name="Arial007000001565535 3" xfId="5987"/>
    <cellStyle name="Arial007000001565535 3 2" xfId="5988"/>
    <cellStyle name="Arial007000001565535 3 3" xfId="5989"/>
    <cellStyle name="Arial007000001565535 3 4" xfId="5990"/>
    <cellStyle name="Arial007000001565535 3 5" xfId="5991"/>
    <cellStyle name="Arial007000001565535 3 6" xfId="5992"/>
    <cellStyle name="Arial007000001565535 4" xfId="5993"/>
    <cellStyle name="Arial007000001565535 5" xfId="5994"/>
    <cellStyle name="Arial007000001565535 6" xfId="5995"/>
    <cellStyle name="Arial007000001565535 7" xfId="5996"/>
    <cellStyle name="Arial007000001565535 8" xfId="5997"/>
    <cellStyle name="Arial0110010000536870911" xfId="5998"/>
    <cellStyle name="Arial01101000015536870911" xfId="5999"/>
    <cellStyle name="Arial01101000015536870911 2" xfId="6000"/>
    <cellStyle name="Arial01101000015536870911 2 2" xfId="6001"/>
    <cellStyle name="Arial01101000015536870911 2 3" xfId="6002"/>
    <cellStyle name="Arial01101000015536870911 2 4" xfId="6003"/>
    <cellStyle name="Arial01101000015536870911 2 5" xfId="6004"/>
    <cellStyle name="Arial01101000015536870911 2 6" xfId="6005"/>
    <cellStyle name="Arial01101000015536870911 2 7" xfId="6006"/>
    <cellStyle name="Arial01101000015536870911 3" xfId="6007"/>
    <cellStyle name="Arial01101000015536870911 3 2" xfId="6008"/>
    <cellStyle name="Arial01101000015536870911 3 3" xfId="6009"/>
    <cellStyle name="Arial01101000015536870911 3 4" xfId="6010"/>
    <cellStyle name="Arial01101000015536870911 3 5" xfId="6011"/>
    <cellStyle name="Arial01101000015536870911 3 6" xfId="6012"/>
    <cellStyle name="Arial01101000015536870911 4" xfId="6013"/>
    <cellStyle name="Arial01101000015536870911 5" xfId="6014"/>
    <cellStyle name="Arial01101000015536870911 6" xfId="6015"/>
    <cellStyle name="Arial01101000015536870911 7" xfId="6016"/>
    <cellStyle name="Arial01101000015536870911 8" xfId="6017"/>
    <cellStyle name="Arial017010000536870911" xfId="6018"/>
    <cellStyle name="Arial018000000536870911" xfId="6019"/>
    <cellStyle name="Arial10170100015536870911" xfId="6020"/>
    <cellStyle name="Arial10170100015536870911 2" xfId="6021"/>
    <cellStyle name="Arial10170100015536870911 2 2" xfId="6022"/>
    <cellStyle name="Arial10170100015536870911 2 3" xfId="6023"/>
    <cellStyle name="Arial10170100015536870911 2 4" xfId="6024"/>
    <cellStyle name="Arial10170100015536870911 2 5" xfId="6025"/>
    <cellStyle name="Arial10170100015536870911 2 6" xfId="6026"/>
    <cellStyle name="Arial10170100015536870911 2 7" xfId="6027"/>
    <cellStyle name="Arial10170100015536870911 3" xfId="6028"/>
    <cellStyle name="Arial10170100015536870911 3 2" xfId="6029"/>
    <cellStyle name="Arial10170100015536870911 3 3" xfId="6030"/>
    <cellStyle name="Arial10170100015536870911 3 4" xfId="6031"/>
    <cellStyle name="Arial10170100015536870911 3 5" xfId="6032"/>
    <cellStyle name="Arial10170100015536870911 3 6" xfId="6033"/>
    <cellStyle name="Arial10170100015536870911 4" xfId="6034"/>
    <cellStyle name="Arial10170100015536870911 5" xfId="6035"/>
    <cellStyle name="Arial10170100015536870911 6" xfId="6036"/>
    <cellStyle name="Arial10170100015536870911 7" xfId="6037"/>
    <cellStyle name="Arial10170100015536870911 8" xfId="6038"/>
    <cellStyle name="Arial107000000536870911" xfId="6039"/>
    <cellStyle name="Arial107000001514155735" xfId="6040"/>
    <cellStyle name="Arial107000001514155735 2" xfId="6041"/>
    <cellStyle name="Arial107000001514155735 2 2" xfId="6042"/>
    <cellStyle name="Arial107000001514155735 2 3" xfId="6043"/>
    <cellStyle name="Arial107000001514155735 2 4" xfId="6044"/>
    <cellStyle name="Arial107000001514155735 2 5" xfId="6045"/>
    <cellStyle name="Arial107000001514155735 2 6" xfId="6046"/>
    <cellStyle name="Arial107000001514155735 2 7" xfId="6047"/>
    <cellStyle name="Arial107000001514155735 3" xfId="6048"/>
    <cellStyle name="Arial107000001514155735 3 2" xfId="6049"/>
    <cellStyle name="Arial107000001514155735 3 3" xfId="6050"/>
    <cellStyle name="Arial107000001514155735 3 4" xfId="6051"/>
    <cellStyle name="Arial107000001514155735 3 5" xfId="6052"/>
    <cellStyle name="Arial107000001514155735 3 6" xfId="6053"/>
    <cellStyle name="Arial107000001514155735 4" xfId="6054"/>
    <cellStyle name="Arial107000001514155735 5" xfId="6055"/>
    <cellStyle name="Arial107000001514155735 6" xfId="6056"/>
    <cellStyle name="Arial107000001514155735 7" xfId="6057"/>
    <cellStyle name="Arial107000001514155735 8" xfId="6058"/>
    <cellStyle name="Arial107000001514155735FMT" xfId="6059"/>
    <cellStyle name="Arial107000001514155735FMT 2" xfId="6060"/>
    <cellStyle name="Arial107000001514155735FMT 2 2" xfId="6061"/>
    <cellStyle name="Arial107000001514155735FMT 2 3" xfId="6062"/>
    <cellStyle name="Arial107000001514155735FMT 2 4" xfId="6063"/>
    <cellStyle name="Arial107000001514155735FMT 2 5" xfId="6064"/>
    <cellStyle name="Arial107000001514155735FMT 2 6" xfId="6065"/>
    <cellStyle name="Arial107000001514155735FMT 2 7" xfId="6066"/>
    <cellStyle name="Arial107000001514155735FMT 3" xfId="6067"/>
    <cellStyle name="Arial107000001514155735FMT 3 2" xfId="6068"/>
    <cellStyle name="Arial107000001514155735FMT 3 3" xfId="6069"/>
    <cellStyle name="Arial107000001514155735FMT 3 4" xfId="6070"/>
    <cellStyle name="Arial107000001514155735FMT 3 5" xfId="6071"/>
    <cellStyle name="Arial107000001514155735FMT 3 6" xfId="6072"/>
    <cellStyle name="Arial107000001514155735FMT 4" xfId="6073"/>
    <cellStyle name="Arial107000001514155735FMT 5" xfId="6074"/>
    <cellStyle name="Arial107000001514155735FMT 6" xfId="6075"/>
    <cellStyle name="Arial107000001514155735FMT 7" xfId="6076"/>
    <cellStyle name="Arial107000001514155735FMT 8" xfId="6077"/>
    <cellStyle name="Arial1070000015536870911" xfId="6078"/>
    <cellStyle name="Arial1070000015536870911 2" xfId="6079"/>
    <cellStyle name="Arial1070000015536870911 2 2" xfId="6080"/>
    <cellStyle name="Arial1070000015536870911 2 3" xfId="6081"/>
    <cellStyle name="Arial1070000015536870911 2 4" xfId="6082"/>
    <cellStyle name="Arial1070000015536870911 2 5" xfId="6083"/>
    <cellStyle name="Arial1070000015536870911 2 6" xfId="6084"/>
    <cellStyle name="Arial1070000015536870911 2 7" xfId="6085"/>
    <cellStyle name="Arial1070000015536870911 3" xfId="6086"/>
    <cellStyle name="Arial1070000015536870911 3 2" xfId="6087"/>
    <cellStyle name="Arial1070000015536870911 3 3" xfId="6088"/>
    <cellStyle name="Arial1070000015536870911 3 4" xfId="6089"/>
    <cellStyle name="Arial1070000015536870911 3 5" xfId="6090"/>
    <cellStyle name="Arial1070000015536870911 3 6" xfId="6091"/>
    <cellStyle name="Arial1070000015536870911 4" xfId="6092"/>
    <cellStyle name="Arial1070000015536870911 5" xfId="6093"/>
    <cellStyle name="Arial1070000015536870911 6" xfId="6094"/>
    <cellStyle name="Arial1070000015536870911 7" xfId="6095"/>
    <cellStyle name="Arial1070000015536870911 8" xfId="6096"/>
    <cellStyle name="Arial1070000015536870911FMT" xfId="6097"/>
    <cellStyle name="Arial1070000015536870911FMT 2" xfId="6098"/>
    <cellStyle name="Arial1070000015536870911FMT 2 2" xfId="6099"/>
    <cellStyle name="Arial1070000015536870911FMT 2 3" xfId="6100"/>
    <cellStyle name="Arial1070000015536870911FMT 2 4" xfId="6101"/>
    <cellStyle name="Arial1070000015536870911FMT 2 5" xfId="6102"/>
    <cellStyle name="Arial1070000015536870911FMT 2 6" xfId="6103"/>
    <cellStyle name="Arial1070000015536870911FMT 2 7" xfId="6104"/>
    <cellStyle name="Arial1070000015536870911FMT 3" xfId="6105"/>
    <cellStyle name="Arial1070000015536870911FMT 3 2" xfId="6106"/>
    <cellStyle name="Arial1070000015536870911FMT 3 3" xfId="6107"/>
    <cellStyle name="Arial1070000015536870911FMT 3 4" xfId="6108"/>
    <cellStyle name="Arial1070000015536870911FMT 3 5" xfId="6109"/>
    <cellStyle name="Arial1070000015536870911FMT 3 6" xfId="6110"/>
    <cellStyle name="Arial1070000015536870911FMT 4" xfId="6111"/>
    <cellStyle name="Arial1070000015536870911FMT 5" xfId="6112"/>
    <cellStyle name="Arial1070000015536870911FMT 6" xfId="6113"/>
    <cellStyle name="Arial1070000015536870911FMT 7" xfId="6114"/>
    <cellStyle name="Arial1070000015536870911FMT 8" xfId="6115"/>
    <cellStyle name="Arial107000001565535" xfId="6116"/>
    <cellStyle name="Arial107000001565535 2" xfId="6117"/>
    <cellStyle name="Arial107000001565535 2 2" xfId="6118"/>
    <cellStyle name="Arial107000001565535 2 3" xfId="6119"/>
    <cellStyle name="Arial107000001565535 2 4" xfId="6120"/>
    <cellStyle name="Arial107000001565535 2 5" xfId="6121"/>
    <cellStyle name="Arial107000001565535 2 6" xfId="6122"/>
    <cellStyle name="Arial107000001565535 2 7" xfId="6123"/>
    <cellStyle name="Arial107000001565535 3" xfId="6124"/>
    <cellStyle name="Arial107000001565535 3 2" xfId="6125"/>
    <cellStyle name="Arial107000001565535 3 3" xfId="6126"/>
    <cellStyle name="Arial107000001565535 3 4" xfId="6127"/>
    <cellStyle name="Arial107000001565535 3 5" xfId="6128"/>
    <cellStyle name="Arial107000001565535 3 6" xfId="6129"/>
    <cellStyle name="Arial107000001565535 4" xfId="6130"/>
    <cellStyle name="Arial107000001565535 5" xfId="6131"/>
    <cellStyle name="Arial107000001565535 6" xfId="6132"/>
    <cellStyle name="Arial107000001565535 7" xfId="6133"/>
    <cellStyle name="Arial107000001565535 8" xfId="6134"/>
    <cellStyle name="Arial107000001565535FMT" xfId="6135"/>
    <cellStyle name="Arial107000001565535FMT 2" xfId="6136"/>
    <cellStyle name="Arial107000001565535FMT 2 2" xfId="6137"/>
    <cellStyle name="Arial107000001565535FMT 2 3" xfId="6138"/>
    <cellStyle name="Arial107000001565535FMT 2 4" xfId="6139"/>
    <cellStyle name="Arial107000001565535FMT 2 5" xfId="6140"/>
    <cellStyle name="Arial107000001565535FMT 2 6" xfId="6141"/>
    <cellStyle name="Arial107000001565535FMT 2 7" xfId="6142"/>
    <cellStyle name="Arial107000001565535FMT 3" xfId="6143"/>
    <cellStyle name="Arial107000001565535FMT 3 2" xfId="6144"/>
    <cellStyle name="Arial107000001565535FMT 3 3" xfId="6145"/>
    <cellStyle name="Arial107000001565535FMT 3 4" xfId="6146"/>
    <cellStyle name="Arial107000001565535FMT 3 5" xfId="6147"/>
    <cellStyle name="Arial107000001565535FMT 3 6" xfId="6148"/>
    <cellStyle name="Arial107000001565535FMT 4" xfId="6149"/>
    <cellStyle name="Arial107000001565535FMT 5" xfId="6150"/>
    <cellStyle name="Arial107000001565535FMT 6" xfId="6151"/>
    <cellStyle name="Arial107000001565535FMT 7" xfId="6152"/>
    <cellStyle name="Arial107000001565535FMT 8" xfId="6153"/>
    <cellStyle name="Arial117100000536870911" xfId="6154"/>
    <cellStyle name="Arial118000000536870911" xfId="6155"/>
    <cellStyle name="Arial2110100000536870911" xfId="6156"/>
    <cellStyle name="Arial21101000015536870911" xfId="6157"/>
    <cellStyle name="Arial21101000015536870911 2" xfId="6158"/>
    <cellStyle name="Arial21101000015536870911 2 2" xfId="6159"/>
    <cellStyle name="Arial21101000015536870911 2 3" xfId="6160"/>
    <cellStyle name="Arial21101000015536870911 2 4" xfId="6161"/>
    <cellStyle name="Arial21101000015536870911 2 5" xfId="6162"/>
    <cellStyle name="Arial21101000015536870911 2 6" xfId="6163"/>
    <cellStyle name="Arial21101000015536870911 2 7" xfId="6164"/>
    <cellStyle name="Arial21101000015536870911 3" xfId="6165"/>
    <cellStyle name="Arial21101000015536870911 3 2" xfId="6166"/>
    <cellStyle name="Arial21101000015536870911 3 3" xfId="6167"/>
    <cellStyle name="Arial21101000015536870911 3 4" xfId="6168"/>
    <cellStyle name="Arial21101000015536870911 3 5" xfId="6169"/>
    <cellStyle name="Arial21101000015536870911 3 6" xfId="6170"/>
    <cellStyle name="Arial21101000015536870911 4" xfId="6171"/>
    <cellStyle name="Arial21101000015536870911 5" xfId="6172"/>
    <cellStyle name="Arial21101000015536870911 6" xfId="6173"/>
    <cellStyle name="Arial21101000015536870911 7" xfId="6174"/>
    <cellStyle name="Arial21101000015536870911 8" xfId="6175"/>
    <cellStyle name="Arial2170000015536870911" xfId="6176"/>
    <cellStyle name="Arial2170000015536870911 2" xfId="6177"/>
    <cellStyle name="Arial2170000015536870911 2 2" xfId="6178"/>
    <cellStyle name="Arial2170000015536870911 2 3" xfId="6179"/>
    <cellStyle name="Arial2170000015536870911 2 4" xfId="6180"/>
    <cellStyle name="Arial2170000015536870911 2 5" xfId="6181"/>
    <cellStyle name="Arial2170000015536870911 2 6" xfId="6182"/>
    <cellStyle name="Arial2170000015536870911 2 7" xfId="6183"/>
    <cellStyle name="Arial2170000015536870911 3" xfId="6184"/>
    <cellStyle name="Arial2170000015536870911 3 2" xfId="6185"/>
    <cellStyle name="Arial2170000015536870911 3 3" xfId="6186"/>
    <cellStyle name="Arial2170000015536870911 3 4" xfId="6187"/>
    <cellStyle name="Arial2170000015536870911 3 5" xfId="6188"/>
    <cellStyle name="Arial2170000015536870911 3 6" xfId="6189"/>
    <cellStyle name="Arial2170000015536870911 4" xfId="6190"/>
    <cellStyle name="Arial2170000015536870911 5" xfId="6191"/>
    <cellStyle name="Arial2170000015536870911 6" xfId="6192"/>
    <cellStyle name="Arial2170000015536870911 7" xfId="6193"/>
    <cellStyle name="Arial2170000015536870911 8" xfId="6194"/>
    <cellStyle name="Arial2170000015536870911FMT" xfId="6195"/>
    <cellStyle name="Arial2170000015536870911FMT 2" xfId="6196"/>
    <cellStyle name="Arial2170000015536870911FMT 2 2" xfId="6197"/>
    <cellStyle name="Arial2170000015536870911FMT 2 3" xfId="6198"/>
    <cellStyle name="Arial2170000015536870911FMT 2 4" xfId="6199"/>
    <cellStyle name="Arial2170000015536870911FMT 2 5" xfId="6200"/>
    <cellStyle name="Arial2170000015536870911FMT 2 6" xfId="6201"/>
    <cellStyle name="Arial2170000015536870911FMT 2 7" xfId="6202"/>
    <cellStyle name="Arial2170000015536870911FMT 3" xfId="6203"/>
    <cellStyle name="Arial2170000015536870911FMT 3 2" xfId="6204"/>
    <cellStyle name="Arial2170000015536870911FMT 3 3" xfId="6205"/>
    <cellStyle name="Arial2170000015536870911FMT 3 4" xfId="6206"/>
    <cellStyle name="Arial2170000015536870911FMT 3 5" xfId="6207"/>
    <cellStyle name="Arial2170000015536870911FMT 3 6" xfId="6208"/>
    <cellStyle name="Arial2170000015536870911FMT 4" xfId="6209"/>
    <cellStyle name="Arial2170000015536870911FMT 5" xfId="6210"/>
    <cellStyle name="Arial2170000015536870911FMT 6" xfId="6211"/>
    <cellStyle name="Arial2170000015536870911FMT 7" xfId="6212"/>
    <cellStyle name="Arial2170000015536870911FMT 8" xfId="6213"/>
    <cellStyle name="Bad" xfId="6214"/>
    <cellStyle name="Balance" xfId="6215"/>
    <cellStyle name="Balance 2" xfId="6216"/>
    <cellStyle name="Balance 3" xfId="6217"/>
    <cellStyle name="Balance 4" xfId="6218"/>
    <cellStyle name="BalanceBold" xfId="6219"/>
    <cellStyle name="BalanceBold 2" xfId="6220"/>
    <cellStyle name="BalanceBold 3" xfId="6221"/>
    <cellStyle name="BalanceBold 4" xfId="6222"/>
    <cellStyle name="BLACK" xfId="6223"/>
    <cellStyle name="BLACK 2" xfId="6224"/>
    <cellStyle name="BLACK 3" xfId="6225"/>
    <cellStyle name="BLACK 4" xfId="6226"/>
    <cellStyle name="Blue" xfId="6227"/>
    <cellStyle name="Blue 2" xfId="6228"/>
    <cellStyle name="Body" xfId="6229"/>
    <cellStyle name="Body 2" xfId="6230"/>
    <cellStyle name="Body 3" xfId="6231"/>
    <cellStyle name="Body 4" xfId="6232"/>
    <cellStyle name="Body_$Dollars" xfId="6233"/>
    <cellStyle name="British Pound" xfId="6234"/>
    <cellStyle name="C?AO_?A°??µAoC?" xfId="6235"/>
    <cellStyle name="Calc Currency (0)" xfId="6236"/>
    <cellStyle name="Calc Currency (0) 2" xfId="6237"/>
    <cellStyle name="Calc Currency (0) 3" xfId="6238"/>
    <cellStyle name="Calc Currency (0) 4" xfId="6239"/>
    <cellStyle name="Calc Currency (0) 5" xfId="6240"/>
    <cellStyle name="Calc Currency (0) 6" xfId="6241"/>
    <cellStyle name="Calc Currency (2)" xfId="6242"/>
    <cellStyle name="Calc Percent (0)" xfId="6243"/>
    <cellStyle name="Calc Percent (1)" xfId="6244"/>
    <cellStyle name="Calc Percent (2)" xfId="6245"/>
    <cellStyle name="Calc Units (0)" xfId="6246"/>
    <cellStyle name="Calc Units (1)" xfId="6247"/>
    <cellStyle name="Calc Units (2)" xfId="6248"/>
    <cellStyle name="Calculation" xfId="6249"/>
    <cellStyle name="Calculation 10" xfId="6250"/>
    <cellStyle name="Calculation 2" xfId="6251"/>
    <cellStyle name="Calculation 2 2" xfId="6252"/>
    <cellStyle name="Calculation 2 3" xfId="6253"/>
    <cellStyle name="Calculation 2 4" xfId="6254"/>
    <cellStyle name="Calculation 2 5" xfId="6255"/>
    <cellStyle name="Calculation 2 6" xfId="6256"/>
    <cellStyle name="Calculation 2 7" xfId="6257"/>
    <cellStyle name="Calculation 2 8" xfId="6258"/>
    <cellStyle name="Calculation 3" xfId="6259"/>
    <cellStyle name="Calculation 3 2" xfId="6260"/>
    <cellStyle name="Calculation 3 3" xfId="6261"/>
    <cellStyle name="Calculation 3 4" xfId="6262"/>
    <cellStyle name="Calculation 3 5" xfId="6263"/>
    <cellStyle name="Calculation 3 6" xfId="6264"/>
    <cellStyle name="Calculation 3 7" xfId="6265"/>
    <cellStyle name="Calculation 4" xfId="6266"/>
    <cellStyle name="Calculation 5" xfId="6267"/>
    <cellStyle name="Calculation 6" xfId="6268"/>
    <cellStyle name="Calculation 7" xfId="6269"/>
    <cellStyle name="Calculation 8" xfId="6270"/>
    <cellStyle name="Calculation 9" xfId="6271"/>
    <cellStyle name="Case" xfId="6272"/>
    <cellStyle name="Case 2" xfId="6273"/>
    <cellStyle name="Case 3" xfId="6274"/>
    <cellStyle name="Case 4" xfId="6275"/>
    <cellStyle name="Cells 2" xfId="6276"/>
    <cellStyle name="Cells 2 2" xfId="6277"/>
    <cellStyle name="Cells 2 3" xfId="6278"/>
    <cellStyle name="Center Across" xfId="6279"/>
    <cellStyle name="Center Across 2" xfId="6280"/>
    <cellStyle name="Center Across 3" xfId="6281"/>
    <cellStyle name="Center Across 4" xfId="6282"/>
    <cellStyle name="Check" xfId="6283"/>
    <cellStyle name="Check Cell" xfId="6284"/>
    <cellStyle name="Chek" xfId="6285"/>
    <cellStyle name="Chek 2" xfId="6286"/>
    <cellStyle name="Chek 3" xfId="6287"/>
    <cellStyle name="Code" xfId="6288"/>
    <cellStyle name="Column Heading" xfId="6289"/>
    <cellStyle name="Column Heading 2" xfId="6290"/>
    <cellStyle name="Column Heading 3" xfId="6291"/>
    <cellStyle name="Column Heading 4" xfId="6292"/>
    <cellStyle name="Comma [0]_(1)" xfId="6293"/>
    <cellStyle name="Comma [00]" xfId="6294"/>
    <cellStyle name="Comma [1]" xfId="6295"/>
    <cellStyle name="Comma [1] 2" xfId="6296"/>
    <cellStyle name="Comma [1] 3" xfId="6297"/>
    <cellStyle name="Comma [1] 4" xfId="6298"/>
    <cellStyle name="Comma 0" xfId="6299"/>
    <cellStyle name="Comma 0 2" xfId="6300"/>
    <cellStyle name="Comma 0 3" xfId="6301"/>
    <cellStyle name="Comma 0 4" xfId="6302"/>
    <cellStyle name="Comma 0*" xfId="6303"/>
    <cellStyle name="Comma 0* 2" xfId="6304"/>
    <cellStyle name="Comma 0* 3" xfId="6305"/>
    <cellStyle name="Comma 0* 4" xfId="6306"/>
    <cellStyle name="Comma 2" xfId="6307"/>
    <cellStyle name="Comma 2 2" xfId="6308"/>
    <cellStyle name="Comma 2 3" xfId="6309"/>
    <cellStyle name="Comma 2 4" xfId="6310"/>
    <cellStyle name="Comma 3*" xfId="6311"/>
    <cellStyle name="Comma_(1)" xfId="6312"/>
    <cellStyle name="Comma0" xfId="6313"/>
    <cellStyle name="Comma0 2" xfId="6314"/>
    <cellStyle name="Comma0 3" xfId="6315"/>
    <cellStyle name="Çŕůčňíűé" xfId="6316"/>
    <cellStyle name="Currency [0]" xfId="6317"/>
    <cellStyle name="Currency [0] 2" xfId="6318"/>
    <cellStyle name="Currency [0] 2 10" xfId="6319"/>
    <cellStyle name="Currency [0] 2 2" xfId="6320"/>
    <cellStyle name="Currency [0] 2 3" xfId="6321"/>
    <cellStyle name="Currency [0] 2 4" xfId="6322"/>
    <cellStyle name="Currency [0] 2 5" xfId="6323"/>
    <cellStyle name="Currency [0] 2 6" xfId="6324"/>
    <cellStyle name="Currency [0] 2 7" xfId="6325"/>
    <cellStyle name="Currency [0] 2 8" xfId="6326"/>
    <cellStyle name="Currency [0] 2 9" xfId="6327"/>
    <cellStyle name="Currency [0] 3" xfId="6328"/>
    <cellStyle name="Currency [0] 3 2" xfId="6329"/>
    <cellStyle name="Currency [0] 3 3" xfId="6330"/>
    <cellStyle name="Currency [0] 3 4" xfId="6331"/>
    <cellStyle name="Currency [0] 3 5" xfId="6332"/>
    <cellStyle name="Currency [0] 3 6" xfId="6333"/>
    <cellStyle name="Currency [0] 3 7" xfId="6334"/>
    <cellStyle name="Currency [0] 3 8" xfId="6335"/>
    <cellStyle name="Currency [0] 3 9" xfId="6336"/>
    <cellStyle name="Currency [0] 4" xfId="6337"/>
    <cellStyle name="Currency [0] 4 2" xfId="6338"/>
    <cellStyle name="Currency [0] 4 3" xfId="6339"/>
    <cellStyle name="Currency [0] 4 4" xfId="6340"/>
    <cellStyle name="Currency [0] 4 5" xfId="6341"/>
    <cellStyle name="Currency [0] 4 6" xfId="6342"/>
    <cellStyle name="Currency [0] 4 7" xfId="6343"/>
    <cellStyle name="Currency [0] 4 8" xfId="6344"/>
    <cellStyle name="Currency [0] 4 9" xfId="6345"/>
    <cellStyle name="Currency [0] 5" xfId="6346"/>
    <cellStyle name="Currency [0] 5 2" xfId="6347"/>
    <cellStyle name="Currency [0] 5 3" xfId="6348"/>
    <cellStyle name="Currency [0] 5 4" xfId="6349"/>
    <cellStyle name="Currency [0] 5 5" xfId="6350"/>
    <cellStyle name="Currency [0] 5 6" xfId="6351"/>
    <cellStyle name="Currency [0] 5 7" xfId="6352"/>
    <cellStyle name="Currency [0] 5 8" xfId="6353"/>
    <cellStyle name="Currency [0] 5 9" xfId="6354"/>
    <cellStyle name="Currency [0] 6" xfId="6355"/>
    <cellStyle name="Currency [0] 6 2" xfId="6356"/>
    <cellStyle name="Currency [0] 6 3" xfId="6357"/>
    <cellStyle name="Currency [0] 7" xfId="6358"/>
    <cellStyle name="Currency [0] 7 2" xfId="6359"/>
    <cellStyle name="Currency [0] 7 3" xfId="6360"/>
    <cellStyle name="Currency [0] 8" xfId="6361"/>
    <cellStyle name="Currency [0] 8 2" xfId="6362"/>
    <cellStyle name="Currency [0] 8 3" xfId="6363"/>
    <cellStyle name="Currency [00]" xfId="6364"/>
    <cellStyle name="Currency [1]" xfId="6365"/>
    <cellStyle name="Currency 0" xfId="6366"/>
    <cellStyle name="Currency 0 2" xfId="6367"/>
    <cellStyle name="Currency 0 3" xfId="6368"/>
    <cellStyle name="Currency 0 4" xfId="6369"/>
    <cellStyle name="Currency 2" xfId="6370"/>
    <cellStyle name="Currency 2 2" xfId="6371"/>
    <cellStyle name="Currency 2 3" xfId="6372"/>
    <cellStyle name="Currency 2 4" xfId="6373"/>
    <cellStyle name="Currency_(1)" xfId="6374"/>
    <cellStyle name="Currency0" xfId="6375"/>
    <cellStyle name="Currency0 2" xfId="6376"/>
    <cellStyle name="Currency0 3" xfId="6377"/>
    <cellStyle name="Currency2" xfId="6378"/>
    <cellStyle name="Đ_x0010_" xfId="6379"/>
    <cellStyle name="Đ_x0010_ 2" xfId="6380"/>
    <cellStyle name="Đ_x0010_ 2 2" xfId="6381"/>
    <cellStyle name="Đ_x0010_ 3" xfId="6382"/>
    <cellStyle name="Đ_x0010_ 4" xfId="6383"/>
    <cellStyle name="Đ_x0010_ 5" xfId="6384"/>
    <cellStyle name="Đ_x0010_?䥘Ȏ_x0013_⤀጖ē??䆈Ȏ_x0013_⬀ጘē_x0010_?䦄Ȏ" xfId="6385"/>
    <cellStyle name="Đ_x0010_?䥘Ȏ_x0013_⤀጖ē??䆈Ȏ_x0013_⬀ጘē_x0010_?䦄Ȏ 1" xfId="6386"/>
    <cellStyle name="Đ_x0010_?䥘Ȏ_x0013_⤀጖ē??䆈Ȏ_x0013_⬀ጘē_x0010_?䦄Ȏ_01_СЭ_БП скорр2009" xfId="6387"/>
    <cellStyle name="Đ_x0010__01_2011_цмро" xfId="6388"/>
    <cellStyle name="Data" xfId="6389"/>
    <cellStyle name="Data 2" xfId="6390"/>
    <cellStyle name="Data 3" xfId="6391"/>
    <cellStyle name="Data 4" xfId="6392"/>
    <cellStyle name="Data Cell - PerformancePoint" xfId="6393"/>
    <cellStyle name="Data Entry Cell - PerformancePoint" xfId="6394"/>
    <cellStyle name="DataBold" xfId="6395"/>
    <cellStyle name="DataBold 2" xfId="6396"/>
    <cellStyle name="DataBold 3" xfId="6397"/>
    <cellStyle name="DataBold 4" xfId="6398"/>
    <cellStyle name="Date" xfId="6399"/>
    <cellStyle name="Date 2" xfId="6400"/>
    <cellStyle name="Date 3" xfId="6401"/>
    <cellStyle name="Date Aligned" xfId="6402"/>
    <cellStyle name="Date Aligned 2" xfId="6403"/>
    <cellStyle name="Date Aligned 3" xfId="6404"/>
    <cellStyle name="Date Aligned 4" xfId="6405"/>
    <cellStyle name="Date Short" xfId="6406"/>
    <cellStyle name="Date_07.12.2005  КЭШ и баланс " xfId="6407"/>
    <cellStyle name="Dates" xfId="6408"/>
    <cellStyle name="Dec_0" xfId="6409"/>
    <cellStyle name="Deviant" xfId="6410"/>
    <cellStyle name="Dezimal [0]_Compiling Utility Macros" xfId="6411"/>
    <cellStyle name="Dezimal_Compiling Utility Macros" xfId="6412"/>
    <cellStyle name="Dollars" xfId="6413"/>
    <cellStyle name="Dotted Line" xfId="6414"/>
    <cellStyle name="Dotted Line 2" xfId="6415"/>
    <cellStyle name="Dotted Line 3" xfId="6416"/>
    <cellStyle name="Dotted Line 4" xfId="6417"/>
    <cellStyle name="Double Accounting" xfId="6418"/>
    <cellStyle name="Double Accounting 2" xfId="6419"/>
    <cellStyle name="Double Accounting 3" xfId="6420"/>
    <cellStyle name="Double Accounting 4" xfId="6421"/>
    <cellStyle name="E&amp;Y House" xfId="6422"/>
    <cellStyle name="E&amp;Y House 2" xfId="6423"/>
    <cellStyle name="E&amp;Y House 3" xfId="6424"/>
    <cellStyle name="E&amp;Y House 4" xfId="6425"/>
    <cellStyle name="E-mail" xfId="6426"/>
    <cellStyle name="E-mail 2" xfId="6427"/>
    <cellStyle name="E-mail_46EP.2012(v0.1)" xfId="6428"/>
    <cellStyle name="Emphasis 1" xfId="6429"/>
    <cellStyle name="Emphasis 2" xfId="6430"/>
    <cellStyle name="Emphasis 3" xfId="6431"/>
    <cellStyle name="Enter Currency (0)" xfId="6432"/>
    <cellStyle name="Enter Currency (2)" xfId="6433"/>
    <cellStyle name="Enter Units (0)" xfId="6434"/>
    <cellStyle name="Enter Units (1)" xfId="6435"/>
    <cellStyle name="Enter Units (2)" xfId="6436"/>
    <cellStyle name="Euro" xfId="6437"/>
    <cellStyle name="Euro 2" xfId="6438"/>
    <cellStyle name="Euro 2 2" xfId="6439"/>
    <cellStyle name="Euro 2 3" xfId="6440"/>
    <cellStyle name="Euro 3" xfId="6441"/>
    <cellStyle name="Euro 3 2" xfId="6442"/>
    <cellStyle name="Euro 4" xfId="6443"/>
    <cellStyle name="Euro 5" xfId="6444"/>
    <cellStyle name="Euro 6" xfId="6445"/>
    <cellStyle name="ew" xfId="6446"/>
    <cellStyle name="Excel Built-in Normal" xfId="6447"/>
    <cellStyle name="Explanatory Text" xfId="6448"/>
    <cellStyle name="Ezres [0]_Document" xfId="6449"/>
    <cellStyle name="Ezres_Document" xfId="6450"/>
    <cellStyle name="F2" xfId="6451"/>
    <cellStyle name="F2 2" xfId="6452"/>
    <cellStyle name="F2 2 2" xfId="6453"/>
    <cellStyle name="F2 3" xfId="6454"/>
    <cellStyle name="F2 3 2" xfId="6455"/>
    <cellStyle name="F2 4" xfId="6456"/>
    <cellStyle name="F2 5" xfId="6457"/>
    <cellStyle name="F2 6" xfId="6458"/>
    <cellStyle name="F3" xfId="6459"/>
    <cellStyle name="F3 2" xfId="6460"/>
    <cellStyle name="F3 2 2" xfId="6461"/>
    <cellStyle name="F3 3" xfId="6462"/>
    <cellStyle name="F3 3 2" xfId="6463"/>
    <cellStyle name="F3 4" xfId="6464"/>
    <cellStyle name="F3 5" xfId="6465"/>
    <cellStyle name="F3 6" xfId="6466"/>
    <cellStyle name="F4" xfId="6467"/>
    <cellStyle name="F4 2" xfId="6468"/>
    <cellStyle name="F4 2 2" xfId="6469"/>
    <cellStyle name="F4 3" xfId="6470"/>
    <cellStyle name="F4 3 2" xfId="6471"/>
    <cellStyle name="F4 4" xfId="6472"/>
    <cellStyle name="F4 5" xfId="6473"/>
    <cellStyle name="F4 6" xfId="6474"/>
    <cellStyle name="F5" xfId="6475"/>
    <cellStyle name="F5 2" xfId="6476"/>
    <cellStyle name="F5 2 2" xfId="6477"/>
    <cellStyle name="F5 3" xfId="6478"/>
    <cellStyle name="F5 3 2" xfId="6479"/>
    <cellStyle name="F5 4" xfId="6480"/>
    <cellStyle name="F5 5" xfId="6481"/>
    <cellStyle name="F5 6" xfId="6482"/>
    <cellStyle name="F6" xfId="6483"/>
    <cellStyle name="F6 2" xfId="6484"/>
    <cellStyle name="F6 2 2" xfId="6485"/>
    <cellStyle name="F6 3" xfId="6486"/>
    <cellStyle name="F6 3 2" xfId="6487"/>
    <cellStyle name="F6 4" xfId="6488"/>
    <cellStyle name="F6 5" xfId="6489"/>
    <cellStyle name="F6 6" xfId="6490"/>
    <cellStyle name="F7" xfId="6491"/>
    <cellStyle name="F7 2" xfId="6492"/>
    <cellStyle name="F7 2 2" xfId="6493"/>
    <cellStyle name="F7 3" xfId="6494"/>
    <cellStyle name="F7 3 2" xfId="6495"/>
    <cellStyle name="F7 4" xfId="6496"/>
    <cellStyle name="F7 5" xfId="6497"/>
    <cellStyle name="F7 6" xfId="6498"/>
    <cellStyle name="F8" xfId="6499"/>
    <cellStyle name="F8 2" xfId="6500"/>
    <cellStyle name="F8 2 2" xfId="6501"/>
    <cellStyle name="F8 3" xfId="6502"/>
    <cellStyle name="F8 3 2" xfId="6503"/>
    <cellStyle name="F8 4" xfId="6504"/>
    <cellStyle name="F8 5" xfId="6505"/>
    <cellStyle name="F8 6" xfId="6506"/>
    <cellStyle name="Factor" xfId="6507"/>
    <cellStyle name="Fixed" xfId="6508"/>
    <cellStyle name="Fixed 2" xfId="6509"/>
    <cellStyle name="Fixed 3" xfId="6510"/>
    <cellStyle name="fo]_x000d__x000a_UserName=Murat Zelef_x000d__x000a_UserCompany=Bumerang_x000d__x000a__x000d__x000a_[File Paths]_x000d__x000a_WorkingDirectory=C:\EQUIS\DLWIN_x000d__x000a_DownLoader=C" xfId="6511"/>
    <cellStyle name="Followed Hyperlink" xfId="6512"/>
    <cellStyle name="Followed Hyperlink 2" xfId="6513"/>
    <cellStyle name="Followed Hyperlink 3" xfId="6514"/>
    <cellStyle name="Followed Hyperlink 4" xfId="6515"/>
    <cellStyle name="Followed Hyperlink 5" xfId="6516"/>
    <cellStyle name="Followed Hyperlink 6" xfId="6517"/>
    <cellStyle name="Followed Hyperlink 7" xfId="6518"/>
    <cellStyle name="Followed Hyperlink 8" xfId="6519"/>
    <cellStyle name="footer" xfId="6520"/>
    <cellStyle name="Footnote" xfId="6521"/>
    <cellStyle name="Footnote 2" xfId="6522"/>
    <cellStyle name="Footnote 3" xfId="6523"/>
    <cellStyle name="Footnote 4" xfId="6524"/>
    <cellStyle name="From" xfId="6525"/>
    <cellStyle name="Good" xfId="6526"/>
    <cellStyle name="Green" xfId="6527"/>
    <cellStyle name="hard no" xfId="6528"/>
    <cellStyle name="hard no 2" xfId="6529"/>
    <cellStyle name="hard no 3" xfId="6530"/>
    <cellStyle name="Hard Percent" xfId="6531"/>
    <cellStyle name="Hard Percent 2" xfId="6532"/>
    <cellStyle name="Hard Percent 3" xfId="6533"/>
    <cellStyle name="Hard Percent 4" xfId="6534"/>
    <cellStyle name="hardno" xfId="6535"/>
    <cellStyle name="Header" xfId="6536"/>
    <cellStyle name="Header 2" xfId="6537"/>
    <cellStyle name="Header 3" xfId="6538"/>
    <cellStyle name="Header 3 2" xfId="6539"/>
    <cellStyle name="Header 3 3" xfId="6540"/>
    <cellStyle name="Header 3 4" xfId="6541"/>
    <cellStyle name="Header 4" xfId="6542"/>
    <cellStyle name="Header1" xfId="6543"/>
    <cellStyle name="Header1 2" xfId="6544"/>
    <cellStyle name="Header1 2 10" xfId="6545"/>
    <cellStyle name="Header1 2 11" xfId="6546"/>
    <cellStyle name="Header1 2 12" xfId="6547"/>
    <cellStyle name="Header1 2 13" xfId="6548"/>
    <cellStyle name="Header1 2 14" xfId="6549"/>
    <cellStyle name="Header1 2 15" xfId="6550"/>
    <cellStyle name="Header1 2 16" xfId="6551"/>
    <cellStyle name="Header1 2 17" xfId="6552"/>
    <cellStyle name="Header1 2 18" xfId="6553"/>
    <cellStyle name="Header1 2 19" xfId="6554"/>
    <cellStyle name="Header1 2 2" xfId="6555"/>
    <cellStyle name="Header1 2 2 10" xfId="6556"/>
    <cellStyle name="Header1 2 2 11" xfId="6557"/>
    <cellStyle name="Header1 2 2 12" xfId="6558"/>
    <cellStyle name="Header1 2 2 13" xfId="6559"/>
    <cellStyle name="Header1 2 2 14" xfId="6560"/>
    <cellStyle name="Header1 2 2 15" xfId="6561"/>
    <cellStyle name="Header1 2 2 16" xfId="6562"/>
    <cellStyle name="Header1 2 2 17" xfId="6563"/>
    <cellStyle name="Header1 2 2 18" xfId="6564"/>
    <cellStyle name="Header1 2 2 19" xfId="6565"/>
    <cellStyle name="Header1 2 2 2" xfId="6566"/>
    <cellStyle name="Header1 2 2 2 10" xfId="6567"/>
    <cellStyle name="Header1 2 2 2 11" xfId="6568"/>
    <cellStyle name="Header1 2 2 2 12" xfId="6569"/>
    <cellStyle name="Header1 2 2 2 13" xfId="6570"/>
    <cellStyle name="Header1 2 2 2 14" xfId="6571"/>
    <cellStyle name="Header1 2 2 2 15" xfId="6572"/>
    <cellStyle name="Header1 2 2 2 16" xfId="6573"/>
    <cellStyle name="Header1 2 2 2 17" xfId="6574"/>
    <cellStyle name="Header1 2 2 2 18" xfId="6575"/>
    <cellStyle name="Header1 2 2 2 19" xfId="6576"/>
    <cellStyle name="Header1 2 2 2 2" xfId="6577"/>
    <cellStyle name="Header1 2 2 2 2 10" xfId="6578"/>
    <cellStyle name="Header1 2 2 2 2 11" xfId="6579"/>
    <cellStyle name="Header1 2 2 2 2 12" xfId="6580"/>
    <cellStyle name="Header1 2 2 2 2 13" xfId="6581"/>
    <cellStyle name="Header1 2 2 2 2 14" xfId="6582"/>
    <cellStyle name="Header1 2 2 2 2 15" xfId="6583"/>
    <cellStyle name="Header1 2 2 2 2 16" xfId="6584"/>
    <cellStyle name="Header1 2 2 2 2 17" xfId="6585"/>
    <cellStyle name="Header1 2 2 2 2 18" xfId="6586"/>
    <cellStyle name="Header1 2 2 2 2 19" xfId="6587"/>
    <cellStyle name="Header1 2 2 2 2 2" xfId="6588"/>
    <cellStyle name="Header1 2 2 2 2 20" xfId="6589"/>
    <cellStyle name="Header1 2 2 2 2 21" xfId="6590"/>
    <cellStyle name="Header1 2 2 2 2 22" xfId="6591"/>
    <cellStyle name="Header1 2 2 2 2 23" xfId="6592"/>
    <cellStyle name="Header1 2 2 2 2 24" xfId="6593"/>
    <cellStyle name="Header1 2 2 2 2 25" xfId="6594"/>
    <cellStyle name="Header1 2 2 2 2 26" xfId="6595"/>
    <cellStyle name="Header1 2 2 2 2 27" xfId="6596"/>
    <cellStyle name="Header1 2 2 2 2 28" xfId="6597"/>
    <cellStyle name="Header1 2 2 2 2 29" xfId="6598"/>
    <cellStyle name="Header1 2 2 2 2 3" xfId="6599"/>
    <cellStyle name="Header1 2 2 2 2 30" xfId="6600"/>
    <cellStyle name="Header1 2 2 2 2 31" xfId="6601"/>
    <cellStyle name="Header1 2 2 2 2 32" xfId="6602"/>
    <cellStyle name="Header1 2 2 2 2 33" xfId="6603"/>
    <cellStyle name="Header1 2 2 2 2 34" xfId="6604"/>
    <cellStyle name="Header1 2 2 2 2 35" xfId="6605"/>
    <cellStyle name="Header1 2 2 2 2 36" xfId="6606"/>
    <cellStyle name="Header1 2 2 2 2 37" xfId="6607"/>
    <cellStyle name="Header1 2 2 2 2 38" xfId="6608"/>
    <cellStyle name="Header1 2 2 2 2 39" xfId="6609"/>
    <cellStyle name="Header1 2 2 2 2 4" xfId="6610"/>
    <cellStyle name="Header1 2 2 2 2 40" xfId="6611"/>
    <cellStyle name="Header1 2 2 2 2 41" xfId="6612"/>
    <cellStyle name="Header1 2 2 2 2 42" xfId="6613"/>
    <cellStyle name="Header1 2 2 2 2 43" xfId="6614"/>
    <cellStyle name="Header1 2 2 2 2 44" xfId="6615"/>
    <cellStyle name="Header1 2 2 2 2 45" xfId="6616"/>
    <cellStyle name="Header1 2 2 2 2 46" xfId="6617"/>
    <cellStyle name="Header1 2 2 2 2 47" xfId="6618"/>
    <cellStyle name="Header1 2 2 2 2 48" xfId="6619"/>
    <cellStyle name="Header1 2 2 2 2 49" xfId="6620"/>
    <cellStyle name="Header1 2 2 2 2 5" xfId="6621"/>
    <cellStyle name="Header1 2 2 2 2 50" xfId="6622"/>
    <cellStyle name="Header1 2 2 2 2 51" xfId="6623"/>
    <cellStyle name="Header1 2 2 2 2 52" xfId="6624"/>
    <cellStyle name="Header1 2 2 2 2 53" xfId="6625"/>
    <cellStyle name="Header1 2 2 2 2 54" xfId="6626"/>
    <cellStyle name="Header1 2 2 2 2 55" xfId="6627"/>
    <cellStyle name="Header1 2 2 2 2 56" xfId="6628"/>
    <cellStyle name="Header1 2 2 2 2 57" xfId="6629"/>
    <cellStyle name="Header1 2 2 2 2 58" xfId="6630"/>
    <cellStyle name="Header1 2 2 2 2 59" xfId="6631"/>
    <cellStyle name="Header1 2 2 2 2 6" xfId="6632"/>
    <cellStyle name="Header1 2 2 2 2 60" xfId="6633"/>
    <cellStyle name="Header1 2 2 2 2 61" xfId="6634"/>
    <cellStyle name="Header1 2 2 2 2 62" xfId="6635"/>
    <cellStyle name="Header1 2 2 2 2 63" xfId="6636"/>
    <cellStyle name="Header1 2 2 2 2 64" xfId="6637"/>
    <cellStyle name="Header1 2 2 2 2 65" xfId="6638"/>
    <cellStyle name="Header1 2 2 2 2 66" xfId="6639"/>
    <cellStyle name="Header1 2 2 2 2 7" xfId="6640"/>
    <cellStyle name="Header1 2 2 2 2 8" xfId="6641"/>
    <cellStyle name="Header1 2 2 2 2 9" xfId="6642"/>
    <cellStyle name="Header1 2 2 2 20" xfId="6643"/>
    <cellStyle name="Header1 2 2 2 21" xfId="6644"/>
    <cellStyle name="Header1 2 2 2 22" xfId="6645"/>
    <cellStyle name="Header1 2 2 2 23" xfId="6646"/>
    <cellStyle name="Header1 2 2 2 24" xfId="6647"/>
    <cellStyle name="Header1 2 2 2 25" xfId="6648"/>
    <cellStyle name="Header1 2 2 2 26" xfId="6649"/>
    <cellStyle name="Header1 2 2 2 27" xfId="6650"/>
    <cellStyle name="Header1 2 2 2 28" xfId="6651"/>
    <cellStyle name="Header1 2 2 2 29" xfId="6652"/>
    <cellStyle name="Header1 2 2 2 3" xfId="6653"/>
    <cellStyle name="Header1 2 2 2 3 10" xfId="6654"/>
    <cellStyle name="Header1 2 2 2 3 11" xfId="6655"/>
    <cellStyle name="Header1 2 2 2 3 12" xfId="6656"/>
    <cellStyle name="Header1 2 2 2 3 13" xfId="6657"/>
    <cellStyle name="Header1 2 2 2 3 14" xfId="6658"/>
    <cellStyle name="Header1 2 2 2 3 15" xfId="6659"/>
    <cellStyle name="Header1 2 2 2 3 16" xfId="6660"/>
    <cellStyle name="Header1 2 2 2 3 17" xfId="6661"/>
    <cellStyle name="Header1 2 2 2 3 18" xfId="6662"/>
    <cellStyle name="Header1 2 2 2 3 19" xfId="6663"/>
    <cellStyle name="Header1 2 2 2 3 2" xfId="6664"/>
    <cellStyle name="Header1 2 2 2 3 20" xfId="6665"/>
    <cellStyle name="Header1 2 2 2 3 21" xfId="6666"/>
    <cellStyle name="Header1 2 2 2 3 22" xfId="6667"/>
    <cellStyle name="Header1 2 2 2 3 23" xfId="6668"/>
    <cellStyle name="Header1 2 2 2 3 24" xfId="6669"/>
    <cellStyle name="Header1 2 2 2 3 25" xfId="6670"/>
    <cellStyle name="Header1 2 2 2 3 26" xfId="6671"/>
    <cellStyle name="Header1 2 2 2 3 27" xfId="6672"/>
    <cellStyle name="Header1 2 2 2 3 28" xfId="6673"/>
    <cellStyle name="Header1 2 2 2 3 29" xfId="6674"/>
    <cellStyle name="Header1 2 2 2 3 3" xfId="6675"/>
    <cellStyle name="Header1 2 2 2 3 30" xfId="6676"/>
    <cellStyle name="Header1 2 2 2 3 31" xfId="6677"/>
    <cellStyle name="Header1 2 2 2 3 32" xfId="6678"/>
    <cellStyle name="Header1 2 2 2 3 33" xfId="6679"/>
    <cellStyle name="Header1 2 2 2 3 34" xfId="6680"/>
    <cellStyle name="Header1 2 2 2 3 35" xfId="6681"/>
    <cellStyle name="Header1 2 2 2 3 36" xfId="6682"/>
    <cellStyle name="Header1 2 2 2 3 37" xfId="6683"/>
    <cellStyle name="Header1 2 2 2 3 38" xfId="6684"/>
    <cellStyle name="Header1 2 2 2 3 39" xfId="6685"/>
    <cellStyle name="Header1 2 2 2 3 4" xfId="6686"/>
    <cellStyle name="Header1 2 2 2 3 40" xfId="6687"/>
    <cellStyle name="Header1 2 2 2 3 41" xfId="6688"/>
    <cellStyle name="Header1 2 2 2 3 42" xfId="6689"/>
    <cellStyle name="Header1 2 2 2 3 43" xfId="6690"/>
    <cellStyle name="Header1 2 2 2 3 44" xfId="6691"/>
    <cellStyle name="Header1 2 2 2 3 45" xfId="6692"/>
    <cellStyle name="Header1 2 2 2 3 46" xfId="6693"/>
    <cellStyle name="Header1 2 2 2 3 47" xfId="6694"/>
    <cellStyle name="Header1 2 2 2 3 48" xfId="6695"/>
    <cellStyle name="Header1 2 2 2 3 49" xfId="6696"/>
    <cellStyle name="Header1 2 2 2 3 5" xfId="6697"/>
    <cellStyle name="Header1 2 2 2 3 50" xfId="6698"/>
    <cellStyle name="Header1 2 2 2 3 51" xfId="6699"/>
    <cellStyle name="Header1 2 2 2 3 52" xfId="6700"/>
    <cellStyle name="Header1 2 2 2 3 53" xfId="6701"/>
    <cellStyle name="Header1 2 2 2 3 54" xfId="6702"/>
    <cellStyle name="Header1 2 2 2 3 55" xfId="6703"/>
    <cellStyle name="Header1 2 2 2 3 56" xfId="6704"/>
    <cellStyle name="Header1 2 2 2 3 57" xfId="6705"/>
    <cellStyle name="Header1 2 2 2 3 58" xfId="6706"/>
    <cellStyle name="Header1 2 2 2 3 59" xfId="6707"/>
    <cellStyle name="Header1 2 2 2 3 6" xfId="6708"/>
    <cellStyle name="Header1 2 2 2 3 60" xfId="6709"/>
    <cellStyle name="Header1 2 2 2 3 61" xfId="6710"/>
    <cellStyle name="Header1 2 2 2 3 62" xfId="6711"/>
    <cellStyle name="Header1 2 2 2 3 63" xfId="6712"/>
    <cellStyle name="Header1 2 2 2 3 64" xfId="6713"/>
    <cellStyle name="Header1 2 2 2 3 7" xfId="6714"/>
    <cellStyle name="Header1 2 2 2 3 8" xfId="6715"/>
    <cellStyle name="Header1 2 2 2 3 9" xfId="6716"/>
    <cellStyle name="Header1 2 2 2 30" xfId="6717"/>
    <cellStyle name="Header1 2 2 2 31" xfId="6718"/>
    <cellStyle name="Header1 2 2 2 32" xfId="6719"/>
    <cellStyle name="Header1 2 2 2 33" xfId="6720"/>
    <cellStyle name="Header1 2 2 2 34" xfId="6721"/>
    <cellStyle name="Header1 2 2 2 4" xfId="6722"/>
    <cellStyle name="Header1 2 2 2 5" xfId="6723"/>
    <cellStyle name="Header1 2 2 2 6" xfId="6724"/>
    <cellStyle name="Header1 2 2 2 7" xfId="6725"/>
    <cellStyle name="Header1 2 2 2 8" xfId="6726"/>
    <cellStyle name="Header1 2 2 2 9" xfId="6727"/>
    <cellStyle name="Header1 2 2 20" xfId="6728"/>
    <cellStyle name="Header1 2 2 21" xfId="6729"/>
    <cellStyle name="Header1 2 2 22" xfId="6730"/>
    <cellStyle name="Header1 2 2 23" xfId="6731"/>
    <cellStyle name="Header1 2 2 24" xfId="6732"/>
    <cellStyle name="Header1 2 2 25" xfId="6733"/>
    <cellStyle name="Header1 2 2 26" xfId="6734"/>
    <cellStyle name="Header1 2 2 27" xfId="6735"/>
    <cellStyle name="Header1 2 2 28" xfId="6736"/>
    <cellStyle name="Header1 2 2 29" xfId="6737"/>
    <cellStyle name="Header1 2 2 3" xfId="6738"/>
    <cellStyle name="Header1 2 2 3 10" xfId="6739"/>
    <cellStyle name="Header1 2 2 3 11" xfId="6740"/>
    <cellStyle name="Header1 2 2 3 12" xfId="6741"/>
    <cellStyle name="Header1 2 2 3 13" xfId="6742"/>
    <cellStyle name="Header1 2 2 3 14" xfId="6743"/>
    <cellStyle name="Header1 2 2 3 15" xfId="6744"/>
    <cellStyle name="Header1 2 2 3 16" xfId="6745"/>
    <cellStyle name="Header1 2 2 3 17" xfId="6746"/>
    <cellStyle name="Header1 2 2 3 18" xfId="6747"/>
    <cellStyle name="Header1 2 2 3 19" xfId="6748"/>
    <cellStyle name="Header1 2 2 3 2" xfId="6749"/>
    <cellStyle name="Header1 2 2 3 2 10" xfId="6750"/>
    <cellStyle name="Header1 2 2 3 2 11" xfId="6751"/>
    <cellStyle name="Header1 2 2 3 2 12" xfId="6752"/>
    <cellStyle name="Header1 2 2 3 2 13" xfId="6753"/>
    <cellStyle name="Header1 2 2 3 2 14" xfId="6754"/>
    <cellStyle name="Header1 2 2 3 2 15" xfId="6755"/>
    <cellStyle name="Header1 2 2 3 2 16" xfId="6756"/>
    <cellStyle name="Header1 2 2 3 2 17" xfId="6757"/>
    <cellStyle name="Header1 2 2 3 2 18" xfId="6758"/>
    <cellStyle name="Header1 2 2 3 2 19" xfId="6759"/>
    <cellStyle name="Header1 2 2 3 2 2" xfId="6760"/>
    <cellStyle name="Header1 2 2 3 2 20" xfId="6761"/>
    <cellStyle name="Header1 2 2 3 2 21" xfId="6762"/>
    <cellStyle name="Header1 2 2 3 2 22" xfId="6763"/>
    <cellStyle name="Header1 2 2 3 2 23" xfId="6764"/>
    <cellStyle name="Header1 2 2 3 2 24" xfId="6765"/>
    <cellStyle name="Header1 2 2 3 2 25" xfId="6766"/>
    <cellStyle name="Header1 2 2 3 2 26" xfId="6767"/>
    <cellStyle name="Header1 2 2 3 2 27" xfId="6768"/>
    <cellStyle name="Header1 2 2 3 2 28" xfId="6769"/>
    <cellStyle name="Header1 2 2 3 2 29" xfId="6770"/>
    <cellStyle name="Header1 2 2 3 2 3" xfId="6771"/>
    <cellStyle name="Header1 2 2 3 2 30" xfId="6772"/>
    <cellStyle name="Header1 2 2 3 2 31" xfId="6773"/>
    <cellStyle name="Header1 2 2 3 2 32" xfId="6774"/>
    <cellStyle name="Header1 2 2 3 2 33" xfId="6775"/>
    <cellStyle name="Header1 2 2 3 2 34" xfId="6776"/>
    <cellStyle name="Header1 2 2 3 2 35" xfId="6777"/>
    <cellStyle name="Header1 2 2 3 2 36" xfId="6778"/>
    <cellStyle name="Header1 2 2 3 2 37" xfId="6779"/>
    <cellStyle name="Header1 2 2 3 2 38" xfId="6780"/>
    <cellStyle name="Header1 2 2 3 2 39" xfId="6781"/>
    <cellStyle name="Header1 2 2 3 2 4" xfId="6782"/>
    <cellStyle name="Header1 2 2 3 2 40" xfId="6783"/>
    <cellStyle name="Header1 2 2 3 2 41" xfId="6784"/>
    <cellStyle name="Header1 2 2 3 2 42" xfId="6785"/>
    <cellStyle name="Header1 2 2 3 2 43" xfId="6786"/>
    <cellStyle name="Header1 2 2 3 2 44" xfId="6787"/>
    <cellStyle name="Header1 2 2 3 2 45" xfId="6788"/>
    <cellStyle name="Header1 2 2 3 2 46" xfId="6789"/>
    <cellStyle name="Header1 2 2 3 2 47" xfId="6790"/>
    <cellStyle name="Header1 2 2 3 2 48" xfId="6791"/>
    <cellStyle name="Header1 2 2 3 2 49" xfId="6792"/>
    <cellStyle name="Header1 2 2 3 2 5" xfId="6793"/>
    <cellStyle name="Header1 2 2 3 2 50" xfId="6794"/>
    <cellStyle name="Header1 2 2 3 2 51" xfId="6795"/>
    <cellStyle name="Header1 2 2 3 2 52" xfId="6796"/>
    <cellStyle name="Header1 2 2 3 2 53" xfId="6797"/>
    <cellStyle name="Header1 2 2 3 2 54" xfId="6798"/>
    <cellStyle name="Header1 2 2 3 2 55" xfId="6799"/>
    <cellStyle name="Header1 2 2 3 2 56" xfId="6800"/>
    <cellStyle name="Header1 2 2 3 2 57" xfId="6801"/>
    <cellStyle name="Header1 2 2 3 2 58" xfId="6802"/>
    <cellStyle name="Header1 2 2 3 2 59" xfId="6803"/>
    <cellStyle name="Header1 2 2 3 2 6" xfId="6804"/>
    <cellStyle name="Header1 2 2 3 2 60" xfId="6805"/>
    <cellStyle name="Header1 2 2 3 2 61" xfId="6806"/>
    <cellStyle name="Header1 2 2 3 2 62" xfId="6807"/>
    <cellStyle name="Header1 2 2 3 2 63" xfId="6808"/>
    <cellStyle name="Header1 2 2 3 2 64" xfId="6809"/>
    <cellStyle name="Header1 2 2 3 2 65" xfId="6810"/>
    <cellStyle name="Header1 2 2 3 2 66" xfId="6811"/>
    <cellStyle name="Header1 2 2 3 2 7" xfId="6812"/>
    <cellStyle name="Header1 2 2 3 2 8" xfId="6813"/>
    <cellStyle name="Header1 2 2 3 2 9" xfId="6814"/>
    <cellStyle name="Header1 2 2 3 20" xfId="6815"/>
    <cellStyle name="Header1 2 2 3 21" xfId="6816"/>
    <cellStyle name="Header1 2 2 3 22" xfId="6817"/>
    <cellStyle name="Header1 2 2 3 23" xfId="6818"/>
    <cellStyle name="Header1 2 2 3 24" xfId="6819"/>
    <cellStyle name="Header1 2 2 3 25" xfId="6820"/>
    <cellStyle name="Header1 2 2 3 26" xfId="6821"/>
    <cellStyle name="Header1 2 2 3 27" xfId="6822"/>
    <cellStyle name="Header1 2 2 3 28" xfId="6823"/>
    <cellStyle name="Header1 2 2 3 29" xfId="6824"/>
    <cellStyle name="Header1 2 2 3 3" xfId="6825"/>
    <cellStyle name="Header1 2 2 3 3 10" xfId="6826"/>
    <cellStyle name="Header1 2 2 3 3 11" xfId="6827"/>
    <cellStyle name="Header1 2 2 3 3 12" xfId="6828"/>
    <cellStyle name="Header1 2 2 3 3 13" xfId="6829"/>
    <cellStyle name="Header1 2 2 3 3 14" xfId="6830"/>
    <cellStyle name="Header1 2 2 3 3 15" xfId="6831"/>
    <cellStyle name="Header1 2 2 3 3 16" xfId="6832"/>
    <cellStyle name="Header1 2 2 3 3 17" xfId="6833"/>
    <cellStyle name="Header1 2 2 3 3 18" xfId="6834"/>
    <cellStyle name="Header1 2 2 3 3 19" xfId="6835"/>
    <cellStyle name="Header1 2 2 3 3 2" xfId="6836"/>
    <cellStyle name="Header1 2 2 3 3 20" xfId="6837"/>
    <cellStyle name="Header1 2 2 3 3 21" xfId="6838"/>
    <cellStyle name="Header1 2 2 3 3 22" xfId="6839"/>
    <cellStyle name="Header1 2 2 3 3 23" xfId="6840"/>
    <cellStyle name="Header1 2 2 3 3 24" xfId="6841"/>
    <cellStyle name="Header1 2 2 3 3 25" xfId="6842"/>
    <cellStyle name="Header1 2 2 3 3 26" xfId="6843"/>
    <cellStyle name="Header1 2 2 3 3 27" xfId="6844"/>
    <cellStyle name="Header1 2 2 3 3 28" xfId="6845"/>
    <cellStyle name="Header1 2 2 3 3 29" xfId="6846"/>
    <cellStyle name="Header1 2 2 3 3 3" xfId="6847"/>
    <cellStyle name="Header1 2 2 3 3 30" xfId="6848"/>
    <cellStyle name="Header1 2 2 3 3 31" xfId="6849"/>
    <cellStyle name="Header1 2 2 3 3 32" xfId="6850"/>
    <cellStyle name="Header1 2 2 3 3 33" xfId="6851"/>
    <cellStyle name="Header1 2 2 3 3 34" xfId="6852"/>
    <cellStyle name="Header1 2 2 3 3 35" xfId="6853"/>
    <cellStyle name="Header1 2 2 3 3 36" xfId="6854"/>
    <cellStyle name="Header1 2 2 3 3 37" xfId="6855"/>
    <cellStyle name="Header1 2 2 3 3 38" xfId="6856"/>
    <cellStyle name="Header1 2 2 3 3 39" xfId="6857"/>
    <cellStyle name="Header1 2 2 3 3 4" xfId="6858"/>
    <cellStyle name="Header1 2 2 3 3 40" xfId="6859"/>
    <cellStyle name="Header1 2 2 3 3 41" xfId="6860"/>
    <cellStyle name="Header1 2 2 3 3 42" xfId="6861"/>
    <cellStyle name="Header1 2 2 3 3 43" xfId="6862"/>
    <cellStyle name="Header1 2 2 3 3 44" xfId="6863"/>
    <cellStyle name="Header1 2 2 3 3 45" xfId="6864"/>
    <cellStyle name="Header1 2 2 3 3 46" xfId="6865"/>
    <cellStyle name="Header1 2 2 3 3 47" xfId="6866"/>
    <cellStyle name="Header1 2 2 3 3 48" xfId="6867"/>
    <cellStyle name="Header1 2 2 3 3 49" xfId="6868"/>
    <cellStyle name="Header1 2 2 3 3 5" xfId="6869"/>
    <cellStyle name="Header1 2 2 3 3 50" xfId="6870"/>
    <cellStyle name="Header1 2 2 3 3 51" xfId="6871"/>
    <cellStyle name="Header1 2 2 3 3 52" xfId="6872"/>
    <cellStyle name="Header1 2 2 3 3 53" xfId="6873"/>
    <cellStyle name="Header1 2 2 3 3 54" xfId="6874"/>
    <cellStyle name="Header1 2 2 3 3 55" xfId="6875"/>
    <cellStyle name="Header1 2 2 3 3 56" xfId="6876"/>
    <cellStyle name="Header1 2 2 3 3 57" xfId="6877"/>
    <cellStyle name="Header1 2 2 3 3 58" xfId="6878"/>
    <cellStyle name="Header1 2 2 3 3 59" xfId="6879"/>
    <cellStyle name="Header1 2 2 3 3 6" xfId="6880"/>
    <cellStyle name="Header1 2 2 3 3 60" xfId="6881"/>
    <cellStyle name="Header1 2 2 3 3 61" xfId="6882"/>
    <cellStyle name="Header1 2 2 3 3 62" xfId="6883"/>
    <cellStyle name="Header1 2 2 3 3 63" xfId="6884"/>
    <cellStyle name="Header1 2 2 3 3 64" xfId="6885"/>
    <cellStyle name="Header1 2 2 3 3 7" xfId="6886"/>
    <cellStyle name="Header1 2 2 3 3 8" xfId="6887"/>
    <cellStyle name="Header1 2 2 3 3 9" xfId="6888"/>
    <cellStyle name="Header1 2 2 3 30" xfId="6889"/>
    <cellStyle name="Header1 2 2 3 31" xfId="6890"/>
    <cellStyle name="Header1 2 2 3 32" xfId="6891"/>
    <cellStyle name="Header1 2 2 3 33" xfId="6892"/>
    <cellStyle name="Header1 2 2 3 34" xfId="6893"/>
    <cellStyle name="Header1 2 2 3 4" xfId="6894"/>
    <cellStyle name="Header1 2 2 3 5" xfId="6895"/>
    <cellStyle name="Header1 2 2 3 6" xfId="6896"/>
    <cellStyle name="Header1 2 2 3 7" xfId="6897"/>
    <cellStyle name="Header1 2 2 3 8" xfId="6898"/>
    <cellStyle name="Header1 2 2 3 9" xfId="6899"/>
    <cellStyle name="Header1 2 2 30" xfId="6900"/>
    <cellStyle name="Header1 2 2 31" xfId="6901"/>
    <cellStyle name="Header1 2 2 32" xfId="6902"/>
    <cellStyle name="Header1 2 2 33" xfId="6903"/>
    <cellStyle name="Header1 2 2 34" xfId="6904"/>
    <cellStyle name="Header1 2 2 35" xfId="6905"/>
    <cellStyle name="Header1 2 2 36" xfId="6906"/>
    <cellStyle name="Header1 2 2 37" xfId="6907"/>
    <cellStyle name="Header1 2 2 4" xfId="6908"/>
    <cellStyle name="Header1 2 2 4 10" xfId="6909"/>
    <cellStyle name="Header1 2 2 4 11" xfId="6910"/>
    <cellStyle name="Header1 2 2 4 12" xfId="6911"/>
    <cellStyle name="Header1 2 2 4 13" xfId="6912"/>
    <cellStyle name="Header1 2 2 4 14" xfId="6913"/>
    <cellStyle name="Header1 2 2 4 15" xfId="6914"/>
    <cellStyle name="Header1 2 2 4 16" xfId="6915"/>
    <cellStyle name="Header1 2 2 4 17" xfId="6916"/>
    <cellStyle name="Header1 2 2 4 18" xfId="6917"/>
    <cellStyle name="Header1 2 2 4 19" xfId="6918"/>
    <cellStyle name="Header1 2 2 4 2" xfId="6919"/>
    <cellStyle name="Header1 2 2 4 2 10" xfId="6920"/>
    <cellStyle name="Header1 2 2 4 2 11" xfId="6921"/>
    <cellStyle name="Header1 2 2 4 2 12" xfId="6922"/>
    <cellStyle name="Header1 2 2 4 2 13" xfId="6923"/>
    <cellStyle name="Header1 2 2 4 2 14" xfId="6924"/>
    <cellStyle name="Header1 2 2 4 2 15" xfId="6925"/>
    <cellStyle name="Header1 2 2 4 2 16" xfId="6926"/>
    <cellStyle name="Header1 2 2 4 2 17" xfId="6927"/>
    <cellStyle name="Header1 2 2 4 2 18" xfId="6928"/>
    <cellStyle name="Header1 2 2 4 2 19" xfId="6929"/>
    <cellStyle name="Header1 2 2 4 2 2" xfId="6930"/>
    <cellStyle name="Header1 2 2 4 2 20" xfId="6931"/>
    <cellStyle name="Header1 2 2 4 2 21" xfId="6932"/>
    <cellStyle name="Header1 2 2 4 2 22" xfId="6933"/>
    <cellStyle name="Header1 2 2 4 2 23" xfId="6934"/>
    <cellStyle name="Header1 2 2 4 2 24" xfId="6935"/>
    <cellStyle name="Header1 2 2 4 2 25" xfId="6936"/>
    <cellStyle name="Header1 2 2 4 2 26" xfId="6937"/>
    <cellStyle name="Header1 2 2 4 2 27" xfId="6938"/>
    <cellStyle name="Header1 2 2 4 2 28" xfId="6939"/>
    <cellStyle name="Header1 2 2 4 2 29" xfId="6940"/>
    <cellStyle name="Header1 2 2 4 2 3" xfId="6941"/>
    <cellStyle name="Header1 2 2 4 2 30" xfId="6942"/>
    <cellStyle name="Header1 2 2 4 2 31" xfId="6943"/>
    <cellStyle name="Header1 2 2 4 2 32" xfId="6944"/>
    <cellStyle name="Header1 2 2 4 2 33" xfId="6945"/>
    <cellStyle name="Header1 2 2 4 2 34" xfId="6946"/>
    <cellStyle name="Header1 2 2 4 2 35" xfId="6947"/>
    <cellStyle name="Header1 2 2 4 2 36" xfId="6948"/>
    <cellStyle name="Header1 2 2 4 2 37" xfId="6949"/>
    <cellStyle name="Header1 2 2 4 2 38" xfId="6950"/>
    <cellStyle name="Header1 2 2 4 2 39" xfId="6951"/>
    <cellStyle name="Header1 2 2 4 2 4" xfId="6952"/>
    <cellStyle name="Header1 2 2 4 2 40" xfId="6953"/>
    <cellStyle name="Header1 2 2 4 2 41" xfId="6954"/>
    <cellStyle name="Header1 2 2 4 2 42" xfId="6955"/>
    <cellStyle name="Header1 2 2 4 2 43" xfId="6956"/>
    <cellStyle name="Header1 2 2 4 2 44" xfId="6957"/>
    <cellStyle name="Header1 2 2 4 2 45" xfId="6958"/>
    <cellStyle name="Header1 2 2 4 2 46" xfId="6959"/>
    <cellStyle name="Header1 2 2 4 2 47" xfId="6960"/>
    <cellStyle name="Header1 2 2 4 2 48" xfId="6961"/>
    <cellStyle name="Header1 2 2 4 2 49" xfId="6962"/>
    <cellStyle name="Header1 2 2 4 2 5" xfId="6963"/>
    <cellStyle name="Header1 2 2 4 2 50" xfId="6964"/>
    <cellStyle name="Header1 2 2 4 2 51" xfId="6965"/>
    <cellStyle name="Header1 2 2 4 2 52" xfId="6966"/>
    <cellStyle name="Header1 2 2 4 2 53" xfId="6967"/>
    <cellStyle name="Header1 2 2 4 2 54" xfId="6968"/>
    <cellStyle name="Header1 2 2 4 2 55" xfId="6969"/>
    <cellStyle name="Header1 2 2 4 2 56" xfId="6970"/>
    <cellStyle name="Header1 2 2 4 2 57" xfId="6971"/>
    <cellStyle name="Header1 2 2 4 2 58" xfId="6972"/>
    <cellStyle name="Header1 2 2 4 2 59" xfId="6973"/>
    <cellStyle name="Header1 2 2 4 2 6" xfId="6974"/>
    <cellStyle name="Header1 2 2 4 2 60" xfId="6975"/>
    <cellStyle name="Header1 2 2 4 2 61" xfId="6976"/>
    <cellStyle name="Header1 2 2 4 2 62" xfId="6977"/>
    <cellStyle name="Header1 2 2 4 2 63" xfId="6978"/>
    <cellStyle name="Header1 2 2 4 2 64" xfId="6979"/>
    <cellStyle name="Header1 2 2 4 2 65" xfId="6980"/>
    <cellStyle name="Header1 2 2 4 2 66" xfId="6981"/>
    <cellStyle name="Header1 2 2 4 2 7" xfId="6982"/>
    <cellStyle name="Header1 2 2 4 2 8" xfId="6983"/>
    <cellStyle name="Header1 2 2 4 2 9" xfId="6984"/>
    <cellStyle name="Header1 2 2 4 20" xfId="6985"/>
    <cellStyle name="Header1 2 2 4 21" xfId="6986"/>
    <cellStyle name="Header1 2 2 4 22" xfId="6987"/>
    <cellStyle name="Header1 2 2 4 23" xfId="6988"/>
    <cellStyle name="Header1 2 2 4 24" xfId="6989"/>
    <cellStyle name="Header1 2 2 4 25" xfId="6990"/>
    <cellStyle name="Header1 2 2 4 26" xfId="6991"/>
    <cellStyle name="Header1 2 2 4 27" xfId="6992"/>
    <cellStyle name="Header1 2 2 4 28" xfId="6993"/>
    <cellStyle name="Header1 2 2 4 29" xfId="6994"/>
    <cellStyle name="Header1 2 2 4 3" xfId="6995"/>
    <cellStyle name="Header1 2 2 4 3 10" xfId="6996"/>
    <cellStyle name="Header1 2 2 4 3 11" xfId="6997"/>
    <cellStyle name="Header1 2 2 4 3 12" xfId="6998"/>
    <cellStyle name="Header1 2 2 4 3 13" xfId="6999"/>
    <cellStyle name="Header1 2 2 4 3 14" xfId="7000"/>
    <cellStyle name="Header1 2 2 4 3 15" xfId="7001"/>
    <cellStyle name="Header1 2 2 4 3 16" xfId="7002"/>
    <cellStyle name="Header1 2 2 4 3 17" xfId="7003"/>
    <cellStyle name="Header1 2 2 4 3 18" xfId="7004"/>
    <cellStyle name="Header1 2 2 4 3 19" xfId="7005"/>
    <cellStyle name="Header1 2 2 4 3 2" xfId="7006"/>
    <cellStyle name="Header1 2 2 4 3 20" xfId="7007"/>
    <cellStyle name="Header1 2 2 4 3 21" xfId="7008"/>
    <cellStyle name="Header1 2 2 4 3 22" xfId="7009"/>
    <cellStyle name="Header1 2 2 4 3 23" xfId="7010"/>
    <cellStyle name="Header1 2 2 4 3 24" xfId="7011"/>
    <cellStyle name="Header1 2 2 4 3 25" xfId="7012"/>
    <cellStyle name="Header1 2 2 4 3 26" xfId="7013"/>
    <cellStyle name="Header1 2 2 4 3 27" xfId="7014"/>
    <cellStyle name="Header1 2 2 4 3 28" xfId="7015"/>
    <cellStyle name="Header1 2 2 4 3 29" xfId="7016"/>
    <cellStyle name="Header1 2 2 4 3 3" xfId="7017"/>
    <cellStyle name="Header1 2 2 4 3 30" xfId="7018"/>
    <cellStyle name="Header1 2 2 4 3 31" xfId="7019"/>
    <cellStyle name="Header1 2 2 4 3 32" xfId="7020"/>
    <cellStyle name="Header1 2 2 4 3 33" xfId="7021"/>
    <cellStyle name="Header1 2 2 4 3 34" xfId="7022"/>
    <cellStyle name="Header1 2 2 4 3 35" xfId="7023"/>
    <cellStyle name="Header1 2 2 4 3 36" xfId="7024"/>
    <cellStyle name="Header1 2 2 4 3 37" xfId="7025"/>
    <cellStyle name="Header1 2 2 4 3 38" xfId="7026"/>
    <cellStyle name="Header1 2 2 4 3 39" xfId="7027"/>
    <cellStyle name="Header1 2 2 4 3 4" xfId="7028"/>
    <cellStyle name="Header1 2 2 4 3 40" xfId="7029"/>
    <cellStyle name="Header1 2 2 4 3 41" xfId="7030"/>
    <cellStyle name="Header1 2 2 4 3 42" xfId="7031"/>
    <cellStyle name="Header1 2 2 4 3 43" xfId="7032"/>
    <cellStyle name="Header1 2 2 4 3 44" xfId="7033"/>
    <cellStyle name="Header1 2 2 4 3 45" xfId="7034"/>
    <cellStyle name="Header1 2 2 4 3 46" xfId="7035"/>
    <cellStyle name="Header1 2 2 4 3 47" xfId="7036"/>
    <cellStyle name="Header1 2 2 4 3 48" xfId="7037"/>
    <cellStyle name="Header1 2 2 4 3 49" xfId="7038"/>
    <cellStyle name="Header1 2 2 4 3 5" xfId="7039"/>
    <cellStyle name="Header1 2 2 4 3 50" xfId="7040"/>
    <cellStyle name="Header1 2 2 4 3 51" xfId="7041"/>
    <cellStyle name="Header1 2 2 4 3 52" xfId="7042"/>
    <cellStyle name="Header1 2 2 4 3 53" xfId="7043"/>
    <cellStyle name="Header1 2 2 4 3 54" xfId="7044"/>
    <cellStyle name="Header1 2 2 4 3 55" xfId="7045"/>
    <cellStyle name="Header1 2 2 4 3 56" xfId="7046"/>
    <cellStyle name="Header1 2 2 4 3 57" xfId="7047"/>
    <cellStyle name="Header1 2 2 4 3 58" xfId="7048"/>
    <cellStyle name="Header1 2 2 4 3 59" xfId="7049"/>
    <cellStyle name="Header1 2 2 4 3 6" xfId="7050"/>
    <cellStyle name="Header1 2 2 4 3 60" xfId="7051"/>
    <cellStyle name="Header1 2 2 4 3 61" xfId="7052"/>
    <cellStyle name="Header1 2 2 4 3 62" xfId="7053"/>
    <cellStyle name="Header1 2 2 4 3 63" xfId="7054"/>
    <cellStyle name="Header1 2 2 4 3 64" xfId="7055"/>
    <cellStyle name="Header1 2 2 4 3 7" xfId="7056"/>
    <cellStyle name="Header1 2 2 4 3 8" xfId="7057"/>
    <cellStyle name="Header1 2 2 4 3 9" xfId="7058"/>
    <cellStyle name="Header1 2 2 4 30" xfId="7059"/>
    <cellStyle name="Header1 2 2 4 31" xfId="7060"/>
    <cellStyle name="Header1 2 2 4 32" xfId="7061"/>
    <cellStyle name="Header1 2 2 4 33" xfId="7062"/>
    <cellStyle name="Header1 2 2 4 34" xfId="7063"/>
    <cellStyle name="Header1 2 2 4 4" xfId="7064"/>
    <cellStyle name="Header1 2 2 4 5" xfId="7065"/>
    <cellStyle name="Header1 2 2 4 6" xfId="7066"/>
    <cellStyle name="Header1 2 2 4 7" xfId="7067"/>
    <cellStyle name="Header1 2 2 4 8" xfId="7068"/>
    <cellStyle name="Header1 2 2 4 9" xfId="7069"/>
    <cellStyle name="Header1 2 2 5" xfId="7070"/>
    <cellStyle name="Header1 2 2 5 10" xfId="7071"/>
    <cellStyle name="Header1 2 2 5 11" xfId="7072"/>
    <cellStyle name="Header1 2 2 5 12" xfId="7073"/>
    <cellStyle name="Header1 2 2 5 13" xfId="7074"/>
    <cellStyle name="Header1 2 2 5 14" xfId="7075"/>
    <cellStyle name="Header1 2 2 5 15" xfId="7076"/>
    <cellStyle name="Header1 2 2 5 16" xfId="7077"/>
    <cellStyle name="Header1 2 2 5 17" xfId="7078"/>
    <cellStyle name="Header1 2 2 5 18" xfId="7079"/>
    <cellStyle name="Header1 2 2 5 19" xfId="7080"/>
    <cellStyle name="Header1 2 2 5 2" xfId="7081"/>
    <cellStyle name="Header1 2 2 5 2 10" xfId="7082"/>
    <cellStyle name="Header1 2 2 5 2 11" xfId="7083"/>
    <cellStyle name="Header1 2 2 5 2 12" xfId="7084"/>
    <cellStyle name="Header1 2 2 5 2 13" xfId="7085"/>
    <cellStyle name="Header1 2 2 5 2 14" xfId="7086"/>
    <cellStyle name="Header1 2 2 5 2 15" xfId="7087"/>
    <cellStyle name="Header1 2 2 5 2 16" xfId="7088"/>
    <cellStyle name="Header1 2 2 5 2 17" xfId="7089"/>
    <cellStyle name="Header1 2 2 5 2 18" xfId="7090"/>
    <cellStyle name="Header1 2 2 5 2 19" xfId="7091"/>
    <cellStyle name="Header1 2 2 5 2 2" xfId="7092"/>
    <cellStyle name="Header1 2 2 5 2 20" xfId="7093"/>
    <cellStyle name="Header1 2 2 5 2 21" xfId="7094"/>
    <cellStyle name="Header1 2 2 5 2 22" xfId="7095"/>
    <cellStyle name="Header1 2 2 5 2 23" xfId="7096"/>
    <cellStyle name="Header1 2 2 5 2 24" xfId="7097"/>
    <cellStyle name="Header1 2 2 5 2 25" xfId="7098"/>
    <cellStyle name="Header1 2 2 5 2 26" xfId="7099"/>
    <cellStyle name="Header1 2 2 5 2 27" xfId="7100"/>
    <cellStyle name="Header1 2 2 5 2 28" xfId="7101"/>
    <cellStyle name="Header1 2 2 5 2 29" xfId="7102"/>
    <cellStyle name="Header1 2 2 5 2 3" xfId="7103"/>
    <cellStyle name="Header1 2 2 5 2 30" xfId="7104"/>
    <cellStyle name="Header1 2 2 5 2 31" xfId="7105"/>
    <cellStyle name="Header1 2 2 5 2 32" xfId="7106"/>
    <cellStyle name="Header1 2 2 5 2 33" xfId="7107"/>
    <cellStyle name="Header1 2 2 5 2 34" xfId="7108"/>
    <cellStyle name="Header1 2 2 5 2 35" xfId="7109"/>
    <cellStyle name="Header1 2 2 5 2 36" xfId="7110"/>
    <cellStyle name="Header1 2 2 5 2 37" xfId="7111"/>
    <cellStyle name="Header1 2 2 5 2 38" xfId="7112"/>
    <cellStyle name="Header1 2 2 5 2 39" xfId="7113"/>
    <cellStyle name="Header1 2 2 5 2 4" xfId="7114"/>
    <cellStyle name="Header1 2 2 5 2 40" xfId="7115"/>
    <cellStyle name="Header1 2 2 5 2 41" xfId="7116"/>
    <cellStyle name="Header1 2 2 5 2 42" xfId="7117"/>
    <cellStyle name="Header1 2 2 5 2 43" xfId="7118"/>
    <cellStyle name="Header1 2 2 5 2 44" xfId="7119"/>
    <cellStyle name="Header1 2 2 5 2 45" xfId="7120"/>
    <cellStyle name="Header1 2 2 5 2 46" xfId="7121"/>
    <cellStyle name="Header1 2 2 5 2 47" xfId="7122"/>
    <cellStyle name="Header1 2 2 5 2 48" xfId="7123"/>
    <cellStyle name="Header1 2 2 5 2 49" xfId="7124"/>
    <cellStyle name="Header1 2 2 5 2 5" xfId="7125"/>
    <cellStyle name="Header1 2 2 5 2 50" xfId="7126"/>
    <cellStyle name="Header1 2 2 5 2 51" xfId="7127"/>
    <cellStyle name="Header1 2 2 5 2 52" xfId="7128"/>
    <cellStyle name="Header1 2 2 5 2 53" xfId="7129"/>
    <cellStyle name="Header1 2 2 5 2 54" xfId="7130"/>
    <cellStyle name="Header1 2 2 5 2 55" xfId="7131"/>
    <cellStyle name="Header1 2 2 5 2 56" xfId="7132"/>
    <cellStyle name="Header1 2 2 5 2 57" xfId="7133"/>
    <cellStyle name="Header1 2 2 5 2 58" xfId="7134"/>
    <cellStyle name="Header1 2 2 5 2 59" xfId="7135"/>
    <cellStyle name="Header1 2 2 5 2 6" xfId="7136"/>
    <cellStyle name="Header1 2 2 5 2 60" xfId="7137"/>
    <cellStyle name="Header1 2 2 5 2 61" xfId="7138"/>
    <cellStyle name="Header1 2 2 5 2 62" xfId="7139"/>
    <cellStyle name="Header1 2 2 5 2 63" xfId="7140"/>
    <cellStyle name="Header1 2 2 5 2 64" xfId="7141"/>
    <cellStyle name="Header1 2 2 5 2 65" xfId="7142"/>
    <cellStyle name="Header1 2 2 5 2 66" xfId="7143"/>
    <cellStyle name="Header1 2 2 5 2 7" xfId="7144"/>
    <cellStyle name="Header1 2 2 5 2 8" xfId="7145"/>
    <cellStyle name="Header1 2 2 5 2 9" xfId="7146"/>
    <cellStyle name="Header1 2 2 5 20" xfId="7147"/>
    <cellStyle name="Header1 2 2 5 21" xfId="7148"/>
    <cellStyle name="Header1 2 2 5 22" xfId="7149"/>
    <cellStyle name="Header1 2 2 5 23" xfId="7150"/>
    <cellStyle name="Header1 2 2 5 24" xfId="7151"/>
    <cellStyle name="Header1 2 2 5 25" xfId="7152"/>
    <cellStyle name="Header1 2 2 5 26" xfId="7153"/>
    <cellStyle name="Header1 2 2 5 27" xfId="7154"/>
    <cellStyle name="Header1 2 2 5 28" xfId="7155"/>
    <cellStyle name="Header1 2 2 5 29" xfId="7156"/>
    <cellStyle name="Header1 2 2 5 3" xfId="7157"/>
    <cellStyle name="Header1 2 2 5 3 10" xfId="7158"/>
    <cellStyle name="Header1 2 2 5 3 11" xfId="7159"/>
    <cellStyle name="Header1 2 2 5 3 12" xfId="7160"/>
    <cellStyle name="Header1 2 2 5 3 13" xfId="7161"/>
    <cellStyle name="Header1 2 2 5 3 14" xfId="7162"/>
    <cellStyle name="Header1 2 2 5 3 15" xfId="7163"/>
    <cellStyle name="Header1 2 2 5 3 16" xfId="7164"/>
    <cellStyle name="Header1 2 2 5 3 17" xfId="7165"/>
    <cellStyle name="Header1 2 2 5 3 18" xfId="7166"/>
    <cellStyle name="Header1 2 2 5 3 19" xfId="7167"/>
    <cellStyle name="Header1 2 2 5 3 2" xfId="7168"/>
    <cellStyle name="Header1 2 2 5 3 20" xfId="7169"/>
    <cellStyle name="Header1 2 2 5 3 21" xfId="7170"/>
    <cellStyle name="Header1 2 2 5 3 22" xfId="7171"/>
    <cellStyle name="Header1 2 2 5 3 23" xfId="7172"/>
    <cellStyle name="Header1 2 2 5 3 24" xfId="7173"/>
    <cellStyle name="Header1 2 2 5 3 25" xfId="7174"/>
    <cellStyle name="Header1 2 2 5 3 26" xfId="7175"/>
    <cellStyle name="Header1 2 2 5 3 27" xfId="7176"/>
    <cellStyle name="Header1 2 2 5 3 28" xfId="7177"/>
    <cellStyle name="Header1 2 2 5 3 29" xfId="7178"/>
    <cellStyle name="Header1 2 2 5 3 3" xfId="7179"/>
    <cellStyle name="Header1 2 2 5 3 30" xfId="7180"/>
    <cellStyle name="Header1 2 2 5 3 31" xfId="7181"/>
    <cellStyle name="Header1 2 2 5 3 32" xfId="7182"/>
    <cellStyle name="Header1 2 2 5 3 33" xfId="7183"/>
    <cellStyle name="Header1 2 2 5 3 34" xfId="7184"/>
    <cellStyle name="Header1 2 2 5 3 35" xfId="7185"/>
    <cellStyle name="Header1 2 2 5 3 36" xfId="7186"/>
    <cellStyle name="Header1 2 2 5 3 37" xfId="7187"/>
    <cellStyle name="Header1 2 2 5 3 38" xfId="7188"/>
    <cellStyle name="Header1 2 2 5 3 39" xfId="7189"/>
    <cellStyle name="Header1 2 2 5 3 4" xfId="7190"/>
    <cellStyle name="Header1 2 2 5 3 40" xfId="7191"/>
    <cellStyle name="Header1 2 2 5 3 41" xfId="7192"/>
    <cellStyle name="Header1 2 2 5 3 42" xfId="7193"/>
    <cellStyle name="Header1 2 2 5 3 43" xfId="7194"/>
    <cellStyle name="Header1 2 2 5 3 44" xfId="7195"/>
    <cellStyle name="Header1 2 2 5 3 45" xfId="7196"/>
    <cellStyle name="Header1 2 2 5 3 46" xfId="7197"/>
    <cellStyle name="Header1 2 2 5 3 47" xfId="7198"/>
    <cellStyle name="Header1 2 2 5 3 48" xfId="7199"/>
    <cellStyle name="Header1 2 2 5 3 49" xfId="7200"/>
    <cellStyle name="Header1 2 2 5 3 5" xfId="7201"/>
    <cellStyle name="Header1 2 2 5 3 50" xfId="7202"/>
    <cellStyle name="Header1 2 2 5 3 51" xfId="7203"/>
    <cellStyle name="Header1 2 2 5 3 52" xfId="7204"/>
    <cellStyle name="Header1 2 2 5 3 53" xfId="7205"/>
    <cellStyle name="Header1 2 2 5 3 54" xfId="7206"/>
    <cellStyle name="Header1 2 2 5 3 55" xfId="7207"/>
    <cellStyle name="Header1 2 2 5 3 56" xfId="7208"/>
    <cellStyle name="Header1 2 2 5 3 57" xfId="7209"/>
    <cellStyle name="Header1 2 2 5 3 58" xfId="7210"/>
    <cellStyle name="Header1 2 2 5 3 59" xfId="7211"/>
    <cellStyle name="Header1 2 2 5 3 6" xfId="7212"/>
    <cellStyle name="Header1 2 2 5 3 60" xfId="7213"/>
    <cellStyle name="Header1 2 2 5 3 61" xfId="7214"/>
    <cellStyle name="Header1 2 2 5 3 62" xfId="7215"/>
    <cellStyle name="Header1 2 2 5 3 63" xfId="7216"/>
    <cellStyle name="Header1 2 2 5 3 64" xfId="7217"/>
    <cellStyle name="Header1 2 2 5 3 7" xfId="7218"/>
    <cellStyle name="Header1 2 2 5 3 8" xfId="7219"/>
    <cellStyle name="Header1 2 2 5 3 9" xfId="7220"/>
    <cellStyle name="Header1 2 2 5 30" xfId="7221"/>
    <cellStyle name="Header1 2 2 5 31" xfId="7222"/>
    <cellStyle name="Header1 2 2 5 32" xfId="7223"/>
    <cellStyle name="Header1 2 2 5 33" xfId="7224"/>
    <cellStyle name="Header1 2 2 5 34" xfId="7225"/>
    <cellStyle name="Header1 2 2 5 4" xfId="7226"/>
    <cellStyle name="Header1 2 2 5 5" xfId="7227"/>
    <cellStyle name="Header1 2 2 5 6" xfId="7228"/>
    <cellStyle name="Header1 2 2 5 7" xfId="7229"/>
    <cellStyle name="Header1 2 2 5 8" xfId="7230"/>
    <cellStyle name="Header1 2 2 5 9" xfId="7231"/>
    <cellStyle name="Header1 2 2 6" xfId="7232"/>
    <cellStyle name="Header1 2 2 6 10" xfId="7233"/>
    <cellStyle name="Header1 2 2 6 11" xfId="7234"/>
    <cellStyle name="Header1 2 2 6 12" xfId="7235"/>
    <cellStyle name="Header1 2 2 6 13" xfId="7236"/>
    <cellStyle name="Header1 2 2 6 14" xfId="7237"/>
    <cellStyle name="Header1 2 2 6 15" xfId="7238"/>
    <cellStyle name="Header1 2 2 6 16" xfId="7239"/>
    <cellStyle name="Header1 2 2 6 17" xfId="7240"/>
    <cellStyle name="Header1 2 2 6 18" xfId="7241"/>
    <cellStyle name="Header1 2 2 6 19" xfId="7242"/>
    <cellStyle name="Header1 2 2 6 2" xfId="7243"/>
    <cellStyle name="Header1 2 2 6 20" xfId="7244"/>
    <cellStyle name="Header1 2 2 6 21" xfId="7245"/>
    <cellStyle name="Header1 2 2 6 22" xfId="7246"/>
    <cellStyle name="Header1 2 2 6 23" xfId="7247"/>
    <cellStyle name="Header1 2 2 6 24" xfId="7248"/>
    <cellStyle name="Header1 2 2 6 25" xfId="7249"/>
    <cellStyle name="Header1 2 2 6 26" xfId="7250"/>
    <cellStyle name="Header1 2 2 6 27" xfId="7251"/>
    <cellStyle name="Header1 2 2 6 28" xfId="7252"/>
    <cellStyle name="Header1 2 2 6 29" xfId="7253"/>
    <cellStyle name="Header1 2 2 6 3" xfId="7254"/>
    <cellStyle name="Header1 2 2 6 30" xfId="7255"/>
    <cellStyle name="Header1 2 2 6 31" xfId="7256"/>
    <cellStyle name="Header1 2 2 6 32" xfId="7257"/>
    <cellStyle name="Header1 2 2 6 33" xfId="7258"/>
    <cellStyle name="Header1 2 2 6 34" xfId="7259"/>
    <cellStyle name="Header1 2 2 6 35" xfId="7260"/>
    <cellStyle name="Header1 2 2 6 36" xfId="7261"/>
    <cellStyle name="Header1 2 2 6 37" xfId="7262"/>
    <cellStyle name="Header1 2 2 6 38" xfId="7263"/>
    <cellStyle name="Header1 2 2 6 39" xfId="7264"/>
    <cellStyle name="Header1 2 2 6 4" xfId="7265"/>
    <cellStyle name="Header1 2 2 6 40" xfId="7266"/>
    <cellStyle name="Header1 2 2 6 41" xfId="7267"/>
    <cellStyle name="Header1 2 2 6 42" xfId="7268"/>
    <cellStyle name="Header1 2 2 6 43" xfId="7269"/>
    <cellStyle name="Header1 2 2 6 44" xfId="7270"/>
    <cellStyle name="Header1 2 2 6 45" xfId="7271"/>
    <cellStyle name="Header1 2 2 6 46" xfId="7272"/>
    <cellStyle name="Header1 2 2 6 47" xfId="7273"/>
    <cellStyle name="Header1 2 2 6 48" xfId="7274"/>
    <cellStyle name="Header1 2 2 6 49" xfId="7275"/>
    <cellStyle name="Header1 2 2 6 5" xfId="7276"/>
    <cellStyle name="Header1 2 2 6 50" xfId="7277"/>
    <cellStyle name="Header1 2 2 6 51" xfId="7278"/>
    <cellStyle name="Header1 2 2 6 52" xfId="7279"/>
    <cellStyle name="Header1 2 2 6 53" xfId="7280"/>
    <cellStyle name="Header1 2 2 6 54" xfId="7281"/>
    <cellStyle name="Header1 2 2 6 55" xfId="7282"/>
    <cellStyle name="Header1 2 2 6 56" xfId="7283"/>
    <cellStyle name="Header1 2 2 6 57" xfId="7284"/>
    <cellStyle name="Header1 2 2 6 58" xfId="7285"/>
    <cellStyle name="Header1 2 2 6 59" xfId="7286"/>
    <cellStyle name="Header1 2 2 6 6" xfId="7287"/>
    <cellStyle name="Header1 2 2 6 60" xfId="7288"/>
    <cellStyle name="Header1 2 2 6 61" xfId="7289"/>
    <cellStyle name="Header1 2 2 6 62" xfId="7290"/>
    <cellStyle name="Header1 2 2 6 63" xfId="7291"/>
    <cellStyle name="Header1 2 2 6 64" xfId="7292"/>
    <cellStyle name="Header1 2 2 6 65" xfId="7293"/>
    <cellStyle name="Header1 2 2 6 66" xfId="7294"/>
    <cellStyle name="Header1 2 2 6 7" xfId="7295"/>
    <cellStyle name="Header1 2 2 6 8" xfId="7296"/>
    <cellStyle name="Header1 2 2 6 9" xfId="7297"/>
    <cellStyle name="Header1 2 2 7" xfId="7298"/>
    <cellStyle name="Header1 2 2 7 10" xfId="7299"/>
    <cellStyle name="Header1 2 2 7 11" xfId="7300"/>
    <cellStyle name="Header1 2 2 7 12" xfId="7301"/>
    <cellStyle name="Header1 2 2 7 13" xfId="7302"/>
    <cellStyle name="Header1 2 2 7 14" xfId="7303"/>
    <cellStyle name="Header1 2 2 7 15" xfId="7304"/>
    <cellStyle name="Header1 2 2 7 16" xfId="7305"/>
    <cellStyle name="Header1 2 2 7 17" xfId="7306"/>
    <cellStyle name="Header1 2 2 7 18" xfId="7307"/>
    <cellStyle name="Header1 2 2 7 19" xfId="7308"/>
    <cellStyle name="Header1 2 2 7 2" xfId="7309"/>
    <cellStyle name="Header1 2 2 7 20" xfId="7310"/>
    <cellStyle name="Header1 2 2 7 21" xfId="7311"/>
    <cellStyle name="Header1 2 2 7 22" xfId="7312"/>
    <cellStyle name="Header1 2 2 7 23" xfId="7313"/>
    <cellStyle name="Header1 2 2 7 24" xfId="7314"/>
    <cellStyle name="Header1 2 2 7 25" xfId="7315"/>
    <cellStyle name="Header1 2 2 7 26" xfId="7316"/>
    <cellStyle name="Header1 2 2 7 27" xfId="7317"/>
    <cellStyle name="Header1 2 2 7 28" xfId="7318"/>
    <cellStyle name="Header1 2 2 7 29" xfId="7319"/>
    <cellStyle name="Header1 2 2 7 3" xfId="7320"/>
    <cellStyle name="Header1 2 2 7 30" xfId="7321"/>
    <cellStyle name="Header1 2 2 7 31" xfId="7322"/>
    <cellStyle name="Header1 2 2 7 32" xfId="7323"/>
    <cellStyle name="Header1 2 2 7 33" xfId="7324"/>
    <cellStyle name="Header1 2 2 7 34" xfId="7325"/>
    <cellStyle name="Header1 2 2 7 35" xfId="7326"/>
    <cellStyle name="Header1 2 2 7 36" xfId="7327"/>
    <cellStyle name="Header1 2 2 7 37" xfId="7328"/>
    <cellStyle name="Header1 2 2 7 38" xfId="7329"/>
    <cellStyle name="Header1 2 2 7 39" xfId="7330"/>
    <cellStyle name="Header1 2 2 7 4" xfId="7331"/>
    <cellStyle name="Header1 2 2 7 40" xfId="7332"/>
    <cellStyle name="Header1 2 2 7 41" xfId="7333"/>
    <cellStyle name="Header1 2 2 7 42" xfId="7334"/>
    <cellStyle name="Header1 2 2 7 43" xfId="7335"/>
    <cellStyle name="Header1 2 2 7 44" xfId="7336"/>
    <cellStyle name="Header1 2 2 7 45" xfId="7337"/>
    <cellStyle name="Header1 2 2 7 46" xfId="7338"/>
    <cellStyle name="Header1 2 2 7 47" xfId="7339"/>
    <cellStyle name="Header1 2 2 7 48" xfId="7340"/>
    <cellStyle name="Header1 2 2 7 49" xfId="7341"/>
    <cellStyle name="Header1 2 2 7 5" xfId="7342"/>
    <cellStyle name="Header1 2 2 7 50" xfId="7343"/>
    <cellStyle name="Header1 2 2 7 51" xfId="7344"/>
    <cellStyle name="Header1 2 2 7 52" xfId="7345"/>
    <cellStyle name="Header1 2 2 7 53" xfId="7346"/>
    <cellStyle name="Header1 2 2 7 54" xfId="7347"/>
    <cellStyle name="Header1 2 2 7 55" xfId="7348"/>
    <cellStyle name="Header1 2 2 7 56" xfId="7349"/>
    <cellStyle name="Header1 2 2 7 57" xfId="7350"/>
    <cellStyle name="Header1 2 2 7 58" xfId="7351"/>
    <cellStyle name="Header1 2 2 7 59" xfId="7352"/>
    <cellStyle name="Header1 2 2 7 6" xfId="7353"/>
    <cellStyle name="Header1 2 2 7 60" xfId="7354"/>
    <cellStyle name="Header1 2 2 7 61" xfId="7355"/>
    <cellStyle name="Header1 2 2 7 62" xfId="7356"/>
    <cellStyle name="Header1 2 2 7 63" xfId="7357"/>
    <cellStyle name="Header1 2 2 7 64" xfId="7358"/>
    <cellStyle name="Header1 2 2 7 7" xfId="7359"/>
    <cellStyle name="Header1 2 2 7 8" xfId="7360"/>
    <cellStyle name="Header1 2 2 7 9" xfId="7361"/>
    <cellStyle name="Header1 2 2 8" xfId="7362"/>
    <cellStyle name="Header1 2 2 9" xfId="7363"/>
    <cellStyle name="Header1 2 20" xfId="7364"/>
    <cellStyle name="Header1 2 21" xfId="7365"/>
    <cellStyle name="Header1 2 22" xfId="7366"/>
    <cellStyle name="Header1 2 23" xfId="7367"/>
    <cellStyle name="Header1 2 24" xfId="7368"/>
    <cellStyle name="Header1 2 25" xfId="7369"/>
    <cellStyle name="Header1 2 26" xfId="7370"/>
    <cellStyle name="Header1 2 27" xfId="7371"/>
    <cellStyle name="Header1 2 28" xfId="7372"/>
    <cellStyle name="Header1 2 29" xfId="7373"/>
    <cellStyle name="Header1 2 3" xfId="7374"/>
    <cellStyle name="Header1 2 3 10" xfId="7375"/>
    <cellStyle name="Header1 2 3 11" xfId="7376"/>
    <cellStyle name="Header1 2 3 12" xfId="7377"/>
    <cellStyle name="Header1 2 3 13" xfId="7378"/>
    <cellStyle name="Header1 2 3 14" xfId="7379"/>
    <cellStyle name="Header1 2 3 15" xfId="7380"/>
    <cellStyle name="Header1 2 3 16" xfId="7381"/>
    <cellStyle name="Header1 2 3 17" xfId="7382"/>
    <cellStyle name="Header1 2 3 18" xfId="7383"/>
    <cellStyle name="Header1 2 3 19" xfId="7384"/>
    <cellStyle name="Header1 2 3 2" xfId="7385"/>
    <cellStyle name="Header1 2 3 2 10" xfId="7386"/>
    <cellStyle name="Header1 2 3 2 11" xfId="7387"/>
    <cellStyle name="Header1 2 3 2 12" xfId="7388"/>
    <cellStyle name="Header1 2 3 2 13" xfId="7389"/>
    <cellStyle name="Header1 2 3 2 14" xfId="7390"/>
    <cellStyle name="Header1 2 3 2 15" xfId="7391"/>
    <cellStyle name="Header1 2 3 2 16" xfId="7392"/>
    <cellStyle name="Header1 2 3 2 17" xfId="7393"/>
    <cellStyle name="Header1 2 3 2 18" xfId="7394"/>
    <cellStyle name="Header1 2 3 2 19" xfId="7395"/>
    <cellStyle name="Header1 2 3 2 2" xfId="7396"/>
    <cellStyle name="Header1 2 3 2 20" xfId="7397"/>
    <cellStyle name="Header1 2 3 2 21" xfId="7398"/>
    <cellStyle name="Header1 2 3 2 22" xfId="7399"/>
    <cellStyle name="Header1 2 3 2 23" xfId="7400"/>
    <cellStyle name="Header1 2 3 2 24" xfId="7401"/>
    <cellStyle name="Header1 2 3 2 25" xfId="7402"/>
    <cellStyle name="Header1 2 3 2 26" xfId="7403"/>
    <cellStyle name="Header1 2 3 2 27" xfId="7404"/>
    <cellStyle name="Header1 2 3 2 28" xfId="7405"/>
    <cellStyle name="Header1 2 3 2 29" xfId="7406"/>
    <cellStyle name="Header1 2 3 2 3" xfId="7407"/>
    <cellStyle name="Header1 2 3 2 30" xfId="7408"/>
    <cellStyle name="Header1 2 3 2 31" xfId="7409"/>
    <cellStyle name="Header1 2 3 2 32" xfId="7410"/>
    <cellStyle name="Header1 2 3 2 33" xfId="7411"/>
    <cellStyle name="Header1 2 3 2 34" xfId="7412"/>
    <cellStyle name="Header1 2 3 2 35" xfId="7413"/>
    <cellStyle name="Header1 2 3 2 36" xfId="7414"/>
    <cellStyle name="Header1 2 3 2 37" xfId="7415"/>
    <cellStyle name="Header1 2 3 2 38" xfId="7416"/>
    <cellStyle name="Header1 2 3 2 39" xfId="7417"/>
    <cellStyle name="Header1 2 3 2 4" xfId="7418"/>
    <cellStyle name="Header1 2 3 2 40" xfId="7419"/>
    <cellStyle name="Header1 2 3 2 41" xfId="7420"/>
    <cellStyle name="Header1 2 3 2 42" xfId="7421"/>
    <cellStyle name="Header1 2 3 2 43" xfId="7422"/>
    <cellStyle name="Header1 2 3 2 44" xfId="7423"/>
    <cellStyle name="Header1 2 3 2 45" xfId="7424"/>
    <cellStyle name="Header1 2 3 2 46" xfId="7425"/>
    <cellStyle name="Header1 2 3 2 47" xfId="7426"/>
    <cellStyle name="Header1 2 3 2 48" xfId="7427"/>
    <cellStyle name="Header1 2 3 2 49" xfId="7428"/>
    <cellStyle name="Header1 2 3 2 5" xfId="7429"/>
    <cellStyle name="Header1 2 3 2 50" xfId="7430"/>
    <cellStyle name="Header1 2 3 2 51" xfId="7431"/>
    <cellStyle name="Header1 2 3 2 52" xfId="7432"/>
    <cellStyle name="Header1 2 3 2 53" xfId="7433"/>
    <cellStyle name="Header1 2 3 2 54" xfId="7434"/>
    <cellStyle name="Header1 2 3 2 55" xfId="7435"/>
    <cellStyle name="Header1 2 3 2 56" xfId="7436"/>
    <cellStyle name="Header1 2 3 2 57" xfId="7437"/>
    <cellStyle name="Header1 2 3 2 58" xfId="7438"/>
    <cellStyle name="Header1 2 3 2 59" xfId="7439"/>
    <cellStyle name="Header1 2 3 2 6" xfId="7440"/>
    <cellStyle name="Header1 2 3 2 60" xfId="7441"/>
    <cellStyle name="Header1 2 3 2 61" xfId="7442"/>
    <cellStyle name="Header1 2 3 2 62" xfId="7443"/>
    <cellStyle name="Header1 2 3 2 63" xfId="7444"/>
    <cellStyle name="Header1 2 3 2 64" xfId="7445"/>
    <cellStyle name="Header1 2 3 2 65" xfId="7446"/>
    <cellStyle name="Header1 2 3 2 66" xfId="7447"/>
    <cellStyle name="Header1 2 3 2 7" xfId="7448"/>
    <cellStyle name="Header1 2 3 2 8" xfId="7449"/>
    <cellStyle name="Header1 2 3 2 9" xfId="7450"/>
    <cellStyle name="Header1 2 3 20" xfId="7451"/>
    <cellStyle name="Header1 2 3 21" xfId="7452"/>
    <cellStyle name="Header1 2 3 22" xfId="7453"/>
    <cellStyle name="Header1 2 3 23" xfId="7454"/>
    <cellStyle name="Header1 2 3 24" xfId="7455"/>
    <cellStyle name="Header1 2 3 25" xfId="7456"/>
    <cellStyle name="Header1 2 3 26" xfId="7457"/>
    <cellStyle name="Header1 2 3 27" xfId="7458"/>
    <cellStyle name="Header1 2 3 28" xfId="7459"/>
    <cellStyle name="Header1 2 3 29" xfId="7460"/>
    <cellStyle name="Header1 2 3 3" xfId="7461"/>
    <cellStyle name="Header1 2 3 3 10" xfId="7462"/>
    <cellStyle name="Header1 2 3 3 11" xfId="7463"/>
    <cellStyle name="Header1 2 3 3 12" xfId="7464"/>
    <cellStyle name="Header1 2 3 3 13" xfId="7465"/>
    <cellStyle name="Header1 2 3 3 14" xfId="7466"/>
    <cellStyle name="Header1 2 3 3 15" xfId="7467"/>
    <cellStyle name="Header1 2 3 3 16" xfId="7468"/>
    <cellStyle name="Header1 2 3 3 17" xfId="7469"/>
    <cellStyle name="Header1 2 3 3 18" xfId="7470"/>
    <cellStyle name="Header1 2 3 3 19" xfId="7471"/>
    <cellStyle name="Header1 2 3 3 2" xfId="7472"/>
    <cellStyle name="Header1 2 3 3 20" xfId="7473"/>
    <cellStyle name="Header1 2 3 3 21" xfId="7474"/>
    <cellStyle name="Header1 2 3 3 22" xfId="7475"/>
    <cellStyle name="Header1 2 3 3 23" xfId="7476"/>
    <cellStyle name="Header1 2 3 3 24" xfId="7477"/>
    <cellStyle name="Header1 2 3 3 25" xfId="7478"/>
    <cellStyle name="Header1 2 3 3 26" xfId="7479"/>
    <cellStyle name="Header1 2 3 3 27" xfId="7480"/>
    <cellStyle name="Header1 2 3 3 28" xfId="7481"/>
    <cellStyle name="Header1 2 3 3 29" xfId="7482"/>
    <cellStyle name="Header1 2 3 3 3" xfId="7483"/>
    <cellStyle name="Header1 2 3 3 30" xfId="7484"/>
    <cellStyle name="Header1 2 3 3 31" xfId="7485"/>
    <cellStyle name="Header1 2 3 3 32" xfId="7486"/>
    <cellStyle name="Header1 2 3 3 33" xfId="7487"/>
    <cellStyle name="Header1 2 3 3 34" xfId="7488"/>
    <cellStyle name="Header1 2 3 3 35" xfId="7489"/>
    <cellStyle name="Header1 2 3 3 36" xfId="7490"/>
    <cellStyle name="Header1 2 3 3 37" xfId="7491"/>
    <cellStyle name="Header1 2 3 3 38" xfId="7492"/>
    <cellStyle name="Header1 2 3 3 39" xfId="7493"/>
    <cellStyle name="Header1 2 3 3 4" xfId="7494"/>
    <cellStyle name="Header1 2 3 3 40" xfId="7495"/>
    <cellStyle name="Header1 2 3 3 41" xfId="7496"/>
    <cellStyle name="Header1 2 3 3 42" xfId="7497"/>
    <cellStyle name="Header1 2 3 3 43" xfId="7498"/>
    <cellStyle name="Header1 2 3 3 44" xfId="7499"/>
    <cellStyle name="Header1 2 3 3 45" xfId="7500"/>
    <cellStyle name="Header1 2 3 3 46" xfId="7501"/>
    <cellStyle name="Header1 2 3 3 47" xfId="7502"/>
    <cellStyle name="Header1 2 3 3 48" xfId="7503"/>
    <cellStyle name="Header1 2 3 3 49" xfId="7504"/>
    <cellStyle name="Header1 2 3 3 5" xfId="7505"/>
    <cellStyle name="Header1 2 3 3 50" xfId="7506"/>
    <cellStyle name="Header1 2 3 3 51" xfId="7507"/>
    <cellStyle name="Header1 2 3 3 52" xfId="7508"/>
    <cellStyle name="Header1 2 3 3 53" xfId="7509"/>
    <cellStyle name="Header1 2 3 3 54" xfId="7510"/>
    <cellStyle name="Header1 2 3 3 55" xfId="7511"/>
    <cellStyle name="Header1 2 3 3 56" xfId="7512"/>
    <cellStyle name="Header1 2 3 3 57" xfId="7513"/>
    <cellStyle name="Header1 2 3 3 58" xfId="7514"/>
    <cellStyle name="Header1 2 3 3 59" xfId="7515"/>
    <cellStyle name="Header1 2 3 3 6" xfId="7516"/>
    <cellStyle name="Header1 2 3 3 60" xfId="7517"/>
    <cellStyle name="Header1 2 3 3 61" xfId="7518"/>
    <cellStyle name="Header1 2 3 3 62" xfId="7519"/>
    <cellStyle name="Header1 2 3 3 63" xfId="7520"/>
    <cellStyle name="Header1 2 3 3 64" xfId="7521"/>
    <cellStyle name="Header1 2 3 3 7" xfId="7522"/>
    <cellStyle name="Header1 2 3 3 8" xfId="7523"/>
    <cellStyle name="Header1 2 3 3 9" xfId="7524"/>
    <cellStyle name="Header1 2 3 30" xfId="7525"/>
    <cellStyle name="Header1 2 3 31" xfId="7526"/>
    <cellStyle name="Header1 2 3 32" xfId="7527"/>
    <cellStyle name="Header1 2 3 33" xfId="7528"/>
    <cellStyle name="Header1 2 3 34" xfId="7529"/>
    <cellStyle name="Header1 2 3 4" xfId="7530"/>
    <cellStyle name="Header1 2 3 5" xfId="7531"/>
    <cellStyle name="Header1 2 3 6" xfId="7532"/>
    <cellStyle name="Header1 2 3 7" xfId="7533"/>
    <cellStyle name="Header1 2 3 8" xfId="7534"/>
    <cellStyle name="Header1 2 3 9" xfId="7535"/>
    <cellStyle name="Header1 2 30" xfId="7536"/>
    <cellStyle name="Header1 2 31" xfId="7537"/>
    <cellStyle name="Header1 2 32" xfId="7538"/>
    <cellStyle name="Header1 2 33" xfId="7539"/>
    <cellStyle name="Header1 2 34" xfId="7540"/>
    <cellStyle name="Header1 2 35" xfId="7541"/>
    <cellStyle name="Header1 2 36" xfId="7542"/>
    <cellStyle name="Header1 2 37" xfId="7543"/>
    <cellStyle name="Header1 2 38" xfId="7544"/>
    <cellStyle name="Header1 2 4" xfId="7545"/>
    <cellStyle name="Header1 2 4 10" xfId="7546"/>
    <cellStyle name="Header1 2 4 11" xfId="7547"/>
    <cellStyle name="Header1 2 4 12" xfId="7548"/>
    <cellStyle name="Header1 2 4 13" xfId="7549"/>
    <cellStyle name="Header1 2 4 14" xfId="7550"/>
    <cellStyle name="Header1 2 4 15" xfId="7551"/>
    <cellStyle name="Header1 2 4 16" xfId="7552"/>
    <cellStyle name="Header1 2 4 17" xfId="7553"/>
    <cellStyle name="Header1 2 4 18" xfId="7554"/>
    <cellStyle name="Header1 2 4 19" xfId="7555"/>
    <cellStyle name="Header1 2 4 2" xfId="7556"/>
    <cellStyle name="Header1 2 4 2 10" xfId="7557"/>
    <cellStyle name="Header1 2 4 2 11" xfId="7558"/>
    <cellStyle name="Header1 2 4 2 12" xfId="7559"/>
    <cellStyle name="Header1 2 4 2 13" xfId="7560"/>
    <cellStyle name="Header1 2 4 2 14" xfId="7561"/>
    <cellStyle name="Header1 2 4 2 15" xfId="7562"/>
    <cellStyle name="Header1 2 4 2 16" xfId="7563"/>
    <cellStyle name="Header1 2 4 2 17" xfId="7564"/>
    <cellStyle name="Header1 2 4 2 18" xfId="7565"/>
    <cellStyle name="Header1 2 4 2 19" xfId="7566"/>
    <cellStyle name="Header1 2 4 2 2" xfId="7567"/>
    <cellStyle name="Header1 2 4 2 20" xfId="7568"/>
    <cellStyle name="Header1 2 4 2 21" xfId="7569"/>
    <cellStyle name="Header1 2 4 2 22" xfId="7570"/>
    <cellStyle name="Header1 2 4 2 23" xfId="7571"/>
    <cellStyle name="Header1 2 4 2 24" xfId="7572"/>
    <cellStyle name="Header1 2 4 2 25" xfId="7573"/>
    <cellStyle name="Header1 2 4 2 26" xfId="7574"/>
    <cellStyle name="Header1 2 4 2 27" xfId="7575"/>
    <cellStyle name="Header1 2 4 2 28" xfId="7576"/>
    <cellStyle name="Header1 2 4 2 29" xfId="7577"/>
    <cellStyle name="Header1 2 4 2 3" xfId="7578"/>
    <cellStyle name="Header1 2 4 2 30" xfId="7579"/>
    <cellStyle name="Header1 2 4 2 31" xfId="7580"/>
    <cellStyle name="Header1 2 4 2 32" xfId="7581"/>
    <cellStyle name="Header1 2 4 2 33" xfId="7582"/>
    <cellStyle name="Header1 2 4 2 34" xfId="7583"/>
    <cellStyle name="Header1 2 4 2 35" xfId="7584"/>
    <cellStyle name="Header1 2 4 2 36" xfId="7585"/>
    <cellStyle name="Header1 2 4 2 37" xfId="7586"/>
    <cellStyle name="Header1 2 4 2 38" xfId="7587"/>
    <cellStyle name="Header1 2 4 2 39" xfId="7588"/>
    <cellStyle name="Header1 2 4 2 4" xfId="7589"/>
    <cellStyle name="Header1 2 4 2 40" xfId="7590"/>
    <cellStyle name="Header1 2 4 2 41" xfId="7591"/>
    <cellStyle name="Header1 2 4 2 42" xfId="7592"/>
    <cellStyle name="Header1 2 4 2 43" xfId="7593"/>
    <cellStyle name="Header1 2 4 2 44" xfId="7594"/>
    <cellStyle name="Header1 2 4 2 45" xfId="7595"/>
    <cellStyle name="Header1 2 4 2 46" xfId="7596"/>
    <cellStyle name="Header1 2 4 2 47" xfId="7597"/>
    <cellStyle name="Header1 2 4 2 48" xfId="7598"/>
    <cellStyle name="Header1 2 4 2 49" xfId="7599"/>
    <cellStyle name="Header1 2 4 2 5" xfId="7600"/>
    <cellStyle name="Header1 2 4 2 50" xfId="7601"/>
    <cellStyle name="Header1 2 4 2 51" xfId="7602"/>
    <cellStyle name="Header1 2 4 2 52" xfId="7603"/>
    <cellStyle name="Header1 2 4 2 53" xfId="7604"/>
    <cellStyle name="Header1 2 4 2 54" xfId="7605"/>
    <cellStyle name="Header1 2 4 2 55" xfId="7606"/>
    <cellStyle name="Header1 2 4 2 56" xfId="7607"/>
    <cellStyle name="Header1 2 4 2 57" xfId="7608"/>
    <cellStyle name="Header1 2 4 2 58" xfId="7609"/>
    <cellStyle name="Header1 2 4 2 59" xfId="7610"/>
    <cellStyle name="Header1 2 4 2 6" xfId="7611"/>
    <cellStyle name="Header1 2 4 2 60" xfId="7612"/>
    <cellStyle name="Header1 2 4 2 61" xfId="7613"/>
    <cellStyle name="Header1 2 4 2 62" xfId="7614"/>
    <cellStyle name="Header1 2 4 2 63" xfId="7615"/>
    <cellStyle name="Header1 2 4 2 64" xfId="7616"/>
    <cellStyle name="Header1 2 4 2 65" xfId="7617"/>
    <cellStyle name="Header1 2 4 2 66" xfId="7618"/>
    <cellStyle name="Header1 2 4 2 7" xfId="7619"/>
    <cellStyle name="Header1 2 4 2 8" xfId="7620"/>
    <cellStyle name="Header1 2 4 2 9" xfId="7621"/>
    <cellStyle name="Header1 2 4 20" xfId="7622"/>
    <cellStyle name="Header1 2 4 21" xfId="7623"/>
    <cellStyle name="Header1 2 4 22" xfId="7624"/>
    <cellStyle name="Header1 2 4 23" xfId="7625"/>
    <cellStyle name="Header1 2 4 24" xfId="7626"/>
    <cellStyle name="Header1 2 4 25" xfId="7627"/>
    <cellStyle name="Header1 2 4 26" xfId="7628"/>
    <cellStyle name="Header1 2 4 27" xfId="7629"/>
    <cellStyle name="Header1 2 4 28" xfId="7630"/>
    <cellStyle name="Header1 2 4 29" xfId="7631"/>
    <cellStyle name="Header1 2 4 3" xfId="7632"/>
    <cellStyle name="Header1 2 4 3 10" xfId="7633"/>
    <cellStyle name="Header1 2 4 3 11" xfId="7634"/>
    <cellStyle name="Header1 2 4 3 12" xfId="7635"/>
    <cellStyle name="Header1 2 4 3 13" xfId="7636"/>
    <cellStyle name="Header1 2 4 3 14" xfId="7637"/>
    <cellStyle name="Header1 2 4 3 15" xfId="7638"/>
    <cellStyle name="Header1 2 4 3 16" xfId="7639"/>
    <cellStyle name="Header1 2 4 3 17" xfId="7640"/>
    <cellStyle name="Header1 2 4 3 18" xfId="7641"/>
    <cellStyle name="Header1 2 4 3 19" xfId="7642"/>
    <cellStyle name="Header1 2 4 3 2" xfId="7643"/>
    <cellStyle name="Header1 2 4 3 20" xfId="7644"/>
    <cellStyle name="Header1 2 4 3 21" xfId="7645"/>
    <cellStyle name="Header1 2 4 3 22" xfId="7646"/>
    <cellStyle name="Header1 2 4 3 23" xfId="7647"/>
    <cellStyle name="Header1 2 4 3 24" xfId="7648"/>
    <cellStyle name="Header1 2 4 3 25" xfId="7649"/>
    <cellStyle name="Header1 2 4 3 26" xfId="7650"/>
    <cellStyle name="Header1 2 4 3 27" xfId="7651"/>
    <cellStyle name="Header1 2 4 3 28" xfId="7652"/>
    <cellStyle name="Header1 2 4 3 29" xfId="7653"/>
    <cellStyle name="Header1 2 4 3 3" xfId="7654"/>
    <cellStyle name="Header1 2 4 3 30" xfId="7655"/>
    <cellStyle name="Header1 2 4 3 31" xfId="7656"/>
    <cellStyle name="Header1 2 4 3 32" xfId="7657"/>
    <cellStyle name="Header1 2 4 3 33" xfId="7658"/>
    <cellStyle name="Header1 2 4 3 34" xfId="7659"/>
    <cellStyle name="Header1 2 4 3 35" xfId="7660"/>
    <cellStyle name="Header1 2 4 3 36" xfId="7661"/>
    <cellStyle name="Header1 2 4 3 37" xfId="7662"/>
    <cellStyle name="Header1 2 4 3 38" xfId="7663"/>
    <cellStyle name="Header1 2 4 3 39" xfId="7664"/>
    <cellStyle name="Header1 2 4 3 4" xfId="7665"/>
    <cellStyle name="Header1 2 4 3 40" xfId="7666"/>
    <cellStyle name="Header1 2 4 3 41" xfId="7667"/>
    <cellStyle name="Header1 2 4 3 42" xfId="7668"/>
    <cellStyle name="Header1 2 4 3 43" xfId="7669"/>
    <cellStyle name="Header1 2 4 3 44" xfId="7670"/>
    <cellStyle name="Header1 2 4 3 45" xfId="7671"/>
    <cellStyle name="Header1 2 4 3 46" xfId="7672"/>
    <cellStyle name="Header1 2 4 3 47" xfId="7673"/>
    <cellStyle name="Header1 2 4 3 48" xfId="7674"/>
    <cellStyle name="Header1 2 4 3 49" xfId="7675"/>
    <cellStyle name="Header1 2 4 3 5" xfId="7676"/>
    <cellStyle name="Header1 2 4 3 50" xfId="7677"/>
    <cellStyle name="Header1 2 4 3 51" xfId="7678"/>
    <cellStyle name="Header1 2 4 3 52" xfId="7679"/>
    <cellStyle name="Header1 2 4 3 53" xfId="7680"/>
    <cellStyle name="Header1 2 4 3 54" xfId="7681"/>
    <cellStyle name="Header1 2 4 3 55" xfId="7682"/>
    <cellStyle name="Header1 2 4 3 56" xfId="7683"/>
    <cellStyle name="Header1 2 4 3 57" xfId="7684"/>
    <cellStyle name="Header1 2 4 3 58" xfId="7685"/>
    <cellStyle name="Header1 2 4 3 59" xfId="7686"/>
    <cellStyle name="Header1 2 4 3 6" xfId="7687"/>
    <cellStyle name="Header1 2 4 3 60" xfId="7688"/>
    <cellStyle name="Header1 2 4 3 61" xfId="7689"/>
    <cellStyle name="Header1 2 4 3 62" xfId="7690"/>
    <cellStyle name="Header1 2 4 3 63" xfId="7691"/>
    <cellStyle name="Header1 2 4 3 64" xfId="7692"/>
    <cellStyle name="Header1 2 4 3 7" xfId="7693"/>
    <cellStyle name="Header1 2 4 3 8" xfId="7694"/>
    <cellStyle name="Header1 2 4 3 9" xfId="7695"/>
    <cellStyle name="Header1 2 4 30" xfId="7696"/>
    <cellStyle name="Header1 2 4 31" xfId="7697"/>
    <cellStyle name="Header1 2 4 32" xfId="7698"/>
    <cellStyle name="Header1 2 4 33" xfId="7699"/>
    <cellStyle name="Header1 2 4 34" xfId="7700"/>
    <cellStyle name="Header1 2 4 4" xfId="7701"/>
    <cellStyle name="Header1 2 4 5" xfId="7702"/>
    <cellStyle name="Header1 2 4 6" xfId="7703"/>
    <cellStyle name="Header1 2 4 7" xfId="7704"/>
    <cellStyle name="Header1 2 4 8" xfId="7705"/>
    <cellStyle name="Header1 2 4 9" xfId="7706"/>
    <cellStyle name="Header1 2 5" xfId="7707"/>
    <cellStyle name="Header1 2 5 10" xfId="7708"/>
    <cellStyle name="Header1 2 5 11" xfId="7709"/>
    <cellStyle name="Header1 2 5 12" xfId="7710"/>
    <cellStyle name="Header1 2 5 13" xfId="7711"/>
    <cellStyle name="Header1 2 5 14" xfId="7712"/>
    <cellStyle name="Header1 2 5 15" xfId="7713"/>
    <cellStyle name="Header1 2 5 16" xfId="7714"/>
    <cellStyle name="Header1 2 5 17" xfId="7715"/>
    <cellStyle name="Header1 2 5 18" xfId="7716"/>
    <cellStyle name="Header1 2 5 19" xfId="7717"/>
    <cellStyle name="Header1 2 5 2" xfId="7718"/>
    <cellStyle name="Header1 2 5 2 10" xfId="7719"/>
    <cellStyle name="Header1 2 5 2 11" xfId="7720"/>
    <cellStyle name="Header1 2 5 2 12" xfId="7721"/>
    <cellStyle name="Header1 2 5 2 13" xfId="7722"/>
    <cellStyle name="Header1 2 5 2 14" xfId="7723"/>
    <cellStyle name="Header1 2 5 2 15" xfId="7724"/>
    <cellStyle name="Header1 2 5 2 16" xfId="7725"/>
    <cellStyle name="Header1 2 5 2 17" xfId="7726"/>
    <cellStyle name="Header1 2 5 2 18" xfId="7727"/>
    <cellStyle name="Header1 2 5 2 19" xfId="7728"/>
    <cellStyle name="Header1 2 5 2 2" xfId="7729"/>
    <cellStyle name="Header1 2 5 2 20" xfId="7730"/>
    <cellStyle name="Header1 2 5 2 21" xfId="7731"/>
    <cellStyle name="Header1 2 5 2 22" xfId="7732"/>
    <cellStyle name="Header1 2 5 2 23" xfId="7733"/>
    <cellStyle name="Header1 2 5 2 24" xfId="7734"/>
    <cellStyle name="Header1 2 5 2 25" xfId="7735"/>
    <cellStyle name="Header1 2 5 2 26" xfId="7736"/>
    <cellStyle name="Header1 2 5 2 27" xfId="7737"/>
    <cellStyle name="Header1 2 5 2 28" xfId="7738"/>
    <cellStyle name="Header1 2 5 2 29" xfId="7739"/>
    <cellStyle name="Header1 2 5 2 3" xfId="7740"/>
    <cellStyle name="Header1 2 5 2 30" xfId="7741"/>
    <cellStyle name="Header1 2 5 2 31" xfId="7742"/>
    <cellStyle name="Header1 2 5 2 32" xfId="7743"/>
    <cellStyle name="Header1 2 5 2 33" xfId="7744"/>
    <cellStyle name="Header1 2 5 2 34" xfId="7745"/>
    <cellStyle name="Header1 2 5 2 35" xfId="7746"/>
    <cellStyle name="Header1 2 5 2 36" xfId="7747"/>
    <cellStyle name="Header1 2 5 2 37" xfId="7748"/>
    <cellStyle name="Header1 2 5 2 38" xfId="7749"/>
    <cellStyle name="Header1 2 5 2 39" xfId="7750"/>
    <cellStyle name="Header1 2 5 2 4" xfId="7751"/>
    <cellStyle name="Header1 2 5 2 40" xfId="7752"/>
    <cellStyle name="Header1 2 5 2 41" xfId="7753"/>
    <cellStyle name="Header1 2 5 2 42" xfId="7754"/>
    <cellStyle name="Header1 2 5 2 43" xfId="7755"/>
    <cellStyle name="Header1 2 5 2 44" xfId="7756"/>
    <cellStyle name="Header1 2 5 2 45" xfId="7757"/>
    <cellStyle name="Header1 2 5 2 46" xfId="7758"/>
    <cellStyle name="Header1 2 5 2 47" xfId="7759"/>
    <cellStyle name="Header1 2 5 2 48" xfId="7760"/>
    <cellStyle name="Header1 2 5 2 49" xfId="7761"/>
    <cellStyle name="Header1 2 5 2 5" xfId="7762"/>
    <cellStyle name="Header1 2 5 2 50" xfId="7763"/>
    <cellStyle name="Header1 2 5 2 51" xfId="7764"/>
    <cellStyle name="Header1 2 5 2 52" xfId="7765"/>
    <cellStyle name="Header1 2 5 2 53" xfId="7766"/>
    <cellStyle name="Header1 2 5 2 54" xfId="7767"/>
    <cellStyle name="Header1 2 5 2 55" xfId="7768"/>
    <cellStyle name="Header1 2 5 2 56" xfId="7769"/>
    <cellStyle name="Header1 2 5 2 57" xfId="7770"/>
    <cellStyle name="Header1 2 5 2 58" xfId="7771"/>
    <cellStyle name="Header1 2 5 2 59" xfId="7772"/>
    <cellStyle name="Header1 2 5 2 6" xfId="7773"/>
    <cellStyle name="Header1 2 5 2 60" xfId="7774"/>
    <cellStyle name="Header1 2 5 2 61" xfId="7775"/>
    <cellStyle name="Header1 2 5 2 62" xfId="7776"/>
    <cellStyle name="Header1 2 5 2 63" xfId="7777"/>
    <cellStyle name="Header1 2 5 2 64" xfId="7778"/>
    <cellStyle name="Header1 2 5 2 65" xfId="7779"/>
    <cellStyle name="Header1 2 5 2 66" xfId="7780"/>
    <cellStyle name="Header1 2 5 2 7" xfId="7781"/>
    <cellStyle name="Header1 2 5 2 8" xfId="7782"/>
    <cellStyle name="Header1 2 5 2 9" xfId="7783"/>
    <cellStyle name="Header1 2 5 20" xfId="7784"/>
    <cellStyle name="Header1 2 5 21" xfId="7785"/>
    <cellStyle name="Header1 2 5 22" xfId="7786"/>
    <cellStyle name="Header1 2 5 23" xfId="7787"/>
    <cellStyle name="Header1 2 5 24" xfId="7788"/>
    <cellStyle name="Header1 2 5 25" xfId="7789"/>
    <cellStyle name="Header1 2 5 26" xfId="7790"/>
    <cellStyle name="Header1 2 5 27" xfId="7791"/>
    <cellStyle name="Header1 2 5 28" xfId="7792"/>
    <cellStyle name="Header1 2 5 29" xfId="7793"/>
    <cellStyle name="Header1 2 5 3" xfId="7794"/>
    <cellStyle name="Header1 2 5 3 10" xfId="7795"/>
    <cellStyle name="Header1 2 5 3 11" xfId="7796"/>
    <cellStyle name="Header1 2 5 3 12" xfId="7797"/>
    <cellStyle name="Header1 2 5 3 13" xfId="7798"/>
    <cellStyle name="Header1 2 5 3 14" xfId="7799"/>
    <cellStyle name="Header1 2 5 3 15" xfId="7800"/>
    <cellStyle name="Header1 2 5 3 16" xfId="7801"/>
    <cellStyle name="Header1 2 5 3 17" xfId="7802"/>
    <cellStyle name="Header1 2 5 3 18" xfId="7803"/>
    <cellStyle name="Header1 2 5 3 19" xfId="7804"/>
    <cellStyle name="Header1 2 5 3 2" xfId="7805"/>
    <cellStyle name="Header1 2 5 3 20" xfId="7806"/>
    <cellStyle name="Header1 2 5 3 21" xfId="7807"/>
    <cellStyle name="Header1 2 5 3 22" xfId="7808"/>
    <cellStyle name="Header1 2 5 3 23" xfId="7809"/>
    <cellStyle name="Header1 2 5 3 24" xfId="7810"/>
    <cellStyle name="Header1 2 5 3 25" xfId="7811"/>
    <cellStyle name="Header1 2 5 3 26" xfId="7812"/>
    <cellStyle name="Header1 2 5 3 27" xfId="7813"/>
    <cellStyle name="Header1 2 5 3 28" xfId="7814"/>
    <cellStyle name="Header1 2 5 3 29" xfId="7815"/>
    <cellStyle name="Header1 2 5 3 3" xfId="7816"/>
    <cellStyle name="Header1 2 5 3 30" xfId="7817"/>
    <cellStyle name="Header1 2 5 3 31" xfId="7818"/>
    <cellStyle name="Header1 2 5 3 32" xfId="7819"/>
    <cellStyle name="Header1 2 5 3 33" xfId="7820"/>
    <cellStyle name="Header1 2 5 3 34" xfId="7821"/>
    <cellStyle name="Header1 2 5 3 35" xfId="7822"/>
    <cellStyle name="Header1 2 5 3 36" xfId="7823"/>
    <cellStyle name="Header1 2 5 3 37" xfId="7824"/>
    <cellStyle name="Header1 2 5 3 38" xfId="7825"/>
    <cellStyle name="Header1 2 5 3 39" xfId="7826"/>
    <cellStyle name="Header1 2 5 3 4" xfId="7827"/>
    <cellStyle name="Header1 2 5 3 40" xfId="7828"/>
    <cellStyle name="Header1 2 5 3 41" xfId="7829"/>
    <cellStyle name="Header1 2 5 3 42" xfId="7830"/>
    <cellStyle name="Header1 2 5 3 43" xfId="7831"/>
    <cellStyle name="Header1 2 5 3 44" xfId="7832"/>
    <cellStyle name="Header1 2 5 3 45" xfId="7833"/>
    <cellStyle name="Header1 2 5 3 46" xfId="7834"/>
    <cellStyle name="Header1 2 5 3 47" xfId="7835"/>
    <cellStyle name="Header1 2 5 3 48" xfId="7836"/>
    <cellStyle name="Header1 2 5 3 49" xfId="7837"/>
    <cellStyle name="Header1 2 5 3 5" xfId="7838"/>
    <cellStyle name="Header1 2 5 3 50" xfId="7839"/>
    <cellStyle name="Header1 2 5 3 51" xfId="7840"/>
    <cellStyle name="Header1 2 5 3 52" xfId="7841"/>
    <cellStyle name="Header1 2 5 3 53" xfId="7842"/>
    <cellStyle name="Header1 2 5 3 54" xfId="7843"/>
    <cellStyle name="Header1 2 5 3 55" xfId="7844"/>
    <cellStyle name="Header1 2 5 3 56" xfId="7845"/>
    <cellStyle name="Header1 2 5 3 57" xfId="7846"/>
    <cellStyle name="Header1 2 5 3 58" xfId="7847"/>
    <cellStyle name="Header1 2 5 3 59" xfId="7848"/>
    <cellStyle name="Header1 2 5 3 6" xfId="7849"/>
    <cellStyle name="Header1 2 5 3 60" xfId="7850"/>
    <cellStyle name="Header1 2 5 3 61" xfId="7851"/>
    <cellStyle name="Header1 2 5 3 62" xfId="7852"/>
    <cellStyle name="Header1 2 5 3 63" xfId="7853"/>
    <cellStyle name="Header1 2 5 3 64" xfId="7854"/>
    <cellStyle name="Header1 2 5 3 7" xfId="7855"/>
    <cellStyle name="Header1 2 5 3 8" xfId="7856"/>
    <cellStyle name="Header1 2 5 3 9" xfId="7857"/>
    <cellStyle name="Header1 2 5 30" xfId="7858"/>
    <cellStyle name="Header1 2 5 31" xfId="7859"/>
    <cellStyle name="Header1 2 5 32" xfId="7860"/>
    <cellStyle name="Header1 2 5 33" xfId="7861"/>
    <cellStyle name="Header1 2 5 34" xfId="7862"/>
    <cellStyle name="Header1 2 5 4" xfId="7863"/>
    <cellStyle name="Header1 2 5 5" xfId="7864"/>
    <cellStyle name="Header1 2 5 6" xfId="7865"/>
    <cellStyle name="Header1 2 5 7" xfId="7866"/>
    <cellStyle name="Header1 2 5 8" xfId="7867"/>
    <cellStyle name="Header1 2 5 9" xfId="7868"/>
    <cellStyle name="Header1 2 6" xfId="7869"/>
    <cellStyle name="Header1 2 6 10" xfId="7870"/>
    <cellStyle name="Header1 2 6 11" xfId="7871"/>
    <cellStyle name="Header1 2 6 12" xfId="7872"/>
    <cellStyle name="Header1 2 6 13" xfId="7873"/>
    <cellStyle name="Header1 2 6 14" xfId="7874"/>
    <cellStyle name="Header1 2 6 15" xfId="7875"/>
    <cellStyle name="Header1 2 6 16" xfId="7876"/>
    <cellStyle name="Header1 2 6 17" xfId="7877"/>
    <cellStyle name="Header1 2 6 18" xfId="7878"/>
    <cellStyle name="Header1 2 6 19" xfId="7879"/>
    <cellStyle name="Header1 2 6 2" xfId="7880"/>
    <cellStyle name="Header1 2 6 2 10" xfId="7881"/>
    <cellStyle name="Header1 2 6 2 11" xfId="7882"/>
    <cellStyle name="Header1 2 6 2 12" xfId="7883"/>
    <cellStyle name="Header1 2 6 2 13" xfId="7884"/>
    <cellStyle name="Header1 2 6 2 14" xfId="7885"/>
    <cellStyle name="Header1 2 6 2 15" xfId="7886"/>
    <cellStyle name="Header1 2 6 2 16" xfId="7887"/>
    <cellStyle name="Header1 2 6 2 17" xfId="7888"/>
    <cellStyle name="Header1 2 6 2 18" xfId="7889"/>
    <cellStyle name="Header1 2 6 2 19" xfId="7890"/>
    <cellStyle name="Header1 2 6 2 2" xfId="7891"/>
    <cellStyle name="Header1 2 6 2 20" xfId="7892"/>
    <cellStyle name="Header1 2 6 2 21" xfId="7893"/>
    <cellStyle name="Header1 2 6 2 22" xfId="7894"/>
    <cellStyle name="Header1 2 6 2 23" xfId="7895"/>
    <cellStyle name="Header1 2 6 2 24" xfId="7896"/>
    <cellStyle name="Header1 2 6 2 25" xfId="7897"/>
    <cellStyle name="Header1 2 6 2 26" xfId="7898"/>
    <cellStyle name="Header1 2 6 2 27" xfId="7899"/>
    <cellStyle name="Header1 2 6 2 28" xfId="7900"/>
    <cellStyle name="Header1 2 6 2 29" xfId="7901"/>
    <cellStyle name="Header1 2 6 2 3" xfId="7902"/>
    <cellStyle name="Header1 2 6 2 30" xfId="7903"/>
    <cellStyle name="Header1 2 6 2 31" xfId="7904"/>
    <cellStyle name="Header1 2 6 2 32" xfId="7905"/>
    <cellStyle name="Header1 2 6 2 33" xfId="7906"/>
    <cellStyle name="Header1 2 6 2 34" xfId="7907"/>
    <cellStyle name="Header1 2 6 2 35" xfId="7908"/>
    <cellStyle name="Header1 2 6 2 36" xfId="7909"/>
    <cellStyle name="Header1 2 6 2 37" xfId="7910"/>
    <cellStyle name="Header1 2 6 2 38" xfId="7911"/>
    <cellStyle name="Header1 2 6 2 39" xfId="7912"/>
    <cellStyle name="Header1 2 6 2 4" xfId="7913"/>
    <cellStyle name="Header1 2 6 2 40" xfId="7914"/>
    <cellStyle name="Header1 2 6 2 41" xfId="7915"/>
    <cellStyle name="Header1 2 6 2 42" xfId="7916"/>
    <cellStyle name="Header1 2 6 2 43" xfId="7917"/>
    <cellStyle name="Header1 2 6 2 44" xfId="7918"/>
    <cellStyle name="Header1 2 6 2 45" xfId="7919"/>
    <cellStyle name="Header1 2 6 2 46" xfId="7920"/>
    <cellStyle name="Header1 2 6 2 47" xfId="7921"/>
    <cellStyle name="Header1 2 6 2 48" xfId="7922"/>
    <cellStyle name="Header1 2 6 2 49" xfId="7923"/>
    <cellStyle name="Header1 2 6 2 5" xfId="7924"/>
    <cellStyle name="Header1 2 6 2 50" xfId="7925"/>
    <cellStyle name="Header1 2 6 2 51" xfId="7926"/>
    <cellStyle name="Header1 2 6 2 52" xfId="7927"/>
    <cellStyle name="Header1 2 6 2 53" xfId="7928"/>
    <cellStyle name="Header1 2 6 2 54" xfId="7929"/>
    <cellStyle name="Header1 2 6 2 55" xfId="7930"/>
    <cellStyle name="Header1 2 6 2 56" xfId="7931"/>
    <cellStyle name="Header1 2 6 2 57" xfId="7932"/>
    <cellStyle name="Header1 2 6 2 58" xfId="7933"/>
    <cellStyle name="Header1 2 6 2 59" xfId="7934"/>
    <cellStyle name="Header1 2 6 2 6" xfId="7935"/>
    <cellStyle name="Header1 2 6 2 60" xfId="7936"/>
    <cellStyle name="Header1 2 6 2 61" xfId="7937"/>
    <cellStyle name="Header1 2 6 2 62" xfId="7938"/>
    <cellStyle name="Header1 2 6 2 63" xfId="7939"/>
    <cellStyle name="Header1 2 6 2 64" xfId="7940"/>
    <cellStyle name="Header1 2 6 2 65" xfId="7941"/>
    <cellStyle name="Header1 2 6 2 66" xfId="7942"/>
    <cellStyle name="Header1 2 6 2 7" xfId="7943"/>
    <cellStyle name="Header1 2 6 2 8" xfId="7944"/>
    <cellStyle name="Header1 2 6 2 9" xfId="7945"/>
    <cellStyle name="Header1 2 6 20" xfId="7946"/>
    <cellStyle name="Header1 2 6 21" xfId="7947"/>
    <cellStyle name="Header1 2 6 22" xfId="7948"/>
    <cellStyle name="Header1 2 6 23" xfId="7949"/>
    <cellStyle name="Header1 2 6 24" xfId="7950"/>
    <cellStyle name="Header1 2 6 25" xfId="7951"/>
    <cellStyle name="Header1 2 6 26" xfId="7952"/>
    <cellStyle name="Header1 2 6 27" xfId="7953"/>
    <cellStyle name="Header1 2 6 28" xfId="7954"/>
    <cellStyle name="Header1 2 6 29" xfId="7955"/>
    <cellStyle name="Header1 2 6 3" xfId="7956"/>
    <cellStyle name="Header1 2 6 3 10" xfId="7957"/>
    <cellStyle name="Header1 2 6 3 11" xfId="7958"/>
    <cellStyle name="Header1 2 6 3 12" xfId="7959"/>
    <cellStyle name="Header1 2 6 3 13" xfId="7960"/>
    <cellStyle name="Header1 2 6 3 14" xfId="7961"/>
    <cellStyle name="Header1 2 6 3 15" xfId="7962"/>
    <cellStyle name="Header1 2 6 3 16" xfId="7963"/>
    <cellStyle name="Header1 2 6 3 17" xfId="7964"/>
    <cellStyle name="Header1 2 6 3 18" xfId="7965"/>
    <cellStyle name="Header1 2 6 3 19" xfId="7966"/>
    <cellStyle name="Header1 2 6 3 2" xfId="7967"/>
    <cellStyle name="Header1 2 6 3 20" xfId="7968"/>
    <cellStyle name="Header1 2 6 3 21" xfId="7969"/>
    <cellStyle name="Header1 2 6 3 22" xfId="7970"/>
    <cellStyle name="Header1 2 6 3 23" xfId="7971"/>
    <cellStyle name="Header1 2 6 3 24" xfId="7972"/>
    <cellStyle name="Header1 2 6 3 25" xfId="7973"/>
    <cellStyle name="Header1 2 6 3 26" xfId="7974"/>
    <cellStyle name="Header1 2 6 3 27" xfId="7975"/>
    <cellStyle name="Header1 2 6 3 28" xfId="7976"/>
    <cellStyle name="Header1 2 6 3 29" xfId="7977"/>
    <cellStyle name="Header1 2 6 3 3" xfId="7978"/>
    <cellStyle name="Header1 2 6 3 30" xfId="7979"/>
    <cellStyle name="Header1 2 6 3 31" xfId="7980"/>
    <cellStyle name="Header1 2 6 3 32" xfId="7981"/>
    <cellStyle name="Header1 2 6 3 33" xfId="7982"/>
    <cellStyle name="Header1 2 6 3 34" xfId="7983"/>
    <cellStyle name="Header1 2 6 3 35" xfId="7984"/>
    <cellStyle name="Header1 2 6 3 36" xfId="7985"/>
    <cellStyle name="Header1 2 6 3 37" xfId="7986"/>
    <cellStyle name="Header1 2 6 3 38" xfId="7987"/>
    <cellStyle name="Header1 2 6 3 39" xfId="7988"/>
    <cellStyle name="Header1 2 6 3 4" xfId="7989"/>
    <cellStyle name="Header1 2 6 3 40" xfId="7990"/>
    <cellStyle name="Header1 2 6 3 41" xfId="7991"/>
    <cellStyle name="Header1 2 6 3 42" xfId="7992"/>
    <cellStyle name="Header1 2 6 3 43" xfId="7993"/>
    <cellStyle name="Header1 2 6 3 44" xfId="7994"/>
    <cellStyle name="Header1 2 6 3 45" xfId="7995"/>
    <cellStyle name="Header1 2 6 3 46" xfId="7996"/>
    <cellStyle name="Header1 2 6 3 47" xfId="7997"/>
    <cellStyle name="Header1 2 6 3 48" xfId="7998"/>
    <cellStyle name="Header1 2 6 3 49" xfId="7999"/>
    <cellStyle name="Header1 2 6 3 5" xfId="8000"/>
    <cellStyle name="Header1 2 6 3 50" xfId="8001"/>
    <cellStyle name="Header1 2 6 3 51" xfId="8002"/>
    <cellStyle name="Header1 2 6 3 52" xfId="8003"/>
    <cellStyle name="Header1 2 6 3 53" xfId="8004"/>
    <cellStyle name="Header1 2 6 3 54" xfId="8005"/>
    <cellStyle name="Header1 2 6 3 55" xfId="8006"/>
    <cellStyle name="Header1 2 6 3 56" xfId="8007"/>
    <cellStyle name="Header1 2 6 3 57" xfId="8008"/>
    <cellStyle name="Header1 2 6 3 58" xfId="8009"/>
    <cellStyle name="Header1 2 6 3 59" xfId="8010"/>
    <cellStyle name="Header1 2 6 3 6" xfId="8011"/>
    <cellStyle name="Header1 2 6 3 60" xfId="8012"/>
    <cellStyle name="Header1 2 6 3 61" xfId="8013"/>
    <cellStyle name="Header1 2 6 3 62" xfId="8014"/>
    <cellStyle name="Header1 2 6 3 63" xfId="8015"/>
    <cellStyle name="Header1 2 6 3 64" xfId="8016"/>
    <cellStyle name="Header1 2 6 3 7" xfId="8017"/>
    <cellStyle name="Header1 2 6 3 8" xfId="8018"/>
    <cellStyle name="Header1 2 6 3 9" xfId="8019"/>
    <cellStyle name="Header1 2 6 30" xfId="8020"/>
    <cellStyle name="Header1 2 6 31" xfId="8021"/>
    <cellStyle name="Header1 2 6 32" xfId="8022"/>
    <cellStyle name="Header1 2 6 33" xfId="8023"/>
    <cellStyle name="Header1 2 6 34" xfId="8024"/>
    <cellStyle name="Header1 2 6 4" xfId="8025"/>
    <cellStyle name="Header1 2 6 5" xfId="8026"/>
    <cellStyle name="Header1 2 6 6" xfId="8027"/>
    <cellStyle name="Header1 2 6 7" xfId="8028"/>
    <cellStyle name="Header1 2 6 8" xfId="8029"/>
    <cellStyle name="Header1 2 6 9" xfId="8030"/>
    <cellStyle name="Header1 2 7" xfId="8031"/>
    <cellStyle name="Header1 2 7 10" xfId="8032"/>
    <cellStyle name="Header1 2 7 11" xfId="8033"/>
    <cellStyle name="Header1 2 7 12" xfId="8034"/>
    <cellStyle name="Header1 2 7 13" xfId="8035"/>
    <cellStyle name="Header1 2 7 14" xfId="8036"/>
    <cellStyle name="Header1 2 7 15" xfId="8037"/>
    <cellStyle name="Header1 2 7 16" xfId="8038"/>
    <cellStyle name="Header1 2 7 17" xfId="8039"/>
    <cellStyle name="Header1 2 7 18" xfId="8040"/>
    <cellStyle name="Header1 2 7 19" xfId="8041"/>
    <cellStyle name="Header1 2 7 2" xfId="8042"/>
    <cellStyle name="Header1 2 7 20" xfId="8043"/>
    <cellStyle name="Header1 2 7 21" xfId="8044"/>
    <cellStyle name="Header1 2 7 22" xfId="8045"/>
    <cellStyle name="Header1 2 7 23" xfId="8046"/>
    <cellStyle name="Header1 2 7 24" xfId="8047"/>
    <cellStyle name="Header1 2 7 25" xfId="8048"/>
    <cellStyle name="Header1 2 7 26" xfId="8049"/>
    <cellStyle name="Header1 2 7 27" xfId="8050"/>
    <cellStyle name="Header1 2 7 28" xfId="8051"/>
    <cellStyle name="Header1 2 7 29" xfId="8052"/>
    <cellStyle name="Header1 2 7 3" xfId="8053"/>
    <cellStyle name="Header1 2 7 30" xfId="8054"/>
    <cellStyle name="Header1 2 7 31" xfId="8055"/>
    <cellStyle name="Header1 2 7 32" xfId="8056"/>
    <cellStyle name="Header1 2 7 33" xfId="8057"/>
    <cellStyle name="Header1 2 7 34" xfId="8058"/>
    <cellStyle name="Header1 2 7 35" xfId="8059"/>
    <cellStyle name="Header1 2 7 36" xfId="8060"/>
    <cellStyle name="Header1 2 7 37" xfId="8061"/>
    <cellStyle name="Header1 2 7 38" xfId="8062"/>
    <cellStyle name="Header1 2 7 39" xfId="8063"/>
    <cellStyle name="Header1 2 7 4" xfId="8064"/>
    <cellStyle name="Header1 2 7 40" xfId="8065"/>
    <cellStyle name="Header1 2 7 41" xfId="8066"/>
    <cellStyle name="Header1 2 7 42" xfId="8067"/>
    <cellStyle name="Header1 2 7 43" xfId="8068"/>
    <cellStyle name="Header1 2 7 44" xfId="8069"/>
    <cellStyle name="Header1 2 7 45" xfId="8070"/>
    <cellStyle name="Header1 2 7 46" xfId="8071"/>
    <cellStyle name="Header1 2 7 47" xfId="8072"/>
    <cellStyle name="Header1 2 7 48" xfId="8073"/>
    <cellStyle name="Header1 2 7 49" xfId="8074"/>
    <cellStyle name="Header1 2 7 5" xfId="8075"/>
    <cellStyle name="Header1 2 7 50" xfId="8076"/>
    <cellStyle name="Header1 2 7 51" xfId="8077"/>
    <cellStyle name="Header1 2 7 52" xfId="8078"/>
    <cellStyle name="Header1 2 7 53" xfId="8079"/>
    <cellStyle name="Header1 2 7 54" xfId="8080"/>
    <cellStyle name="Header1 2 7 55" xfId="8081"/>
    <cellStyle name="Header1 2 7 56" xfId="8082"/>
    <cellStyle name="Header1 2 7 57" xfId="8083"/>
    <cellStyle name="Header1 2 7 58" xfId="8084"/>
    <cellStyle name="Header1 2 7 59" xfId="8085"/>
    <cellStyle name="Header1 2 7 6" xfId="8086"/>
    <cellStyle name="Header1 2 7 60" xfId="8087"/>
    <cellStyle name="Header1 2 7 61" xfId="8088"/>
    <cellStyle name="Header1 2 7 62" xfId="8089"/>
    <cellStyle name="Header1 2 7 63" xfId="8090"/>
    <cellStyle name="Header1 2 7 64" xfId="8091"/>
    <cellStyle name="Header1 2 7 65" xfId="8092"/>
    <cellStyle name="Header1 2 7 66" xfId="8093"/>
    <cellStyle name="Header1 2 7 7" xfId="8094"/>
    <cellStyle name="Header1 2 7 8" xfId="8095"/>
    <cellStyle name="Header1 2 7 9" xfId="8096"/>
    <cellStyle name="Header1 2 8" xfId="8097"/>
    <cellStyle name="Header1 2 8 10" xfId="8098"/>
    <cellStyle name="Header1 2 8 11" xfId="8099"/>
    <cellStyle name="Header1 2 8 12" xfId="8100"/>
    <cellStyle name="Header1 2 8 13" xfId="8101"/>
    <cellStyle name="Header1 2 8 14" xfId="8102"/>
    <cellStyle name="Header1 2 8 15" xfId="8103"/>
    <cellStyle name="Header1 2 8 16" xfId="8104"/>
    <cellStyle name="Header1 2 8 17" xfId="8105"/>
    <cellStyle name="Header1 2 8 18" xfId="8106"/>
    <cellStyle name="Header1 2 8 19" xfId="8107"/>
    <cellStyle name="Header1 2 8 2" xfId="8108"/>
    <cellStyle name="Header1 2 8 20" xfId="8109"/>
    <cellStyle name="Header1 2 8 21" xfId="8110"/>
    <cellStyle name="Header1 2 8 22" xfId="8111"/>
    <cellStyle name="Header1 2 8 23" xfId="8112"/>
    <cellStyle name="Header1 2 8 24" xfId="8113"/>
    <cellStyle name="Header1 2 8 25" xfId="8114"/>
    <cellStyle name="Header1 2 8 26" xfId="8115"/>
    <cellStyle name="Header1 2 8 27" xfId="8116"/>
    <cellStyle name="Header1 2 8 28" xfId="8117"/>
    <cellStyle name="Header1 2 8 29" xfId="8118"/>
    <cellStyle name="Header1 2 8 3" xfId="8119"/>
    <cellStyle name="Header1 2 8 30" xfId="8120"/>
    <cellStyle name="Header1 2 8 31" xfId="8121"/>
    <cellStyle name="Header1 2 8 32" xfId="8122"/>
    <cellStyle name="Header1 2 8 33" xfId="8123"/>
    <cellStyle name="Header1 2 8 34" xfId="8124"/>
    <cellStyle name="Header1 2 8 35" xfId="8125"/>
    <cellStyle name="Header1 2 8 36" xfId="8126"/>
    <cellStyle name="Header1 2 8 37" xfId="8127"/>
    <cellStyle name="Header1 2 8 38" xfId="8128"/>
    <cellStyle name="Header1 2 8 39" xfId="8129"/>
    <cellStyle name="Header1 2 8 4" xfId="8130"/>
    <cellStyle name="Header1 2 8 40" xfId="8131"/>
    <cellStyle name="Header1 2 8 41" xfId="8132"/>
    <cellStyle name="Header1 2 8 42" xfId="8133"/>
    <cellStyle name="Header1 2 8 43" xfId="8134"/>
    <cellStyle name="Header1 2 8 44" xfId="8135"/>
    <cellStyle name="Header1 2 8 45" xfId="8136"/>
    <cellStyle name="Header1 2 8 46" xfId="8137"/>
    <cellStyle name="Header1 2 8 47" xfId="8138"/>
    <cellStyle name="Header1 2 8 48" xfId="8139"/>
    <cellStyle name="Header1 2 8 49" xfId="8140"/>
    <cellStyle name="Header1 2 8 5" xfId="8141"/>
    <cellStyle name="Header1 2 8 50" xfId="8142"/>
    <cellStyle name="Header1 2 8 51" xfId="8143"/>
    <cellStyle name="Header1 2 8 52" xfId="8144"/>
    <cellStyle name="Header1 2 8 53" xfId="8145"/>
    <cellStyle name="Header1 2 8 54" xfId="8146"/>
    <cellStyle name="Header1 2 8 55" xfId="8147"/>
    <cellStyle name="Header1 2 8 56" xfId="8148"/>
    <cellStyle name="Header1 2 8 57" xfId="8149"/>
    <cellStyle name="Header1 2 8 58" xfId="8150"/>
    <cellStyle name="Header1 2 8 59" xfId="8151"/>
    <cellStyle name="Header1 2 8 6" xfId="8152"/>
    <cellStyle name="Header1 2 8 60" xfId="8153"/>
    <cellStyle name="Header1 2 8 61" xfId="8154"/>
    <cellStyle name="Header1 2 8 62" xfId="8155"/>
    <cellStyle name="Header1 2 8 63" xfId="8156"/>
    <cellStyle name="Header1 2 8 64" xfId="8157"/>
    <cellStyle name="Header1 2 8 7" xfId="8158"/>
    <cellStyle name="Header1 2 8 8" xfId="8159"/>
    <cellStyle name="Header1 2 8 9" xfId="8160"/>
    <cellStyle name="Header1 2 9" xfId="8161"/>
    <cellStyle name="Header1 3" xfId="8162"/>
    <cellStyle name="Header1 3 2" xfId="8163"/>
    <cellStyle name="Header1 3 2 2" xfId="8164"/>
    <cellStyle name="Header1 3 2 2 10" xfId="8165"/>
    <cellStyle name="Header1 3 2 2 11" xfId="8166"/>
    <cellStyle name="Header1 3 2 2 12" xfId="8167"/>
    <cellStyle name="Header1 3 2 2 13" xfId="8168"/>
    <cellStyle name="Header1 3 2 2 14" xfId="8169"/>
    <cellStyle name="Header1 3 2 2 15" xfId="8170"/>
    <cellStyle name="Header1 3 2 2 16" xfId="8171"/>
    <cellStyle name="Header1 3 2 2 17" xfId="8172"/>
    <cellStyle name="Header1 3 2 2 18" xfId="8173"/>
    <cellStyle name="Header1 3 2 2 19" xfId="8174"/>
    <cellStyle name="Header1 3 2 2 2" xfId="8175"/>
    <cellStyle name="Header1 3 2 2 2 10" xfId="8176"/>
    <cellStyle name="Header1 3 2 2 2 11" xfId="8177"/>
    <cellStyle name="Header1 3 2 2 2 12" xfId="8178"/>
    <cellStyle name="Header1 3 2 2 2 13" xfId="8179"/>
    <cellStyle name="Header1 3 2 2 2 14" xfId="8180"/>
    <cellStyle name="Header1 3 2 2 2 15" xfId="8181"/>
    <cellStyle name="Header1 3 2 2 2 16" xfId="8182"/>
    <cellStyle name="Header1 3 2 2 2 17" xfId="8183"/>
    <cellStyle name="Header1 3 2 2 2 18" xfId="8184"/>
    <cellStyle name="Header1 3 2 2 2 19" xfId="8185"/>
    <cellStyle name="Header1 3 2 2 2 2" xfId="8186"/>
    <cellStyle name="Header1 3 2 2 2 20" xfId="8187"/>
    <cellStyle name="Header1 3 2 2 2 21" xfId="8188"/>
    <cellStyle name="Header1 3 2 2 2 22" xfId="8189"/>
    <cellStyle name="Header1 3 2 2 2 23" xfId="8190"/>
    <cellStyle name="Header1 3 2 2 2 24" xfId="8191"/>
    <cellStyle name="Header1 3 2 2 2 25" xfId="8192"/>
    <cellStyle name="Header1 3 2 2 2 26" xfId="8193"/>
    <cellStyle name="Header1 3 2 2 2 27" xfId="8194"/>
    <cellStyle name="Header1 3 2 2 2 28" xfId="8195"/>
    <cellStyle name="Header1 3 2 2 2 29" xfId="8196"/>
    <cellStyle name="Header1 3 2 2 2 3" xfId="8197"/>
    <cellStyle name="Header1 3 2 2 2 30" xfId="8198"/>
    <cellStyle name="Header1 3 2 2 2 31" xfId="8199"/>
    <cellStyle name="Header1 3 2 2 2 32" xfId="8200"/>
    <cellStyle name="Header1 3 2 2 2 33" xfId="8201"/>
    <cellStyle name="Header1 3 2 2 2 34" xfId="8202"/>
    <cellStyle name="Header1 3 2 2 2 35" xfId="8203"/>
    <cellStyle name="Header1 3 2 2 2 36" xfId="8204"/>
    <cellStyle name="Header1 3 2 2 2 37" xfId="8205"/>
    <cellStyle name="Header1 3 2 2 2 38" xfId="8206"/>
    <cellStyle name="Header1 3 2 2 2 39" xfId="8207"/>
    <cellStyle name="Header1 3 2 2 2 4" xfId="8208"/>
    <cellStyle name="Header1 3 2 2 2 40" xfId="8209"/>
    <cellStyle name="Header1 3 2 2 2 41" xfId="8210"/>
    <cellStyle name="Header1 3 2 2 2 42" xfId="8211"/>
    <cellStyle name="Header1 3 2 2 2 43" xfId="8212"/>
    <cellStyle name="Header1 3 2 2 2 44" xfId="8213"/>
    <cellStyle name="Header1 3 2 2 2 45" xfId="8214"/>
    <cellStyle name="Header1 3 2 2 2 46" xfId="8215"/>
    <cellStyle name="Header1 3 2 2 2 47" xfId="8216"/>
    <cellStyle name="Header1 3 2 2 2 48" xfId="8217"/>
    <cellStyle name="Header1 3 2 2 2 49" xfId="8218"/>
    <cellStyle name="Header1 3 2 2 2 5" xfId="8219"/>
    <cellStyle name="Header1 3 2 2 2 50" xfId="8220"/>
    <cellStyle name="Header1 3 2 2 2 51" xfId="8221"/>
    <cellStyle name="Header1 3 2 2 2 52" xfId="8222"/>
    <cellStyle name="Header1 3 2 2 2 53" xfId="8223"/>
    <cellStyle name="Header1 3 2 2 2 54" xfId="8224"/>
    <cellStyle name="Header1 3 2 2 2 55" xfId="8225"/>
    <cellStyle name="Header1 3 2 2 2 56" xfId="8226"/>
    <cellStyle name="Header1 3 2 2 2 57" xfId="8227"/>
    <cellStyle name="Header1 3 2 2 2 58" xfId="8228"/>
    <cellStyle name="Header1 3 2 2 2 59" xfId="8229"/>
    <cellStyle name="Header1 3 2 2 2 6" xfId="8230"/>
    <cellStyle name="Header1 3 2 2 2 60" xfId="8231"/>
    <cellStyle name="Header1 3 2 2 2 61" xfId="8232"/>
    <cellStyle name="Header1 3 2 2 2 62" xfId="8233"/>
    <cellStyle name="Header1 3 2 2 2 63" xfId="8234"/>
    <cellStyle name="Header1 3 2 2 2 64" xfId="8235"/>
    <cellStyle name="Header1 3 2 2 2 65" xfId="8236"/>
    <cellStyle name="Header1 3 2 2 2 7" xfId="8237"/>
    <cellStyle name="Header1 3 2 2 2 8" xfId="8238"/>
    <cellStyle name="Header1 3 2 2 2 9" xfId="8239"/>
    <cellStyle name="Header1 3 2 2 20" xfId="8240"/>
    <cellStyle name="Header1 3 2 2 21" xfId="8241"/>
    <cellStyle name="Header1 3 2 2 22" xfId="8242"/>
    <cellStyle name="Header1 3 2 2 23" xfId="8243"/>
    <cellStyle name="Header1 3 2 2 24" xfId="8244"/>
    <cellStyle name="Header1 3 2 2 25" xfId="8245"/>
    <cellStyle name="Header1 3 2 2 26" xfId="8246"/>
    <cellStyle name="Header1 3 2 2 27" xfId="8247"/>
    <cellStyle name="Header1 3 2 2 28" xfId="8248"/>
    <cellStyle name="Header1 3 2 2 29" xfId="8249"/>
    <cellStyle name="Header1 3 2 2 3" xfId="8250"/>
    <cellStyle name="Header1 3 2 2 3 2" xfId="8251"/>
    <cellStyle name="Header1 3 2 2 3 3" xfId="8252"/>
    <cellStyle name="Header1 3 2 2 30" xfId="8253"/>
    <cellStyle name="Header1 3 2 2 31" xfId="8254"/>
    <cellStyle name="Header1 3 2 2 32" xfId="8255"/>
    <cellStyle name="Header1 3 2 2 4" xfId="8256"/>
    <cellStyle name="Header1 3 2 2 5" xfId="8257"/>
    <cellStyle name="Header1 3 2 2 6" xfId="8258"/>
    <cellStyle name="Header1 3 2 2 7" xfId="8259"/>
    <cellStyle name="Header1 3 2 2 8" xfId="8260"/>
    <cellStyle name="Header1 3 2 2 9" xfId="8261"/>
    <cellStyle name="Header1 3 2 3" xfId="8262"/>
    <cellStyle name="Header1 3 2 3 10" xfId="8263"/>
    <cellStyle name="Header1 3 2 3 11" xfId="8264"/>
    <cellStyle name="Header1 3 2 3 12" xfId="8265"/>
    <cellStyle name="Header1 3 2 3 13" xfId="8266"/>
    <cellStyle name="Header1 3 2 3 14" xfId="8267"/>
    <cellStyle name="Header1 3 2 3 15" xfId="8268"/>
    <cellStyle name="Header1 3 2 3 16" xfId="8269"/>
    <cellStyle name="Header1 3 2 3 17" xfId="8270"/>
    <cellStyle name="Header1 3 2 3 18" xfId="8271"/>
    <cellStyle name="Header1 3 2 3 19" xfId="8272"/>
    <cellStyle name="Header1 3 2 3 2" xfId="8273"/>
    <cellStyle name="Header1 3 2 3 2 10" xfId="8274"/>
    <cellStyle name="Header1 3 2 3 2 11" xfId="8275"/>
    <cellStyle name="Header1 3 2 3 2 12" xfId="8276"/>
    <cellStyle name="Header1 3 2 3 2 13" xfId="8277"/>
    <cellStyle name="Header1 3 2 3 2 14" xfId="8278"/>
    <cellStyle name="Header1 3 2 3 2 15" xfId="8279"/>
    <cellStyle name="Header1 3 2 3 2 16" xfId="8280"/>
    <cellStyle name="Header1 3 2 3 2 17" xfId="8281"/>
    <cellStyle name="Header1 3 2 3 2 18" xfId="8282"/>
    <cellStyle name="Header1 3 2 3 2 19" xfId="8283"/>
    <cellStyle name="Header1 3 2 3 2 2" xfId="8284"/>
    <cellStyle name="Header1 3 2 3 2 20" xfId="8285"/>
    <cellStyle name="Header1 3 2 3 2 21" xfId="8286"/>
    <cellStyle name="Header1 3 2 3 2 22" xfId="8287"/>
    <cellStyle name="Header1 3 2 3 2 23" xfId="8288"/>
    <cellStyle name="Header1 3 2 3 2 24" xfId="8289"/>
    <cellStyle name="Header1 3 2 3 2 25" xfId="8290"/>
    <cellStyle name="Header1 3 2 3 2 26" xfId="8291"/>
    <cellStyle name="Header1 3 2 3 2 27" xfId="8292"/>
    <cellStyle name="Header1 3 2 3 2 28" xfId="8293"/>
    <cellStyle name="Header1 3 2 3 2 29" xfId="8294"/>
    <cellStyle name="Header1 3 2 3 2 3" xfId="8295"/>
    <cellStyle name="Header1 3 2 3 2 30" xfId="8296"/>
    <cellStyle name="Header1 3 2 3 2 31" xfId="8297"/>
    <cellStyle name="Header1 3 2 3 2 32" xfId="8298"/>
    <cellStyle name="Header1 3 2 3 2 33" xfId="8299"/>
    <cellStyle name="Header1 3 2 3 2 34" xfId="8300"/>
    <cellStyle name="Header1 3 2 3 2 35" xfId="8301"/>
    <cellStyle name="Header1 3 2 3 2 36" xfId="8302"/>
    <cellStyle name="Header1 3 2 3 2 37" xfId="8303"/>
    <cellStyle name="Header1 3 2 3 2 38" xfId="8304"/>
    <cellStyle name="Header1 3 2 3 2 39" xfId="8305"/>
    <cellStyle name="Header1 3 2 3 2 4" xfId="8306"/>
    <cellStyle name="Header1 3 2 3 2 40" xfId="8307"/>
    <cellStyle name="Header1 3 2 3 2 41" xfId="8308"/>
    <cellStyle name="Header1 3 2 3 2 42" xfId="8309"/>
    <cellStyle name="Header1 3 2 3 2 43" xfId="8310"/>
    <cellStyle name="Header1 3 2 3 2 44" xfId="8311"/>
    <cellStyle name="Header1 3 2 3 2 45" xfId="8312"/>
    <cellStyle name="Header1 3 2 3 2 46" xfId="8313"/>
    <cellStyle name="Header1 3 2 3 2 47" xfId="8314"/>
    <cellStyle name="Header1 3 2 3 2 48" xfId="8315"/>
    <cellStyle name="Header1 3 2 3 2 49" xfId="8316"/>
    <cellStyle name="Header1 3 2 3 2 5" xfId="8317"/>
    <cellStyle name="Header1 3 2 3 2 50" xfId="8318"/>
    <cellStyle name="Header1 3 2 3 2 51" xfId="8319"/>
    <cellStyle name="Header1 3 2 3 2 52" xfId="8320"/>
    <cellStyle name="Header1 3 2 3 2 53" xfId="8321"/>
    <cellStyle name="Header1 3 2 3 2 54" xfId="8322"/>
    <cellStyle name="Header1 3 2 3 2 55" xfId="8323"/>
    <cellStyle name="Header1 3 2 3 2 56" xfId="8324"/>
    <cellStyle name="Header1 3 2 3 2 57" xfId="8325"/>
    <cellStyle name="Header1 3 2 3 2 58" xfId="8326"/>
    <cellStyle name="Header1 3 2 3 2 59" xfId="8327"/>
    <cellStyle name="Header1 3 2 3 2 6" xfId="8328"/>
    <cellStyle name="Header1 3 2 3 2 60" xfId="8329"/>
    <cellStyle name="Header1 3 2 3 2 61" xfId="8330"/>
    <cellStyle name="Header1 3 2 3 2 7" xfId="8331"/>
    <cellStyle name="Header1 3 2 3 2 8" xfId="8332"/>
    <cellStyle name="Header1 3 2 3 2 9" xfId="8333"/>
    <cellStyle name="Header1 3 2 3 20" xfId="8334"/>
    <cellStyle name="Header1 3 2 3 21" xfId="8335"/>
    <cellStyle name="Header1 3 2 3 22" xfId="8336"/>
    <cellStyle name="Header1 3 2 3 23" xfId="8337"/>
    <cellStyle name="Header1 3 2 3 24" xfId="8338"/>
    <cellStyle name="Header1 3 2 3 25" xfId="8339"/>
    <cellStyle name="Header1 3 2 3 26" xfId="8340"/>
    <cellStyle name="Header1 3 2 3 27" xfId="8341"/>
    <cellStyle name="Header1 3 2 3 28" xfId="8342"/>
    <cellStyle name="Header1 3 2 3 29" xfId="8343"/>
    <cellStyle name="Header1 3 2 3 3" xfId="8344"/>
    <cellStyle name="Header1 3 2 3 3 10" xfId="8345"/>
    <cellStyle name="Header1 3 2 3 3 11" xfId="8346"/>
    <cellStyle name="Header1 3 2 3 3 12" xfId="8347"/>
    <cellStyle name="Header1 3 2 3 3 13" xfId="8348"/>
    <cellStyle name="Header1 3 2 3 3 14" xfId="8349"/>
    <cellStyle name="Header1 3 2 3 3 15" xfId="8350"/>
    <cellStyle name="Header1 3 2 3 3 16" xfId="8351"/>
    <cellStyle name="Header1 3 2 3 3 17" xfId="8352"/>
    <cellStyle name="Header1 3 2 3 3 18" xfId="8353"/>
    <cellStyle name="Header1 3 2 3 3 19" xfId="8354"/>
    <cellStyle name="Header1 3 2 3 3 2" xfId="8355"/>
    <cellStyle name="Header1 3 2 3 3 20" xfId="8356"/>
    <cellStyle name="Header1 3 2 3 3 21" xfId="8357"/>
    <cellStyle name="Header1 3 2 3 3 22" xfId="8358"/>
    <cellStyle name="Header1 3 2 3 3 23" xfId="8359"/>
    <cellStyle name="Header1 3 2 3 3 24" xfId="8360"/>
    <cellStyle name="Header1 3 2 3 3 25" xfId="8361"/>
    <cellStyle name="Header1 3 2 3 3 26" xfId="8362"/>
    <cellStyle name="Header1 3 2 3 3 27" xfId="8363"/>
    <cellStyle name="Header1 3 2 3 3 28" xfId="8364"/>
    <cellStyle name="Header1 3 2 3 3 29" xfId="8365"/>
    <cellStyle name="Header1 3 2 3 3 3" xfId="8366"/>
    <cellStyle name="Header1 3 2 3 3 30" xfId="8367"/>
    <cellStyle name="Header1 3 2 3 3 31" xfId="8368"/>
    <cellStyle name="Header1 3 2 3 3 32" xfId="8369"/>
    <cellStyle name="Header1 3 2 3 3 33" xfId="8370"/>
    <cellStyle name="Header1 3 2 3 3 34" xfId="8371"/>
    <cellStyle name="Header1 3 2 3 3 35" xfId="8372"/>
    <cellStyle name="Header1 3 2 3 3 36" xfId="8373"/>
    <cellStyle name="Header1 3 2 3 3 37" xfId="8374"/>
    <cellStyle name="Header1 3 2 3 3 38" xfId="8375"/>
    <cellStyle name="Header1 3 2 3 3 39" xfId="8376"/>
    <cellStyle name="Header1 3 2 3 3 4" xfId="8377"/>
    <cellStyle name="Header1 3 2 3 3 40" xfId="8378"/>
    <cellStyle name="Header1 3 2 3 3 41" xfId="8379"/>
    <cellStyle name="Header1 3 2 3 3 42" xfId="8380"/>
    <cellStyle name="Header1 3 2 3 3 43" xfId="8381"/>
    <cellStyle name="Header1 3 2 3 3 44" xfId="8382"/>
    <cellStyle name="Header1 3 2 3 3 45" xfId="8383"/>
    <cellStyle name="Header1 3 2 3 3 46" xfId="8384"/>
    <cellStyle name="Header1 3 2 3 3 47" xfId="8385"/>
    <cellStyle name="Header1 3 2 3 3 48" xfId="8386"/>
    <cellStyle name="Header1 3 2 3 3 49" xfId="8387"/>
    <cellStyle name="Header1 3 2 3 3 5" xfId="8388"/>
    <cellStyle name="Header1 3 2 3 3 50" xfId="8389"/>
    <cellStyle name="Header1 3 2 3 3 51" xfId="8390"/>
    <cellStyle name="Header1 3 2 3 3 52" xfId="8391"/>
    <cellStyle name="Header1 3 2 3 3 53" xfId="8392"/>
    <cellStyle name="Header1 3 2 3 3 54" xfId="8393"/>
    <cellStyle name="Header1 3 2 3 3 55" xfId="8394"/>
    <cellStyle name="Header1 3 2 3 3 56" xfId="8395"/>
    <cellStyle name="Header1 3 2 3 3 57" xfId="8396"/>
    <cellStyle name="Header1 3 2 3 3 58" xfId="8397"/>
    <cellStyle name="Header1 3 2 3 3 59" xfId="8398"/>
    <cellStyle name="Header1 3 2 3 3 6" xfId="8399"/>
    <cellStyle name="Header1 3 2 3 3 60" xfId="8400"/>
    <cellStyle name="Header1 3 2 3 3 61" xfId="8401"/>
    <cellStyle name="Header1 3 2 3 3 62" xfId="8402"/>
    <cellStyle name="Header1 3 2 3 3 63" xfId="8403"/>
    <cellStyle name="Header1 3 2 3 3 64" xfId="8404"/>
    <cellStyle name="Header1 3 2 3 3 7" xfId="8405"/>
    <cellStyle name="Header1 3 2 3 3 8" xfId="8406"/>
    <cellStyle name="Header1 3 2 3 3 9" xfId="8407"/>
    <cellStyle name="Header1 3 2 3 30" xfId="8408"/>
    <cellStyle name="Header1 3 2 3 31" xfId="8409"/>
    <cellStyle name="Header1 3 2 3 32" xfId="8410"/>
    <cellStyle name="Header1 3 2 3 33" xfId="8411"/>
    <cellStyle name="Header1 3 2 3 34" xfId="8412"/>
    <cellStyle name="Header1 3 2 3 35" xfId="8413"/>
    <cellStyle name="Header1 3 2 3 4" xfId="8414"/>
    <cellStyle name="Header1 3 2 3 5" xfId="8415"/>
    <cellStyle name="Header1 3 2 3 6" xfId="8416"/>
    <cellStyle name="Header1 3 2 3 7" xfId="8417"/>
    <cellStyle name="Header1 3 2 3 8" xfId="8418"/>
    <cellStyle name="Header1 3 2 3 9" xfId="8419"/>
    <cellStyle name="Header1 3 2 4" xfId="8420"/>
    <cellStyle name="Header1 3 2 4 10" xfId="8421"/>
    <cellStyle name="Header1 3 2 4 11" xfId="8422"/>
    <cellStyle name="Header1 3 2 4 12" xfId="8423"/>
    <cellStyle name="Header1 3 2 4 13" xfId="8424"/>
    <cellStyle name="Header1 3 2 4 14" xfId="8425"/>
    <cellStyle name="Header1 3 2 4 15" xfId="8426"/>
    <cellStyle name="Header1 3 2 4 16" xfId="8427"/>
    <cellStyle name="Header1 3 2 4 17" xfId="8428"/>
    <cellStyle name="Header1 3 2 4 18" xfId="8429"/>
    <cellStyle name="Header1 3 2 4 19" xfId="8430"/>
    <cellStyle name="Header1 3 2 4 2" xfId="8431"/>
    <cellStyle name="Header1 3 2 4 2 10" xfId="8432"/>
    <cellStyle name="Header1 3 2 4 2 11" xfId="8433"/>
    <cellStyle name="Header1 3 2 4 2 12" xfId="8434"/>
    <cellStyle name="Header1 3 2 4 2 13" xfId="8435"/>
    <cellStyle name="Header1 3 2 4 2 14" xfId="8436"/>
    <cellStyle name="Header1 3 2 4 2 15" xfId="8437"/>
    <cellStyle name="Header1 3 2 4 2 16" xfId="8438"/>
    <cellStyle name="Header1 3 2 4 2 17" xfId="8439"/>
    <cellStyle name="Header1 3 2 4 2 18" xfId="8440"/>
    <cellStyle name="Header1 3 2 4 2 19" xfId="8441"/>
    <cellStyle name="Header1 3 2 4 2 2" xfId="8442"/>
    <cellStyle name="Header1 3 2 4 2 20" xfId="8443"/>
    <cellStyle name="Header1 3 2 4 2 21" xfId="8444"/>
    <cellStyle name="Header1 3 2 4 2 22" xfId="8445"/>
    <cellStyle name="Header1 3 2 4 2 23" xfId="8446"/>
    <cellStyle name="Header1 3 2 4 2 24" xfId="8447"/>
    <cellStyle name="Header1 3 2 4 2 25" xfId="8448"/>
    <cellStyle name="Header1 3 2 4 2 26" xfId="8449"/>
    <cellStyle name="Header1 3 2 4 2 27" xfId="8450"/>
    <cellStyle name="Header1 3 2 4 2 28" xfId="8451"/>
    <cellStyle name="Header1 3 2 4 2 29" xfId="8452"/>
    <cellStyle name="Header1 3 2 4 2 3" xfId="8453"/>
    <cellStyle name="Header1 3 2 4 2 30" xfId="8454"/>
    <cellStyle name="Header1 3 2 4 2 31" xfId="8455"/>
    <cellStyle name="Header1 3 2 4 2 32" xfId="8456"/>
    <cellStyle name="Header1 3 2 4 2 33" xfId="8457"/>
    <cellStyle name="Header1 3 2 4 2 34" xfId="8458"/>
    <cellStyle name="Header1 3 2 4 2 35" xfId="8459"/>
    <cellStyle name="Header1 3 2 4 2 36" xfId="8460"/>
    <cellStyle name="Header1 3 2 4 2 37" xfId="8461"/>
    <cellStyle name="Header1 3 2 4 2 38" xfId="8462"/>
    <cellStyle name="Header1 3 2 4 2 39" xfId="8463"/>
    <cellStyle name="Header1 3 2 4 2 4" xfId="8464"/>
    <cellStyle name="Header1 3 2 4 2 40" xfId="8465"/>
    <cellStyle name="Header1 3 2 4 2 41" xfId="8466"/>
    <cellStyle name="Header1 3 2 4 2 42" xfId="8467"/>
    <cellStyle name="Header1 3 2 4 2 43" xfId="8468"/>
    <cellStyle name="Header1 3 2 4 2 44" xfId="8469"/>
    <cellStyle name="Header1 3 2 4 2 45" xfId="8470"/>
    <cellStyle name="Header1 3 2 4 2 46" xfId="8471"/>
    <cellStyle name="Header1 3 2 4 2 47" xfId="8472"/>
    <cellStyle name="Header1 3 2 4 2 48" xfId="8473"/>
    <cellStyle name="Header1 3 2 4 2 49" xfId="8474"/>
    <cellStyle name="Header1 3 2 4 2 5" xfId="8475"/>
    <cellStyle name="Header1 3 2 4 2 50" xfId="8476"/>
    <cellStyle name="Header1 3 2 4 2 51" xfId="8477"/>
    <cellStyle name="Header1 3 2 4 2 52" xfId="8478"/>
    <cellStyle name="Header1 3 2 4 2 53" xfId="8479"/>
    <cellStyle name="Header1 3 2 4 2 54" xfId="8480"/>
    <cellStyle name="Header1 3 2 4 2 55" xfId="8481"/>
    <cellStyle name="Header1 3 2 4 2 56" xfId="8482"/>
    <cellStyle name="Header1 3 2 4 2 57" xfId="8483"/>
    <cellStyle name="Header1 3 2 4 2 58" xfId="8484"/>
    <cellStyle name="Header1 3 2 4 2 59" xfId="8485"/>
    <cellStyle name="Header1 3 2 4 2 6" xfId="8486"/>
    <cellStyle name="Header1 3 2 4 2 60" xfId="8487"/>
    <cellStyle name="Header1 3 2 4 2 61" xfId="8488"/>
    <cellStyle name="Header1 3 2 4 2 62" xfId="8489"/>
    <cellStyle name="Header1 3 2 4 2 63" xfId="8490"/>
    <cellStyle name="Header1 3 2 4 2 64" xfId="8491"/>
    <cellStyle name="Header1 3 2 4 2 65" xfId="8492"/>
    <cellStyle name="Header1 3 2 4 2 7" xfId="8493"/>
    <cellStyle name="Header1 3 2 4 2 8" xfId="8494"/>
    <cellStyle name="Header1 3 2 4 2 9" xfId="8495"/>
    <cellStyle name="Header1 3 2 4 20" xfId="8496"/>
    <cellStyle name="Header1 3 2 4 21" xfId="8497"/>
    <cellStyle name="Header1 3 2 4 22" xfId="8498"/>
    <cellStyle name="Header1 3 2 4 23" xfId="8499"/>
    <cellStyle name="Header1 3 2 4 24" xfId="8500"/>
    <cellStyle name="Header1 3 2 4 25" xfId="8501"/>
    <cellStyle name="Header1 3 2 4 26" xfId="8502"/>
    <cellStyle name="Header1 3 2 4 27" xfId="8503"/>
    <cellStyle name="Header1 3 2 4 28" xfId="8504"/>
    <cellStyle name="Header1 3 2 4 29" xfId="8505"/>
    <cellStyle name="Header1 3 2 4 3" xfId="8506"/>
    <cellStyle name="Header1 3 2 4 3 2" xfId="8507"/>
    <cellStyle name="Header1 3 2 4 3 3" xfId="8508"/>
    <cellStyle name="Header1 3 2 4 30" xfId="8509"/>
    <cellStyle name="Header1 3 2 4 31" xfId="8510"/>
    <cellStyle name="Header1 3 2 4 32" xfId="8511"/>
    <cellStyle name="Header1 3 2 4 33" xfId="8512"/>
    <cellStyle name="Header1 3 2 4 34" xfId="8513"/>
    <cellStyle name="Header1 3 2 4 35" xfId="8514"/>
    <cellStyle name="Header1 3 2 4 36" xfId="8515"/>
    <cellStyle name="Header1 3 2 4 4" xfId="8516"/>
    <cellStyle name="Header1 3 2 4 5" xfId="8517"/>
    <cellStyle name="Header1 3 2 4 6" xfId="8518"/>
    <cellStyle name="Header1 3 2 4 7" xfId="8519"/>
    <cellStyle name="Header1 3 2 4 8" xfId="8520"/>
    <cellStyle name="Header1 3 2 4 9" xfId="8521"/>
    <cellStyle name="Header1 3 2 5" xfId="8522"/>
    <cellStyle name="Header1 3 2 5 10" xfId="8523"/>
    <cellStyle name="Header1 3 2 5 11" xfId="8524"/>
    <cellStyle name="Header1 3 2 5 12" xfId="8525"/>
    <cellStyle name="Header1 3 2 5 13" xfId="8526"/>
    <cellStyle name="Header1 3 2 5 14" xfId="8527"/>
    <cellStyle name="Header1 3 2 5 15" xfId="8528"/>
    <cellStyle name="Header1 3 2 5 16" xfId="8529"/>
    <cellStyle name="Header1 3 2 5 17" xfId="8530"/>
    <cellStyle name="Header1 3 2 5 18" xfId="8531"/>
    <cellStyle name="Header1 3 2 5 19" xfId="8532"/>
    <cellStyle name="Header1 3 2 5 2" xfId="8533"/>
    <cellStyle name="Header1 3 2 5 2 10" xfId="8534"/>
    <cellStyle name="Header1 3 2 5 2 11" xfId="8535"/>
    <cellStyle name="Header1 3 2 5 2 12" xfId="8536"/>
    <cellStyle name="Header1 3 2 5 2 13" xfId="8537"/>
    <cellStyle name="Header1 3 2 5 2 14" xfId="8538"/>
    <cellStyle name="Header1 3 2 5 2 15" xfId="8539"/>
    <cellStyle name="Header1 3 2 5 2 16" xfId="8540"/>
    <cellStyle name="Header1 3 2 5 2 17" xfId="8541"/>
    <cellStyle name="Header1 3 2 5 2 18" xfId="8542"/>
    <cellStyle name="Header1 3 2 5 2 19" xfId="8543"/>
    <cellStyle name="Header1 3 2 5 2 2" xfId="8544"/>
    <cellStyle name="Header1 3 2 5 2 20" xfId="8545"/>
    <cellStyle name="Header1 3 2 5 2 21" xfId="8546"/>
    <cellStyle name="Header1 3 2 5 2 22" xfId="8547"/>
    <cellStyle name="Header1 3 2 5 2 23" xfId="8548"/>
    <cellStyle name="Header1 3 2 5 2 24" xfId="8549"/>
    <cellStyle name="Header1 3 2 5 2 25" xfId="8550"/>
    <cellStyle name="Header1 3 2 5 2 26" xfId="8551"/>
    <cellStyle name="Header1 3 2 5 2 27" xfId="8552"/>
    <cellStyle name="Header1 3 2 5 2 28" xfId="8553"/>
    <cellStyle name="Header1 3 2 5 2 29" xfId="8554"/>
    <cellStyle name="Header1 3 2 5 2 3" xfId="8555"/>
    <cellStyle name="Header1 3 2 5 2 30" xfId="8556"/>
    <cellStyle name="Header1 3 2 5 2 31" xfId="8557"/>
    <cellStyle name="Header1 3 2 5 2 32" xfId="8558"/>
    <cellStyle name="Header1 3 2 5 2 33" xfId="8559"/>
    <cellStyle name="Header1 3 2 5 2 34" xfId="8560"/>
    <cellStyle name="Header1 3 2 5 2 35" xfId="8561"/>
    <cellStyle name="Header1 3 2 5 2 36" xfId="8562"/>
    <cellStyle name="Header1 3 2 5 2 37" xfId="8563"/>
    <cellStyle name="Header1 3 2 5 2 38" xfId="8564"/>
    <cellStyle name="Header1 3 2 5 2 39" xfId="8565"/>
    <cellStyle name="Header1 3 2 5 2 4" xfId="8566"/>
    <cellStyle name="Header1 3 2 5 2 40" xfId="8567"/>
    <cellStyle name="Header1 3 2 5 2 41" xfId="8568"/>
    <cellStyle name="Header1 3 2 5 2 42" xfId="8569"/>
    <cellStyle name="Header1 3 2 5 2 43" xfId="8570"/>
    <cellStyle name="Header1 3 2 5 2 44" xfId="8571"/>
    <cellStyle name="Header1 3 2 5 2 45" xfId="8572"/>
    <cellStyle name="Header1 3 2 5 2 46" xfId="8573"/>
    <cellStyle name="Header1 3 2 5 2 47" xfId="8574"/>
    <cellStyle name="Header1 3 2 5 2 48" xfId="8575"/>
    <cellStyle name="Header1 3 2 5 2 49" xfId="8576"/>
    <cellStyle name="Header1 3 2 5 2 5" xfId="8577"/>
    <cellStyle name="Header1 3 2 5 2 50" xfId="8578"/>
    <cellStyle name="Header1 3 2 5 2 51" xfId="8579"/>
    <cellStyle name="Header1 3 2 5 2 52" xfId="8580"/>
    <cellStyle name="Header1 3 2 5 2 53" xfId="8581"/>
    <cellStyle name="Header1 3 2 5 2 54" xfId="8582"/>
    <cellStyle name="Header1 3 2 5 2 55" xfId="8583"/>
    <cellStyle name="Header1 3 2 5 2 56" xfId="8584"/>
    <cellStyle name="Header1 3 2 5 2 57" xfId="8585"/>
    <cellStyle name="Header1 3 2 5 2 58" xfId="8586"/>
    <cellStyle name="Header1 3 2 5 2 59" xfId="8587"/>
    <cellStyle name="Header1 3 2 5 2 6" xfId="8588"/>
    <cellStyle name="Header1 3 2 5 2 60" xfId="8589"/>
    <cellStyle name="Header1 3 2 5 2 61" xfId="8590"/>
    <cellStyle name="Header1 3 2 5 2 62" xfId="8591"/>
    <cellStyle name="Header1 3 2 5 2 63" xfId="8592"/>
    <cellStyle name="Header1 3 2 5 2 64" xfId="8593"/>
    <cellStyle name="Header1 3 2 5 2 65" xfId="8594"/>
    <cellStyle name="Header1 3 2 5 2 7" xfId="8595"/>
    <cellStyle name="Header1 3 2 5 2 8" xfId="8596"/>
    <cellStyle name="Header1 3 2 5 2 9" xfId="8597"/>
    <cellStyle name="Header1 3 2 5 20" xfId="8598"/>
    <cellStyle name="Header1 3 2 5 21" xfId="8599"/>
    <cellStyle name="Header1 3 2 5 22" xfId="8600"/>
    <cellStyle name="Header1 3 2 5 23" xfId="8601"/>
    <cellStyle name="Header1 3 2 5 24" xfId="8602"/>
    <cellStyle name="Header1 3 2 5 25" xfId="8603"/>
    <cellStyle name="Header1 3 2 5 26" xfId="8604"/>
    <cellStyle name="Header1 3 2 5 27" xfId="8605"/>
    <cellStyle name="Header1 3 2 5 28" xfId="8606"/>
    <cellStyle name="Header1 3 2 5 29" xfId="8607"/>
    <cellStyle name="Header1 3 2 5 3" xfId="8608"/>
    <cellStyle name="Header1 3 2 5 3 2" xfId="8609"/>
    <cellStyle name="Header1 3 2 5 3 3" xfId="8610"/>
    <cellStyle name="Header1 3 2 5 30" xfId="8611"/>
    <cellStyle name="Header1 3 2 5 31" xfId="8612"/>
    <cellStyle name="Header1 3 2 5 32" xfId="8613"/>
    <cellStyle name="Header1 3 2 5 33" xfId="8614"/>
    <cellStyle name="Header1 3 2 5 4" xfId="8615"/>
    <cellStyle name="Header1 3 2 5 5" xfId="8616"/>
    <cellStyle name="Header1 3 2 5 6" xfId="8617"/>
    <cellStyle name="Header1 3 2 5 7" xfId="8618"/>
    <cellStyle name="Header1 3 2 5 8" xfId="8619"/>
    <cellStyle name="Header1 3 2 5 9" xfId="8620"/>
    <cellStyle name="Header1 3 2 6" xfId="8621"/>
    <cellStyle name="Header1 3 2 6 2" xfId="8622"/>
    <cellStyle name="Header1 3 2 6 3" xfId="8623"/>
    <cellStyle name="Header1 3 2 7" xfId="8624"/>
    <cellStyle name="Header1 3 2 8" xfId="8625"/>
    <cellStyle name="Header1 3 3" xfId="8626"/>
    <cellStyle name="Header1 3 3 10" xfId="8627"/>
    <cellStyle name="Header1 3 3 11" xfId="8628"/>
    <cellStyle name="Header1 3 3 12" xfId="8629"/>
    <cellStyle name="Header1 3 3 13" xfId="8630"/>
    <cellStyle name="Header1 3 3 14" xfId="8631"/>
    <cellStyle name="Header1 3 3 15" xfId="8632"/>
    <cellStyle name="Header1 3 3 16" xfId="8633"/>
    <cellStyle name="Header1 3 3 17" xfId="8634"/>
    <cellStyle name="Header1 3 3 18" xfId="8635"/>
    <cellStyle name="Header1 3 3 19" xfId="8636"/>
    <cellStyle name="Header1 3 3 2" xfId="8637"/>
    <cellStyle name="Header1 3 3 2 10" xfId="8638"/>
    <cellStyle name="Header1 3 3 2 11" xfId="8639"/>
    <cellStyle name="Header1 3 3 2 12" xfId="8640"/>
    <cellStyle name="Header1 3 3 2 13" xfId="8641"/>
    <cellStyle name="Header1 3 3 2 14" xfId="8642"/>
    <cellStyle name="Header1 3 3 2 15" xfId="8643"/>
    <cellStyle name="Header1 3 3 2 16" xfId="8644"/>
    <cellStyle name="Header1 3 3 2 17" xfId="8645"/>
    <cellStyle name="Header1 3 3 2 18" xfId="8646"/>
    <cellStyle name="Header1 3 3 2 19" xfId="8647"/>
    <cellStyle name="Header1 3 3 2 2" xfId="8648"/>
    <cellStyle name="Header1 3 3 2 20" xfId="8649"/>
    <cellStyle name="Header1 3 3 2 21" xfId="8650"/>
    <cellStyle name="Header1 3 3 2 22" xfId="8651"/>
    <cellStyle name="Header1 3 3 2 23" xfId="8652"/>
    <cellStyle name="Header1 3 3 2 24" xfId="8653"/>
    <cellStyle name="Header1 3 3 2 25" xfId="8654"/>
    <cellStyle name="Header1 3 3 2 26" xfId="8655"/>
    <cellStyle name="Header1 3 3 2 27" xfId="8656"/>
    <cellStyle name="Header1 3 3 2 28" xfId="8657"/>
    <cellStyle name="Header1 3 3 2 29" xfId="8658"/>
    <cellStyle name="Header1 3 3 2 3" xfId="8659"/>
    <cellStyle name="Header1 3 3 2 30" xfId="8660"/>
    <cellStyle name="Header1 3 3 2 31" xfId="8661"/>
    <cellStyle name="Header1 3 3 2 32" xfId="8662"/>
    <cellStyle name="Header1 3 3 2 33" xfId="8663"/>
    <cellStyle name="Header1 3 3 2 34" xfId="8664"/>
    <cellStyle name="Header1 3 3 2 35" xfId="8665"/>
    <cellStyle name="Header1 3 3 2 36" xfId="8666"/>
    <cellStyle name="Header1 3 3 2 37" xfId="8667"/>
    <cellStyle name="Header1 3 3 2 38" xfId="8668"/>
    <cellStyle name="Header1 3 3 2 39" xfId="8669"/>
    <cellStyle name="Header1 3 3 2 4" xfId="8670"/>
    <cellStyle name="Header1 3 3 2 40" xfId="8671"/>
    <cellStyle name="Header1 3 3 2 41" xfId="8672"/>
    <cellStyle name="Header1 3 3 2 42" xfId="8673"/>
    <cellStyle name="Header1 3 3 2 43" xfId="8674"/>
    <cellStyle name="Header1 3 3 2 44" xfId="8675"/>
    <cellStyle name="Header1 3 3 2 45" xfId="8676"/>
    <cellStyle name="Header1 3 3 2 46" xfId="8677"/>
    <cellStyle name="Header1 3 3 2 47" xfId="8678"/>
    <cellStyle name="Header1 3 3 2 48" xfId="8679"/>
    <cellStyle name="Header1 3 3 2 49" xfId="8680"/>
    <cellStyle name="Header1 3 3 2 5" xfId="8681"/>
    <cellStyle name="Header1 3 3 2 50" xfId="8682"/>
    <cellStyle name="Header1 3 3 2 51" xfId="8683"/>
    <cellStyle name="Header1 3 3 2 52" xfId="8684"/>
    <cellStyle name="Header1 3 3 2 53" xfId="8685"/>
    <cellStyle name="Header1 3 3 2 54" xfId="8686"/>
    <cellStyle name="Header1 3 3 2 55" xfId="8687"/>
    <cellStyle name="Header1 3 3 2 56" xfId="8688"/>
    <cellStyle name="Header1 3 3 2 57" xfId="8689"/>
    <cellStyle name="Header1 3 3 2 58" xfId="8690"/>
    <cellStyle name="Header1 3 3 2 59" xfId="8691"/>
    <cellStyle name="Header1 3 3 2 6" xfId="8692"/>
    <cellStyle name="Header1 3 3 2 60" xfId="8693"/>
    <cellStyle name="Header1 3 3 2 61" xfId="8694"/>
    <cellStyle name="Header1 3 3 2 62" xfId="8695"/>
    <cellStyle name="Header1 3 3 2 63" xfId="8696"/>
    <cellStyle name="Header1 3 3 2 64" xfId="8697"/>
    <cellStyle name="Header1 3 3 2 65" xfId="8698"/>
    <cellStyle name="Header1 3 3 2 66" xfId="8699"/>
    <cellStyle name="Header1 3 3 2 7" xfId="8700"/>
    <cellStyle name="Header1 3 3 2 8" xfId="8701"/>
    <cellStyle name="Header1 3 3 2 9" xfId="8702"/>
    <cellStyle name="Header1 3 3 20" xfId="8703"/>
    <cellStyle name="Header1 3 3 21" xfId="8704"/>
    <cellStyle name="Header1 3 3 22" xfId="8705"/>
    <cellStyle name="Header1 3 3 23" xfId="8706"/>
    <cellStyle name="Header1 3 3 24" xfId="8707"/>
    <cellStyle name="Header1 3 3 25" xfId="8708"/>
    <cellStyle name="Header1 3 3 26" xfId="8709"/>
    <cellStyle name="Header1 3 3 27" xfId="8710"/>
    <cellStyle name="Header1 3 3 28" xfId="8711"/>
    <cellStyle name="Header1 3 3 29" xfId="8712"/>
    <cellStyle name="Header1 3 3 3" xfId="8713"/>
    <cellStyle name="Header1 3 3 30" xfId="8714"/>
    <cellStyle name="Header1 3 3 31" xfId="8715"/>
    <cellStyle name="Header1 3 3 32" xfId="8716"/>
    <cellStyle name="Header1 3 3 33" xfId="8717"/>
    <cellStyle name="Header1 3 3 34" xfId="8718"/>
    <cellStyle name="Header1 3 3 4" xfId="8719"/>
    <cellStyle name="Header1 3 3 5" xfId="8720"/>
    <cellStyle name="Header1 3 3 6" xfId="8721"/>
    <cellStyle name="Header1 3 3 7" xfId="8722"/>
    <cellStyle name="Header1 3 3 8" xfId="8723"/>
    <cellStyle name="Header1 3 3 9" xfId="8724"/>
    <cellStyle name="Header1 3 4" xfId="8725"/>
    <cellStyle name="Header1 3 4 10" xfId="8726"/>
    <cellStyle name="Header1 3 4 11" xfId="8727"/>
    <cellStyle name="Header1 3 4 12" xfId="8728"/>
    <cellStyle name="Header1 3 4 13" xfId="8729"/>
    <cellStyle name="Header1 3 4 14" xfId="8730"/>
    <cellStyle name="Header1 3 4 15" xfId="8731"/>
    <cellStyle name="Header1 3 4 16" xfId="8732"/>
    <cellStyle name="Header1 3 4 17" xfId="8733"/>
    <cellStyle name="Header1 3 4 18" xfId="8734"/>
    <cellStyle name="Header1 3 4 19" xfId="8735"/>
    <cellStyle name="Header1 3 4 2" xfId="8736"/>
    <cellStyle name="Header1 3 4 2 10" xfId="8737"/>
    <cellStyle name="Header1 3 4 2 11" xfId="8738"/>
    <cellStyle name="Header1 3 4 2 12" xfId="8739"/>
    <cellStyle name="Header1 3 4 2 13" xfId="8740"/>
    <cellStyle name="Header1 3 4 2 14" xfId="8741"/>
    <cellStyle name="Header1 3 4 2 15" xfId="8742"/>
    <cellStyle name="Header1 3 4 2 16" xfId="8743"/>
    <cellStyle name="Header1 3 4 2 17" xfId="8744"/>
    <cellStyle name="Header1 3 4 2 18" xfId="8745"/>
    <cellStyle name="Header1 3 4 2 19" xfId="8746"/>
    <cellStyle name="Header1 3 4 2 2" xfId="8747"/>
    <cellStyle name="Header1 3 4 2 20" xfId="8748"/>
    <cellStyle name="Header1 3 4 2 21" xfId="8749"/>
    <cellStyle name="Header1 3 4 2 22" xfId="8750"/>
    <cellStyle name="Header1 3 4 2 23" xfId="8751"/>
    <cellStyle name="Header1 3 4 2 24" xfId="8752"/>
    <cellStyle name="Header1 3 4 2 25" xfId="8753"/>
    <cellStyle name="Header1 3 4 2 26" xfId="8754"/>
    <cellStyle name="Header1 3 4 2 27" xfId="8755"/>
    <cellStyle name="Header1 3 4 2 28" xfId="8756"/>
    <cellStyle name="Header1 3 4 2 29" xfId="8757"/>
    <cellStyle name="Header1 3 4 2 3" xfId="8758"/>
    <cellStyle name="Header1 3 4 2 30" xfId="8759"/>
    <cellStyle name="Header1 3 4 2 31" xfId="8760"/>
    <cellStyle name="Header1 3 4 2 32" xfId="8761"/>
    <cellStyle name="Header1 3 4 2 33" xfId="8762"/>
    <cellStyle name="Header1 3 4 2 34" xfId="8763"/>
    <cellStyle name="Header1 3 4 2 35" xfId="8764"/>
    <cellStyle name="Header1 3 4 2 36" xfId="8765"/>
    <cellStyle name="Header1 3 4 2 37" xfId="8766"/>
    <cellStyle name="Header1 3 4 2 38" xfId="8767"/>
    <cellStyle name="Header1 3 4 2 39" xfId="8768"/>
    <cellStyle name="Header1 3 4 2 4" xfId="8769"/>
    <cellStyle name="Header1 3 4 2 40" xfId="8770"/>
    <cellStyle name="Header1 3 4 2 41" xfId="8771"/>
    <cellStyle name="Header1 3 4 2 42" xfId="8772"/>
    <cellStyle name="Header1 3 4 2 43" xfId="8773"/>
    <cellStyle name="Header1 3 4 2 44" xfId="8774"/>
    <cellStyle name="Header1 3 4 2 45" xfId="8775"/>
    <cellStyle name="Header1 3 4 2 46" xfId="8776"/>
    <cellStyle name="Header1 3 4 2 47" xfId="8777"/>
    <cellStyle name="Header1 3 4 2 48" xfId="8778"/>
    <cellStyle name="Header1 3 4 2 49" xfId="8779"/>
    <cellStyle name="Header1 3 4 2 5" xfId="8780"/>
    <cellStyle name="Header1 3 4 2 50" xfId="8781"/>
    <cellStyle name="Header1 3 4 2 51" xfId="8782"/>
    <cellStyle name="Header1 3 4 2 52" xfId="8783"/>
    <cellStyle name="Header1 3 4 2 53" xfId="8784"/>
    <cellStyle name="Header1 3 4 2 54" xfId="8785"/>
    <cellStyle name="Header1 3 4 2 55" xfId="8786"/>
    <cellStyle name="Header1 3 4 2 56" xfId="8787"/>
    <cellStyle name="Header1 3 4 2 57" xfId="8788"/>
    <cellStyle name="Header1 3 4 2 58" xfId="8789"/>
    <cellStyle name="Header1 3 4 2 59" xfId="8790"/>
    <cellStyle name="Header1 3 4 2 6" xfId="8791"/>
    <cellStyle name="Header1 3 4 2 60" xfId="8792"/>
    <cellStyle name="Header1 3 4 2 61" xfId="8793"/>
    <cellStyle name="Header1 3 4 2 62" xfId="8794"/>
    <cellStyle name="Header1 3 4 2 63" xfId="8795"/>
    <cellStyle name="Header1 3 4 2 64" xfId="8796"/>
    <cellStyle name="Header1 3 4 2 65" xfId="8797"/>
    <cellStyle name="Header1 3 4 2 7" xfId="8798"/>
    <cellStyle name="Header1 3 4 2 8" xfId="8799"/>
    <cellStyle name="Header1 3 4 2 9" xfId="8800"/>
    <cellStyle name="Header1 3 4 20" xfId="8801"/>
    <cellStyle name="Header1 3 4 21" xfId="8802"/>
    <cellStyle name="Header1 3 4 22" xfId="8803"/>
    <cellStyle name="Header1 3 4 23" xfId="8804"/>
    <cellStyle name="Header1 3 4 24" xfId="8805"/>
    <cellStyle name="Header1 3 4 25" xfId="8806"/>
    <cellStyle name="Header1 3 4 26" xfId="8807"/>
    <cellStyle name="Header1 3 4 27" xfId="8808"/>
    <cellStyle name="Header1 3 4 28" xfId="8809"/>
    <cellStyle name="Header1 3 4 29" xfId="8810"/>
    <cellStyle name="Header1 3 4 3" xfId="8811"/>
    <cellStyle name="Header1 3 4 3 2" xfId="8812"/>
    <cellStyle name="Header1 3 4 3 3" xfId="8813"/>
    <cellStyle name="Header1 3 4 30" xfId="8814"/>
    <cellStyle name="Header1 3 4 31" xfId="8815"/>
    <cellStyle name="Header1 3 4 32" xfId="8816"/>
    <cellStyle name="Header1 3 4 33" xfId="8817"/>
    <cellStyle name="Header1 3 4 4" xfId="8818"/>
    <cellStyle name="Header1 3 4 5" xfId="8819"/>
    <cellStyle name="Header1 3 4 6" xfId="8820"/>
    <cellStyle name="Header1 3 4 7" xfId="8821"/>
    <cellStyle name="Header1 3 4 8" xfId="8822"/>
    <cellStyle name="Header1 3 4 9" xfId="8823"/>
    <cellStyle name="Header1 3 5" xfId="8824"/>
    <cellStyle name="Header1 4" xfId="8825"/>
    <cellStyle name="Header1 4 10" xfId="8826"/>
    <cellStyle name="Header1 4 11" xfId="8827"/>
    <cellStyle name="Header1 4 12" xfId="8828"/>
    <cellStyle name="Header1 4 13" xfId="8829"/>
    <cellStyle name="Header1 4 14" xfId="8830"/>
    <cellStyle name="Header1 4 15" xfId="8831"/>
    <cellStyle name="Header1 4 16" xfId="8832"/>
    <cellStyle name="Header1 4 17" xfId="8833"/>
    <cellStyle name="Header1 4 18" xfId="8834"/>
    <cellStyle name="Header1 4 19" xfId="8835"/>
    <cellStyle name="Header1 4 2" xfId="8836"/>
    <cellStyle name="Header1 4 2 10" xfId="8837"/>
    <cellStyle name="Header1 4 2 11" xfId="8838"/>
    <cellStyle name="Header1 4 2 12" xfId="8839"/>
    <cellStyle name="Header1 4 2 13" xfId="8840"/>
    <cellStyle name="Header1 4 2 14" xfId="8841"/>
    <cellStyle name="Header1 4 2 15" xfId="8842"/>
    <cellStyle name="Header1 4 2 16" xfId="8843"/>
    <cellStyle name="Header1 4 2 17" xfId="8844"/>
    <cellStyle name="Header1 4 2 18" xfId="8845"/>
    <cellStyle name="Header1 4 2 19" xfId="8846"/>
    <cellStyle name="Header1 4 2 2" xfId="8847"/>
    <cellStyle name="Header1 4 2 2 10" xfId="8848"/>
    <cellStyle name="Header1 4 2 2 11" xfId="8849"/>
    <cellStyle name="Header1 4 2 2 12" xfId="8850"/>
    <cellStyle name="Header1 4 2 2 13" xfId="8851"/>
    <cellStyle name="Header1 4 2 2 14" xfId="8852"/>
    <cellStyle name="Header1 4 2 2 15" xfId="8853"/>
    <cellStyle name="Header1 4 2 2 16" xfId="8854"/>
    <cellStyle name="Header1 4 2 2 17" xfId="8855"/>
    <cellStyle name="Header1 4 2 2 18" xfId="8856"/>
    <cellStyle name="Header1 4 2 2 19" xfId="8857"/>
    <cellStyle name="Header1 4 2 2 2" xfId="8858"/>
    <cellStyle name="Header1 4 2 2 20" xfId="8859"/>
    <cellStyle name="Header1 4 2 2 21" xfId="8860"/>
    <cellStyle name="Header1 4 2 2 22" xfId="8861"/>
    <cellStyle name="Header1 4 2 2 23" xfId="8862"/>
    <cellStyle name="Header1 4 2 2 24" xfId="8863"/>
    <cellStyle name="Header1 4 2 2 25" xfId="8864"/>
    <cellStyle name="Header1 4 2 2 26" xfId="8865"/>
    <cellStyle name="Header1 4 2 2 27" xfId="8866"/>
    <cellStyle name="Header1 4 2 2 28" xfId="8867"/>
    <cellStyle name="Header1 4 2 2 29" xfId="8868"/>
    <cellStyle name="Header1 4 2 2 3" xfId="8869"/>
    <cellStyle name="Header1 4 2 2 30" xfId="8870"/>
    <cellStyle name="Header1 4 2 2 31" xfId="8871"/>
    <cellStyle name="Header1 4 2 2 32" xfId="8872"/>
    <cellStyle name="Header1 4 2 2 33" xfId="8873"/>
    <cellStyle name="Header1 4 2 2 34" xfId="8874"/>
    <cellStyle name="Header1 4 2 2 35" xfId="8875"/>
    <cellStyle name="Header1 4 2 2 36" xfId="8876"/>
    <cellStyle name="Header1 4 2 2 37" xfId="8877"/>
    <cellStyle name="Header1 4 2 2 38" xfId="8878"/>
    <cellStyle name="Header1 4 2 2 39" xfId="8879"/>
    <cellStyle name="Header1 4 2 2 4" xfId="8880"/>
    <cellStyle name="Header1 4 2 2 40" xfId="8881"/>
    <cellStyle name="Header1 4 2 2 41" xfId="8882"/>
    <cellStyle name="Header1 4 2 2 42" xfId="8883"/>
    <cellStyle name="Header1 4 2 2 43" xfId="8884"/>
    <cellStyle name="Header1 4 2 2 44" xfId="8885"/>
    <cellStyle name="Header1 4 2 2 45" xfId="8886"/>
    <cellStyle name="Header1 4 2 2 46" xfId="8887"/>
    <cellStyle name="Header1 4 2 2 47" xfId="8888"/>
    <cellStyle name="Header1 4 2 2 48" xfId="8889"/>
    <cellStyle name="Header1 4 2 2 49" xfId="8890"/>
    <cellStyle name="Header1 4 2 2 5" xfId="8891"/>
    <cellStyle name="Header1 4 2 2 50" xfId="8892"/>
    <cellStyle name="Header1 4 2 2 51" xfId="8893"/>
    <cellStyle name="Header1 4 2 2 52" xfId="8894"/>
    <cellStyle name="Header1 4 2 2 53" xfId="8895"/>
    <cellStyle name="Header1 4 2 2 54" xfId="8896"/>
    <cellStyle name="Header1 4 2 2 55" xfId="8897"/>
    <cellStyle name="Header1 4 2 2 56" xfId="8898"/>
    <cellStyle name="Header1 4 2 2 57" xfId="8899"/>
    <cellStyle name="Header1 4 2 2 58" xfId="8900"/>
    <cellStyle name="Header1 4 2 2 59" xfId="8901"/>
    <cellStyle name="Header1 4 2 2 6" xfId="8902"/>
    <cellStyle name="Header1 4 2 2 60" xfId="8903"/>
    <cellStyle name="Header1 4 2 2 61" xfId="8904"/>
    <cellStyle name="Header1 4 2 2 7" xfId="8905"/>
    <cellStyle name="Header1 4 2 2 8" xfId="8906"/>
    <cellStyle name="Header1 4 2 2 9" xfId="8907"/>
    <cellStyle name="Header1 4 2 20" xfId="8908"/>
    <cellStyle name="Header1 4 2 21" xfId="8909"/>
    <cellStyle name="Header1 4 2 22" xfId="8910"/>
    <cellStyle name="Header1 4 2 23" xfId="8911"/>
    <cellStyle name="Header1 4 2 24" xfId="8912"/>
    <cellStyle name="Header1 4 2 25" xfId="8913"/>
    <cellStyle name="Header1 4 2 26" xfId="8914"/>
    <cellStyle name="Header1 4 2 27" xfId="8915"/>
    <cellStyle name="Header1 4 2 28" xfId="8916"/>
    <cellStyle name="Header1 4 2 29" xfId="8917"/>
    <cellStyle name="Header1 4 2 3" xfId="8918"/>
    <cellStyle name="Header1 4 2 3 10" xfId="8919"/>
    <cellStyle name="Header1 4 2 3 11" xfId="8920"/>
    <cellStyle name="Header1 4 2 3 12" xfId="8921"/>
    <cellStyle name="Header1 4 2 3 13" xfId="8922"/>
    <cellStyle name="Header1 4 2 3 14" xfId="8923"/>
    <cellStyle name="Header1 4 2 3 15" xfId="8924"/>
    <cellStyle name="Header1 4 2 3 16" xfId="8925"/>
    <cellStyle name="Header1 4 2 3 17" xfId="8926"/>
    <cellStyle name="Header1 4 2 3 18" xfId="8927"/>
    <cellStyle name="Header1 4 2 3 19" xfId="8928"/>
    <cellStyle name="Header1 4 2 3 2" xfId="8929"/>
    <cellStyle name="Header1 4 2 3 20" xfId="8930"/>
    <cellStyle name="Header1 4 2 3 21" xfId="8931"/>
    <cellStyle name="Header1 4 2 3 22" xfId="8932"/>
    <cellStyle name="Header1 4 2 3 23" xfId="8933"/>
    <cellStyle name="Header1 4 2 3 24" xfId="8934"/>
    <cellStyle name="Header1 4 2 3 25" xfId="8935"/>
    <cellStyle name="Header1 4 2 3 26" xfId="8936"/>
    <cellStyle name="Header1 4 2 3 27" xfId="8937"/>
    <cellStyle name="Header1 4 2 3 28" xfId="8938"/>
    <cellStyle name="Header1 4 2 3 29" xfId="8939"/>
    <cellStyle name="Header1 4 2 3 3" xfId="8940"/>
    <cellStyle name="Header1 4 2 3 30" xfId="8941"/>
    <cellStyle name="Header1 4 2 3 31" xfId="8942"/>
    <cellStyle name="Header1 4 2 3 32" xfId="8943"/>
    <cellStyle name="Header1 4 2 3 33" xfId="8944"/>
    <cellStyle name="Header1 4 2 3 34" xfId="8945"/>
    <cellStyle name="Header1 4 2 3 35" xfId="8946"/>
    <cellStyle name="Header1 4 2 3 36" xfId="8947"/>
    <cellStyle name="Header1 4 2 3 37" xfId="8948"/>
    <cellStyle name="Header1 4 2 3 38" xfId="8949"/>
    <cellStyle name="Header1 4 2 3 39" xfId="8950"/>
    <cellStyle name="Header1 4 2 3 4" xfId="8951"/>
    <cellStyle name="Header1 4 2 3 40" xfId="8952"/>
    <cellStyle name="Header1 4 2 3 41" xfId="8953"/>
    <cellStyle name="Header1 4 2 3 42" xfId="8954"/>
    <cellStyle name="Header1 4 2 3 43" xfId="8955"/>
    <cellStyle name="Header1 4 2 3 44" xfId="8956"/>
    <cellStyle name="Header1 4 2 3 45" xfId="8957"/>
    <cellStyle name="Header1 4 2 3 46" xfId="8958"/>
    <cellStyle name="Header1 4 2 3 47" xfId="8959"/>
    <cellStyle name="Header1 4 2 3 48" xfId="8960"/>
    <cellStyle name="Header1 4 2 3 49" xfId="8961"/>
    <cellStyle name="Header1 4 2 3 5" xfId="8962"/>
    <cellStyle name="Header1 4 2 3 50" xfId="8963"/>
    <cellStyle name="Header1 4 2 3 51" xfId="8964"/>
    <cellStyle name="Header1 4 2 3 52" xfId="8965"/>
    <cellStyle name="Header1 4 2 3 53" xfId="8966"/>
    <cellStyle name="Header1 4 2 3 54" xfId="8967"/>
    <cellStyle name="Header1 4 2 3 55" xfId="8968"/>
    <cellStyle name="Header1 4 2 3 56" xfId="8969"/>
    <cellStyle name="Header1 4 2 3 57" xfId="8970"/>
    <cellStyle name="Header1 4 2 3 58" xfId="8971"/>
    <cellStyle name="Header1 4 2 3 59" xfId="8972"/>
    <cellStyle name="Header1 4 2 3 6" xfId="8973"/>
    <cellStyle name="Header1 4 2 3 60" xfId="8974"/>
    <cellStyle name="Header1 4 2 3 61" xfId="8975"/>
    <cellStyle name="Header1 4 2 3 62" xfId="8976"/>
    <cellStyle name="Header1 4 2 3 63" xfId="8977"/>
    <cellStyle name="Header1 4 2 3 64" xfId="8978"/>
    <cellStyle name="Header1 4 2 3 7" xfId="8979"/>
    <cellStyle name="Header1 4 2 3 8" xfId="8980"/>
    <cellStyle name="Header1 4 2 3 9" xfId="8981"/>
    <cellStyle name="Header1 4 2 30" xfId="8982"/>
    <cellStyle name="Header1 4 2 31" xfId="8983"/>
    <cellStyle name="Header1 4 2 32" xfId="8984"/>
    <cellStyle name="Header1 4 2 33" xfId="8985"/>
    <cellStyle name="Header1 4 2 34" xfId="8986"/>
    <cellStyle name="Header1 4 2 35" xfId="8987"/>
    <cellStyle name="Header1 4 2 4" xfId="8988"/>
    <cellStyle name="Header1 4 2 5" xfId="8989"/>
    <cellStyle name="Header1 4 2 6" xfId="8990"/>
    <cellStyle name="Header1 4 2 7" xfId="8991"/>
    <cellStyle name="Header1 4 2 8" xfId="8992"/>
    <cellStyle name="Header1 4 2 9" xfId="8993"/>
    <cellStyle name="Header1 4 20" xfId="8994"/>
    <cellStyle name="Header1 4 21" xfId="8995"/>
    <cellStyle name="Header1 4 22" xfId="8996"/>
    <cellStyle name="Header1 4 23" xfId="8997"/>
    <cellStyle name="Header1 4 24" xfId="8998"/>
    <cellStyle name="Header1 4 25" xfId="8999"/>
    <cellStyle name="Header1 4 26" xfId="9000"/>
    <cellStyle name="Header1 4 27" xfId="9001"/>
    <cellStyle name="Header1 4 28" xfId="9002"/>
    <cellStyle name="Header1 4 29" xfId="9003"/>
    <cellStyle name="Header1 4 3" xfId="9004"/>
    <cellStyle name="Header1 4 3 10" xfId="9005"/>
    <cellStyle name="Header1 4 3 11" xfId="9006"/>
    <cellStyle name="Header1 4 3 12" xfId="9007"/>
    <cellStyle name="Header1 4 3 13" xfId="9008"/>
    <cellStyle name="Header1 4 3 14" xfId="9009"/>
    <cellStyle name="Header1 4 3 15" xfId="9010"/>
    <cellStyle name="Header1 4 3 16" xfId="9011"/>
    <cellStyle name="Header1 4 3 17" xfId="9012"/>
    <cellStyle name="Header1 4 3 18" xfId="9013"/>
    <cellStyle name="Header1 4 3 19" xfId="9014"/>
    <cellStyle name="Header1 4 3 2" xfId="9015"/>
    <cellStyle name="Header1 4 3 2 10" xfId="9016"/>
    <cellStyle name="Header1 4 3 2 11" xfId="9017"/>
    <cellStyle name="Header1 4 3 2 12" xfId="9018"/>
    <cellStyle name="Header1 4 3 2 13" xfId="9019"/>
    <cellStyle name="Header1 4 3 2 14" xfId="9020"/>
    <cellStyle name="Header1 4 3 2 15" xfId="9021"/>
    <cellStyle name="Header1 4 3 2 16" xfId="9022"/>
    <cellStyle name="Header1 4 3 2 17" xfId="9023"/>
    <cellStyle name="Header1 4 3 2 18" xfId="9024"/>
    <cellStyle name="Header1 4 3 2 19" xfId="9025"/>
    <cellStyle name="Header1 4 3 2 2" xfId="9026"/>
    <cellStyle name="Header1 4 3 2 20" xfId="9027"/>
    <cellStyle name="Header1 4 3 2 21" xfId="9028"/>
    <cellStyle name="Header1 4 3 2 22" xfId="9029"/>
    <cellStyle name="Header1 4 3 2 23" xfId="9030"/>
    <cellStyle name="Header1 4 3 2 24" xfId="9031"/>
    <cellStyle name="Header1 4 3 2 25" xfId="9032"/>
    <cellStyle name="Header1 4 3 2 26" xfId="9033"/>
    <cellStyle name="Header1 4 3 2 27" xfId="9034"/>
    <cellStyle name="Header1 4 3 2 28" xfId="9035"/>
    <cellStyle name="Header1 4 3 2 29" xfId="9036"/>
    <cellStyle name="Header1 4 3 2 3" xfId="9037"/>
    <cellStyle name="Header1 4 3 2 30" xfId="9038"/>
    <cellStyle name="Header1 4 3 2 31" xfId="9039"/>
    <cellStyle name="Header1 4 3 2 32" xfId="9040"/>
    <cellStyle name="Header1 4 3 2 33" xfId="9041"/>
    <cellStyle name="Header1 4 3 2 34" xfId="9042"/>
    <cellStyle name="Header1 4 3 2 35" xfId="9043"/>
    <cellStyle name="Header1 4 3 2 36" xfId="9044"/>
    <cellStyle name="Header1 4 3 2 37" xfId="9045"/>
    <cellStyle name="Header1 4 3 2 38" xfId="9046"/>
    <cellStyle name="Header1 4 3 2 39" xfId="9047"/>
    <cellStyle name="Header1 4 3 2 4" xfId="9048"/>
    <cellStyle name="Header1 4 3 2 40" xfId="9049"/>
    <cellStyle name="Header1 4 3 2 41" xfId="9050"/>
    <cellStyle name="Header1 4 3 2 42" xfId="9051"/>
    <cellStyle name="Header1 4 3 2 43" xfId="9052"/>
    <cellStyle name="Header1 4 3 2 44" xfId="9053"/>
    <cellStyle name="Header1 4 3 2 45" xfId="9054"/>
    <cellStyle name="Header1 4 3 2 46" xfId="9055"/>
    <cellStyle name="Header1 4 3 2 47" xfId="9056"/>
    <cellStyle name="Header1 4 3 2 48" xfId="9057"/>
    <cellStyle name="Header1 4 3 2 49" xfId="9058"/>
    <cellStyle name="Header1 4 3 2 5" xfId="9059"/>
    <cellStyle name="Header1 4 3 2 50" xfId="9060"/>
    <cellStyle name="Header1 4 3 2 51" xfId="9061"/>
    <cellStyle name="Header1 4 3 2 52" xfId="9062"/>
    <cellStyle name="Header1 4 3 2 53" xfId="9063"/>
    <cellStyle name="Header1 4 3 2 54" xfId="9064"/>
    <cellStyle name="Header1 4 3 2 55" xfId="9065"/>
    <cellStyle name="Header1 4 3 2 56" xfId="9066"/>
    <cellStyle name="Header1 4 3 2 57" xfId="9067"/>
    <cellStyle name="Header1 4 3 2 58" xfId="9068"/>
    <cellStyle name="Header1 4 3 2 59" xfId="9069"/>
    <cellStyle name="Header1 4 3 2 6" xfId="9070"/>
    <cellStyle name="Header1 4 3 2 60" xfId="9071"/>
    <cellStyle name="Header1 4 3 2 61" xfId="9072"/>
    <cellStyle name="Header1 4 3 2 62" xfId="9073"/>
    <cellStyle name="Header1 4 3 2 63" xfId="9074"/>
    <cellStyle name="Header1 4 3 2 64" xfId="9075"/>
    <cellStyle name="Header1 4 3 2 65" xfId="9076"/>
    <cellStyle name="Header1 4 3 2 66" xfId="9077"/>
    <cellStyle name="Header1 4 3 2 7" xfId="9078"/>
    <cellStyle name="Header1 4 3 2 8" xfId="9079"/>
    <cellStyle name="Header1 4 3 2 9" xfId="9080"/>
    <cellStyle name="Header1 4 3 20" xfId="9081"/>
    <cellStyle name="Header1 4 3 21" xfId="9082"/>
    <cellStyle name="Header1 4 3 22" xfId="9083"/>
    <cellStyle name="Header1 4 3 23" xfId="9084"/>
    <cellStyle name="Header1 4 3 24" xfId="9085"/>
    <cellStyle name="Header1 4 3 25" xfId="9086"/>
    <cellStyle name="Header1 4 3 26" xfId="9087"/>
    <cellStyle name="Header1 4 3 27" xfId="9088"/>
    <cellStyle name="Header1 4 3 28" xfId="9089"/>
    <cellStyle name="Header1 4 3 29" xfId="9090"/>
    <cellStyle name="Header1 4 3 3" xfId="9091"/>
    <cellStyle name="Header1 4 3 30" xfId="9092"/>
    <cellStyle name="Header1 4 3 31" xfId="9093"/>
    <cellStyle name="Header1 4 3 32" xfId="9094"/>
    <cellStyle name="Header1 4 3 33" xfId="9095"/>
    <cellStyle name="Header1 4 3 34" xfId="9096"/>
    <cellStyle name="Header1 4 3 4" xfId="9097"/>
    <cellStyle name="Header1 4 3 5" xfId="9098"/>
    <cellStyle name="Header1 4 3 6" xfId="9099"/>
    <cellStyle name="Header1 4 3 7" xfId="9100"/>
    <cellStyle name="Header1 4 3 8" xfId="9101"/>
    <cellStyle name="Header1 4 3 9" xfId="9102"/>
    <cellStyle name="Header1 4 30" xfId="9103"/>
    <cellStyle name="Header1 4 31" xfId="9104"/>
    <cellStyle name="Header1 4 32" xfId="9105"/>
    <cellStyle name="Header1 4 33" xfId="9106"/>
    <cellStyle name="Header1 4 34" xfId="9107"/>
    <cellStyle name="Header1 4 35" xfId="9108"/>
    <cellStyle name="Header1 4 36" xfId="9109"/>
    <cellStyle name="Header1 4 37" xfId="9110"/>
    <cellStyle name="Header1 4 38" xfId="9111"/>
    <cellStyle name="Header1 4 4" xfId="9112"/>
    <cellStyle name="Header1 4 4 10" xfId="9113"/>
    <cellStyle name="Header1 4 4 11" xfId="9114"/>
    <cellStyle name="Header1 4 4 12" xfId="9115"/>
    <cellStyle name="Header1 4 4 13" xfId="9116"/>
    <cellStyle name="Header1 4 4 14" xfId="9117"/>
    <cellStyle name="Header1 4 4 15" xfId="9118"/>
    <cellStyle name="Header1 4 4 16" xfId="9119"/>
    <cellStyle name="Header1 4 4 17" xfId="9120"/>
    <cellStyle name="Header1 4 4 18" xfId="9121"/>
    <cellStyle name="Header1 4 4 19" xfId="9122"/>
    <cellStyle name="Header1 4 4 2" xfId="9123"/>
    <cellStyle name="Header1 4 4 2 10" xfId="9124"/>
    <cellStyle name="Header1 4 4 2 11" xfId="9125"/>
    <cellStyle name="Header1 4 4 2 12" xfId="9126"/>
    <cellStyle name="Header1 4 4 2 13" xfId="9127"/>
    <cellStyle name="Header1 4 4 2 14" xfId="9128"/>
    <cellStyle name="Header1 4 4 2 15" xfId="9129"/>
    <cellStyle name="Header1 4 4 2 16" xfId="9130"/>
    <cellStyle name="Header1 4 4 2 17" xfId="9131"/>
    <cellStyle name="Header1 4 4 2 18" xfId="9132"/>
    <cellStyle name="Header1 4 4 2 19" xfId="9133"/>
    <cellStyle name="Header1 4 4 2 2" xfId="9134"/>
    <cellStyle name="Header1 4 4 2 20" xfId="9135"/>
    <cellStyle name="Header1 4 4 2 21" xfId="9136"/>
    <cellStyle name="Header1 4 4 2 22" xfId="9137"/>
    <cellStyle name="Header1 4 4 2 23" xfId="9138"/>
    <cellStyle name="Header1 4 4 2 24" xfId="9139"/>
    <cellStyle name="Header1 4 4 2 25" xfId="9140"/>
    <cellStyle name="Header1 4 4 2 26" xfId="9141"/>
    <cellStyle name="Header1 4 4 2 27" xfId="9142"/>
    <cellStyle name="Header1 4 4 2 28" xfId="9143"/>
    <cellStyle name="Header1 4 4 2 29" xfId="9144"/>
    <cellStyle name="Header1 4 4 2 3" xfId="9145"/>
    <cellStyle name="Header1 4 4 2 30" xfId="9146"/>
    <cellStyle name="Header1 4 4 2 31" xfId="9147"/>
    <cellStyle name="Header1 4 4 2 32" xfId="9148"/>
    <cellStyle name="Header1 4 4 2 33" xfId="9149"/>
    <cellStyle name="Header1 4 4 2 34" xfId="9150"/>
    <cellStyle name="Header1 4 4 2 35" xfId="9151"/>
    <cellStyle name="Header1 4 4 2 36" xfId="9152"/>
    <cellStyle name="Header1 4 4 2 37" xfId="9153"/>
    <cellStyle name="Header1 4 4 2 38" xfId="9154"/>
    <cellStyle name="Header1 4 4 2 39" xfId="9155"/>
    <cellStyle name="Header1 4 4 2 4" xfId="9156"/>
    <cellStyle name="Header1 4 4 2 40" xfId="9157"/>
    <cellStyle name="Header1 4 4 2 41" xfId="9158"/>
    <cellStyle name="Header1 4 4 2 42" xfId="9159"/>
    <cellStyle name="Header1 4 4 2 43" xfId="9160"/>
    <cellStyle name="Header1 4 4 2 44" xfId="9161"/>
    <cellStyle name="Header1 4 4 2 45" xfId="9162"/>
    <cellStyle name="Header1 4 4 2 46" xfId="9163"/>
    <cellStyle name="Header1 4 4 2 47" xfId="9164"/>
    <cellStyle name="Header1 4 4 2 48" xfId="9165"/>
    <cellStyle name="Header1 4 4 2 49" xfId="9166"/>
    <cellStyle name="Header1 4 4 2 5" xfId="9167"/>
    <cellStyle name="Header1 4 4 2 50" xfId="9168"/>
    <cellStyle name="Header1 4 4 2 51" xfId="9169"/>
    <cellStyle name="Header1 4 4 2 52" xfId="9170"/>
    <cellStyle name="Header1 4 4 2 53" xfId="9171"/>
    <cellStyle name="Header1 4 4 2 54" xfId="9172"/>
    <cellStyle name="Header1 4 4 2 55" xfId="9173"/>
    <cellStyle name="Header1 4 4 2 56" xfId="9174"/>
    <cellStyle name="Header1 4 4 2 57" xfId="9175"/>
    <cellStyle name="Header1 4 4 2 58" xfId="9176"/>
    <cellStyle name="Header1 4 4 2 59" xfId="9177"/>
    <cellStyle name="Header1 4 4 2 6" xfId="9178"/>
    <cellStyle name="Header1 4 4 2 60" xfId="9179"/>
    <cellStyle name="Header1 4 4 2 61" xfId="9180"/>
    <cellStyle name="Header1 4 4 2 62" xfId="9181"/>
    <cellStyle name="Header1 4 4 2 63" xfId="9182"/>
    <cellStyle name="Header1 4 4 2 64" xfId="9183"/>
    <cellStyle name="Header1 4 4 2 65" xfId="9184"/>
    <cellStyle name="Header1 4 4 2 7" xfId="9185"/>
    <cellStyle name="Header1 4 4 2 8" xfId="9186"/>
    <cellStyle name="Header1 4 4 2 9" xfId="9187"/>
    <cellStyle name="Header1 4 4 20" xfId="9188"/>
    <cellStyle name="Header1 4 4 21" xfId="9189"/>
    <cellStyle name="Header1 4 4 22" xfId="9190"/>
    <cellStyle name="Header1 4 4 23" xfId="9191"/>
    <cellStyle name="Header1 4 4 24" xfId="9192"/>
    <cellStyle name="Header1 4 4 25" xfId="9193"/>
    <cellStyle name="Header1 4 4 26" xfId="9194"/>
    <cellStyle name="Header1 4 4 27" xfId="9195"/>
    <cellStyle name="Header1 4 4 28" xfId="9196"/>
    <cellStyle name="Header1 4 4 29" xfId="9197"/>
    <cellStyle name="Header1 4 4 3" xfId="9198"/>
    <cellStyle name="Header1 4 4 3 2" xfId="9199"/>
    <cellStyle name="Header1 4 4 3 3" xfId="9200"/>
    <cellStyle name="Header1 4 4 30" xfId="9201"/>
    <cellStyle name="Header1 4 4 31" xfId="9202"/>
    <cellStyle name="Header1 4 4 32" xfId="9203"/>
    <cellStyle name="Header1 4 4 33" xfId="9204"/>
    <cellStyle name="Header1 4 4 4" xfId="9205"/>
    <cellStyle name="Header1 4 4 5" xfId="9206"/>
    <cellStyle name="Header1 4 4 6" xfId="9207"/>
    <cellStyle name="Header1 4 4 7" xfId="9208"/>
    <cellStyle name="Header1 4 4 8" xfId="9209"/>
    <cellStyle name="Header1 4 4 9" xfId="9210"/>
    <cellStyle name="Header1 4 5" xfId="9211"/>
    <cellStyle name="Header1 4 5 2" xfId="9212"/>
    <cellStyle name="Header1 4 5 3" xfId="9213"/>
    <cellStyle name="Header1 4 6" xfId="9214"/>
    <cellStyle name="Header1 4 7" xfId="9215"/>
    <cellStyle name="Header1 4 8" xfId="9216"/>
    <cellStyle name="Header1 4 9" xfId="9217"/>
    <cellStyle name="Header1 5" xfId="9218"/>
    <cellStyle name="Header1 5 10" xfId="9219"/>
    <cellStyle name="Header1 5 11" xfId="9220"/>
    <cellStyle name="Header1 5 12" xfId="9221"/>
    <cellStyle name="Header1 5 13" xfId="9222"/>
    <cellStyle name="Header1 5 14" xfId="9223"/>
    <cellStyle name="Header1 5 15" xfId="9224"/>
    <cellStyle name="Header1 5 16" xfId="9225"/>
    <cellStyle name="Header1 5 17" xfId="9226"/>
    <cellStyle name="Header1 5 18" xfId="9227"/>
    <cellStyle name="Header1 5 19" xfId="9228"/>
    <cellStyle name="Header1 5 2" xfId="9229"/>
    <cellStyle name="Header1 5 2 10" xfId="9230"/>
    <cellStyle name="Header1 5 2 11" xfId="9231"/>
    <cellStyle name="Header1 5 2 12" xfId="9232"/>
    <cellStyle name="Header1 5 2 13" xfId="9233"/>
    <cellStyle name="Header1 5 2 14" xfId="9234"/>
    <cellStyle name="Header1 5 2 15" xfId="9235"/>
    <cellStyle name="Header1 5 2 16" xfId="9236"/>
    <cellStyle name="Header1 5 2 17" xfId="9237"/>
    <cellStyle name="Header1 5 2 18" xfId="9238"/>
    <cellStyle name="Header1 5 2 19" xfId="9239"/>
    <cellStyle name="Header1 5 2 2" xfId="9240"/>
    <cellStyle name="Header1 5 2 20" xfId="9241"/>
    <cellStyle name="Header1 5 2 21" xfId="9242"/>
    <cellStyle name="Header1 5 2 22" xfId="9243"/>
    <cellStyle name="Header1 5 2 23" xfId="9244"/>
    <cellStyle name="Header1 5 2 24" xfId="9245"/>
    <cellStyle name="Header1 5 2 25" xfId="9246"/>
    <cellStyle name="Header1 5 2 26" xfId="9247"/>
    <cellStyle name="Header1 5 2 27" xfId="9248"/>
    <cellStyle name="Header1 5 2 28" xfId="9249"/>
    <cellStyle name="Header1 5 2 29" xfId="9250"/>
    <cellStyle name="Header1 5 2 3" xfId="9251"/>
    <cellStyle name="Header1 5 2 30" xfId="9252"/>
    <cellStyle name="Header1 5 2 31" xfId="9253"/>
    <cellStyle name="Header1 5 2 32" xfId="9254"/>
    <cellStyle name="Header1 5 2 33" xfId="9255"/>
    <cellStyle name="Header1 5 2 34" xfId="9256"/>
    <cellStyle name="Header1 5 2 35" xfId="9257"/>
    <cellStyle name="Header1 5 2 36" xfId="9258"/>
    <cellStyle name="Header1 5 2 37" xfId="9259"/>
    <cellStyle name="Header1 5 2 38" xfId="9260"/>
    <cellStyle name="Header1 5 2 39" xfId="9261"/>
    <cellStyle name="Header1 5 2 4" xfId="9262"/>
    <cellStyle name="Header1 5 2 40" xfId="9263"/>
    <cellStyle name="Header1 5 2 41" xfId="9264"/>
    <cellStyle name="Header1 5 2 42" xfId="9265"/>
    <cellStyle name="Header1 5 2 43" xfId="9266"/>
    <cellStyle name="Header1 5 2 44" xfId="9267"/>
    <cellStyle name="Header1 5 2 45" xfId="9268"/>
    <cellStyle name="Header1 5 2 46" xfId="9269"/>
    <cellStyle name="Header1 5 2 47" xfId="9270"/>
    <cellStyle name="Header1 5 2 48" xfId="9271"/>
    <cellStyle name="Header1 5 2 49" xfId="9272"/>
    <cellStyle name="Header1 5 2 5" xfId="9273"/>
    <cellStyle name="Header1 5 2 50" xfId="9274"/>
    <cellStyle name="Header1 5 2 51" xfId="9275"/>
    <cellStyle name="Header1 5 2 52" xfId="9276"/>
    <cellStyle name="Header1 5 2 53" xfId="9277"/>
    <cellStyle name="Header1 5 2 54" xfId="9278"/>
    <cellStyle name="Header1 5 2 55" xfId="9279"/>
    <cellStyle name="Header1 5 2 56" xfId="9280"/>
    <cellStyle name="Header1 5 2 57" xfId="9281"/>
    <cellStyle name="Header1 5 2 58" xfId="9282"/>
    <cellStyle name="Header1 5 2 59" xfId="9283"/>
    <cellStyle name="Header1 5 2 6" xfId="9284"/>
    <cellStyle name="Header1 5 2 60" xfId="9285"/>
    <cellStyle name="Header1 5 2 61" xfId="9286"/>
    <cellStyle name="Header1 5 2 62" xfId="9287"/>
    <cellStyle name="Header1 5 2 63" xfId="9288"/>
    <cellStyle name="Header1 5 2 64" xfId="9289"/>
    <cellStyle name="Header1 5 2 65" xfId="9290"/>
    <cellStyle name="Header1 5 2 66" xfId="9291"/>
    <cellStyle name="Header1 5 2 7" xfId="9292"/>
    <cellStyle name="Header1 5 2 8" xfId="9293"/>
    <cellStyle name="Header1 5 2 9" xfId="9294"/>
    <cellStyle name="Header1 5 20" xfId="9295"/>
    <cellStyle name="Header1 5 21" xfId="9296"/>
    <cellStyle name="Header1 5 22" xfId="9297"/>
    <cellStyle name="Header1 5 23" xfId="9298"/>
    <cellStyle name="Header1 5 24" xfId="9299"/>
    <cellStyle name="Header1 5 25" xfId="9300"/>
    <cellStyle name="Header1 5 26" xfId="9301"/>
    <cellStyle name="Header1 5 27" xfId="9302"/>
    <cellStyle name="Header1 5 28" xfId="9303"/>
    <cellStyle name="Header1 5 29" xfId="9304"/>
    <cellStyle name="Header1 5 3" xfId="9305"/>
    <cellStyle name="Header1 5 30" xfId="9306"/>
    <cellStyle name="Header1 5 31" xfId="9307"/>
    <cellStyle name="Header1 5 32" xfId="9308"/>
    <cellStyle name="Header1 5 33" xfId="9309"/>
    <cellStyle name="Header1 5 34" xfId="9310"/>
    <cellStyle name="Header1 5 4" xfId="9311"/>
    <cellStyle name="Header1 5 5" xfId="9312"/>
    <cellStyle name="Header1 5 6" xfId="9313"/>
    <cellStyle name="Header1 5 7" xfId="9314"/>
    <cellStyle name="Header1 5 8" xfId="9315"/>
    <cellStyle name="Header1 5 9" xfId="9316"/>
    <cellStyle name="Header1 6" xfId="9317"/>
    <cellStyle name="Header1 6 10" xfId="9318"/>
    <cellStyle name="Header1 6 11" xfId="9319"/>
    <cellStyle name="Header1 6 12" xfId="9320"/>
    <cellStyle name="Header1 6 13" xfId="9321"/>
    <cellStyle name="Header1 6 14" xfId="9322"/>
    <cellStyle name="Header1 6 15" xfId="9323"/>
    <cellStyle name="Header1 6 16" xfId="9324"/>
    <cellStyle name="Header1 6 17" xfId="9325"/>
    <cellStyle name="Header1 6 18" xfId="9326"/>
    <cellStyle name="Header1 6 19" xfId="9327"/>
    <cellStyle name="Header1 6 2" xfId="9328"/>
    <cellStyle name="Header1 6 2 10" xfId="9329"/>
    <cellStyle name="Header1 6 2 11" xfId="9330"/>
    <cellStyle name="Header1 6 2 12" xfId="9331"/>
    <cellStyle name="Header1 6 2 13" xfId="9332"/>
    <cellStyle name="Header1 6 2 14" xfId="9333"/>
    <cellStyle name="Header1 6 2 15" xfId="9334"/>
    <cellStyle name="Header1 6 2 16" xfId="9335"/>
    <cellStyle name="Header1 6 2 17" xfId="9336"/>
    <cellStyle name="Header1 6 2 18" xfId="9337"/>
    <cellStyle name="Header1 6 2 19" xfId="9338"/>
    <cellStyle name="Header1 6 2 2" xfId="9339"/>
    <cellStyle name="Header1 6 2 20" xfId="9340"/>
    <cellStyle name="Header1 6 2 21" xfId="9341"/>
    <cellStyle name="Header1 6 2 22" xfId="9342"/>
    <cellStyle name="Header1 6 2 23" xfId="9343"/>
    <cellStyle name="Header1 6 2 24" xfId="9344"/>
    <cellStyle name="Header1 6 2 25" xfId="9345"/>
    <cellStyle name="Header1 6 2 26" xfId="9346"/>
    <cellStyle name="Header1 6 2 27" xfId="9347"/>
    <cellStyle name="Header1 6 2 28" xfId="9348"/>
    <cellStyle name="Header1 6 2 29" xfId="9349"/>
    <cellStyle name="Header1 6 2 3" xfId="9350"/>
    <cellStyle name="Header1 6 2 30" xfId="9351"/>
    <cellStyle name="Header1 6 2 31" xfId="9352"/>
    <cellStyle name="Header1 6 2 32" xfId="9353"/>
    <cellStyle name="Header1 6 2 33" xfId="9354"/>
    <cellStyle name="Header1 6 2 34" xfId="9355"/>
    <cellStyle name="Header1 6 2 35" xfId="9356"/>
    <cellStyle name="Header1 6 2 36" xfId="9357"/>
    <cellStyle name="Header1 6 2 37" xfId="9358"/>
    <cellStyle name="Header1 6 2 38" xfId="9359"/>
    <cellStyle name="Header1 6 2 39" xfId="9360"/>
    <cellStyle name="Header1 6 2 4" xfId="9361"/>
    <cellStyle name="Header1 6 2 40" xfId="9362"/>
    <cellStyle name="Header1 6 2 41" xfId="9363"/>
    <cellStyle name="Header1 6 2 42" xfId="9364"/>
    <cellStyle name="Header1 6 2 43" xfId="9365"/>
    <cellStyle name="Header1 6 2 44" xfId="9366"/>
    <cellStyle name="Header1 6 2 45" xfId="9367"/>
    <cellStyle name="Header1 6 2 46" xfId="9368"/>
    <cellStyle name="Header1 6 2 47" xfId="9369"/>
    <cellStyle name="Header1 6 2 48" xfId="9370"/>
    <cellStyle name="Header1 6 2 49" xfId="9371"/>
    <cellStyle name="Header1 6 2 5" xfId="9372"/>
    <cellStyle name="Header1 6 2 50" xfId="9373"/>
    <cellStyle name="Header1 6 2 51" xfId="9374"/>
    <cellStyle name="Header1 6 2 52" xfId="9375"/>
    <cellStyle name="Header1 6 2 53" xfId="9376"/>
    <cellStyle name="Header1 6 2 54" xfId="9377"/>
    <cellStyle name="Header1 6 2 55" xfId="9378"/>
    <cellStyle name="Header1 6 2 56" xfId="9379"/>
    <cellStyle name="Header1 6 2 57" xfId="9380"/>
    <cellStyle name="Header1 6 2 58" xfId="9381"/>
    <cellStyle name="Header1 6 2 59" xfId="9382"/>
    <cellStyle name="Header1 6 2 6" xfId="9383"/>
    <cellStyle name="Header1 6 2 60" xfId="9384"/>
    <cellStyle name="Header1 6 2 61" xfId="9385"/>
    <cellStyle name="Header1 6 2 62" xfId="9386"/>
    <cellStyle name="Header1 6 2 63" xfId="9387"/>
    <cellStyle name="Header1 6 2 64" xfId="9388"/>
    <cellStyle name="Header1 6 2 65" xfId="9389"/>
    <cellStyle name="Header1 6 2 7" xfId="9390"/>
    <cellStyle name="Header1 6 2 8" xfId="9391"/>
    <cellStyle name="Header1 6 2 9" xfId="9392"/>
    <cellStyle name="Header1 6 20" xfId="9393"/>
    <cellStyle name="Header1 6 21" xfId="9394"/>
    <cellStyle name="Header1 6 22" xfId="9395"/>
    <cellStyle name="Header1 6 23" xfId="9396"/>
    <cellStyle name="Header1 6 24" xfId="9397"/>
    <cellStyle name="Header1 6 25" xfId="9398"/>
    <cellStyle name="Header1 6 26" xfId="9399"/>
    <cellStyle name="Header1 6 27" xfId="9400"/>
    <cellStyle name="Header1 6 28" xfId="9401"/>
    <cellStyle name="Header1 6 29" xfId="9402"/>
    <cellStyle name="Header1 6 3" xfId="9403"/>
    <cellStyle name="Header1 6 3 2" xfId="9404"/>
    <cellStyle name="Header1 6 3 3" xfId="9405"/>
    <cellStyle name="Header1 6 30" xfId="9406"/>
    <cellStyle name="Header1 6 31" xfId="9407"/>
    <cellStyle name="Header1 6 32" xfId="9408"/>
    <cellStyle name="Header1 6 33" xfId="9409"/>
    <cellStyle name="Header1 6 4" xfId="9410"/>
    <cellStyle name="Header1 6 5" xfId="9411"/>
    <cellStyle name="Header1 6 6" xfId="9412"/>
    <cellStyle name="Header1 6 7" xfId="9413"/>
    <cellStyle name="Header1 6 8" xfId="9414"/>
    <cellStyle name="Header1 6 9" xfId="9415"/>
    <cellStyle name="Header1 7" xfId="9416"/>
    <cellStyle name="Header2" xfId="9417"/>
    <cellStyle name="Header2 10" xfId="9418"/>
    <cellStyle name="Header2 10 10" xfId="9419"/>
    <cellStyle name="Header2 10 2" xfId="9420"/>
    <cellStyle name="Header2 10 2 2" xfId="9421"/>
    <cellStyle name="Header2 10 2 2 2" xfId="9422"/>
    <cellStyle name="Header2 10 2 2 3" xfId="9423"/>
    <cellStyle name="Header2 10 2 2 4" xfId="9424"/>
    <cellStyle name="Header2 10 2 2 5" xfId="9425"/>
    <cellStyle name="Header2 10 2 2 6" xfId="9426"/>
    <cellStyle name="Header2 10 2 2 7" xfId="9427"/>
    <cellStyle name="Header2 10 2 2 8" xfId="9428"/>
    <cellStyle name="Header2 10 2 3" xfId="9429"/>
    <cellStyle name="Header2 10 2 3 2" xfId="9430"/>
    <cellStyle name="Header2 10 2 3 3" xfId="9431"/>
    <cellStyle name="Header2 10 2 3 4" xfId="9432"/>
    <cellStyle name="Header2 10 2 3 5" xfId="9433"/>
    <cellStyle name="Header2 10 2 3 6" xfId="9434"/>
    <cellStyle name="Header2 10 2 3 7" xfId="9435"/>
    <cellStyle name="Header2 10 2 4" xfId="9436"/>
    <cellStyle name="Header2 10 2 4 2" xfId="9437"/>
    <cellStyle name="Header2 10 2 4 3" xfId="9438"/>
    <cellStyle name="Header2 10 2 4 4" xfId="9439"/>
    <cellStyle name="Header2 10 2 5" xfId="9440"/>
    <cellStyle name="Header2 10 2 6" xfId="9441"/>
    <cellStyle name="Header2 10 2 7" xfId="9442"/>
    <cellStyle name="Header2 10 3" xfId="9443"/>
    <cellStyle name="Header2 10 3 2" xfId="9444"/>
    <cellStyle name="Header2 10 3 2 2" xfId="9445"/>
    <cellStyle name="Header2 10 3 2 3" xfId="9446"/>
    <cellStyle name="Header2 10 3 2 4" xfId="9447"/>
    <cellStyle name="Header2 10 3 2 5" xfId="9448"/>
    <cellStyle name="Header2 10 3 2 6" xfId="9449"/>
    <cellStyle name="Header2 10 3 2 7" xfId="9450"/>
    <cellStyle name="Header2 10 3 2 8" xfId="9451"/>
    <cellStyle name="Header2 10 3 3" xfId="9452"/>
    <cellStyle name="Header2 10 3 3 2" xfId="9453"/>
    <cellStyle name="Header2 10 3 3 3" xfId="9454"/>
    <cellStyle name="Header2 10 3 3 4" xfId="9455"/>
    <cellStyle name="Header2 10 3 3 5" xfId="9456"/>
    <cellStyle name="Header2 10 3 3 6" xfId="9457"/>
    <cellStyle name="Header2 10 3 3 7" xfId="9458"/>
    <cellStyle name="Header2 10 3 4" xfId="9459"/>
    <cellStyle name="Header2 10 3 4 2" xfId="9460"/>
    <cellStyle name="Header2 10 3 4 3" xfId="9461"/>
    <cellStyle name="Header2 10 3 4 4" xfId="9462"/>
    <cellStyle name="Header2 10 3 5" xfId="9463"/>
    <cellStyle name="Header2 10 3 6" xfId="9464"/>
    <cellStyle name="Header2 10 3 7" xfId="9465"/>
    <cellStyle name="Header2 10 4" xfId="9466"/>
    <cellStyle name="Header2 10 4 2" xfId="9467"/>
    <cellStyle name="Header2 10 4 2 2" xfId="9468"/>
    <cellStyle name="Header2 10 4 2 3" xfId="9469"/>
    <cellStyle name="Header2 10 4 2 4" xfId="9470"/>
    <cellStyle name="Header2 10 4 2 5" xfId="9471"/>
    <cellStyle name="Header2 10 4 2 6" xfId="9472"/>
    <cellStyle name="Header2 10 4 2 7" xfId="9473"/>
    <cellStyle name="Header2 10 4 2 8" xfId="9474"/>
    <cellStyle name="Header2 10 4 3" xfId="9475"/>
    <cellStyle name="Header2 10 4 3 2" xfId="9476"/>
    <cellStyle name="Header2 10 4 3 3" xfId="9477"/>
    <cellStyle name="Header2 10 4 3 4" xfId="9478"/>
    <cellStyle name="Header2 10 4 3 5" xfId="9479"/>
    <cellStyle name="Header2 10 4 3 6" xfId="9480"/>
    <cellStyle name="Header2 10 4 3 7" xfId="9481"/>
    <cellStyle name="Header2 10 4 4" xfId="9482"/>
    <cellStyle name="Header2 10 4 4 2" xfId="9483"/>
    <cellStyle name="Header2 10 4 4 3" xfId="9484"/>
    <cellStyle name="Header2 10 4 4 4" xfId="9485"/>
    <cellStyle name="Header2 10 4 5" xfId="9486"/>
    <cellStyle name="Header2 10 4 6" xfId="9487"/>
    <cellStyle name="Header2 10 4 7" xfId="9488"/>
    <cellStyle name="Header2 10 5" xfId="9489"/>
    <cellStyle name="Header2 10 5 2" xfId="9490"/>
    <cellStyle name="Header2 10 5 3" xfId="9491"/>
    <cellStyle name="Header2 10 5 4" xfId="9492"/>
    <cellStyle name="Header2 10 5 5" xfId="9493"/>
    <cellStyle name="Header2 10 5 6" xfId="9494"/>
    <cellStyle name="Header2 10 5 7" xfId="9495"/>
    <cellStyle name="Header2 10 5 8" xfId="9496"/>
    <cellStyle name="Header2 10 6" xfId="9497"/>
    <cellStyle name="Header2 10 6 2" xfId="9498"/>
    <cellStyle name="Header2 10 6 3" xfId="9499"/>
    <cellStyle name="Header2 10 6 4" xfId="9500"/>
    <cellStyle name="Header2 10 6 5" xfId="9501"/>
    <cellStyle name="Header2 10 6 6" xfId="9502"/>
    <cellStyle name="Header2 10 6 7" xfId="9503"/>
    <cellStyle name="Header2 10 7" xfId="9504"/>
    <cellStyle name="Header2 10 7 2" xfId="9505"/>
    <cellStyle name="Header2 10 7 3" xfId="9506"/>
    <cellStyle name="Header2 10 7 4" xfId="9507"/>
    <cellStyle name="Header2 10 8" xfId="9508"/>
    <cellStyle name="Header2 10 9" xfId="9509"/>
    <cellStyle name="Header2 11" xfId="9510"/>
    <cellStyle name="Header2 11 10" xfId="9511"/>
    <cellStyle name="Header2 11 2" xfId="9512"/>
    <cellStyle name="Header2 11 2 2" xfId="9513"/>
    <cellStyle name="Header2 11 2 2 2" xfId="9514"/>
    <cellStyle name="Header2 11 2 2 3" xfId="9515"/>
    <cellStyle name="Header2 11 2 2 4" xfId="9516"/>
    <cellStyle name="Header2 11 2 2 5" xfId="9517"/>
    <cellStyle name="Header2 11 2 2 6" xfId="9518"/>
    <cellStyle name="Header2 11 2 2 7" xfId="9519"/>
    <cellStyle name="Header2 11 2 2 8" xfId="9520"/>
    <cellStyle name="Header2 11 2 3" xfId="9521"/>
    <cellStyle name="Header2 11 2 3 2" xfId="9522"/>
    <cellStyle name="Header2 11 2 3 3" xfId="9523"/>
    <cellStyle name="Header2 11 2 3 4" xfId="9524"/>
    <cellStyle name="Header2 11 2 3 5" xfId="9525"/>
    <cellStyle name="Header2 11 2 3 6" xfId="9526"/>
    <cellStyle name="Header2 11 2 3 7" xfId="9527"/>
    <cellStyle name="Header2 11 2 4" xfId="9528"/>
    <cellStyle name="Header2 11 2 4 2" xfId="9529"/>
    <cellStyle name="Header2 11 2 4 3" xfId="9530"/>
    <cellStyle name="Header2 11 2 4 4" xfId="9531"/>
    <cellStyle name="Header2 11 2 5" xfId="9532"/>
    <cellStyle name="Header2 11 2 6" xfId="9533"/>
    <cellStyle name="Header2 11 2 7" xfId="9534"/>
    <cellStyle name="Header2 11 3" xfId="9535"/>
    <cellStyle name="Header2 11 3 2" xfId="9536"/>
    <cellStyle name="Header2 11 3 2 2" xfId="9537"/>
    <cellStyle name="Header2 11 3 2 3" xfId="9538"/>
    <cellStyle name="Header2 11 3 2 4" xfId="9539"/>
    <cellStyle name="Header2 11 3 2 5" xfId="9540"/>
    <cellStyle name="Header2 11 3 2 6" xfId="9541"/>
    <cellStyle name="Header2 11 3 2 7" xfId="9542"/>
    <cellStyle name="Header2 11 3 2 8" xfId="9543"/>
    <cellStyle name="Header2 11 3 3" xfId="9544"/>
    <cellStyle name="Header2 11 3 3 2" xfId="9545"/>
    <cellStyle name="Header2 11 3 3 3" xfId="9546"/>
    <cellStyle name="Header2 11 3 3 4" xfId="9547"/>
    <cellStyle name="Header2 11 3 3 5" xfId="9548"/>
    <cellStyle name="Header2 11 3 3 6" xfId="9549"/>
    <cellStyle name="Header2 11 3 3 7" xfId="9550"/>
    <cellStyle name="Header2 11 3 4" xfId="9551"/>
    <cellStyle name="Header2 11 3 4 2" xfId="9552"/>
    <cellStyle name="Header2 11 3 4 3" xfId="9553"/>
    <cellStyle name="Header2 11 3 4 4" xfId="9554"/>
    <cellStyle name="Header2 11 3 5" xfId="9555"/>
    <cellStyle name="Header2 11 3 6" xfId="9556"/>
    <cellStyle name="Header2 11 3 7" xfId="9557"/>
    <cellStyle name="Header2 11 4" xfId="9558"/>
    <cellStyle name="Header2 11 4 2" xfId="9559"/>
    <cellStyle name="Header2 11 4 2 2" xfId="9560"/>
    <cellStyle name="Header2 11 4 2 3" xfId="9561"/>
    <cellStyle name="Header2 11 4 2 4" xfId="9562"/>
    <cellStyle name="Header2 11 4 2 5" xfId="9563"/>
    <cellStyle name="Header2 11 4 2 6" xfId="9564"/>
    <cellStyle name="Header2 11 4 2 7" xfId="9565"/>
    <cellStyle name="Header2 11 4 2 8" xfId="9566"/>
    <cellStyle name="Header2 11 4 3" xfId="9567"/>
    <cellStyle name="Header2 11 4 3 2" xfId="9568"/>
    <cellStyle name="Header2 11 4 3 3" xfId="9569"/>
    <cellStyle name="Header2 11 4 3 4" xfId="9570"/>
    <cellStyle name="Header2 11 4 3 5" xfId="9571"/>
    <cellStyle name="Header2 11 4 3 6" xfId="9572"/>
    <cellStyle name="Header2 11 4 3 7" xfId="9573"/>
    <cellStyle name="Header2 11 4 4" xfId="9574"/>
    <cellStyle name="Header2 11 4 4 2" xfId="9575"/>
    <cellStyle name="Header2 11 4 4 3" xfId="9576"/>
    <cellStyle name="Header2 11 4 4 4" xfId="9577"/>
    <cellStyle name="Header2 11 4 5" xfId="9578"/>
    <cellStyle name="Header2 11 4 6" xfId="9579"/>
    <cellStyle name="Header2 11 4 7" xfId="9580"/>
    <cellStyle name="Header2 11 5" xfId="9581"/>
    <cellStyle name="Header2 11 5 2" xfId="9582"/>
    <cellStyle name="Header2 11 5 3" xfId="9583"/>
    <cellStyle name="Header2 11 5 4" xfId="9584"/>
    <cellStyle name="Header2 11 5 5" xfId="9585"/>
    <cellStyle name="Header2 11 5 6" xfId="9586"/>
    <cellStyle name="Header2 11 5 7" xfId="9587"/>
    <cellStyle name="Header2 11 5 8" xfId="9588"/>
    <cellStyle name="Header2 11 6" xfId="9589"/>
    <cellStyle name="Header2 11 6 2" xfId="9590"/>
    <cellStyle name="Header2 11 6 3" xfId="9591"/>
    <cellStyle name="Header2 11 6 4" xfId="9592"/>
    <cellStyle name="Header2 11 6 5" xfId="9593"/>
    <cellStyle name="Header2 11 6 6" xfId="9594"/>
    <cellStyle name="Header2 11 6 7" xfId="9595"/>
    <cellStyle name="Header2 11 7" xfId="9596"/>
    <cellStyle name="Header2 11 7 2" xfId="9597"/>
    <cellStyle name="Header2 11 7 3" xfId="9598"/>
    <cellStyle name="Header2 11 7 4" xfId="9599"/>
    <cellStyle name="Header2 11 8" xfId="9600"/>
    <cellStyle name="Header2 11 9" xfId="9601"/>
    <cellStyle name="Header2 12" xfId="9602"/>
    <cellStyle name="Header2 12 10" xfId="9603"/>
    <cellStyle name="Header2 12 2" xfId="9604"/>
    <cellStyle name="Header2 12 2 2" xfId="9605"/>
    <cellStyle name="Header2 12 2 2 2" xfId="9606"/>
    <cellStyle name="Header2 12 2 2 3" xfId="9607"/>
    <cellStyle name="Header2 12 2 2 4" xfId="9608"/>
    <cellStyle name="Header2 12 2 2 5" xfId="9609"/>
    <cellStyle name="Header2 12 2 2 6" xfId="9610"/>
    <cellStyle name="Header2 12 2 2 7" xfId="9611"/>
    <cellStyle name="Header2 12 2 2 8" xfId="9612"/>
    <cellStyle name="Header2 12 2 3" xfId="9613"/>
    <cellStyle name="Header2 12 2 3 2" xfId="9614"/>
    <cellStyle name="Header2 12 2 3 3" xfId="9615"/>
    <cellStyle name="Header2 12 2 3 4" xfId="9616"/>
    <cellStyle name="Header2 12 2 3 5" xfId="9617"/>
    <cellStyle name="Header2 12 2 3 6" xfId="9618"/>
    <cellStyle name="Header2 12 2 3 7" xfId="9619"/>
    <cellStyle name="Header2 12 2 4" xfId="9620"/>
    <cellStyle name="Header2 12 2 4 2" xfId="9621"/>
    <cellStyle name="Header2 12 2 4 3" xfId="9622"/>
    <cellStyle name="Header2 12 2 4 4" xfId="9623"/>
    <cellStyle name="Header2 12 2 5" xfId="9624"/>
    <cellStyle name="Header2 12 2 6" xfId="9625"/>
    <cellStyle name="Header2 12 2 7" xfId="9626"/>
    <cellStyle name="Header2 12 3" xfId="9627"/>
    <cellStyle name="Header2 12 3 2" xfId="9628"/>
    <cellStyle name="Header2 12 3 2 2" xfId="9629"/>
    <cellStyle name="Header2 12 3 2 3" xfId="9630"/>
    <cellStyle name="Header2 12 3 2 4" xfId="9631"/>
    <cellStyle name="Header2 12 3 2 5" xfId="9632"/>
    <cellStyle name="Header2 12 3 2 6" xfId="9633"/>
    <cellStyle name="Header2 12 3 2 7" xfId="9634"/>
    <cellStyle name="Header2 12 3 2 8" xfId="9635"/>
    <cellStyle name="Header2 12 3 3" xfId="9636"/>
    <cellStyle name="Header2 12 3 3 2" xfId="9637"/>
    <cellStyle name="Header2 12 3 3 3" xfId="9638"/>
    <cellStyle name="Header2 12 3 3 4" xfId="9639"/>
    <cellStyle name="Header2 12 3 3 5" xfId="9640"/>
    <cellStyle name="Header2 12 3 3 6" xfId="9641"/>
    <cellStyle name="Header2 12 3 3 7" xfId="9642"/>
    <cellStyle name="Header2 12 3 4" xfId="9643"/>
    <cellStyle name="Header2 12 3 4 2" xfId="9644"/>
    <cellStyle name="Header2 12 3 4 3" xfId="9645"/>
    <cellStyle name="Header2 12 3 4 4" xfId="9646"/>
    <cellStyle name="Header2 12 3 5" xfId="9647"/>
    <cellStyle name="Header2 12 3 6" xfId="9648"/>
    <cellStyle name="Header2 12 3 7" xfId="9649"/>
    <cellStyle name="Header2 12 4" xfId="9650"/>
    <cellStyle name="Header2 12 4 2" xfId="9651"/>
    <cellStyle name="Header2 12 4 2 2" xfId="9652"/>
    <cellStyle name="Header2 12 4 2 3" xfId="9653"/>
    <cellStyle name="Header2 12 4 2 4" xfId="9654"/>
    <cellStyle name="Header2 12 4 2 5" xfId="9655"/>
    <cellStyle name="Header2 12 4 2 6" xfId="9656"/>
    <cellStyle name="Header2 12 4 2 7" xfId="9657"/>
    <cellStyle name="Header2 12 4 2 8" xfId="9658"/>
    <cellStyle name="Header2 12 4 3" xfId="9659"/>
    <cellStyle name="Header2 12 4 3 2" xfId="9660"/>
    <cellStyle name="Header2 12 4 3 3" xfId="9661"/>
    <cellStyle name="Header2 12 4 3 4" xfId="9662"/>
    <cellStyle name="Header2 12 4 3 5" xfId="9663"/>
    <cellStyle name="Header2 12 4 3 6" xfId="9664"/>
    <cellStyle name="Header2 12 4 3 7" xfId="9665"/>
    <cellStyle name="Header2 12 4 4" xfId="9666"/>
    <cellStyle name="Header2 12 4 4 2" xfId="9667"/>
    <cellStyle name="Header2 12 4 4 3" xfId="9668"/>
    <cellStyle name="Header2 12 4 4 4" xfId="9669"/>
    <cellStyle name="Header2 12 4 5" xfId="9670"/>
    <cellStyle name="Header2 12 4 6" xfId="9671"/>
    <cellStyle name="Header2 12 4 7" xfId="9672"/>
    <cellStyle name="Header2 12 5" xfId="9673"/>
    <cellStyle name="Header2 12 5 2" xfId="9674"/>
    <cellStyle name="Header2 12 5 3" xfId="9675"/>
    <cellStyle name="Header2 12 5 4" xfId="9676"/>
    <cellStyle name="Header2 12 5 5" xfId="9677"/>
    <cellStyle name="Header2 12 5 6" xfId="9678"/>
    <cellStyle name="Header2 12 5 7" xfId="9679"/>
    <cellStyle name="Header2 12 5 8" xfId="9680"/>
    <cellStyle name="Header2 12 6" xfId="9681"/>
    <cellStyle name="Header2 12 6 2" xfId="9682"/>
    <cellStyle name="Header2 12 6 3" xfId="9683"/>
    <cellStyle name="Header2 12 6 4" xfId="9684"/>
    <cellStyle name="Header2 12 6 5" xfId="9685"/>
    <cellStyle name="Header2 12 6 6" xfId="9686"/>
    <cellStyle name="Header2 12 6 7" xfId="9687"/>
    <cellStyle name="Header2 12 7" xfId="9688"/>
    <cellStyle name="Header2 12 7 2" xfId="9689"/>
    <cellStyle name="Header2 12 7 3" xfId="9690"/>
    <cellStyle name="Header2 12 7 4" xfId="9691"/>
    <cellStyle name="Header2 12 8" xfId="9692"/>
    <cellStyle name="Header2 12 9" xfId="9693"/>
    <cellStyle name="Header2 13" xfId="9694"/>
    <cellStyle name="Header2 13 10" xfId="9695"/>
    <cellStyle name="Header2 13 2" xfId="9696"/>
    <cellStyle name="Header2 13 2 2" xfId="9697"/>
    <cellStyle name="Header2 13 2 2 2" xfId="9698"/>
    <cellStyle name="Header2 13 2 2 3" xfId="9699"/>
    <cellStyle name="Header2 13 2 2 4" xfId="9700"/>
    <cellStyle name="Header2 13 2 2 5" xfId="9701"/>
    <cellStyle name="Header2 13 2 2 6" xfId="9702"/>
    <cellStyle name="Header2 13 2 2 7" xfId="9703"/>
    <cellStyle name="Header2 13 2 2 8" xfId="9704"/>
    <cellStyle name="Header2 13 2 3" xfId="9705"/>
    <cellStyle name="Header2 13 2 3 2" xfId="9706"/>
    <cellStyle name="Header2 13 2 3 3" xfId="9707"/>
    <cellStyle name="Header2 13 2 3 4" xfId="9708"/>
    <cellStyle name="Header2 13 2 3 5" xfId="9709"/>
    <cellStyle name="Header2 13 2 3 6" xfId="9710"/>
    <cellStyle name="Header2 13 2 3 7" xfId="9711"/>
    <cellStyle name="Header2 13 2 4" xfId="9712"/>
    <cellStyle name="Header2 13 2 4 2" xfId="9713"/>
    <cellStyle name="Header2 13 2 4 3" xfId="9714"/>
    <cellStyle name="Header2 13 2 4 4" xfId="9715"/>
    <cellStyle name="Header2 13 2 5" xfId="9716"/>
    <cellStyle name="Header2 13 2 6" xfId="9717"/>
    <cellStyle name="Header2 13 2 7" xfId="9718"/>
    <cellStyle name="Header2 13 3" xfId="9719"/>
    <cellStyle name="Header2 13 3 2" xfId="9720"/>
    <cellStyle name="Header2 13 3 2 2" xfId="9721"/>
    <cellStyle name="Header2 13 3 2 3" xfId="9722"/>
    <cellStyle name="Header2 13 3 2 4" xfId="9723"/>
    <cellStyle name="Header2 13 3 2 5" xfId="9724"/>
    <cellStyle name="Header2 13 3 2 6" xfId="9725"/>
    <cellStyle name="Header2 13 3 2 7" xfId="9726"/>
    <cellStyle name="Header2 13 3 2 8" xfId="9727"/>
    <cellStyle name="Header2 13 3 3" xfId="9728"/>
    <cellStyle name="Header2 13 3 3 2" xfId="9729"/>
    <cellStyle name="Header2 13 3 3 3" xfId="9730"/>
    <cellStyle name="Header2 13 3 3 4" xfId="9731"/>
    <cellStyle name="Header2 13 3 3 5" xfId="9732"/>
    <cellStyle name="Header2 13 3 3 6" xfId="9733"/>
    <cellStyle name="Header2 13 3 3 7" xfId="9734"/>
    <cellStyle name="Header2 13 3 4" xfId="9735"/>
    <cellStyle name="Header2 13 3 4 2" xfId="9736"/>
    <cellStyle name="Header2 13 3 4 3" xfId="9737"/>
    <cellStyle name="Header2 13 3 4 4" xfId="9738"/>
    <cellStyle name="Header2 13 3 5" xfId="9739"/>
    <cellStyle name="Header2 13 3 6" xfId="9740"/>
    <cellStyle name="Header2 13 3 7" xfId="9741"/>
    <cellStyle name="Header2 13 4" xfId="9742"/>
    <cellStyle name="Header2 13 4 2" xfId="9743"/>
    <cellStyle name="Header2 13 4 2 2" xfId="9744"/>
    <cellStyle name="Header2 13 4 2 3" xfId="9745"/>
    <cellStyle name="Header2 13 4 2 4" xfId="9746"/>
    <cellStyle name="Header2 13 4 2 5" xfId="9747"/>
    <cellStyle name="Header2 13 4 2 6" xfId="9748"/>
    <cellStyle name="Header2 13 4 2 7" xfId="9749"/>
    <cellStyle name="Header2 13 4 2 8" xfId="9750"/>
    <cellStyle name="Header2 13 4 3" xfId="9751"/>
    <cellStyle name="Header2 13 4 3 2" xfId="9752"/>
    <cellStyle name="Header2 13 4 3 3" xfId="9753"/>
    <cellStyle name="Header2 13 4 3 4" xfId="9754"/>
    <cellStyle name="Header2 13 4 3 5" xfId="9755"/>
    <cellStyle name="Header2 13 4 3 6" xfId="9756"/>
    <cellStyle name="Header2 13 4 3 7" xfId="9757"/>
    <cellStyle name="Header2 13 4 4" xfId="9758"/>
    <cellStyle name="Header2 13 4 4 2" xfId="9759"/>
    <cellStyle name="Header2 13 4 4 3" xfId="9760"/>
    <cellStyle name="Header2 13 4 4 4" xfId="9761"/>
    <cellStyle name="Header2 13 4 5" xfId="9762"/>
    <cellStyle name="Header2 13 4 6" xfId="9763"/>
    <cellStyle name="Header2 13 4 7" xfId="9764"/>
    <cellStyle name="Header2 13 5" xfId="9765"/>
    <cellStyle name="Header2 13 5 2" xfId="9766"/>
    <cellStyle name="Header2 13 5 3" xfId="9767"/>
    <cellStyle name="Header2 13 5 4" xfId="9768"/>
    <cellStyle name="Header2 13 5 5" xfId="9769"/>
    <cellStyle name="Header2 13 5 6" xfId="9770"/>
    <cellStyle name="Header2 13 5 7" xfId="9771"/>
    <cellStyle name="Header2 13 5 8" xfId="9772"/>
    <cellStyle name="Header2 13 6" xfId="9773"/>
    <cellStyle name="Header2 13 6 2" xfId="9774"/>
    <cellStyle name="Header2 13 6 3" xfId="9775"/>
    <cellStyle name="Header2 13 6 4" xfId="9776"/>
    <cellStyle name="Header2 13 6 5" xfId="9777"/>
    <cellStyle name="Header2 13 6 6" xfId="9778"/>
    <cellStyle name="Header2 13 6 7" xfId="9779"/>
    <cellStyle name="Header2 13 7" xfId="9780"/>
    <cellStyle name="Header2 13 7 2" xfId="9781"/>
    <cellStyle name="Header2 13 7 3" xfId="9782"/>
    <cellStyle name="Header2 13 7 4" xfId="9783"/>
    <cellStyle name="Header2 13 8" xfId="9784"/>
    <cellStyle name="Header2 13 9" xfId="9785"/>
    <cellStyle name="Header2 14" xfId="9786"/>
    <cellStyle name="Header2 14 10" xfId="9787"/>
    <cellStyle name="Header2 14 2" xfId="9788"/>
    <cellStyle name="Header2 14 2 2" xfId="9789"/>
    <cellStyle name="Header2 14 2 2 2" xfId="9790"/>
    <cellStyle name="Header2 14 2 2 3" xfId="9791"/>
    <cellStyle name="Header2 14 2 2 4" xfId="9792"/>
    <cellStyle name="Header2 14 2 2 5" xfId="9793"/>
    <cellStyle name="Header2 14 2 2 6" xfId="9794"/>
    <cellStyle name="Header2 14 2 2 7" xfId="9795"/>
    <cellStyle name="Header2 14 2 2 8" xfId="9796"/>
    <cellStyle name="Header2 14 2 3" xfId="9797"/>
    <cellStyle name="Header2 14 2 3 2" xfId="9798"/>
    <cellStyle name="Header2 14 2 3 3" xfId="9799"/>
    <cellStyle name="Header2 14 2 3 4" xfId="9800"/>
    <cellStyle name="Header2 14 2 3 5" xfId="9801"/>
    <cellStyle name="Header2 14 2 3 6" xfId="9802"/>
    <cellStyle name="Header2 14 2 3 7" xfId="9803"/>
    <cellStyle name="Header2 14 2 4" xfId="9804"/>
    <cellStyle name="Header2 14 2 4 2" xfId="9805"/>
    <cellStyle name="Header2 14 2 4 3" xfId="9806"/>
    <cellStyle name="Header2 14 2 4 4" xfId="9807"/>
    <cellStyle name="Header2 14 2 5" xfId="9808"/>
    <cellStyle name="Header2 14 2 6" xfId="9809"/>
    <cellStyle name="Header2 14 2 7" xfId="9810"/>
    <cellStyle name="Header2 14 3" xfId="9811"/>
    <cellStyle name="Header2 14 3 2" xfId="9812"/>
    <cellStyle name="Header2 14 3 2 2" xfId="9813"/>
    <cellStyle name="Header2 14 3 2 3" xfId="9814"/>
    <cellStyle name="Header2 14 3 2 4" xfId="9815"/>
    <cellStyle name="Header2 14 3 2 5" xfId="9816"/>
    <cellStyle name="Header2 14 3 2 6" xfId="9817"/>
    <cellStyle name="Header2 14 3 2 7" xfId="9818"/>
    <cellStyle name="Header2 14 3 2 8" xfId="9819"/>
    <cellStyle name="Header2 14 3 3" xfId="9820"/>
    <cellStyle name="Header2 14 3 3 2" xfId="9821"/>
    <cellStyle name="Header2 14 3 3 3" xfId="9822"/>
    <cellStyle name="Header2 14 3 3 4" xfId="9823"/>
    <cellStyle name="Header2 14 3 3 5" xfId="9824"/>
    <cellStyle name="Header2 14 3 3 6" xfId="9825"/>
    <cellStyle name="Header2 14 3 3 7" xfId="9826"/>
    <cellStyle name="Header2 14 3 4" xfId="9827"/>
    <cellStyle name="Header2 14 3 4 2" xfId="9828"/>
    <cellStyle name="Header2 14 3 4 3" xfId="9829"/>
    <cellStyle name="Header2 14 3 4 4" xfId="9830"/>
    <cellStyle name="Header2 14 3 5" xfId="9831"/>
    <cellStyle name="Header2 14 3 6" xfId="9832"/>
    <cellStyle name="Header2 14 3 7" xfId="9833"/>
    <cellStyle name="Header2 14 4" xfId="9834"/>
    <cellStyle name="Header2 14 4 2" xfId="9835"/>
    <cellStyle name="Header2 14 4 2 2" xfId="9836"/>
    <cellStyle name="Header2 14 4 2 3" xfId="9837"/>
    <cellStyle name="Header2 14 4 2 4" xfId="9838"/>
    <cellStyle name="Header2 14 4 2 5" xfId="9839"/>
    <cellStyle name="Header2 14 4 2 6" xfId="9840"/>
    <cellStyle name="Header2 14 4 2 7" xfId="9841"/>
    <cellStyle name="Header2 14 4 2 8" xfId="9842"/>
    <cellStyle name="Header2 14 4 3" xfId="9843"/>
    <cellStyle name="Header2 14 4 3 2" xfId="9844"/>
    <cellStyle name="Header2 14 4 3 3" xfId="9845"/>
    <cellStyle name="Header2 14 4 3 4" xfId="9846"/>
    <cellStyle name="Header2 14 4 3 5" xfId="9847"/>
    <cellStyle name="Header2 14 4 3 6" xfId="9848"/>
    <cellStyle name="Header2 14 4 3 7" xfId="9849"/>
    <cellStyle name="Header2 14 4 4" xfId="9850"/>
    <cellStyle name="Header2 14 4 4 2" xfId="9851"/>
    <cellStyle name="Header2 14 4 4 3" xfId="9852"/>
    <cellStyle name="Header2 14 4 4 4" xfId="9853"/>
    <cellStyle name="Header2 14 4 5" xfId="9854"/>
    <cellStyle name="Header2 14 4 6" xfId="9855"/>
    <cellStyle name="Header2 14 4 7" xfId="9856"/>
    <cellStyle name="Header2 14 5" xfId="9857"/>
    <cellStyle name="Header2 14 5 2" xfId="9858"/>
    <cellStyle name="Header2 14 5 3" xfId="9859"/>
    <cellStyle name="Header2 14 5 4" xfId="9860"/>
    <cellStyle name="Header2 14 5 5" xfId="9861"/>
    <cellStyle name="Header2 14 5 6" xfId="9862"/>
    <cellStyle name="Header2 14 5 7" xfId="9863"/>
    <cellStyle name="Header2 14 5 8" xfId="9864"/>
    <cellStyle name="Header2 14 6" xfId="9865"/>
    <cellStyle name="Header2 14 6 2" xfId="9866"/>
    <cellStyle name="Header2 14 6 3" xfId="9867"/>
    <cellStyle name="Header2 14 6 4" xfId="9868"/>
    <cellStyle name="Header2 14 6 5" xfId="9869"/>
    <cellStyle name="Header2 14 6 6" xfId="9870"/>
    <cellStyle name="Header2 14 6 7" xfId="9871"/>
    <cellStyle name="Header2 14 7" xfId="9872"/>
    <cellStyle name="Header2 14 7 2" xfId="9873"/>
    <cellStyle name="Header2 14 7 3" xfId="9874"/>
    <cellStyle name="Header2 14 7 4" xfId="9875"/>
    <cellStyle name="Header2 14 8" xfId="9876"/>
    <cellStyle name="Header2 14 9" xfId="9877"/>
    <cellStyle name="Header2 15" xfId="9878"/>
    <cellStyle name="Header2 15 10" xfId="9879"/>
    <cellStyle name="Header2 15 2" xfId="9880"/>
    <cellStyle name="Header2 15 2 2" xfId="9881"/>
    <cellStyle name="Header2 15 2 2 2" xfId="9882"/>
    <cellStyle name="Header2 15 2 2 3" xfId="9883"/>
    <cellStyle name="Header2 15 2 2 4" xfId="9884"/>
    <cellStyle name="Header2 15 2 2 5" xfId="9885"/>
    <cellStyle name="Header2 15 2 2 6" xfId="9886"/>
    <cellStyle name="Header2 15 2 2 7" xfId="9887"/>
    <cellStyle name="Header2 15 2 2 8" xfId="9888"/>
    <cellStyle name="Header2 15 2 3" xfId="9889"/>
    <cellStyle name="Header2 15 2 3 2" xfId="9890"/>
    <cellStyle name="Header2 15 2 3 3" xfId="9891"/>
    <cellStyle name="Header2 15 2 3 4" xfId="9892"/>
    <cellStyle name="Header2 15 2 3 5" xfId="9893"/>
    <cellStyle name="Header2 15 2 3 6" xfId="9894"/>
    <cellStyle name="Header2 15 2 3 7" xfId="9895"/>
    <cellStyle name="Header2 15 2 4" xfId="9896"/>
    <cellStyle name="Header2 15 2 4 2" xfId="9897"/>
    <cellStyle name="Header2 15 2 4 3" xfId="9898"/>
    <cellStyle name="Header2 15 2 4 4" xfId="9899"/>
    <cellStyle name="Header2 15 2 5" xfId="9900"/>
    <cellStyle name="Header2 15 2 6" xfId="9901"/>
    <cellStyle name="Header2 15 2 7" xfId="9902"/>
    <cellStyle name="Header2 15 3" xfId="9903"/>
    <cellStyle name="Header2 15 3 2" xfId="9904"/>
    <cellStyle name="Header2 15 3 2 2" xfId="9905"/>
    <cellStyle name="Header2 15 3 2 3" xfId="9906"/>
    <cellStyle name="Header2 15 3 2 4" xfId="9907"/>
    <cellStyle name="Header2 15 3 2 5" xfId="9908"/>
    <cellStyle name="Header2 15 3 2 6" xfId="9909"/>
    <cellStyle name="Header2 15 3 2 7" xfId="9910"/>
    <cellStyle name="Header2 15 3 2 8" xfId="9911"/>
    <cellStyle name="Header2 15 3 3" xfId="9912"/>
    <cellStyle name="Header2 15 3 3 2" xfId="9913"/>
    <cellStyle name="Header2 15 3 3 3" xfId="9914"/>
    <cellStyle name="Header2 15 3 3 4" xfId="9915"/>
    <cellStyle name="Header2 15 3 3 5" xfId="9916"/>
    <cellStyle name="Header2 15 3 3 6" xfId="9917"/>
    <cellStyle name="Header2 15 3 3 7" xfId="9918"/>
    <cellStyle name="Header2 15 3 4" xfId="9919"/>
    <cellStyle name="Header2 15 3 4 2" xfId="9920"/>
    <cellStyle name="Header2 15 3 4 3" xfId="9921"/>
    <cellStyle name="Header2 15 3 4 4" xfId="9922"/>
    <cellStyle name="Header2 15 3 5" xfId="9923"/>
    <cellStyle name="Header2 15 3 6" xfId="9924"/>
    <cellStyle name="Header2 15 3 7" xfId="9925"/>
    <cellStyle name="Header2 15 4" xfId="9926"/>
    <cellStyle name="Header2 15 4 2" xfId="9927"/>
    <cellStyle name="Header2 15 4 2 2" xfId="9928"/>
    <cellStyle name="Header2 15 4 2 3" xfId="9929"/>
    <cellStyle name="Header2 15 4 2 4" xfId="9930"/>
    <cellStyle name="Header2 15 4 2 5" xfId="9931"/>
    <cellStyle name="Header2 15 4 2 6" xfId="9932"/>
    <cellStyle name="Header2 15 4 2 7" xfId="9933"/>
    <cellStyle name="Header2 15 4 2 8" xfId="9934"/>
    <cellStyle name="Header2 15 4 3" xfId="9935"/>
    <cellStyle name="Header2 15 4 3 2" xfId="9936"/>
    <cellStyle name="Header2 15 4 3 3" xfId="9937"/>
    <cellStyle name="Header2 15 4 3 4" xfId="9938"/>
    <cellStyle name="Header2 15 4 3 5" xfId="9939"/>
    <cellStyle name="Header2 15 4 3 6" xfId="9940"/>
    <cellStyle name="Header2 15 4 3 7" xfId="9941"/>
    <cellStyle name="Header2 15 4 4" xfId="9942"/>
    <cellStyle name="Header2 15 4 4 2" xfId="9943"/>
    <cellStyle name="Header2 15 4 4 3" xfId="9944"/>
    <cellStyle name="Header2 15 4 4 4" xfId="9945"/>
    <cellStyle name="Header2 15 4 5" xfId="9946"/>
    <cellStyle name="Header2 15 4 6" xfId="9947"/>
    <cellStyle name="Header2 15 4 7" xfId="9948"/>
    <cellStyle name="Header2 15 5" xfId="9949"/>
    <cellStyle name="Header2 15 5 2" xfId="9950"/>
    <cellStyle name="Header2 15 5 3" xfId="9951"/>
    <cellStyle name="Header2 15 5 4" xfId="9952"/>
    <cellStyle name="Header2 15 5 5" xfId="9953"/>
    <cellStyle name="Header2 15 5 6" xfId="9954"/>
    <cellStyle name="Header2 15 5 7" xfId="9955"/>
    <cellStyle name="Header2 15 5 8" xfId="9956"/>
    <cellStyle name="Header2 15 6" xfId="9957"/>
    <cellStyle name="Header2 15 6 2" xfId="9958"/>
    <cellStyle name="Header2 15 6 3" xfId="9959"/>
    <cellStyle name="Header2 15 6 4" xfId="9960"/>
    <cellStyle name="Header2 15 6 5" xfId="9961"/>
    <cellStyle name="Header2 15 6 6" xfId="9962"/>
    <cellStyle name="Header2 15 6 7" xfId="9963"/>
    <cellStyle name="Header2 15 7" xfId="9964"/>
    <cellStyle name="Header2 15 7 2" xfId="9965"/>
    <cellStyle name="Header2 15 7 3" xfId="9966"/>
    <cellStyle name="Header2 15 7 4" xfId="9967"/>
    <cellStyle name="Header2 15 8" xfId="9968"/>
    <cellStyle name="Header2 15 9" xfId="9969"/>
    <cellStyle name="Header2 16" xfId="9970"/>
    <cellStyle name="Header2 16 10" xfId="9971"/>
    <cellStyle name="Header2 16 2" xfId="9972"/>
    <cellStyle name="Header2 16 2 2" xfId="9973"/>
    <cellStyle name="Header2 16 2 2 2" xfId="9974"/>
    <cellStyle name="Header2 16 2 2 3" xfId="9975"/>
    <cellStyle name="Header2 16 2 2 4" xfId="9976"/>
    <cellStyle name="Header2 16 2 2 5" xfId="9977"/>
    <cellStyle name="Header2 16 2 2 6" xfId="9978"/>
    <cellStyle name="Header2 16 2 2 7" xfId="9979"/>
    <cellStyle name="Header2 16 2 2 8" xfId="9980"/>
    <cellStyle name="Header2 16 2 3" xfId="9981"/>
    <cellStyle name="Header2 16 2 3 2" xfId="9982"/>
    <cellStyle name="Header2 16 2 3 3" xfId="9983"/>
    <cellStyle name="Header2 16 2 3 4" xfId="9984"/>
    <cellStyle name="Header2 16 2 3 5" xfId="9985"/>
    <cellStyle name="Header2 16 2 3 6" xfId="9986"/>
    <cellStyle name="Header2 16 2 3 7" xfId="9987"/>
    <cellStyle name="Header2 16 2 4" xfId="9988"/>
    <cellStyle name="Header2 16 2 4 2" xfId="9989"/>
    <cellStyle name="Header2 16 2 4 3" xfId="9990"/>
    <cellStyle name="Header2 16 2 4 4" xfId="9991"/>
    <cellStyle name="Header2 16 2 5" xfId="9992"/>
    <cellStyle name="Header2 16 2 6" xfId="9993"/>
    <cellStyle name="Header2 16 2 7" xfId="9994"/>
    <cellStyle name="Header2 16 3" xfId="9995"/>
    <cellStyle name="Header2 16 3 2" xfId="9996"/>
    <cellStyle name="Header2 16 3 2 2" xfId="9997"/>
    <cellStyle name="Header2 16 3 2 3" xfId="9998"/>
    <cellStyle name="Header2 16 3 2 4" xfId="9999"/>
    <cellStyle name="Header2 16 3 2 5" xfId="10000"/>
    <cellStyle name="Header2 16 3 2 6" xfId="10001"/>
    <cellStyle name="Header2 16 3 2 7" xfId="10002"/>
    <cellStyle name="Header2 16 3 2 8" xfId="10003"/>
    <cellStyle name="Header2 16 3 3" xfId="10004"/>
    <cellStyle name="Header2 16 3 3 2" xfId="10005"/>
    <cellStyle name="Header2 16 3 3 3" xfId="10006"/>
    <cellStyle name="Header2 16 3 3 4" xfId="10007"/>
    <cellStyle name="Header2 16 3 3 5" xfId="10008"/>
    <cellStyle name="Header2 16 3 3 6" xfId="10009"/>
    <cellStyle name="Header2 16 3 3 7" xfId="10010"/>
    <cellStyle name="Header2 16 3 4" xfId="10011"/>
    <cellStyle name="Header2 16 3 4 2" xfId="10012"/>
    <cellStyle name="Header2 16 3 4 3" xfId="10013"/>
    <cellStyle name="Header2 16 3 4 4" xfId="10014"/>
    <cellStyle name="Header2 16 3 5" xfId="10015"/>
    <cellStyle name="Header2 16 3 6" xfId="10016"/>
    <cellStyle name="Header2 16 3 7" xfId="10017"/>
    <cellStyle name="Header2 16 4" xfId="10018"/>
    <cellStyle name="Header2 16 4 2" xfId="10019"/>
    <cellStyle name="Header2 16 4 2 2" xfId="10020"/>
    <cellStyle name="Header2 16 4 2 3" xfId="10021"/>
    <cellStyle name="Header2 16 4 2 4" xfId="10022"/>
    <cellStyle name="Header2 16 4 2 5" xfId="10023"/>
    <cellStyle name="Header2 16 4 2 6" xfId="10024"/>
    <cellStyle name="Header2 16 4 2 7" xfId="10025"/>
    <cellStyle name="Header2 16 4 2 8" xfId="10026"/>
    <cellStyle name="Header2 16 4 3" xfId="10027"/>
    <cellStyle name="Header2 16 4 3 2" xfId="10028"/>
    <cellStyle name="Header2 16 4 3 3" xfId="10029"/>
    <cellStyle name="Header2 16 4 3 4" xfId="10030"/>
    <cellStyle name="Header2 16 4 3 5" xfId="10031"/>
    <cellStyle name="Header2 16 4 3 6" xfId="10032"/>
    <cellStyle name="Header2 16 4 3 7" xfId="10033"/>
    <cellStyle name="Header2 16 4 4" xfId="10034"/>
    <cellStyle name="Header2 16 4 4 2" xfId="10035"/>
    <cellStyle name="Header2 16 4 4 3" xfId="10036"/>
    <cellStyle name="Header2 16 4 4 4" xfId="10037"/>
    <cellStyle name="Header2 16 4 5" xfId="10038"/>
    <cellStyle name="Header2 16 4 6" xfId="10039"/>
    <cellStyle name="Header2 16 4 7" xfId="10040"/>
    <cellStyle name="Header2 16 5" xfId="10041"/>
    <cellStyle name="Header2 16 5 2" xfId="10042"/>
    <cellStyle name="Header2 16 5 3" xfId="10043"/>
    <cellStyle name="Header2 16 5 4" xfId="10044"/>
    <cellStyle name="Header2 16 5 5" xfId="10045"/>
    <cellStyle name="Header2 16 5 6" xfId="10046"/>
    <cellStyle name="Header2 16 5 7" xfId="10047"/>
    <cellStyle name="Header2 16 5 8" xfId="10048"/>
    <cellStyle name="Header2 16 6" xfId="10049"/>
    <cellStyle name="Header2 16 6 2" xfId="10050"/>
    <cellStyle name="Header2 16 6 3" xfId="10051"/>
    <cellStyle name="Header2 16 6 4" xfId="10052"/>
    <cellStyle name="Header2 16 6 5" xfId="10053"/>
    <cellStyle name="Header2 16 6 6" xfId="10054"/>
    <cellStyle name="Header2 16 6 7" xfId="10055"/>
    <cellStyle name="Header2 16 7" xfId="10056"/>
    <cellStyle name="Header2 16 7 2" xfId="10057"/>
    <cellStyle name="Header2 16 7 3" xfId="10058"/>
    <cellStyle name="Header2 16 7 4" xfId="10059"/>
    <cellStyle name="Header2 16 8" xfId="10060"/>
    <cellStyle name="Header2 16 9" xfId="10061"/>
    <cellStyle name="Header2 17" xfId="10062"/>
    <cellStyle name="Header2 17 2" xfId="10063"/>
    <cellStyle name="Header2 17 3" xfId="10064"/>
    <cellStyle name="Header2 17 4" xfId="10065"/>
    <cellStyle name="Header2 17 5" xfId="10066"/>
    <cellStyle name="Header2 18" xfId="10067"/>
    <cellStyle name="Header2 19" xfId="10068"/>
    <cellStyle name="Header2 2" xfId="10069"/>
    <cellStyle name="Header2 2 10" xfId="10070"/>
    <cellStyle name="Header2 2 11" xfId="10071"/>
    <cellStyle name="Header2 2 12" xfId="10072"/>
    <cellStyle name="Header2 2 2" xfId="10073"/>
    <cellStyle name="Header2 2 2 2" xfId="10074"/>
    <cellStyle name="Header2 2 2 2 2" xfId="10075"/>
    <cellStyle name="Header2 2 2 2 3" xfId="10076"/>
    <cellStyle name="Header2 2 2 2 4" xfId="10077"/>
    <cellStyle name="Header2 2 2 2 5" xfId="10078"/>
    <cellStyle name="Header2 2 2 2 6" xfId="10079"/>
    <cellStyle name="Header2 2 2 2 7" xfId="10080"/>
    <cellStyle name="Header2 2 2 3" xfId="10081"/>
    <cellStyle name="Header2 2 2 3 2" xfId="10082"/>
    <cellStyle name="Header2 2 2 3 3" xfId="10083"/>
    <cellStyle name="Header2 2 2 3 4" xfId="10084"/>
    <cellStyle name="Header2 2 2 3 5" xfId="10085"/>
    <cellStyle name="Header2 2 2 3 6" xfId="10086"/>
    <cellStyle name="Header2 2 2 4" xfId="10087"/>
    <cellStyle name="Header2 2 2 5" xfId="10088"/>
    <cellStyle name="Header2 2 2 6" xfId="10089"/>
    <cellStyle name="Header2 2 2 7" xfId="10090"/>
    <cellStyle name="Header2 2 2 8" xfId="10091"/>
    <cellStyle name="Header2 2 3" xfId="10092"/>
    <cellStyle name="Header2 2 3 2" xfId="10093"/>
    <cellStyle name="Header2 2 3 2 2" xfId="10094"/>
    <cellStyle name="Header2 2 3 2 3" xfId="10095"/>
    <cellStyle name="Header2 2 3 2 4" xfId="10096"/>
    <cellStyle name="Header2 2 3 2 5" xfId="10097"/>
    <cellStyle name="Header2 2 3 2 6" xfId="10098"/>
    <cellStyle name="Header2 2 3 2 7" xfId="10099"/>
    <cellStyle name="Header2 2 3 2 8" xfId="10100"/>
    <cellStyle name="Header2 2 3 3" xfId="10101"/>
    <cellStyle name="Header2 2 3 3 2" xfId="10102"/>
    <cellStyle name="Header2 2 3 3 3" xfId="10103"/>
    <cellStyle name="Header2 2 3 3 4" xfId="10104"/>
    <cellStyle name="Header2 2 3 3 5" xfId="10105"/>
    <cellStyle name="Header2 2 3 3 6" xfId="10106"/>
    <cellStyle name="Header2 2 3 3 7" xfId="10107"/>
    <cellStyle name="Header2 2 3 4" xfId="10108"/>
    <cellStyle name="Header2 2 3 4 2" xfId="10109"/>
    <cellStyle name="Header2 2 3 4 3" xfId="10110"/>
    <cellStyle name="Header2 2 3 4 4" xfId="10111"/>
    <cellStyle name="Header2 2 3 5" xfId="10112"/>
    <cellStyle name="Header2 2 3 6" xfId="10113"/>
    <cellStyle name="Header2 2 3 7" xfId="10114"/>
    <cellStyle name="Header2 2 4" xfId="10115"/>
    <cellStyle name="Header2 2 4 2" xfId="10116"/>
    <cellStyle name="Header2 2 4 2 2" xfId="10117"/>
    <cellStyle name="Header2 2 4 2 3" xfId="10118"/>
    <cellStyle name="Header2 2 4 2 4" xfId="10119"/>
    <cellStyle name="Header2 2 4 2 5" xfId="10120"/>
    <cellStyle name="Header2 2 4 2 6" xfId="10121"/>
    <cellStyle name="Header2 2 4 2 7" xfId="10122"/>
    <cellStyle name="Header2 2 4 2 8" xfId="10123"/>
    <cellStyle name="Header2 2 4 3" xfId="10124"/>
    <cellStyle name="Header2 2 4 3 2" xfId="10125"/>
    <cellStyle name="Header2 2 4 3 3" xfId="10126"/>
    <cellStyle name="Header2 2 4 3 4" xfId="10127"/>
    <cellStyle name="Header2 2 4 3 5" xfId="10128"/>
    <cellStyle name="Header2 2 4 3 6" xfId="10129"/>
    <cellStyle name="Header2 2 4 3 7" xfId="10130"/>
    <cellStyle name="Header2 2 4 4" xfId="10131"/>
    <cellStyle name="Header2 2 4 4 2" xfId="10132"/>
    <cellStyle name="Header2 2 4 4 3" xfId="10133"/>
    <cellStyle name="Header2 2 4 4 4" xfId="10134"/>
    <cellStyle name="Header2 2 4 5" xfId="10135"/>
    <cellStyle name="Header2 2 4 6" xfId="10136"/>
    <cellStyle name="Header2 2 4 7" xfId="10137"/>
    <cellStyle name="Header2 2 5" xfId="10138"/>
    <cellStyle name="Header2 2 5 2" xfId="10139"/>
    <cellStyle name="Header2 2 5 2 2" xfId="10140"/>
    <cellStyle name="Header2 2 5 2 3" xfId="10141"/>
    <cellStyle name="Header2 2 5 2 4" xfId="10142"/>
    <cellStyle name="Header2 2 5 3" xfId="10143"/>
    <cellStyle name="Header2 2 5 4" xfId="10144"/>
    <cellStyle name="Header2 2 5 5" xfId="10145"/>
    <cellStyle name="Header2 2 5 6" xfId="10146"/>
    <cellStyle name="Header2 2 5 7" xfId="10147"/>
    <cellStyle name="Header2 2 6" xfId="10148"/>
    <cellStyle name="Header2 2 6 2" xfId="10149"/>
    <cellStyle name="Header2 2 6 2 2" xfId="10150"/>
    <cellStyle name="Header2 2 6 2 3" xfId="10151"/>
    <cellStyle name="Header2 2 6 2 4" xfId="10152"/>
    <cellStyle name="Header2 2 6 3" xfId="10153"/>
    <cellStyle name="Header2 2 6 4" xfId="10154"/>
    <cellStyle name="Header2 2 6 5" xfId="10155"/>
    <cellStyle name="Header2 2 6 6" xfId="10156"/>
    <cellStyle name="Header2 2 7" xfId="10157"/>
    <cellStyle name="Header2 2 7 2" xfId="10158"/>
    <cellStyle name="Header2 2 7 3" xfId="10159"/>
    <cellStyle name="Header2 2 7 4" xfId="10160"/>
    <cellStyle name="Header2 2 8" xfId="10161"/>
    <cellStyle name="Header2 2 9" xfId="10162"/>
    <cellStyle name="Header2 20" xfId="10163"/>
    <cellStyle name="Header2 3" xfId="10164"/>
    <cellStyle name="Header2 3 10" xfId="10165"/>
    <cellStyle name="Header2 3 11" xfId="10166"/>
    <cellStyle name="Header2 3 2" xfId="10167"/>
    <cellStyle name="Header2 3 2 2" xfId="10168"/>
    <cellStyle name="Header2 3 2 2 2" xfId="10169"/>
    <cellStyle name="Header2 3 2 2 3" xfId="10170"/>
    <cellStyle name="Header2 3 2 2 4" xfId="10171"/>
    <cellStyle name="Header2 3 2 2 5" xfId="10172"/>
    <cellStyle name="Header2 3 2 2 6" xfId="10173"/>
    <cellStyle name="Header2 3 2 2 7" xfId="10174"/>
    <cellStyle name="Header2 3 2 2 8" xfId="10175"/>
    <cellStyle name="Header2 3 2 3" xfId="10176"/>
    <cellStyle name="Header2 3 2 3 2" xfId="10177"/>
    <cellStyle name="Header2 3 2 3 3" xfId="10178"/>
    <cellStyle name="Header2 3 2 3 4" xfId="10179"/>
    <cellStyle name="Header2 3 2 3 5" xfId="10180"/>
    <cellStyle name="Header2 3 2 3 6" xfId="10181"/>
    <cellStyle name="Header2 3 2 3 7" xfId="10182"/>
    <cellStyle name="Header2 3 2 4" xfId="10183"/>
    <cellStyle name="Header2 3 2 4 2" xfId="10184"/>
    <cellStyle name="Header2 3 2 4 3" xfId="10185"/>
    <cellStyle name="Header2 3 2 4 4" xfId="10186"/>
    <cellStyle name="Header2 3 2 5" xfId="10187"/>
    <cellStyle name="Header2 3 2 6" xfId="10188"/>
    <cellStyle name="Header2 3 2 7" xfId="10189"/>
    <cellStyle name="Header2 3 3" xfId="10190"/>
    <cellStyle name="Header2 3 3 2" xfId="10191"/>
    <cellStyle name="Header2 3 3 2 2" xfId="10192"/>
    <cellStyle name="Header2 3 3 2 3" xfId="10193"/>
    <cellStyle name="Header2 3 3 2 4" xfId="10194"/>
    <cellStyle name="Header2 3 3 2 5" xfId="10195"/>
    <cellStyle name="Header2 3 3 2 6" xfId="10196"/>
    <cellStyle name="Header2 3 3 2 7" xfId="10197"/>
    <cellStyle name="Header2 3 3 2 8" xfId="10198"/>
    <cellStyle name="Header2 3 3 3" xfId="10199"/>
    <cellStyle name="Header2 3 3 3 2" xfId="10200"/>
    <cellStyle name="Header2 3 3 3 3" xfId="10201"/>
    <cellStyle name="Header2 3 3 3 4" xfId="10202"/>
    <cellStyle name="Header2 3 3 3 5" xfId="10203"/>
    <cellStyle name="Header2 3 3 3 6" xfId="10204"/>
    <cellStyle name="Header2 3 3 3 7" xfId="10205"/>
    <cellStyle name="Header2 3 3 4" xfId="10206"/>
    <cellStyle name="Header2 3 3 4 2" xfId="10207"/>
    <cellStyle name="Header2 3 3 4 3" xfId="10208"/>
    <cellStyle name="Header2 3 3 4 4" xfId="10209"/>
    <cellStyle name="Header2 3 3 5" xfId="10210"/>
    <cellStyle name="Header2 3 3 6" xfId="10211"/>
    <cellStyle name="Header2 3 3 7" xfId="10212"/>
    <cellStyle name="Header2 3 4" xfId="10213"/>
    <cellStyle name="Header2 3 4 2" xfId="10214"/>
    <cellStyle name="Header2 3 4 2 2" xfId="10215"/>
    <cellStyle name="Header2 3 4 2 3" xfId="10216"/>
    <cellStyle name="Header2 3 4 2 4" xfId="10217"/>
    <cellStyle name="Header2 3 4 2 5" xfId="10218"/>
    <cellStyle name="Header2 3 4 2 6" xfId="10219"/>
    <cellStyle name="Header2 3 4 2 7" xfId="10220"/>
    <cellStyle name="Header2 3 4 2 8" xfId="10221"/>
    <cellStyle name="Header2 3 4 3" xfId="10222"/>
    <cellStyle name="Header2 3 4 3 2" xfId="10223"/>
    <cellStyle name="Header2 3 4 3 3" xfId="10224"/>
    <cellStyle name="Header2 3 4 3 4" xfId="10225"/>
    <cellStyle name="Header2 3 4 3 5" xfId="10226"/>
    <cellStyle name="Header2 3 4 3 6" xfId="10227"/>
    <cellStyle name="Header2 3 4 3 7" xfId="10228"/>
    <cellStyle name="Header2 3 4 4" xfId="10229"/>
    <cellStyle name="Header2 3 4 4 2" xfId="10230"/>
    <cellStyle name="Header2 3 4 4 3" xfId="10231"/>
    <cellStyle name="Header2 3 4 4 4" xfId="10232"/>
    <cellStyle name="Header2 3 4 5" xfId="10233"/>
    <cellStyle name="Header2 3 4 6" xfId="10234"/>
    <cellStyle name="Header2 3 4 7" xfId="10235"/>
    <cellStyle name="Header2 3 5" xfId="10236"/>
    <cellStyle name="Header2 3 5 2" xfId="10237"/>
    <cellStyle name="Header2 3 5 2 2" xfId="10238"/>
    <cellStyle name="Header2 3 5 2 3" xfId="10239"/>
    <cellStyle name="Header2 3 5 2 4" xfId="10240"/>
    <cellStyle name="Header2 3 5 3" xfId="10241"/>
    <cellStyle name="Header2 3 5 4" xfId="10242"/>
    <cellStyle name="Header2 3 5 5" xfId="10243"/>
    <cellStyle name="Header2 3 5 6" xfId="10244"/>
    <cellStyle name="Header2 3 5 7" xfId="10245"/>
    <cellStyle name="Header2 3 5 8" xfId="10246"/>
    <cellStyle name="Header2 3 6" xfId="10247"/>
    <cellStyle name="Header2 3 6 2" xfId="10248"/>
    <cellStyle name="Header2 3 6 2 2" xfId="10249"/>
    <cellStyle name="Header2 3 6 2 3" xfId="10250"/>
    <cellStyle name="Header2 3 6 2 4" xfId="10251"/>
    <cellStyle name="Header2 3 6 3" xfId="10252"/>
    <cellStyle name="Header2 3 6 4" xfId="10253"/>
    <cellStyle name="Header2 3 6 5" xfId="10254"/>
    <cellStyle name="Header2 3 6 6" xfId="10255"/>
    <cellStyle name="Header2 3 6 7" xfId="10256"/>
    <cellStyle name="Header2 3 7" xfId="10257"/>
    <cellStyle name="Header2 3 7 2" xfId="10258"/>
    <cellStyle name="Header2 3 7 2 2" xfId="10259"/>
    <cellStyle name="Header2 3 7 2 3" xfId="10260"/>
    <cellStyle name="Header2 3 7 2 4" xfId="10261"/>
    <cellStyle name="Header2 3 7 3" xfId="10262"/>
    <cellStyle name="Header2 3 7 4" xfId="10263"/>
    <cellStyle name="Header2 3 8" xfId="10264"/>
    <cellStyle name="Header2 3 8 2" xfId="10265"/>
    <cellStyle name="Header2 3 8 3" xfId="10266"/>
    <cellStyle name="Header2 3 8 4" xfId="10267"/>
    <cellStyle name="Header2 3 9" xfId="10268"/>
    <cellStyle name="Header2 4" xfId="10269"/>
    <cellStyle name="Header2 4 10" xfId="10270"/>
    <cellStyle name="Header2 4 11" xfId="10271"/>
    <cellStyle name="Header2 4 2" xfId="10272"/>
    <cellStyle name="Header2 4 2 2" xfId="10273"/>
    <cellStyle name="Header2 4 2 2 2" xfId="10274"/>
    <cellStyle name="Header2 4 2 2 3" xfId="10275"/>
    <cellStyle name="Header2 4 2 2 4" xfId="10276"/>
    <cellStyle name="Header2 4 2 2 5" xfId="10277"/>
    <cellStyle name="Header2 4 2 2 6" xfId="10278"/>
    <cellStyle name="Header2 4 2 2 7" xfId="10279"/>
    <cellStyle name="Header2 4 2 2 8" xfId="10280"/>
    <cellStyle name="Header2 4 2 3" xfId="10281"/>
    <cellStyle name="Header2 4 2 3 2" xfId="10282"/>
    <cellStyle name="Header2 4 2 3 3" xfId="10283"/>
    <cellStyle name="Header2 4 2 3 4" xfId="10284"/>
    <cellStyle name="Header2 4 2 3 5" xfId="10285"/>
    <cellStyle name="Header2 4 2 3 6" xfId="10286"/>
    <cellStyle name="Header2 4 2 3 7" xfId="10287"/>
    <cellStyle name="Header2 4 2 4" xfId="10288"/>
    <cellStyle name="Header2 4 2 4 2" xfId="10289"/>
    <cellStyle name="Header2 4 2 4 3" xfId="10290"/>
    <cellStyle name="Header2 4 2 4 4" xfId="10291"/>
    <cellStyle name="Header2 4 2 5" xfId="10292"/>
    <cellStyle name="Header2 4 2 6" xfId="10293"/>
    <cellStyle name="Header2 4 2 7" xfId="10294"/>
    <cellStyle name="Header2 4 3" xfId="10295"/>
    <cellStyle name="Header2 4 3 2" xfId="10296"/>
    <cellStyle name="Header2 4 3 2 2" xfId="10297"/>
    <cellStyle name="Header2 4 3 2 3" xfId="10298"/>
    <cellStyle name="Header2 4 3 2 4" xfId="10299"/>
    <cellStyle name="Header2 4 3 2 5" xfId="10300"/>
    <cellStyle name="Header2 4 3 2 6" xfId="10301"/>
    <cellStyle name="Header2 4 3 2 7" xfId="10302"/>
    <cellStyle name="Header2 4 3 2 8" xfId="10303"/>
    <cellStyle name="Header2 4 3 3" xfId="10304"/>
    <cellStyle name="Header2 4 3 3 2" xfId="10305"/>
    <cellStyle name="Header2 4 3 3 3" xfId="10306"/>
    <cellStyle name="Header2 4 3 3 4" xfId="10307"/>
    <cellStyle name="Header2 4 3 3 5" xfId="10308"/>
    <cellStyle name="Header2 4 3 3 6" xfId="10309"/>
    <cellStyle name="Header2 4 3 3 7" xfId="10310"/>
    <cellStyle name="Header2 4 3 4" xfId="10311"/>
    <cellStyle name="Header2 4 3 4 2" xfId="10312"/>
    <cellStyle name="Header2 4 3 4 3" xfId="10313"/>
    <cellStyle name="Header2 4 3 4 4" xfId="10314"/>
    <cellStyle name="Header2 4 3 5" xfId="10315"/>
    <cellStyle name="Header2 4 3 6" xfId="10316"/>
    <cellStyle name="Header2 4 3 7" xfId="10317"/>
    <cellStyle name="Header2 4 4" xfId="10318"/>
    <cellStyle name="Header2 4 4 2" xfId="10319"/>
    <cellStyle name="Header2 4 4 2 2" xfId="10320"/>
    <cellStyle name="Header2 4 4 2 3" xfId="10321"/>
    <cellStyle name="Header2 4 4 2 4" xfId="10322"/>
    <cellStyle name="Header2 4 4 2 5" xfId="10323"/>
    <cellStyle name="Header2 4 4 2 6" xfId="10324"/>
    <cellStyle name="Header2 4 4 2 7" xfId="10325"/>
    <cellStyle name="Header2 4 4 2 8" xfId="10326"/>
    <cellStyle name="Header2 4 4 3" xfId="10327"/>
    <cellStyle name="Header2 4 4 3 2" xfId="10328"/>
    <cellStyle name="Header2 4 4 3 3" xfId="10329"/>
    <cellStyle name="Header2 4 4 3 4" xfId="10330"/>
    <cellStyle name="Header2 4 4 3 5" xfId="10331"/>
    <cellStyle name="Header2 4 4 3 6" xfId="10332"/>
    <cellStyle name="Header2 4 4 3 7" xfId="10333"/>
    <cellStyle name="Header2 4 4 4" xfId="10334"/>
    <cellStyle name="Header2 4 4 4 2" xfId="10335"/>
    <cellStyle name="Header2 4 4 4 3" xfId="10336"/>
    <cellStyle name="Header2 4 4 4 4" xfId="10337"/>
    <cellStyle name="Header2 4 4 5" xfId="10338"/>
    <cellStyle name="Header2 4 4 6" xfId="10339"/>
    <cellStyle name="Header2 4 4 7" xfId="10340"/>
    <cellStyle name="Header2 4 5" xfId="10341"/>
    <cellStyle name="Header2 4 5 2" xfId="10342"/>
    <cellStyle name="Header2 4 5 3" xfId="10343"/>
    <cellStyle name="Header2 4 5 4" xfId="10344"/>
    <cellStyle name="Header2 4 5 5" xfId="10345"/>
    <cellStyle name="Header2 4 5 6" xfId="10346"/>
    <cellStyle name="Header2 4 5 7" xfId="10347"/>
    <cellStyle name="Header2 4 5 8" xfId="10348"/>
    <cellStyle name="Header2 4 6" xfId="10349"/>
    <cellStyle name="Header2 4 6 2" xfId="10350"/>
    <cellStyle name="Header2 4 6 3" xfId="10351"/>
    <cellStyle name="Header2 4 6 4" xfId="10352"/>
    <cellStyle name="Header2 4 6 5" xfId="10353"/>
    <cellStyle name="Header2 4 6 6" xfId="10354"/>
    <cellStyle name="Header2 4 6 7" xfId="10355"/>
    <cellStyle name="Header2 4 7" xfId="10356"/>
    <cellStyle name="Header2 4 7 2" xfId="10357"/>
    <cellStyle name="Header2 4 7 3" xfId="10358"/>
    <cellStyle name="Header2 4 7 4" xfId="10359"/>
    <cellStyle name="Header2 4 8" xfId="10360"/>
    <cellStyle name="Header2 4 9" xfId="10361"/>
    <cellStyle name="Header2 5" xfId="10362"/>
    <cellStyle name="Header2 5 10" xfId="10363"/>
    <cellStyle name="Header2 5 11" xfId="10364"/>
    <cellStyle name="Header2 5 2" xfId="10365"/>
    <cellStyle name="Header2 5 2 2" xfId="10366"/>
    <cellStyle name="Header2 5 2 2 2" xfId="10367"/>
    <cellStyle name="Header2 5 2 2 3" xfId="10368"/>
    <cellStyle name="Header2 5 2 2 4" xfId="10369"/>
    <cellStyle name="Header2 5 2 2 5" xfId="10370"/>
    <cellStyle name="Header2 5 2 2 6" xfId="10371"/>
    <cellStyle name="Header2 5 2 2 7" xfId="10372"/>
    <cellStyle name="Header2 5 2 2 8" xfId="10373"/>
    <cellStyle name="Header2 5 2 3" xfId="10374"/>
    <cellStyle name="Header2 5 2 3 2" xfId="10375"/>
    <cellStyle name="Header2 5 2 3 3" xfId="10376"/>
    <cellStyle name="Header2 5 2 3 4" xfId="10377"/>
    <cellStyle name="Header2 5 2 3 5" xfId="10378"/>
    <cellStyle name="Header2 5 2 3 6" xfId="10379"/>
    <cellStyle name="Header2 5 2 3 7" xfId="10380"/>
    <cellStyle name="Header2 5 2 4" xfId="10381"/>
    <cellStyle name="Header2 5 2 4 2" xfId="10382"/>
    <cellStyle name="Header2 5 2 4 3" xfId="10383"/>
    <cellStyle name="Header2 5 2 4 4" xfId="10384"/>
    <cellStyle name="Header2 5 2 5" xfId="10385"/>
    <cellStyle name="Header2 5 2 6" xfId="10386"/>
    <cellStyle name="Header2 5 2 7" xfId="10387"/>
    <cellStyle name="Header2 5 3" xfId="10388"/>
    <cellStyle name="Header2 5 3 2" xfId="10389"/>
    <cellStyle name="Header2 5 3 2 2" xfId="10390"/>
    <cellStyle name="Header2 5 3 2 3" xfId="10391"/>
    <cellStyle name="Header2 5 3 2 4" xfId="10392"/>
    <cellStyle name="Header2 5 3 2 5" xfId="10393"/>
    <cellStyle name="Header2 5 3 2 6" xfId="10394"/>
    <cellStyle name="Header2 5 3 2 7" xfId="10395"/>
    <cellStyle name="Header2 5 3 2 8" xfId="10396"/>
    <cellStyle name="Header2 5 3 3" xfId="10397"/>
    <cellStyle name="Header2 5 3 3 2" xfId="10398"/>
    <cellStyle name="Header2 5 3 3 3" xfId="10399"/>
    <cellStyle name="Header2 5 3 3 4" xfId="10400"/>
    <cellStyle name="Header2 5 3 3 5" xfId="10401"/>
    <cellStyle name="Header2 5 3 3 6" xfId="10402"/>
    <cellStyle name="Header2 5 3 3 7" xfId="10403"/>
    <cellStyle name="Header2 5 3 4" xfId="10404"/>
    <cellStyle name="Header2 5 3 4 2" xfId="10405"/>
    <cellStyle name="Header2 5 3 4 3" xfId="10406"/>
    <cellStyle name="Header2 5 3 4 4" xfId="10407"/>
    <cellStyle name="Header2 5 3 5" xfId="10408"/>
    <cellStyle name="Header2 5 3 6" xfId="10409"/>
    <cellStyle name="Header2 5 3 7" xfId="10410"/>
    <cellStyle name="Header2 5 4" xfId="10411"/>
    <cellStyle name="Header2 5 4 2" xfId="10412"/>
    <cellStyle name="Header2 5 4 2 2" xfId="10413"/>
    <cellStyle name="Header2 5 4 2 3" xfId="10414"/>
    <cellStyle name="Header2 5 4 2 4" xfId="10415"/>
    <cellStyle name="Header2 5 4 2 5" xfId="10416"/>
    <cellStyle name="Header2 5 4 2 6" xfId="10417"/>
    <cellStyle name="Header2 5 4 2 7" xfId="10418"/>
    <cellStyle name="Header2 5 4 2 8" xfId="10419"/>
    <cellStyle name="Header2 5 4 3" xfId="10420"/>
    <cellStyle name="Header2 5 4 3 2" xfId="10421"/>
    <cellStyle name="Header2 5 4 3 3" xfId="10422"/>
    <cellStyle name="Header2 5 4 3 4" xfId="10423"/>
    <cellStyle name="Header2 5 4 3 5" xfId="10424"/>
    <cellStyle name="Header2 5 4 3 6" xfId="10425"/>
    <cellStyle name="Header2 5 4 3 7" xfId="10426"/>
    <cellStyle name="Header2 5 4 4" xfId="10427"/>
    <cellStyle name="Header2 5 4 4 2" xfId="10428"/>
    <cellStyle name="Header2 5 4 4 3" xfId="10429"/>
    <cellStyle name="Header2 5 4 4 4" xfId="10430"/>
    <cellStyle name="Header2 5 4 5" xfId="10431"/>
    <cellStyle name="Header2 5 4 6" xfId="10432"/>
    <cellStyle name="Header2 5 4 7" xfId="10433"/>
    <cellStyle name="Header2 5 5" xfId="10434"/>
    <cellStyle name="Header2 5 5 2" xfId="10435"/>
    <cellStyle name="Header2 5 5 3" xfId="10436"/>
    <cellStyle name="Header2 5 5 4" xfId="10437"/>
    <cellStyle name="Header2 5 5 5" xfId="10438"/>
    <cellStyle name="Header2 5 5 6" xfId="10439"/>
    <cellStyle name="Header2 5 5 7" xfId="10440"/>
    <cellStyle name="Header2 5 5 8" xfId="10441"/>
    <cellStyle name="Header2 5 6" xfId="10442"/>
    <cellStyle name="Header2 5 6 2" xfId="10443"/>
    <cellStyle name="Header2 5 6 3" xfId="10444"/>
    <cellStyle name="Header2 5 6 4" xfId="10445"/>
    <cellStyle name="Header2 5 6 5" xfId="10446"/>
    <cellStyle name="Header2 5 6 6" xfId="10447"/>
    <cellStyle name="Header2 5 6 7" xfId="10448"/>
    <cellStyle name="Header2 5 7" xfId="10449"/>
    <cellStyle name="Header2 5 7 2" xfId="10450"/>
    <cellStyle name="Header2 5 7 3" xfId="10451"/>
    <cellStyle name="Header2 5 7 4" xfId="10452"/>
    <cellStyle name="Header2 5 8" xfId="10453"/>
    <cellStyle name="Header2 5 9" xfId="10454"/>
    <cellStyle name="Header2 6" xfId="10455"/>
    <cellStyle name="Header2 6 10" xfId="10456"/>
    <cellStyle name="Header2 6 11" xfId="10457"/>
    <cellStyle name="Header2 6 2" xfId="10458"/>
    <cellStyle name="Header2 6 2 2" xfId="10459"/>
    <cellStyle name="Header2 6 2 2 2" xfId="10460"/>
    <cellStyle name="Header2 6 2 2 3" xfId="10461"/>
    <cellStyle name="Header2 6 2 2 4" xfId="10462"/>
    <cellStyle name="Header2 6 2 2 5" xfId="10463"/>
    <cellStyle name="Header2 6 2 2 6" xfId="10464"/>
    <cellStyle name="Header2 6 2 2 7" xfId="10465"/>
    <cellStyle name="Header2 6 2 2 8" xfId="10466"/>
    <cellStyle name="Header2 6 2 3" xfId="10467"/>
    <cellStyle name="Header2 6 2 3 2" xfId="10468"/>
    <cellStyle name="Header2 6 2 3 3" xfId="10469"/>
    <cellStyle name="Header2 6 2 3 4" xfId="10470"/>
    <cellStyle name="Header2 6 2 3 5" xfId="10471"/>
    <cellStyle name="Header2 6 2 3 6" xfId="10472"/>
    <cellStyle name="Header2 6 2 3 7" xfId="10473"/>
    <cellStyle name="Header2 6 2 4" xfId="10474"/>
    <cellStyle name="Header2 6 2 4 2" xfId="10475"/>
    <cellStyle name="Header2 6 2 4 3" xfId="10476"/>
    <cellStyle name="Header2 6 2 4 4" xfId="10477"/>
    <cellStyle name="Header2 6 2 5" xfId="10478"/>
    <cellStyle name="Header2 6 2 6" xfId="10479"/>
    <cellStyle name="Header2 6 2 7" xfId="10480"/>
    <cellStyle name="Header2 6 3" xfId="10481"/>
    <cellStyle name="Header2 6 3 2" xfId="10482"/>
    <cellStyle name="Header2 6 3 2 2" xfId="10483"/>
    <cellStyle name="Header2 6 3 2 3" xfId="10484"/>
    <cellStyle name="Header2 6 3 2 4" xfId="10485"/>
    <cellStyle name="Header2 6 3 2 5" xfId="10486"/>
    <cellStyle name="Header2 6 3 2 6" xfId="10487"/>
    <cellStyle name="Header2 6 3 2 7" xfId="10488"/>
    <cellStyle name="Header2 6 3 2 8" xfId="10489"/>
    <cellStyle name="Header2 6 3 3" xfId="10490"/>
    <cellStyle name="Header2 6 3 3 2" xfId="10491"/>
    <cellStyle name="Header2 6 3 3 3" xfId="10492"/>
    <cellStyle name="Header2 6 3 3 4" xfId="10493"/>
    <cellStyle name="Header2 6 3 3 5" xfId="10494"/>
    <cellStyle name="Header2 6 3 3 6" xfId="10495"/>
    <cellStyle name="Header2 6 3 3 7" xfId="10496"/>
    <cellStyle name="Header2 6 3 4" xfId="10497"/>
    <cellStyle name="Header2 6 3 4 2" xfId="10498"/>
    <cellStyle name="Header2 6 3 4 3" xfId="10499"/>
    <cellStyle name="Header2 6 3 4 4" xfId="10500"/>
    <cellStyle name="Header2 6 3 5" xfId="10501"/>
    <cellStyle name="Header2 6 3 6" xfId="10502"/>
    <cellStyle name="Header2 6 3 7" xfId="10503"/>
    <cellStyle name="Header2 6 4" xfId="10504"/>
    <cellStyle name="Header2 6 4 2" xfId="10505"/>
    <cellStyle name="Header2 6 4 2 2" xfId="10506"/>
    <cellStyle name="Header2 6 4 2 3" xfId="10507"/>
    <cellStyle name="Header2 6 4 2 4" xfId="10508"/>
    <cellStyle name="Header2 6 4 2 5" xfId="10509"/>
    <cellStyle name="Header2 6 4 2 6" xfId="10510"/>
    <cellStyle name="Header2 6 4 2 7" xfId="10511"/>
    <cellStyle name="Header2 6 4 2 8" xfId="10512"/>
    <cellStyle name="Header2 6 4 3" xfId="10513"/>
    <cellStyle name="Header2 6 4 3 2" xfId="10514"/>
    <cellStyle name="Header2 6 4 3 3" xfId="10515"/>
    <cellStyle name="Header2 6 4 3 4" xfId="10516"/>
    <cellStyle name="Header2 6 4 3 5" xfId="10517"/>
    <cellStyle name="Header2 6 4 3 6" xfId="10518"/>
    <cellStyle name="Header2 6 4 3 7" xfId="10519"/>
    <cellStyle name="Header2 6 4 4" xfId="10520"/>
    <cellStyle name="Header2 6 4 4 2" xfId="10521"/>
    <cellStyle name="Header2 6 4 4 3" xfId="10522"/>
    <cellStyle name="Header2 6 4 4 4" xfId="10523"/>
    <cellStyle name="Header2 6 4 5" xfId="10524"/>
    <cellStyle name="Header2 6 4 6" xfId="10525"/>
    <cellStyle name="Header2 6 4 7" xfId="10526"/>
    <cellStyle name="Header2 6 5" xfId="10527"/>
    <cellStyle name="Header2 6 5 2" xfId="10528"/>
    <cellStyle name="Header2 6 5 3" xfId="10529"/>
    <cellStyle name="Header2 6 5 4" xfId="10530"/>
    <cellStyle name="Header2 6 5 5" xfId="10531"/>
    <cellStyle name="Header2 6 5 6" xfId="10532"/>
    <cellStyle name="Header2 6 5 7" xfId="10533"/>
    <cellStyle name="Header2 6 5 8" xfId="10534"/>
    <cellStyle name="Header2 6 6" xfId="10535"/>
    <cellStyle name="Header2 6 6 2" xfId="10536"/>
    <cellStyle name="Header2 6 6 3" xfId="10537"/>
    <cellStyle name="Header2 6 6 4" xfId="10538"/>
    <cellStyle name="Header2 6 6 5" xfId="10539"/>
    <cellStyle name="Header2 6 6 6" xfId="10540"/>
    <cellStyle name="Header2 6 6 7" xfId="10541"/>
    <cellStyle name="Header2 6 7" xfId="10542"/>
    <cellStyle name="Header2 6 7 2" xfId="10543"/>
    <cellStyle name="Header2 6 7 3" xfId="10544"/>
    <cellStyle name="Header2 6 7 4" xfId="10545"/>
    <cellStyle name="Header2 6 8" xfId="10546"/>
    <cellStyle name="Header2 6 9" xfId="10547"/>
    <cellStyle name="Header2 7" xfId="10548"/>
    <cellStyle name="Header2 7 10" xfId="10549"/>
    <cellStyle name="Header2 7 2" xfId="10550"/>
    <cellStyle name="Header2 7 2 2" xfId="10551"/>
    <cellStyle name="Header2 7 2 2 2" xfId="10552"/>
    <cellStyle name="Header2 7 2 2 3" xfId="10553"/>
    <cellStyle name="Header2 7 2 2 4" xfId="10554"/>
    <cellStyle name="Header2 7 2 2 5" xfId="10555"/>
    <cellStyle name="Header2 7 2 2 6" xfId="10556"/>
    <cellStyle name="Header2 7 2 2 7" xfId="10557"/>
    <cellStyle name="Header2 7 2 2 8" xfId="10558"/>
    <cellStyle name="Header2 7 2 3" xfId="10559"/>
    <cellStyle name="Header2 7 2 3 2" xfId="10560"/>
    <cellStyle name="Header2 7 2 3 3" xfId="10561"/>
    <cellStyle name="Header2 7 2 3 4" xfId="10562"/>
    <cellStyle name="Header2 7 2 3 5" xfId="10563"/>
    <cellStyle name="Header2 7 2 3 6" xfId="10564"/>
    <cellStyle name="Header2 7 2 3 7" xfId="10565"/>
    <cellStyle name="Header2 7 2 4" xfId="10566"/>
    <cellStyle name="Header2 7 2 4 2" xfId="10567"/>
    <cellStyle name="Header2 7 2 4 3" xfId="10568"/>
    <cellStyle name="Header2 7 2 4 4" xfId="10569"/>
    <cellStyle name="Header2 7 2 5" xfId="10570"/>
    <cellStyle name="Header2 7 2 6" xfId="10571"/>
    <cellStyle name="Header2 7 2 7" xfId="10572"/>
    <cellStyle name="Header2 7 3" xfId="10573"/>
    <cellStyle name="Header2 7 3 2" xfId="10574"/>
    <cellStyle name="Header2 7 3 2 2" xfId="10575"/>
    <cellStyle name="Header2 7 3 2 3" xfId="10576"/>
    <cellStyle name="Header2 7 3 2 4" xfId="10577"/>
    <cellStyle name="Header2 7 3 2 5" xfId="10578"/>
    <cellStyle name="Header2 7 3 2 6" xfId="10579"/>
    <cellStyle name="Header2 7 3 2 7" xfId="10580"/>
    <cellStyle name="Header2 7 3 2 8" xfId="10581"/>
    <cellStyle name="Header2 7 3 3" xfId="10582"/>
    <cellStyle name="Header2 7 3 3 2" xfId="10583"/>
    <cellStyle name="Header2 7 3 3 3" xfId="10584"/>
    <cellStyle name="Header2 7 3 3 4" xfId="10585"/>
    <cellStyle name="Header2 7 3 3 5" xfId="10586"/>
    <cellStyle name="Header2 7 3 3 6" xfId="10587"/>
    <cellStyle name="Header2 7 3 3 7" xfId="10588"/>
    <cellStyle name="Header2 7 3 4" xfId="10589"/>
    <cellStyle name="Header2 7 3 4 2" xfId="10590"/>
    <cellStyle name="Header2 7 3 4 3" xfId="10591"/>
    <cellStyle name="Header2 7 3 4 4" xfId="10592"/>
    <cellStyle name="Header2 7 3 5" xfId="10593"/>
    <cellStyle name="Header2 7 3 6" xfId="10594"/>
    <cellStyle name="Header2 7 3 7" xfId="10595"/>
    <cellStyle name="Header2 7 4" xfId="10596"/>
    <cellStyle name="Header2 7 4 2" xfId="10597"/>
    <cellStyle name="Header2 7 4 2 2" xfId="10598"/>
    <cellStyle name="Header2 7 4 2 3" xfId="10599"/>
    <cellStyle name="Header2 7 4 2 4" xfId="10600"/>
    <cellStyle name="Header2 7 4 2 5" xfId="10601"/>
    <cellStyle name="Header2 7 4 2 6" xfId="10602"/>
    <cellStyle name="Header2 7 4 2 7" xfId="10603"/>
    <cellStyle name="Header2 7 4 2 8" xfId="10604"/>
    <cellStyle name="Header2 7 4 3" xfId="10605"/>
    <cellStyle name="Header2 7 4 3 2" xfId="10606"/>
    <cellStyle name="Header2 7 4 3 3" xfId="10607"/>
    <cellStyle name="Header2 7 4 3 4" xfId="10608"/>
    <cellStyle name="Header2 7 4 3 5" xfId="10609"/>
    <cellStyle name="Header2 7 4 3 6" xfId="10610"/>
    <cellStyle name="Header2 7 4 3 7" xfId="10611"/>
    <cellStyle name="Header2 7 4 4" xfId="10612"/>
    <cellStyle name="Header2 7 4 4 2" xfId="10613"/>
    <cellStyle name="Header2 7 4 4 3" xfId="10614"/>
    <cellStyle name="Header2 7 4 4 4" xfId="10615"/>
    <cellStyle name="Header2 7 4 5" xfId="10616"/>
    <cellStyle name="Header2 7 4 6" xfId="10617"/>
    <cellStyle name="Header2 7 4 7" xfId="10618"/>
    <cellStyle name="Header2 7 5" xfId="10619"/>
    <cellStyle name="Header2 7 5 2" xfId="10620"/>
    <cellStyle name="Header2 7 5 3" xfId="10621"/>
    <cellStyle name="Header2 7 5 4" xfId="10622"/>
    <cellStyle name="Header2 7 5 5" xfId="10623"/>
    <cellStyle name="Header2 7 5 6" xfId="10624"/>
    <cellStyle name="Header2 7 5 7" xfId="10625"/>
    <cellStyle name="Header2 7 5 8" xfId="10626"/>
    <cellStyle name="Header2 7 6" xfId="10627"/>
    <cellStyle name="Header2 7 6 2" xfId="10628"/>
    <cellStyle name="Header2 7 6 3" xfId="10629"/>
    <cellStyle name="Header2 7 6 4" xfId="10630"/>
    <cellStyle name="Header2 7 6 5" xfId="10631"/>
    <cellStyle name="Header2 7 6 6" xfId="10632"/>
    <cellStyle name="Header2 7 6 7" xfId="10633"/>
    <cellStyle name="Header2 7 7" xfId="10634"/>
    <cellStyle name="Header2 7 7 2" xfId="10635"/>
    <cellStyle name="Header2 7 7 3" xfId="10636"/>
    <cellStyle name="Header2 7 7 4" xfId="10637"/>
    <cellStyle name="Header2 7 8" xfId="10638"/>
    <cellStyle name="Header2 7 9" xfId="10639"/>
    <cellStyle name="Header2 8" xfId="10640"/>
    <cellStyle name="Header2 8 10" xfId="10641"/>
    <cellStyle name="Header2 8 2" xfId="10642"/>
    <cellStyle name="Header2 8 2 2" xfId="10643"/>
    <cellStyle name="Header2 8 2 2 2" xfId="10644"/>
    <cellStyle name="Header2 8 2 2 3" xfId="10645"/>
    <cellStyle name="Header2 8 2 2 4" xfId="10646"/>
    <cellStyle name="Header2 8 2 2 5" xfId="10647"/>
    <cellStyle name="Header2 8 2 2 6" xfId="10648"/>
    <cellStyle name="Header2 8 2 2 7" xfId="10649"/>
    <cellStyle name="Header2 8 2 2 8" xfId="10650"/>
    <cellStyle name="Header2 8 2 3" xfId="10651"/>
    <cellStyle name="Header2 8 2 3 2" xfId="10652"/>
    <cellStyle name="Header2 8 2 3 3" xfId="10653"/>
    <cellStyle name="Header2 8 2 3 4" xfId="10654"/>
    <cellStyle name="Header2 8 2 3 5" xfId="10655"/>
    <cellStyle name="Header2 8 2 3 6" xfId="10656"/>
    <cellStyle name="Header2 8 2 3 7" xfId="10657"/>
    <cellStyle name="Header2 8 2 4" xfId="10658"/>
    <cellStyle name="Header2 8 2 4 2" xfId="10659"/>
    <cellStyle name="Header2 8 2 4 3" xfId="10660"/>
    <cellStyle name="Header2 8 2 4 4" xfId="10661"/>
    <cellStyle name="Header2 8 2 5" xfId="10662"/>
    <cellStyle name="Header2 8 2 6" xfId="10663"/>
    <cellStyle name="Header2 8 2 7" xfId="10664"/>
    <cellStyle name="Header2 8 3" xfId="10665"/>
    <cellStyle name="Header2 8 3 2" xfId="10666"/>
    <cellStyle name="Header2 8 3 2 2" xfId="10667"/>
    <cellStyle name="Header2 8 3 2 3" xfId="10668"/>
    <cellStyle name="Header2 8 3 2 4" xfId="10669"/>
    <cellStyle name="Header2 8 3 2 5" xfId="10670"/>
    <cellStyle name="Header2 8 3 2 6" xfId="10671"/>
    <cellStyle name="Header2 8 3 2 7" xfId="10672"/>
    <cellStyle name="Header2 8 3 2 8" xfId="10673"/>
    <cellStyle name="Header2 8 3 3" xfId="10674"/>
    <cellStyle name="Header2 8 3 3 2" xfId="10675"/>
    <cellStyle name="Header2 8 3 3 3" xfId="10676"/>
    <cellStyle name="Header2 8 3 3 4" xfId="10677"/>
    <cellStyle name="Header2 8 3 3 5" xfId="10678"/>
    <cellStyle name="Header2 8 3 3 6" xfId="10679"/>
    <cellStyle name="Header2 8 3 3 7" xfId="10680"/>
    <cellStyle name="Header2 8 3 4" xfId="10681"/>
    <cellStyle name="Header2 8 3 4 2" xfId="10682"/>
    <cellStyle name="Header2 8 3 4 3" xfId="10683"/>
    <cellStyle name="Header2 8 3 4 4" xfId="10684"/>
    <cellStyle name="Header2 8 3 5" xfId="10685"/>
    <cellStyle name="Header2 8 3 6" xfId="10686"/>
    <cellStyle name="Header2 8 3 7" xfId="10687"/>
    <cellStyle name="Header2 8 4" xfId="10688"/>
    <cellStyle name="Header2 8 4 2" xfId="10689"/>
    <cellStyle name="Header2 8 4 2 2" xfId="10690"/>
    <cellStyle name="Header2 8 4 2 3" xfId="10691"/>
    <cellStyle name="Header2 8 4 2 4" xfId="10692"/>
    <cellStyle name="Header2 8 4 2 5" xfId="10693"/>
    <cellStyle name="Header2 8 4 2 6" xfId="10694"/>
    <cellStyle name="Header2 8 4 2 7" xfId="10695"/>
    <cellStyle name="Header2 8 4 2 8" xfId="10696"/>
    <cellStyle name="Header2 8 4 3" xfId="10697"/>
    <cellStyle name="Header2 8 4 3 2" xfId="10698"/>
    <cellStyle name="Header2 8 4 3 3" xfId="10699"/>
    <cellStyle name="Header2 8 4 3 4" xfId="10700"/>
    <cellStyle name="Header2 8 4 3 5" xfId="10701"/>
    <cellStyle name="Header2 8 4 3 6" xfId="10702"/>
    <cellStyle name="Header2 8 4 3 7" xfId="10703"/>
    <cellStyle name="Header2 8 4 4" xfId="10704"/>
    <cellStyle name="Header2 8 4 4 2" xfId="10705"/>
    <cellStyle name="Header2 8 4 4 3" xfId="10706"/>
    <cellStyle name="Header2 8 4 4 4" xfId="10707"/>
    <cellStyle name="Header2 8 4 5" xfId="10708"/>
    <cellStyle name="Header2 8 4 6" xfId="10709"/>
    <cellStyle name="Header2 8 4 7" xfId="10710"/>
    <cellStyle name="Header2 8 5" xfId="10711"/>
    <cellStyle name="Header2 8 5 2" xfId="10712"/>
    <cellStyle name="Header2 8 5 3" xfId="10713"/>
    <cellStyle name="Header2 8 5 4" xfId="10714"/>
    <cellStyle name="Header2 8 5 5" xfId="10715"/>
    <cellStyle name="Header2 8 5 6" xfId="10716"/>
    <cellStyle name="Header2 8 5 7" xfId="10717"/>
    <cellStyle name="Header2 8 5 8" xfId="10718"/>
    <cellStyle name="Header2 8 6" xfId="10719"/>
    <cellStyle name="Header2 8 6 2" xfId="10720"/>
    <cellStyle name="Header2 8 6 3" xfId="10721"/>
    <cellStyle name="Header2 8 6 4" xfId="10722"/>
    <cellStyle name="Header2 8 6 5" xfId="10723"/>
    <cellStyle name="Header2 8 6 6" xfId="10724"/>
    <cellStyle name="Header2 8 6 7" xfId="10725"/>
    <cellStyle name="Header2 8 7" xfId="10726"/>
    <cellStyle name="Header2 8 7 2" xfId="10727"/>
    <cellStyle name="Header2 8 7 3" xfId="10728"/>
    <cellStyle name="Header2 8 7 4" xfId="10729"/>
    <cellStyle name="Header2 8 8" xfId="10730"/>
    <cellStyle name="Header2 8 9" xfId="10731"/>
    <cellStyle name="Header2 9" xfId="10732"/>
    <cellStyle name="Header2 9 10" xfId="10733"/>
    <cellStyle name="Header2 9 2" xfId="10734"/>
    <cellStyle name="Header2 9 2 2" xfId="10735"/>
    <cellStyle name="Header2 9 2 2 2" xfId="10736"/>
    <cellStyle name="Header2 9 2 2 3" xfId="10737"/>
    <cellStyle name="Header2 9 2 2 4" xfId="10738"/>
    <cellStyle name="Header2 9 2 2 5" xfId="10739"/>
    <cellStyle name="Header2 9 2 2 6" xfId="10740"/>
    <cellStyle name="Header2 9 2 2 7" xfId="10741"/>
    <cellStyle name="Header2 9 2 2 8" xfId="10742"/>
    <cellStyle name="Header2 9 2 3" xfId="10743"/>
    <cellStyle name="Header2 9 2 3 2" xfId="10744"/>
    <cellStyle name="Header2 9 2 3 3" xfId="10745"/>
    <cellStyle name="Header2 9 2 3 4" xfId="10746"/>
    <cellStyle name="Header2 9 2 3 5" xfId="10747"/>
    <cellStyle name="Header2 9 2 3 6" xfId="10748"/>
    <cellStyle name="Header2 9 2 3 7" xfId="10749"/>
    <cellStyle name="Header2 9 2 4" xfId="10750"/>
    <cellStyle name="Header2 9 2 4 2" xfId="10751"/>
    <cellStyle name="Header2 9 2 4 3" xfId="10752"/>
    <cellStyle name="Header2 9 2 4 4" xfId="10753"/>
    <cellStyle name="Header2 9 2 5" xfId="10754"/>
    <cellStyle name="Header2 9 2 6" xfId="10755"/>
    <cellStyle name="Header2 9 2 7" xfId="10756"/>
    <cellStyle name="Header2 9 3" xfId="10757"/>
    <cellStyle name="Header2 9 3 2" xfId="10758"/>
    <cellStyle name="Header2 9 3 2 2" xfId="10759"/>
    <cellStyle name="Header2 9 3 2 3" xfId="10760"/>
    <cellStyle name="Header2 9 3 2 4" xfId="10761"/>
    <cellStyle name="Header2 9 3 2 5" xfId="10762"/>
    <cellStyle name="Header2 9 3 2 6" xfId="10763"/>
    <cellStyle name="Header2 9 3 2 7" xfId="10764"/>
    <cellStyle name="Header2 9 3 2 8" xfId="10765"/>
    <cellStyle name="Header2 9 3 3" xfId="10766"/>
    <cellStyle name="Header2 9 3 3 2" xfId="10767"/>
    <cellStyle name="Header2 9 3 3 3" xfId="10768"/>
    <cellStyle name="Header2 9 3 3 4" xfId="10769"/>
    <cellStyle name="Header2 9 3 3 5" xfId="10770"/>
    <cellStyle name="Header2 9 3 3 6" xfId="10771"/>
    <cellStyle name="Header2 9 3 3 7" xfId="10772"/>
    <cellStyle name="Header2 9 3 4" xfId="10773"/>
    <cellStyle name="Header2 9 3 4 2" xfId="10774"/>
    <cellStyle name="Header2 9 3 4 3" xfId="10775"/>
    <cellStyle name="Header2 9 3 4 4" xfId="10776"/>
    <cellStyle name="Header2 9 3 5" xfId="10777"/>
    <cellStyle name="Header2 9 3 6" xfId="10778"/>
    <cellStyle name="Header2 9 3 7" xfId="10779"/>
    <cellStyle name="Header2 9 4" xfId="10780"/>
    <cellStyle name="Header2 9 4 2" xfId="10781"/>
    <cellStyle name="Header2 9 4 2 2" xfId="10782"/>
    <cellStyle name="Header2 9 4 2 3" xfId="10783"/>
    <cellStyle name="Header2 9 4 2 4" xfId="10784"/>
    <cellStyle name="Header2 9 4 2 5" xfId="10785"/>
    <cellStyle name="Header2 9 4 2 6" xfId="10786"/>
    <cellStyle name="Header2 9 4 2 7" xfId="10787"/>
    <cellStyle name="Header2 9 4 2 8" xfId="10788"/>
    <cellStyle name="Header2 9 4 3" xfId="10789"/>
    <cellStyle name="Header2 9 4 3 2" xfId="10790"/>
    <cellStyle name="Header2 9 4 3 3" xfId="10791"/>
    <cellStyle name="Header2 9 4 3 4" xfId="10792"/>
    <cellStyle name="Header2 9 4 3 5" xfId="10793"/>
    <cellStyle name="Header2 9 4 3 6" xfId="10794"/>
    <cellStyle name="Header2 9 4 3 7" xfId="10795"/>
    <cellStyle name="Header2 9 4 4" xfId="10796"/>
    <cellStyle name="Header2 9 4 4 2" xfId="10797"/>
    <cellStyle name="Header2 9 4 4 3" xfId="10798"/>
    <cellStyle name="Header2 9 4 4 4" xfId="10799"/>
    <cellStyle name="Header2 9 4 5" xfId="10800"/>
    <cellStyle name="Header2 9 4 6" xfId="10801"/>
    <cellStyle name="Header2 9 4 7" xfId="10802"/>
    <cellStyle name="Header2 9 5" xfId="10803"/>
    <cellStyle name="Header2 9 5 2" xfId="10804"/>
    <cellStyle name="Header2 9 5 3" xfId="10805"/>
    <cellStyle name="Header2 9 5 4" xfId="10806"/>
    <cellStyle name="Header2 9 5 5" xfId="10807"/>
    <cellStyle name="Header2 9 5 6" xfId="10808"/>
    <cellStyle name="Header2 9 5 7" xfId="10809"/>
    <cellStyle name="Header2 9 5 8" xfId="10810"/>
    <cellStyle name="Header2 9 6" xfId="10811"/>
    <cellStyle name="Header2 9 6 2" xfId="10812"/>
    <cellStyle name="Header2 9 6 3" xfId="10813"/>
    <cellStyle name="Header2 9 6 4" xfId="10814"/>
    <cellStyle name="Header2 9 6 5" xfId="10815"/>
    <cellStyle name="Header2 9 6 6" xfId="10816"/>
    <cellStyle name="Header2 9 6 7" xfId="10817"/>
    <cellStyle name="Header2 9 7" xfId="10818"/>
    <cellStyle name="Header2 9 7 2" xfId="10819"/>
    <cellStyle name="Header2 9 7 3" xfId="10820"/>
    <cellStyle name="Header2 9 7 4" xfId="10821"/>
    <cellStyle name="Header2 9 8" xfId="10822"/>
    <cellStyle name="Header2 9 9" xfId="10823"/>
    <cellStyle name="Heading" xfId="10824"/>
    <cellStyle name="Heading 1" xfId="10825"/>
    <cellStyle name="Heading 1 2" xfId="10826"/>
    <cellStyle name="Heading 1 3" xfId="10827"/>
    <cellStyle name="Heading 1 4" xfId="10828"/>
    <cellStyle name="Heading 1 5" xfId="10829"/>
    <cellStyle name="Heading 2" xfId="10830"/>
    <cellStyle name="Heading 2 2" xfId="10831"/>
    <cellStyle name="Heading 2 2 2" xfId="10832"/>
    <cellStyle name="Heading 2 3" xfId="10833"/>
    <cellStyle name="Heading 2 4" xfId="10834"/>
    <cellStyle name="Heading 2 5" xfId="10835"/>
    <cellStyle name="Heading 2 6" xfId="10836"/>
    <cellStyle name="Heading 3" xfId="10837"/>
    <cellStyle name="Heading 3 2" xfId="10838"/>
    <cellStyle name="Heading 3 3" xfId="10839"/>
    <cellStyle name="Heading 3 4" xfId="10840"/>
    <cellStyle name="Heading 3 5" xfId="10841"/>
    <cellStyle name="Heading 4" xfId="10842"/>
    <cellStyle name="Heading 4 2" xfId="10843"/>
    <cellStyle name="Heading 4 3" xfId="10844"/>
    <cellStyle name="Heading 4 4" xfId="10845"/>
    <cellStyle name="heading 4 5" xfId="10846"/>
    <cellStyle name="Heading 5" xfId="10847"/>
    <cellStyle name="heading 5 2" xfId="10848"/>
    <cellStyle name="heading 6" xfId="10849"/>
    <cellStyle name="heading 7" xfId="10850"/>
    <cellStyle name="heading_a2" xfId="10851"/>
    <cellStyle name="Heading1" xfId="10852"/>
    <cellStyle name="Heading2" xfId="10853"/>
    <cellStyle name="Heading2 2" xfId="10854"/>
    <cellStyle name="Heading2_46EP.2012(v0.1)" xfId="10855"/>
    <cellStyle name="HeadingS" xfId="10856"/>
    <cellStyle name="HeadingS 2" xfId="10857"/>
    <cellStyle name="HeadingS 3" xfId="10858"/>
    <cellStyle name="HeadingS 4" xfId="10859"/>
    <cellStyle name="Hide" xfId="10860"/>
    <cellStyle name="Hyperlink" xfId="10861"/>
    <cellStyle name="Hyperlink 2" xfId="10862"/>
    <cellStyle name="Hyperlink 3" xfId="10863"/>
    <cellStyle name="Hyperlink 3 2" xfId="10864"/>
    <cellStyle name="Hyperlink 4" xfId="10865"/>
    <cellStyle name="Iau?iue_?anoiau" xfId="10866"/>
    <cellStyle name="Îáű÷íűé__FES" xfId="10867"/>
    <cellStyle name="Îáû÷íûé_cogs" xfId="10868"/>
    <cellStyle name="Îňęđűâŕâřŕ˙ń˙ ăčďĺđńńűëęŕ" xfId="10869"/>
    <cellStyle name="Info" xfId="10870"/>
    <cellStyle name="Info 2" xfId="10871"/>
    <cellStyle name="Info 3" xfId="10872"/>
    <cellStyle name="Input" xfId="10873"/>
    <cellStyle name="Input 10" xfId="10874"/>
    <cellStyle name="Input 10 10" xfId="10875"/>
    <cellStyle name="Input 10 11" xfId="10876"/>
    <cellStyle name="Input 10 2" xfId="10877"/>
    <cellStyle name="Input 10 2 2" xfId="10878"/>
    <cellStyle name="Input 10 2 2 2" xfId="10879"/>
    <cellStyle name="Input 10 2 2 3" xfId="10880"/>
    <cellStyle name="Input 10 2 2 4" xfId="10881"/>
    <cellStyle name="Input 10 2 2 5" xfId="10882"/>
    <cellStyle name="Input 10 2 2 6" xfId="10883"/>
    <cellStyle name="Input 10 2 2 7" xfId="10884"/>
    <cellStyle name="Input 10 2 3" xfId="10885"/>
    <cellStyle name="Input 10 2 3 2" xfId="10886"/>
    <cellStyle name="Input 10 2 3 3" xfId="10887"/>
    <cellStyle name="Input 10 2 3 4" xfId="10888"/>
    <cellStyle name="Input 10 2 3 5" xfId="10889"/>
    <cellStyle name="Input 10 2 3 6" xfId="10890"/>
    <cellStyle name="Input 10 2 4" xfId="10891"/>
    <cellStyle name="Input 10 2 5" xfId="10892"/>
    <cellStyle name="Input 10 2 6" xfId="10893"/>
    <cellStyle name="Input 10 2 7" xfId="10894"/>
    <cellStyle name="Input 10 2 8" xfId="10895"/>
    <cellStyle name="Input 10 3" xfId="10896"/>
    <cellStyle name="Input 10 3 2" xfId="10897"/>
    <cellStyle name="Input 10 3 2 2" xfId="10898"/>
    <cellStyle name="Input 10 3 2 3" xfId="10899"/>
    <cellStyle name="Input 10 3 2 4" xfId="10900"/>
    <cellStyle name="Input 10 3 2 5" xfId="10901"/>
    <cellStyle name="Input 10 3 2 6" xfId="10902"/>
    <cellStyle name="Input 10 3 2 7" xfId="10903"/>
    <cellStyle name="Input 10 3 3" xfId="10904"/>
    <cellStyle name="Input 10 3 3 2" xfId="10905"/>
    <cellStyle name="Input 10 3 3 3" xfId="10906"/>
    <cellStyle name="Input 10 3 3 4" xfId="10907"/>
    <cellStyle name="Input 10 3 3 5" xfId="10908"/>
    <cellStyle name="Input 10 3 3 6" xfId="10909"/>
    <cellStyle name="Input 10 3 4" xfId="10910"/>
    <cellStyle name="Input 10 3 5" xfId="10911"/>
    <cellStyle name="Input 10 3 6" xfId="10912"/>
    <cellStyle name="Input 10 3 7" xfId="10913"/>
    <cellStyle name="Input 10 3 8" xfId="10914"/>
    <cellStyle name="Input 10 4" xfId="10915"/>
    <cellStyle name="Input 10 4 2" xfId="10916"/>
    <cellStyle name="Input 10 4 2 2" xfId="10917"/>
    <cellStyle name="Input 10 4 2 3" xfId="10918"/>
    <cellStyle name="Input 10 4 2 4" xfId="10919"/>
    <cellStyle name="Input 10 4 2 5" xfId="10920"/>
    <cellStyle name="Input 10 4 2 6" xfId="10921"/>
    <cellStyle name="Input 10 4 2 7" xfId="10922"/>
    <cellStyle name="Input 10 4 3" xfId="10923"/>
    <cellStyle name="Input 10 4 3 2" xfId="10924"/>
    <cellStyle name="Input 10 4 3 3" xfId="10925"/>
    <cellStyle name="Input 10 4 3 4" xfId="10926"/>
    <cellStyle name="Input 10 4 3 5" xfId="10927"/>
    <cellStyle name="Input 10 4 3 6" xfId="10928"/>
    <cellStyle name="Input 10 4 4" xfId="10929"/>
    <cellStyle name="Input 10 4 5" xfId="10930"/>
    <cellStyle name="Input 10 4 6" xfId="10931"/>
    <cellStyle name="Input 10 4 7" xfId="10932"/>
    <cellStyle name="Input 10 4 8" xfId="10933"/>
    <cellStyle name="Input 10 5" xfId="10934"/>
    <cellStyle name="Input 10 5 2" xfId="10935"/>
    <cellStyle name="Input 10 5 3" xfId="10936"/>
    <cellStyle name="Input 10 5 4" xfId="10937"/>
    <cellStyle name="Input 10 5 5" xfId="10938"/>
    <cellStyle name="Input 10 5 6" xfId="10939"/>
    <cellStyle name="Input 10 5 7" xfId="10940"/>
    <cellStyle name="Input 10 6" xfId="10941"/>
    <cellStyle name="Input 10 6 2" xfId="10942"/>
    <cellStyle name="Input 10 6 3" xfId="10943"/>
    <cellStyle name="Input 10 6 4" xfId="10944"/>
    <cellStyle name="Input 10 6 5" xfId="10945"/>
    <cellStyle name="Input 10 6 6" xfId="10946"/>
    <cellStyle name="Input 10 7" xfId="10947"/>
    <cellStyle name="Input 10 8" xfId="10948"/>
    <cellStyle name="Input 10 9" xfId="10949"/>
    <cellStyle name="Input 11" xfId="10950"/>
    <cellStyle name="Input 11 10" xfId="10951"/>
    <cellStyle name="Input 11 11" xfId="10952"/>
    <cellStyle name="Input 11 2" xfId="10953"/>
    <cellStyle name="Input 11 2 2" xfId="10954"/>
    <cellStyle name="Input 11 2 2 2" xfId="10955"/>
    <cellStyle name="Input 11 2 2 3" xfId="10956"/>
    <cellStyle name="Input 11 2 2 4" xfId="10957"/>
    <cellStyle name="Input 11 2 2 5" xfId="10958"/>
    <cellStyle name="Input 11 2 2 6" xfId="10959"/>
    <cellStyle name="Input 11 2 2 7" xfId="10960"/>
    <cellStyle name="Input 11 2 3" xfId="10961"/>
    <cellStyle name="Input 11 2 3 2" xfId="10962"/>
    <cellStyle name="Input 11 2 3 3" xfId="10963"/>
    <cellStyle name="Input 11 2 3 4" xfId="10964"/>
    <cellStyle name="Input 11 2 3 5" xfId="10965"/>
    <cellStyle name="Input 11 2 3 6" xfId="10966"/>
    <cellStyle name="Input 11 2 4" xfId="10967"/>
    <cellStyle name="Input 11 2 5" xfId="10968"/>
    <cellStyle name="Input 11 2 6" xfId="10969"/>
    <cellStyle name="Input 11 2 7" xfId="10970"/>
    <cellStyle name="Input 11 2 8" xfId="10971"/>
    <cellStyle name="Input 11 3" xfId="10972"/>
    <cellStyle name="Input 11 3 2" xfId="10973"/>
    <cellStyle name="Input 11 3 2 2" xfId="10974"/>
    <cellStyle name="Input 11 3 2 3" xfId="10975"/>
    <cellStyle name="Input 11 3 2 4" xfId="10976"/>
    <cellStyle name="Input 11 3 2 5" xfId="10977"/>
    <cellStyle name="Input 11 3 2 6" xfId="10978"/>
    <cellStyle name="Input 11 3 2 7" xfId="10979"/>
    <cellStyle name="Input 11 3 3" xfId="10980"/>
    <cellStyle name="Input 11 3 3 2" xfId="10981"/>
    <cellStyle name="Input 11 3 3 3" xfId="10982"/>
    <cellStyle name="Input 11 3 3 4" xfId="10983"/>
    <cellStyle name="Input 11 3 3 5" xfId="10984"/>
    <cellStyle name="Input 11 3 3 6" xfId="10985"/>
    <cellStyle name="Input 11 3 4" xfId="10986"/>
    <cellStyle name="Input 11 3 5" xfId="10987"/>
    <cellStyle name="Input 11 3 6" xfId="10988"/>
    <cellStyle name="Input 11 3 7" xfId="10989"/>
    <cellStyle name="Input 11 3 8" xfId="10990"/>
    <cellStyle name="Input 11 4" xfId="10991"/>
    <cellStyle name="Input 11 4 2" xfId="10992"/>
    <cellStyle name="Input 11 4 2 2" xfId="10993"/>
    <cellStyle name="Input 11 4 2 3" xfId="10994"/>
    <cellStyle name="Input 11 4 2 4" xfId="10995"/>
    <cellStyle name="Input 11 4 2 5" xfId="10996"/>
    <cellStyle name="Input 11 4 2 6" xfId="10997"/>
    <cellStyle name="Input 11 4 2 7" xfId="10998"/>
    <cellStyle name="Input 11 4 3" xfId="10999"/>
    <cellStyle name="Input 11 4 3 2" xfId="11000"/>
    <cellStyle name="Input 11 4 3 3" xfId="11001"/>
    <cellStyle name="Input 11 4 3 4" xfId="11002"/>
    <cellStyle name="Input 11 4 3 5" xfId="11003"/>
    <cellStyle name="Input 11 4 3 6" xfId="11004"/>
    <cellStyle name="Input 11 4 4" xfId="11005"/>
    <cellStyle name="Input 11 4 5" xfId="11006"/>
    <cellStyle name="Input 11 4 6" xfId="11007"/>
    <cellStyle name="Input 11 4 7" xfId="11008"/>
    <cellStyle name="Input 11 4 8" xfId="11009"/>
    <cellStyle name="Input 11 5" xfId="11010"/>
    <cellStyle name="Input 11 5 2" xfId="11011"/>
    <cellStyle name="Input 11 5 3" xfId="11012"/>
    <cellStyle name="Input 11 5 4" xfId="11013"/>
    <cellStyle name="Input 11 5 5" xfId="11014"/>
    <cellStyle name="Input 11 5 6" xfId="11015"/>
    <cellStyle name="Input 11 5 7" xfId="11016"/>
    <cellStyle name="Input 11 6" xfId="11017"/>
    <cellStyle name="Input 11 6 2" xfId="11018"/>
    <cellStyle name="Input 11 6 3" xfId="11019"/>
    <cellStyle name="Input 11 6 4" xfId="11020"/>
    <cellStyle name="Input 11 6 5" xfId="11021"/>
    <cellStyle name="Input 11 6 6" xfId="11022"/>
    <cellStyle name="Input 11 7" xfId="11023"/>
    <cellStyle name="Input 11 8" xfId="11024"/>
    <cellStyle name="Input 11 9" xfId="11025"/>
    <cellStyle name="Input 12" xfId="11026"/>
    <cellStyle name="Input 12 10" xfId="11027"/>
    <cellStyle name="Input 12 11" xfId="11028"/>
    <cellStyle name="Input 12 2" xfId="11029"/>
    <cellStyle name="Input 12 2 2" xfId="11030"/>
    <cellStyle name="Input 12 2 2 2" xfId="11031"/>
    <cellStyle name="Input 12 2 2 3" xfId="11032"/>
    <cellStyle name="Input 12 2 2 4" xfId="11033"/>
    <cellStyle name="Input 12 2 2 5" xfId="11034"/>
    <cellStyle name="Input 12 2 2 6" xfId="11035"/>
    <cellStyle name="Input 12 2 2 7" xfId="11036"/>
    <cellStyle name="Input 12 2 3" xfId="11037"/>
    <cellStyle name="Input 12 2 3 2" xfId="11038"/>
    <cellStyle name="Input 12 2 3 3" xfId="11039"/>
    <cellStyle name="Input 12 2 3 4" xfId="11040"/>
    <cellStyle name="Input 12 2 3 5" xfId="11041"/>
    <cellStyle name="Input 12 2 3 6" xfId="11042"/>
    <cellStyle name="Input 12 2 4" xfId="11043"/>
    <cellStyle name="Input 12 2 5" xfId="11044"/>
    <cellStyle name="Input 12 2 6" xfId="11045"/>
    <cellStyle name="Input 12 2 7" xfId="11046"/>
    <cellStyle name="Input 12 2 8" xfId="11047"/>
    <cellStyle name="Input 12 3" xfId="11048"/>
    <cellStyle name="Input 12 3 2" xfId="11049"/>
    <cellStyle name="Input 12 3 2 2" xfId="11050"/>
    <cellStyle name="Input 12 3 2 3" xfId="11051"/>
    <cellStyle name="Input 12 3 2 4" xfId="11052"/>
    <cellStyle name="Input 12 3 2 5" xfId="11053"/>
    <cellStyle name="Input 12 3 2 6" xfId="11054"/>
    <cellStyle name="Input 12 3 2 7" xfId="11055"/>
    <cellStyle name="Input 12 3 3" xfId="11056"/>
    <cellStyle name="Input 12 3 3 2" xfId="11057"/>
    <cellStyle name="Input 12 3 3 3" xfId="11058"/>
    <cellStyle name="Input 12 3 3 4" xfId="11059"/>
    <cellStyle name="Input 12 3 3 5" xfId="11060"/>
    <cellStyle name="Input 12 3 3 6" xfId="11061"/>
    <cellStyle name="Input 12 3 4" xfId="11062"/>
    <cellStyle name="Input 12 3 5" xfId="11063"/>
    <cellStyle name="Input 12 3 6" xfId="11064"/>
    <cellStyle name="Input 12 3 7" xfId="11065"/>
    <cellStyle name="Input 12 3 8" xfId="11066"/>
    <cellStyle name="Input 12 4" xfId="11067"/>
    <cellStyle name="Input 12 4 2" xfId="11068"/>
    <cellStyle name="Input 12 4 2 2" xfId="11069"/>
    <cellStyle name="Input 12 4 2 3" xfId="11070"/>
    <cellStyle name="Input 12 4 2 4" xfId="11071"/>
    <cellStyle name="Input 12 4 2 5" xfId="11072"/>
    <cellStyle name="Input 12 4 2 6" xfId="11073"/>
    <cellStyle name="Input 12 4 2 7" xfId="11074"/>
    <cellStyle name="Input 12 4 3" xfId="11075"/>
    <cellStyle name="Input 12 4 3 2" xfId="11076"/>
    <cellStyle name="Input 12 4 3 3" xfId="11077"/>
    <cellStyle name="Input 12 4 3 4" xfId="11078"/>
    <cellStyle name="Input 12 4 3 5" xfId="11079"/>
    <cellStyle name="Input 12 4 3 6" xfId="11080"/>
    <cellStyle name="Input 12 4 4" xfId="11081"/>
    <cellStyle name="Input 12 4 5" xfId="11082"/>
    <cellStyle name="Input 12 4 6" xfId="11083"/>
    <cellStyle name="Input 12 4 7" xfId="11084"/>
    <cellStyle name="Input 12 4 8" xfId="11085"/>
    <cellStyle name="Input 12 5" xfId="11086"/>
    <cellStyle name="Input 12 5 2" xfId="11087"/>
    <cellStyle name="Input 12 5 3" xfId="11088"/>
    <cellStyle name="Input 12 5 4" xfId="11089"/>
    <cellStyle name="Input 12 5 5" xfId="11090"/>
    <cellStyle name="Input 12 5 6" xfId="11091"/>
    <cellStyle name="Input 12 5 7" xfId="11092"/>
    <cellStyle name="Input 12 6" xfId="11093"/>
    <cellStyle name="Input 12 6 2" xfId="11094"/>
    <cellStyle name="Input 12 6 3" xfId="11095"/>
    <cellStyle name="Input 12 6 4" xfId="11096"/>
    <cellStyle name="Input 12 6 5" xfId="11097"/>
    <cellStyle name="Input 12 6 6" xfId="11098"/>
    <cellStyle name="Input 12 7" xfId="11099"/>
    <cellStyle name="Input 12 8" xfId="11100"/>
    <cellStyle name="Input 12 9" xfId="11101"/>
    <cellStyle name="Input 13" xfId="11102"/>
    <cellStyle name="Input 13 10" xfId="11103"/>
    <cellStyle name="Input 13 11" xfId="11104"/>
    <cellStyle name="Input 13 2" xfId="11105"/>
    <cellStyle name="Input 13 2 2" xfId="11106"/>
    <cellStyle name="Input 13 2 2 2" xfId="11107"/>
    <cellStyle name="Input 13 2 2 3" xfId="11108"/>
    <cellStyle name="Input 13 2 2 4" xfId="11109"/>
    <cellStyle name="Input 13 2 2 5" xfId="11110"/>
    <cellStyle name="Input 13 2 2 6" xfId="11111"/>
    <cellStyle name="Input 13 2 2 7" xfId="11112"/>
    <cellStyle name="Input 13 2 3" xfId="11113"/>
    <cellStyle name="Input 13 2 3 2" xfId="11114"/>
    <cellStyle name="Input 13 2 3 3" xfId="11115"/>
    <cellStyle name="Input 13 2 3 4" xfId="11116"/>
    <cellStyle name="Input 13 2 3 5" xfId="11117"/>
    <cellStyle name="Input 13 2 3 6" xfId="11118"/>
    <cellStyle name="Input 13 2 4" xfId="11119"/>
    <cellStyle name="Input 13 2 5" xfId="11120"/>
    <cellStyle name="Input 13 2 6" xfId="11121"/>
    <cellStyle name="Input 13 2 7" xfId="11122"/>
    <cellStyle name="Input 13 2 8" xfId="11123"/>
    <cellStyle name="Input 13 3" xfId="11124"/>
    <cellStyle name="Input 13 3 2" xfId="11125"/>
    <cellStyle name="Input 13 3 2 2" xfId="11126"/>
    <cellStyle name="Input 13 3 2 3" xfId="11127"/>
    <cellStyle name="Input 13 3 2 4" xfId="11128"/>
    <cellStyle name="Input 13 3 2 5" xfId="11129"/>
    <cellStyle name="Input 13 3 2 6" xfId="11130"/>
    <cellStyle name="Input 13 3 2 7" xfId="11131"/>
    <cellStyle name="Input 13 3 3" xfId="11132"/>
    <cellStyle name="Input 13 3 3 2" xfId="11133"/>
    <cellStyle name="Input 13 3 3 3" xfId="11134"/>
    <cellStyle name="Input 13 3 3 4" xfId="11135"/>
    <cellStyle name="Input 13 3 3 5" xfId="11136"/>
    <cellStyle name="Input 13 3 3 6" xfId="11137"/>
    <cellStyle name="Input 13 3 4" xfId="11138"/>
    <cellStyle name="Input 13 3 5" xfId="11139"/>
    <cellStyle name="Input 13 3 6" xfId="11140"/>
    <cellStyle name="Input 13 3 7" xfId="11141"/>
    <cellStyle name="Input 13 3 8" xfId="11142"/>
    <cellStyle name="Input 13 4" xfId="11143"/>
    <cellStyle name="Input 13 4 2" xfId="11144"/>
    <cellStyle name="Input 13 4 2 2" xfId="11145"/>
    <cellStyle name="Input 13 4 2 3" xfId="11146"/>
    <cellStyle name="Input 13 4 2 4" xfId="11147"/>
    <cellStyle name="Input 13 4 2 5" xfId="11148"/>
    <cellStyle name="Input 13 4 2 6" xfId="11149"/>
    <cellStyle name="Input 13 4 2 7" xfId="11150"/>
    <cellStyle name="Input 13 4 3" xfId="11151"/>
    <cellStyle name="Input 13 4 3 2" xfId="11152"/>
    <cellStyle name="Input 13 4 3 3" xfId="11153"/>
    <cellStyle name="Input 13 4 3 4" xfId="11154"/>
    <cellStyle name="Input 13 4 3 5" xfId="11155"/>
    <cellStyle name="Input 13 4 3 6" xfId="11156"/>
    <cellStyle name="Input 13 4 4" xfId="11157"/>
    <cellStyle name="Input 13 4 5" xfId="11158"/>
    <cellStyle name="Input 13 4 6" xfId="11159"/>
    <cellStyle name="Input 13 4 7" xfId="11160"/>
    <cellStyle name="Input 13 4 8" xfId="11161"/>
    <cellStyle name="Input 13 5" xfId="11162"/>
    <cellStyle name="Input 13 5 2" xfId="11163"/>
    <cellStyle name="Input 13 5 3" xfId="11164"/>
    <cellStyle name="Input 13 5 4" xfId="11165"/>
    <cellStyle name="Input 13 5 5" xfId="11166"/>
    <cellStyle name="Input 13 5 6" xfId="11167"/>
    <cellStyle name="Input 13 5 7" xfId="11168"/>
    <cellStyle name="Input 13 6" xfId="11169"/>
    <cellStyle name="Input 13 6 2" xfId="11170"/>
    <cellStyle name="Input 13 6 3" xfId="11171"/>
    <cellStyle name="Input 13 6 4" xfId="11172"/>
    <cellStyle name="Input 13 6 5" xfId="11173"/>
    <cellStyle name="Input 13 6 6" xfId="11174"/>
    <cellStyle name="Input 13 7" xfId="11175"/>
    <cellStyle name="Input 13 8" xfId="11176"/>
    <cellStyle name="Input 13 9" xfId="11177"/>
    <cellStyle name="Input 14" xfId="11178"/>
    <cellStyle name="Input 14 10" xfId="11179"/>
    <cellStyle name="Input 14 11" xfId="11180"/>
    <cellStyle name="Input 14 2" xfId="11181"/>
    <cellStyle name="Input 14 2 2" xfId="11182"/>
    <cellStyle name="Input 14 2 2 2" xfId="11183"/>
    <cellStyle name="Input 14 2 2 3" xfId="11184"/>
    <cellStyle name="Input 14 2 2 4" xfId="11185"/>
    <cellStyle name="Input 14 2 2 5" xfId="11186"/>
    <cellStyle name="Input 14 2 2 6" xfId="11187"/>
    <cellStyle name="Input 14 2 2 7" xfId="11188"/>
    <cellStyle name="Input 14 2 3" xfId="11189"/>
    <cellStyle name="Input 14 2 3 2" xfId="11190"/>
    <cellStyle name="Input 14 2 3 3" xfId="11191"/>
    <cellStyle name="Input 14 2 3 4" xfId="11192"/>
    <cellStyle name="Input 14 2 3 5" xfId="11193"/>
    <cellStyle name="Input 14 2 3 6" xfId="11194"/>
    <cellStyle name="Input 14 2 4" xfId="11195"/>
    <cellStyle name="Input 14 2 5" xfId="11196"/>
    <cellStyle name="Input 14 2 6" xfId="11197"/>
    <cellStyle name="Input 14 2 7" xfId="11198"/>
    <cellStyle name="Input 14 2 8" xfId="11199"/>
    <cellStyle name="Input 14 3" xfId="11200"/>
    <cellStyle name="Input 14 3 2" xfId="11201"/>
    <cellStyle name="Input 14 3 2 2" xfId="11202"/>
    <cellStyle name="Input 14 3 2 3" xfId="11203"/>
    <cellStyle name="Input 14 3 2 4" xfId="11204"/>
    <cellStyle name="Input 14 3 2 5" xfId="11205"/>
    <cellStyle name="Input 14 3 2 6" xfId="11206"/>
    <cellStyle name="Input 14 3 2 7" xfId="11207"/>
    <cellStyle name="Input 14 3 3" xfId="11208"/>
    <cellStyle name="Input 14 3 3 2" xfId="11209"/>
    <cellStyle name="Input 14 3 3 3" xfId="11210"/>
    <cellStyle name="Input 14 3 3 4" xfId="11211"/>
    <cellStyle name="Input 14 3 3 5" xfId="11212"/>
    <cellStyle name="Input 14 3 3 6" xfId="11213"/>
    <cellStyle name="Input 14 3 4" xfId="11214"/>
    <cellStyle name="Input 14 3 5" xfId="11215"/>
    <cellStyle name="Input 14 3 6" xfId="11216"/>
    <cellStyle name="Input 14 3 7" xfId="11217"/>
    <cellStyle name="Input 14 3 8" xfId="11218"/>
    <cellStyle name="Input 14 4" xfId="11219"/>
    <cellStyle name="Input 14 4 2" xfId="11220"/>
    <cellStyle name="Input 14 4 2 2" xfId="11221"/>
    <cellStyle name="Input 14 4 2 3" xfId="11222"/>
    <cellStyle name="Input 14 4 2 4" xfId="11223"/>
    <cellStyle name="Input 14 4 2 5" xfId="11224"/>
    <cellStyle name="Input 14 4 2 6" xfId="11225"/>
    <cellStyle name="Input 14 4 2 7" xfId="11226"/>
    <cellStyle name="Input 14 4 3" xfId="11227"/>
    <cellStyle name="Input 14 4 3 2" xfId="11228"/>
    <cellStyle name="Input 14 4 3 3" xfId="11229"/>
    <cellStyle name="Input 14 4 3 4" xfId="11230"/>
    <cellStyle name="Input 14 4 3 5" xfId="11231"/>
    <cellStyle name="Input 14 4 3 6" xfId="11232"/>
    <cellStyle name="Input 14 4 4" xfId="11233"/>
    <cellStyle name="Input 14 4 5" xfId="11234"/>
    <cellStyle name="Input 14 4 6" xfId="11235"/>
    <cellStyle name="Input 14 4 7" xfId="11236"/>
    <cellStyle name="Input 14 4 8" xfId="11237"/>
    <cellStyle name="Input 14 5" xfId="11238"/>
    <cellStyle name="Input 14 5 2" xfId="11239"/>
    <cellStyle name="Input 14 5 3" xfId="11240"/>
    <cellStyle name="Input 14 5 4" xfId="11241"/>
    <cellStyle name="Input 14 5 5" xfId="11242"/>
    <cellStyle name="Input 14 5 6" xfId="11243"/>
    <cellStyle name="Input 14 5 7" xfId="11244"/>
    <cellStyle name="Input 14 6" xfId="11245"/>
    <cellStyle name="Input 14 6 2" xfId="11246"/>
    <cellStyle name="Input 14 6 3" xfId="11247"/>
    <cellStyle name="Input 14 6 4" xfId="11248"/>
    <cellStyle name="Input 14 6 5" xfId="11249"/>
    <cellStyle name="Input 14 6 6" xfId="11250"/>
    <cellStyle name="Input 14 7" xfId="11251"/>
    <cellStyle name="Input 14 8" xfId="11252"/>
    <cellStyle name="Input 14 9" xfId="11253"/>
    <cellStyle name="Input 15" xfId="11254"/>
    <cellStyle name="Input 15 10" xfId="11255"/>
    <cellStyle name="Input 15 11" xfId="11256"/>
    <cellStyle name="Input 15 2" xfId="11257"/>
    <cellStyle name="Input 15 2 2" xfId="11258"/>
    <cellStyle name="Input 15 2 2 2" xfId="11259"/>
    <cellStyle name="Input 15 2 2 3" xfId="11260"/>
    <cellStyle name="Input 15 2 2 4" xfId="11261"/>
    <cellStyle name="Input 15 2 2 5" xfId="11262"/>
    <cellStyle name="Input 15 2 2 6" xfId="11263"/>
    <cellStyle name="Input 15 2 2 7" xfId="11264"/>
    <cellStyle name="Input 15 2 3" xfId="11265"/>
    <cellStyle name="Input 15 2 3 2" xfId="11266"/>
    <cellStyle name="Input 15 2 3 3" xfId="11267"/>
    <cellStyle name="Input 15 2 3 4" xfId="11268"/>
    <cellStyle name="Input 15 2 3 5" xfId="11269"/>
    <cellStyle name="Input 15 2 3 6" xfId="11270"/>
    <cellStyle name="Input 15 2 4" xfId="11271"/>
    <cellStyle name="Input 15 2 5" xfId="11272"/>
    <cellStyle name="Input 15 2 6" xfId="11273"/>
    <cellStyle name="Input 15 2 7" xfId="11274"/>
    <cellStyle name="Input 15 2 8" xfId="11275"/>
    <cellStyle name="Input 15 3" xfId="11276"/>
    <cellStyle name="Input 15 3 2" xfId="11277"/>
    <cellStyle name="Input 15 3 2 2" xfId="11278"/>
    <cellStyle name="Input 15 3 2 3" xfId="11279"/>
    <cellStyle name="Input 15 3 2 4" xfId="11280"/>
    <cellStyle name="Input 15 3 2 5" xfId="11281"/>
    <cellStyle name="Input 15 3 2 6" xfId="11282"/>
    <cellStyle name="Input 15 3 2 7" xfId="11283"/>
    <cellStyle name="Input 15 3 3" xfId="11284"/>
    <cellStyle name="Input 15 3 3 2" xfId="11285"/>
    <cellStyle name="Input 15 3 3 3" xfId="11286"/>
    <cellStyle name="Input 15 3 3 4" xfId="11287"/>
    <cellStyle name="Input 15 3 3 5" xfId="11288"/>
    <cellStyle name="Input 15 3 3 6" xfId="11289"/>
    <cellStyle name="Input 15 3 4" xfId="11290"/>
    <cellStyle name="Input 15 3 5" xfId="11291"/>
    <cellStyle name="Input 15 3 6" xfId="11292"/>
    <cellStyle name="Input 15 3 7" xfId="11293"/>
    <cellStyle name="Input 15 3 8" xfId="11294"/>
    <cellStyle name="Input 15 4" xfId="11295"/>
    <cellStyle name="Input 15 4 2" xfId="11296"/>
    <cellStyle name="Input 15 4 2 2" xfId="11297"/>
    <cellStyle name="Input 15 4 2 3" xfId="11298"/>
    <cellStyle name="Input 15 4 2 4" xfId="11299"/>
    <cellStyle name="Input 15 4 2 5" xfId="11300"/>
    <cellStyle name="Input 15 4 2 6" xfId="11301"/>
    <cellStyle name="Input 15 4 2 7" xfId="11302"/>
    <cellStyle name="Input 15 4 3" xfId="11303"/>
    <cellStyle name="Input 15 4 3 2" xfId="11304"/>
    <cellStyle name="Input 15 4 3 3" xfId="11305"/>
    <cellStyle name="Input 15 4 3 4" xfId="11306"/>
    <cellStyle name="Input 15 4 3 5" xfId="11307"/>
    <cellStyle name="Input 15 4 3 6" xfId="11308"/>
    <cellStyle name="Input 15 4 4" xfId="11309"/>
    <cellStyle name="Input 15 4 5" xfId="11310"/>
    <cellStyle name="Input 15 4 6" xfId="11311"/>
    <cellStyle name="Input 15 4 7" xfId="11312"/>
    <cellStyle name="Input 15 4 8" xfId="11313"/>
    <cellStyle name="Input 15 5" xfId="11314"/>
    <cellStyle name="Input 15 5 2" xfId="11315"/>
    <cellStyle name="Input 15 5 3" xfId="11316"/>
    <cellStyle name="Input 15 5 4" xfId="11317"/>
    <cellStyle name="Input 15 5 5" xfId="11318"/>
    <cellStyle name="Input 15 5 6" xfId="11319"/>
    <cellStyle name="Input 15 5 7" xfId="11320"/>
    <cellStyle name="Input 15 6" xfId="11321"/>
    <cellStyle name="Input 15 6 2" xfId="11322"/>
    <cellStyle name="Input 15 6 3" xfId="11323"/>
    <cellStyle name="Input 15 6 4" xfId="11324"/>
    <cellStyle name="Input 15 6 5" xfId="11325"/>
    <cellStyle name="Input 15 6 6" xfId="11326"/>
    <cellStyle name="Input 15 7" xfId="11327"/>
    <cellStyle name="Input 15 8" xfId="11328"/>
    <cellStyle name="Input 15 9" xfId="11329"/>
    <cellStyle name="Input 16" xfId="11330"/>
    <cellStyle name="Input 16 10" xfId="11331"/>
    <cellStyle name="Input 16 11" xfId="11332"/>
    <cellStyle name="Input 16 2" xfId="11333"/>
    <cellStyle name="Input 16 2 2" xfId="11334"/>
    <cellStyle name="Input 16 2 2 2" xfId="11335"/>
    <cellStyle name="Input 16 2 2 3" xfId="11336"/>
    <cellStyle name="Input 16 2 2 4" xfId="11337"/>
    <cellStyle name="Input 16 2 2 5" xfId="11338"/>
    <cellStyle name="Input 16 2 2 6" xfId="11339"/>
    <cellStyle name="Input 16 2 2 7" xfId="11340"/>
    <cellStyle name="Input 16 2 3" xfId="11341"/>
    <cellStyle name="Input 16 2 3 2" xfId="11342"/>
    <cellStyle name="Input 16 2 3 3" xfId="11343"/>
    <cellStyle name="Input 16 2 3 4" xfId="11344"/>
    <cellStyle name="Input 16 2 3 5" xfId="11345"/>
    <cellStyle name="Input 16 2 3 6" xfId="11346"/>
    <cellStyle name="Input 16 2 4" xfId="11347"/>
    <cellStyle name="Input 16 2 5" xfId="11348"/>
    <cellStyle name="Input 16 2 6" xfId="11349"/>
    <cellStyle name="Input 16 2 7" xfId="11350"/>
    <cellStyle name="Input 16 2 8" xfId="11351"/>
    <cellStyle name="Input 16 3" xfId="11352"/>
    <cellStyle name="Input 16 3 2" xfId="11353"/>
    <cellStyle name="Input 16 3 2 2" xfId="11354"/>
    <cellStyle name="Input 16 3 2 3" xfId="11355"/>
    <cellStyle name="Input 16 3 2 4" xfId="11356"/>
    <cellStyle name="Input 16 3 2 5" xfId="11357"/>
    <cellStyle name="Input 16 3 2 6" xfId="11358"/>
    <cellStyle name="Input 16 3 2 7" xfId="11359"/>
    <cellStyle name="Input 16 3 3" xfId="11360"/>
    <cellStyle name="Input 16 3 3 2" xfId="11361"/>
    <cellStyle name="Input 16 3 3 3" xfId="11362"/>
    <cellStyle name="Input 16 3 3 4" xfId="11363"/>
    <cellStyle name="Input 16 3 3 5" xfId="11364"/>
    <cellStyle name="Input 16 3 3 6" xfId="11365"/>
    <cellStyle name="Input 16 3 4" xfId="11366"/>
    <cellStyle name="Input 16 3 5" xfId="11367"/>
    <cellStyle name="Input 16 3 6" xfId="11368"/>
    <cellStyle name="Input 16 3 7" xfId="11369"/>
    <cellStyle name="Input 16 3 8" xfId="11370"/>
    <cellStyle name="Input 16 4" xfId="11371"/>
    <cellStyle name="Input 16 4 2" xfId="11372"/>
    <cellStyle name="Input 16 4 2 2" xfId="11373"/>
    <cellStyle name="Input 16 4 2 3" xfId="11374"/>
    <cellStyle name="Input 16 4 2 4" xfId="11375"/>
    <cellStyle name="Input 16 4 2 5" xfId="11376"/>
    <cellStyle name="Input 16 4 2 6" xfId="11377"/>
    <cellStyle name="Input 16 4 2 7" xfId="11378"/>
    <cellStyle name="Input 16 4 3" xfId="11379"/>
    <cellStyle name="Input 16 4 3 2" xfId="11380"/>
    <cellStyle name="Input 16 4 3 3" xfId="11381"/>
    <cellStyle name="Input 16 4 3 4" xfId="11382"/>
    <cellStyle name="Input 16 4 3 5" xfId="11383"/>
    <cellStyle name="Input 16 4 3 6" xfId="11384"/>
    <cellStyle name="Input 16 4 4" xfId="11385"/>
    <cellStyle name="Input 16 4 5" xfId="11386"/>
    <cellStyle name="Input 16 4 6" xfId="11387"/>
    <cellStyle name="Input 16 4 7" xfId="11388"/>
    <cellStyle name="Input 16 4 8" xfId="11389"/>
    <cellStyle name="Input 16 5" xfId="11390"/>
    <cellStyle name="Input 16 5 2" xfId="11391"/>
    <cellStyle name="Input 16 5 3" xfId="11392"/>
    <cellStyle name="Input 16 5 4" xfId="11393"/>
    <cellStyle name="Input 16 5 5" xfId="11394"/>
    <cellStyle name="Input 16 5 6" xfId="11395"/>
    <cellStyle name="Input 16 5 7" xfId="11396"/>
    <cellStyle name="Input 16 6" xfId="11397"/>
    <cellStyle name="Input 16 6 2" xfId="11398"/>
    <cellStyle name="Input 16 6 3" xfId="11399"/>
    <cellStyle name="Input 16 6 4" xfId="11400"/>
    <cellStyle name="Input 16 6 5" xfId="11401"/>
    <cellStyle name="Input 16 6 6" xfId="11402"/>
    <cellStyle name="Input 16 7" xfId="11403"/>
    <cellStyle name="Input 16 8" xfId="11404"/>
    <cellStyle name="Input 16 9" xfId="11405"/>
    <cellStyle name="Input 17" xfId="11406"/>
    <cellStyle name="Input 17 10" xfId="11407"/>
    <cellStyle name="Input 17 11" xfId="11408"/>
    <cellStyle name="Input 17 2" xfId="11409"/>
    <cellStyle name="Input 17 2 2" xfId="11410"/>
    <cellStyle name="Input 17 2 2 2" xfId="11411"/>
    <cellStyle name="Input 17 2 2 3" xfId="11412"/>
    <cellStyle name="Input 17 2 2 4" xfId="11413"/>
    <cellStyle name="Input 17 2 2 5" xfId="11414"/>
    <cellStyle name="Input 17 2 2 6" xfId="11415"/>
    <cellStyle name="Input 17 2 2 7" xfId="11416"/>
    <cellStyle name="Input 17 2 3" xfId="11417"/>
    <cellStyle name="Input 17 2 3 2" xfId="11418"/>
    <cellStyle name="Input 17 2 3 3" xfId="11419"/>
    <cellStyle name="Input 17 2 3 4" xfId="11420"/>
    <cellStyle name="Input 17 2 3 5" xfId="11421"/>
    <cellStyle name="Input 17 2 3 6" xfId="11422"/>
    <cellStyle name="Input 17 2 4" xfId="11423"/>
    <cellStyle name="Input 17 2 5" xfId="11424"/>
    <cellStyle name="Input 17 2 6" xfId="11425"/>
    <cellStyle name="Input 17 2 7" xfId="11426"/>
    <cellStyle name="Input 17 2 8" xfId="11427"/>
    <cellStyle name="Input 17 3" xfId="11428"/>
    <cellStyle name="Input 17 3 2" xfId="11429"/>
    <cellStyle name="Input 17 3 2 2" xfId="11430"/>
    <cellStyle name="Input 17 3 2 3" xfId="11431"/>
    <cellStyle name="Input 17 3 2 4" xfId="11432"/>
    <cellStyle name="Input 17 3 2 5" xfId="11433"/>
    <cellStyle name="Input 17 3 2 6" xfId="11434"/>
    <cellStyle name="Input 17 3 2 7" xfId="11435"/>
    <cellStyle name="Input 17 3 3" xfId="11436"/>
    <cellStyle name="Input 17 3 3 2" xfId="11437"/>
    <cellStyle name="Input 17 3 3 3" xfId="11438"/>
    <cellStyle name="Input 17 3 3 4" xfId="11439"/>
    <cellStyle name="Input 17 3 3 5" xfId="11440"/>
    <cellStyle name="Input 17 3 3 6" xfId="11441"/>
    <cellStyle name="Input 17 3 4" xfId="11442"/>
    <cellStyle name="Input 17 3 5" xfId="11443"/>
    <cellStyle name="Input 17 3 6" xfId="11444"/>
    <cellStyle name="Input 17 3 7" xfId="11445"/>
    <cellStyle name="Input 17 3 8" xfId="11446"/>
    <cellStyle name="Input 17 4" xfId="11447"/>
    <cellStyle name="Input 17 4 2" xfId="11448"/>
    <cellStyle name="Input 17 4 2 2" xfId="11449"/>
    <cellStyle name="Input 17 4 2 3" xfId="11450"/>
    <cellStyle name="Input 17 4 2 4" xfId="11451"/>
    <cellStyle name="Input 17 4 2 5" xfId="11452"/>
    <cellStyle name="Input 17 4 2 6" xfId="11453"/>
    <cellStyle name="Input 17 4 2 7" xfId="11454"/>
    <cellStyle name="Input 17 4 3" xfId="11455"/>
    <cellStyle name="Input 17 4 3 2" xfId="11456"/>
    <cellStyle name="Input 17 4 3 3" xfId="11457"/>
    <cellStyle name="Input 17 4 3 4" xfId="11458"/>
    <cellStyle name="Input 17 4 3 5" xfId="11459"/>
    <cellStyle name="Input 17 4 3 6" xfId="11460"/>
    <cellStyle name="Input 17 4 4" xfId="11461"/>
    <cellStyle name="Input 17 4 5" xfId="11462"/>
    <cellStyle name="Input 17 4 6" xfId="11463"/>
    <cellStyle name="Input 17 4 7" xfId="11464"/>
    <cellStyle name="Input 17 4 8" xfId="11465"/>
    <cellStyle name="Input 17 5" xfId="11466"/>
    <cellStyle name="Input 17 5 2" xfId="11467"/>
    <cellStyle name="Input 17 5 3" xfId="11468"/>
    <cellStyle name="Input 17 5 4" xfId="11469"/>
    <cellStyle name="Input 17 5 5" xfId="11470"/>
    <cellStyle name="Input 17 5 6" xfId="11471"/>
    <cellStyle name="Input 17 5 7" xfId="11472"/>
    <cellStyle name="Input 17 6" xfId="11473"/>
    <cellStyle name="Input 17 6 2" xfId="11474"/>
    <cellStyle name="Input 17 6 3" xfId="11475"/>
    <cellStyle name="Input 17 6 4" xfId="11476"/>
    <cellStyle name="Input 17 6 5" xfId="11477"/>
    <cellStyle name="Input 17 6 6" xfId="11478"/>
    <cellStyle name="Input 17 7" xfId="11479"/>
    <cellStyle name="Input 17 8" xfId="11480"/>
    <cellStyle name="Input 17 9" xfId="11481"/>
    <cellStyle name="Input 18" xfId="11482"/>
    <cellStyle name="Input 18 10" xfId="11483"/>
    <cellStyle name="Input 18 11" xfId="11484"/>
    <cellStyle name="Input 18 2" xfId="11485"/>
    <cellStyle name="Input 18 2 2" xfId="11486"/>
    <cellStyle name="Input 18 2 2 2" xfId="11487"/>
    <cellStyle name="Input 18 2 2 3" xfId="11488"/>
    <cellStyle name="Input 18 2 2 4" xfId="11489"/>
    <cellStyle name="Input 18 2 2 5" xfId="11490"/>
    <cellStyle name="Input 18 2 2 6" xfId="11491"/>
    <cellStyle name="Input 18 2 2 7" xfId="11492"/>
    <cellStyle name="Input 18 2 3" xfId="11493"/>
    <cellStyle name="Input 18 2 3 2" xfId="11494"/>
    <cellStyle name="Input 18 2 3 3" xfId="11495"/>
    <cellStyle name="Input 18 2 3 4" xfId="11496"/>
    <cellStyle name="Input 18 2 3 5" xfId="11497"/>
    <cellStyle name="Input 18 2 3 6" xfId="11498"/>
    <cellStyle name="Input 18 2 4" xfId="11499"/>
    <cellStyle name="Input 18 2 5" xfId="11500"/>
    <cellStyle name="Input 18 2 6" xfId="11501"/>
    <cellStyle name="Input 18 2 7" xfId="11502"/>
    <cellStyle name="Input 18 2 8" xfId="11503"/>
    <cellStyle name="Input 18 3" xfId="11504"/>
    <cellStyle name="Input 18 3 2" xfId="11505"/>
    <cellStyle name="Input 18 3 2 2" xfId="11506"/>
    <cellStyle name="Input 18 3 2 3" xfId="11507"/>
    <cellStyle name="Input 18 3 2 4" xfId="11508"/>
    <cellStyle name="Input 18 3 2 5" xfId="11509"/>
    <cellStyle name="Input 18 3 2 6" xfId="11510"/>
    <cellStyle name="Input 18 3 2 7" xfId="11511"/>
    <cellStyle name="Input 18 3 3" xfId="11512"/>
    <cellStyle name="Input 18 3 3 2" xfId="11513"/>
    <cellStyle name="Input 18 3 3 3" xfId="11514"/>
    <cellStyle name="Input 18 3 3 4" xfId="11515"/>
    <cellStyle name="Input 18 3 3 5" xfId="11516"/>
    <cellStyle name="Input 18 3 3 6" xfId="11517"/>
    <cellStyle name="Input 18 3 4" xfId="11518"/>
    <cellStyle name="Input 18 3 5" xfId="11519"/>
    <cellStyle name="Input 18 3 6" xfId="11520"/>
    <cellStyle name="Input 18 3 7" xfId="11521"/>
    <cellStyle name="Input 18 3 8" xfId="11522"/>
    <cellStyle name="Input 18 4" xfId="11523"/>
    <cellStyle name="Input 18 4 2" xfId="11524"/>
    <cellStyle name="Input 18 4 2 2" xfId="11525"/>
    <cellStyle name="Input 18 4 2 3" xfId="11526"/>
    <cellStyle name="Input 18 4 2 4" xfId="11527"/>
    <cellStyle name="Input 18 4 2 5" xfId="11528"/>
    <cellStyle name="Input 18 4 2 6" xfId="11529"/>
    <cellStyle name="Input 18 4 2 7" xfId="11530"/>
    <cellStyle name="Input 18 4 3" xfId="11531"/>
    <cellStyle name="Input 18 4 3 2" xfId="11532"/>
    <cellStyle name="Input 18 4 3 3" xfId="11533"/>
    <cellStyle name="Input 18 4 3 4" xfId="11534"/>
    <cellStyle name="Input 18 4 3 5" xfId="11535"/>
    <cellStyle name="Input 18 4 3 6" xfId="11536"/>
    <cellStyle name="Input 18 4 4" xfId="11537"/>
    <cellStyle name="Input 18 4 5" xfId="11538"/>
    <cellStyle name="Input 18 4 6" xfId="11539"/>
    <cellStyle name="Input 18 4 7" xfId="11540"/>
    <cellStyle name="Input 18 4 8" xfId="11541"/>
    <cellStyle name="Input 18 5" xfId="11542"/>
    <cellStyle name="Input 18 5 2" xfId="11543"/>
    <cellStyle name="Input 18 5 3" xfId="11544"/>
    <cellStyle name="Input 18 5 4" xfId="11545"/>
    <cellStyle name="Input 18 5 5" xfId="11546"/>
    <cellStyle name="Input 18 5 6" xfId="11547"/>
    <cellStyle name="Input 18 5 7" xfId="11548"/>
    <cellStyle name="Input 18 6" xfId="11549"/>
    <cellStyle name="Input 18 6 2" xfId="11550"/>
    <cellStyle name="Input 18 6 3" xfId="11551"/>
    <cellStyle name="Input 18 6 4" xfId="11552"/>
    <cellStyle name="Input 18 6 5" xfId="11553"/>
    <cellStyle name="Input 18 6 6" xfId="11554"/>
    <cellStyle name="Input 18 7" xfId="11555"/>
    <cellStyle name="Input 18 8" xfId="11556"/>
    <cellStyle name="Input 18 9" xfId="11557"/>
    <cellStyle name="Input 19" xfId="11558"/>
    <cellStyle name="Input 19 10" xfId="11559"/>
    <cellStyle name="Input 19 11" xfId="11560"/>
    <cellStyle name="Input 19 2" xfId="11561"/>
    <cellStyle name="Input 19 2 2" xfId="11562"/>
    <cellStyle name="Input 19 2 2 2" xfId="11563"/>
    <cellStyle name="Input 19 2 2 3" xfId="11564"/>
    <cellStyle name="Input 19 2 2 4" xfId="11565"/>
    <cellStyle name="Input 19 2 2 5" xfId="11566"/>
    <cellStyle name="Input 19 2 2 6" xfId="11567"/>
    <cellStyle name="Input 19 2 2 7" xfId="11568"/>
    <cellStyle name="Input 19 2 3" xfId="11569"/>
    <cellStyle name="Input 19 2 3 2" xfId="11570"/>
    <cellStyle name="Input 19 2 3 3" xfId="11571"/>
    <cellStyle name="Input 19 2 3 4" xfId="11572"/>
    <cellStyle name="Input 19 2 3 5" xfId="11573"/>
    <cellStyle name="Input 19 2 3 6" xfId="11574"/>
    <cellStyle name="Input 19 2 4" xfId="11575"/>
    <cellStyle name="Input 19 2 5" xfId="11576"/>
    <cellStyle name="Input 19 2 6" xfId="11577"/>
    <cellStyle name="Input 19 2 7" xfId="11578"/>
    <cellStyle name="Input 19 2 8" xfId="11579"/>
    <cellStyle name="Input 19 3" xfId="11580"/>
    <cellStyle name="Input 19 3 2" xfId="11581"/>
    <cellStyle name="Input 19 3 2 2" xfId="11582"/>
    <cellStyle name="Input 19 3 2 3" xfId="11583"/>
    <cellStyle name="Input 19 3 2 4" xfId="11584"/>
    <cellStyle name="Input 19 3 2 5" xfId="11585"/>
    <cellStyle name="Input 19 3 2 6" xfId="11586"/>
    <cellStyle name="Input 19 3 2 7" xfId="11587"/>
    <cellStyle name="Input 19 3 3" xfId="11588"/>
    <cellStyle name="Input 19 3 3 2" xfId="11589"/>
    <cellStyle name="Input 19 3 3 3" xfId="11590"/>
    <cellStyle name="Input 19 3 3 4" xfId="11591"/>
    <cellStyle name="Input 19 3 3 5" xfId="11592"/>
    <cellStyle name="Input 19 3 3 6" xfId="11593"/>
    <cellStyle name="Input 19 3 4" xfId="11594"/>
    <cellStyle name="Input 19 3 5" xfId="11595"/>
    <cellStyle name="Input 19 3 6" xfId="11596"/>
    <cellStyle name="Input 19 3 7" xfId="11597"/>
    <cellStyle name="Input 19 3 8" xfId="11598"/>
    <cellStyle name="Input 19 4" xfId="11599"/>
    <cellStyle name="Input 19 4 2" xfId="11600"/>
    <cellStyle name="Input 19 4 2 2" xfId="11601"/>
    <cellStyle name="Input 19 4 2 3" xfId="11602"/>
    <cellStyle name="Input 19 4 2 4" xfId="11603"/>
    <cellStyle name="Input 19 4 2 5" xfId="11604"/>
    <cellStyle name="Input 19 4 2 6" xfId="11605"/>
    <cellStyle name="Input 19 4 2 7" xfId="11606"/>
    <cellStyle name="Input 19 4 3" xfId="11607"/>
    <cellStyle name="Input 19 4 3 2" xfId="11608"/>
    <cellStyle name="Input 19 4 3 3" xfId="11609"/>
    <cellStyle name="Input 19 4 3 4" xfId="11610"/>
    <cellStyle name="Input 19 4 3 5" xfId="11611"/>
    <cellStyle name="Input 19 4 3 6" xfId="11612"/>
    <cellStyle name="Input 19 4 4" xfId="11613"/>
    <cellStyle name="Input 19 4 5" xfId="11614"/>
    <cellStyle name="Input 19 4 6" xfId="11615"/>
    <cellStyle name="Input 19 4 7" xfId="11616"/>
    <cellStyle name="Input 19 4 8" xfId="11617"/>
    <cellStyle name="Input 19 5" xfId="11618"/>
    <cellStyle name="Input 19 5 2" xfId="11619"/>
    <cellStyle name="Input 19 5 3" xfId="11620"/>
    <cellStyle name="Input 19 5 4" xfId="11621"/>
    <cellStyle name="Input 19 5 5" xfId="11622"/>
    <cellStyle name="Input 19 5 6" xfId="11623"/>
    <cellStyle name="Input 19 5 7" xfId="11624"/>
    <cellStyle name="Input 19 6" xfId="11625"/>
    <cellStyle name="Input 19 6 2" xfId="11626"/>
    <cellStyle name="Input 19 6 3" xfId="11627"/>
    <cellStyle name="Input 19 6 4" xfId="11628"/>
    <cellStyle name="Input 19 6 5" xfId="11629"/>
    <cellStyle name="Input 19 6 6" xfId="11630"/>
    <cellStyle name="Input 19 7" xfId="11631"/>
    <cellStyle name="Input 19 8" xfId="11632"/>
    <cellStyle name="Input 19 9" xfId="11633"/>
    <cellStyle name="Input 2" xfId="11634"/>
    <cellStyle name="Input 2 2" xfId="11635"/>
    <cellStyle name="Input 2 2 2" xfId="11636"/>
    <cellStyle name="Input 2 2 2 2" xfId="11637"/>
    <cellStyle name="Input 2 2 2 3" xfId="11638"/>
    <cellStyle name="Input 2 2 2 4" xfId="11639"/>
    <cellStyle name="Input 2 2 2 5" xfId="11640"/>
    <cellStyle name="Input 2 2 2 6" xfId="11641"/>
    <cellStyle name="Input 2 2 2 7" xfId="11642"/>
    <cellStyle name="Input 2 2 3" xfId="11643"/>
    <cellStyle name="Input 2 2 3 2" xfId="11644"/>
    <cellStyle name="Input 2 2 3 3" xfId="11645"/>
    <cellStyle name="Input 2 2 3 4" xfId="11646"/>
    <cellStyle name="Input 2 2 3 5" xfId="11647"/>
    <cellStyle name="Input 2 2 3 6" xfId="11648"/>
    <cellStyle name="Input 2 2 4" xfId="11649"/>
    <cellStyle name="Input 2 2 5" xfId="11650"/>
    <cellStyle name="Input 2 2 6" xfId="11651"/>
    <cellStyle name="Input 2 2 7" xfId="11652"/>
    <cellStyle name="Input 2 2 8" xfId="11653"/>
    <cellStyle name="Input 2 3" xfId="11654"/>
    <cellStyle name="Input 2 3 2" xfId="11655"/>
    <cellStyle name="Input 2 3 2 2" xfId="11656"/>
    <cellStyle name="Input 2 3 2 3" xfId="11657"/>
    <cellStyle name="Input 2 3 2 4" xfId="11658"/>
    <cellStyle name="Input 2 3 2 5" xfId="11659"/>
    <cellStyle name="Input 2 3 2 6" xfId="11660"/>
    <cellStyle name="Input 2 3 2 7" xfId="11661"/>
    <cellStyle name="Input 2 3 3" xfId="11662"/>
    <cellStyle name="Input 2 3 3 2" xfId="11663"/>
    <cellStyle name="Input 2 3 3 3" xfId="11664"/>
    <cellStyle name="Input 2 3 3 4" xfId="11665"/>
    <cellStyle name="Input 2 3 3 5" xfId="11666"/>
    <cellStyle name="Input 2 3 3 6" xfId="11667"/>
    <cellStyle name="Input 2 3 4" xfId="11668"/>
    <cellStyle name="Input 2 3 5" xfId="11669"/>
    <cellStyle name="Input 2 3 6" xfId="11670"/>
    <cellStyle name="Input 2 3 7" xfId="11671"/>
    <cellStyle name="Input 2 3 8" xfId="11672"/>
    <cellStyle name="Input 2 4" xfId="11673"/>
    <cellStyle name="Input 2 4 2" xfId="11674"/>
    <cellStyle name="Input 2 4 2 2" xfId="11675"/>
    <cellStyle name="Input 2 4 2 3" xfId="11676"/>
    <cellStyle name="Input 2 4 2 4" xfId="11677"/>
    <cellStyle name="Input 2 4 2 5" xfId="11678"/>
    <cellStyle name="Input 2 4 2 6" xfId="11679"/>
    <cellStyle name="Input 2 4 2 7" xfId="11680"/>
    <cellStyle name="Input 2 4 3" xfId="11681"/>
    <cellStyle name="Input 2 4 3 2" xfId="11682"/>
    <cellStyle name="Input 2 4 3 3" xfId="11683"/>
    <cellStyle name="Input 2 4 3 4" xfId="11684"/>
    <cellStyle name="Input 2 4 3 5" xfId="11685"/>
    <cellStyle name="Input 2 4 3 6" xfId="11686"/>
    <cellStyle name="Input 2 4 4" xfId="11687"/>
    <cellStyle name="Input 2 4 5" xfId="11688"/>
    <cellStyle name="Input 2 4 6" xfId="11689"/>
    <cellStyle name="Input 2 4 7" xfId="11690"/>
    <cellStyle name="Input 2 4 8" xfId="11691"/>
    <cellStyle name="Input 2 5" xfId="11692"/>
    <cellStyle name="Input 20" xfId="11693"/>
    <cellStyle name="Input 20 10" xfId="11694"/>
    <cellStyle name="Input 20 11" xfId="11695"/>
    <cellStyle name="Input 20 2" xfId="11696"/>
    <cellStyle name="Input 20 2 2" xfId="11697"/>
    <cellStyle name="Input 20 2 2 2" xfId="11698"/>
    <cellStyle name="Input 20 2 2 3" xfId="11699"/>
    <cellStyle name="Input 20 2 2 4" xfId="11700"/>
    <cellStyle name="Input 20 2 2 5" xfId="11701"/>
    <cellStyle name="Input 20 2 2 6" xfId="11702"/>
    <cellStyle name="Input 20 2 2 7" xfId="11703"/>
    <cellStyle name="Input 20 2 3" xfId="11704"/>
    <cellStyle name="Input 20 2 3 2" xfId="11705"/>
    <cellStyle name="Input 20 2 3 3" xfId="11706"/>
    <cellStyle name="Input 20 2 3 4" xfId="11707"/>
    <cellStyle name="Input 20 2 3 5" xfId="11708"/>
    <cellStyle name="Input 20 2 3 6" xfId="11709"/>
    <cellStyle name="Input 20 2 4" xfId="11710"/>
    <cellStyle name="Input 20 2 5" xfId="11711"/>
    <cellStyle name="Input 20 2 6" xfId="11712"/>
    <cellStyle name="Input 20 2 7" xfId="11713"/>
    <cellStyle name="Input 20 2 8" xfId="11714"/>
    <cellStyle name="Input 20 3" xfId="11715"/>
    <cellStyle name="Input 20 3 2" xfId="11716"/>
    <cellStyle name="Input 20 3 2 2" xfId="11717"/>
    <cellStyle name="Input 20 3 2 3" xfId="11718"/>
    <cellStyle name="Input 20 3 2 4" xfId="11719"/>
    <cellStyle name="Input 20 3 2 5" xfId="11720"/>
    <cellStyle name="Input 20 3 2 6" xfId="11721"/>
    <cellStyle name="Input 20 3 2 7" xfId="11722"/>
    <cellStyle name="Input 20 3 3" xfId="11723"/>
    <cellStyle name="Input 20 3 3 2" xfId="11724"/>
    <cellStyle name="Input 20 3 3 3" xfId="11725"/>
    <cellStyle name="Input 20 3 3 4" xfId="11726"/>
    <cellStyle name="Input 20 3 3 5" xfId="11727"/>
    <cellStyle name="Input 20 3 3 6" xfId="11728"/>
    <cellStyle name="Input 20 3 4" xfId="11729"/>
    <cellStyle name="Input 20 3 5" xfId="11730"/>
    <cellStyle name="Input 20 3 6" xfId="11731"/>
    <cellStyle name="Input 20 3 7" xfId="11732"/>
    <cellStyle name="Input 20 3 8" xfId="11733"/>
    <cellStyle name="Input 20 4" xfId="11734"/>
    <cellStyle name="Input 20 4 2" xfId="11735"/>
    <cellStyle name="Input 20 4 2 2" xfId="11736"/>
    <cellStyle name="Input 20 4 2 3" xfId="11737"/>
    <cellStyle name="Input 20 4 2 4" xfId="11738"/>
    <cellStyle name="Input 20 4 2 5" xfId="11739"/>
    <cellStyle name="Input 20 4 2 6" xfId="11740"/>
    <cellStyle name="Input 20 4 2 7" xfId="11741"/>
    <cellStyle name="Input 20 4 3" xfId="11742"/>
    <cellStyle name="Input 20 4 3 2" xfId="11743"/>
    <cellStyle name="Input 20 4 3 3" xfId="11744"/>
    <cellStyle name="Input 20 4 3 4" xfId="11745"/>
    <cellStyle name="Input 20 4 3 5" xfId="11746"/>
    <cellStyle name="Input 20 4 3 6" xfId="11747"/>
    <cellStyle name="Input 20 4 4" xfId="11748"/>
    <cellStyle name="Input 20 4 5" xfId="11749"/>
    <cellStyle name="Input 20 4 6" xfId="11750"/>
    <cellStyle name="Input 20 4 7" xfId="11751"/>
    <cellStyle name="Input 20 4 8" xfId="11752"/>
    <cellStyle name="Input 20 5" xfId="11753"/>
    <cellStyle name="Input 20 5 2" xfId="11754"/>
    <cellStyle name="Input 20 5 3" xfId="11755"/>
    <cellStyle name="Input 20 5 4" xfId="11756"/>
    <cellStyle name="Input 20 5 5" xfId="11757"/>
    <cellStyle name="Input 20 5 6" xfId="11758"/>
    <cellStyle name="Input 20 5 7" xfId="11759"/>
    <cellStyle name="Input 20 6" xfId="11760"/>
    <cellStyle name="Input 20 6 2" xfId="11761"/>
    <cellStyle name="Input 20 6 3" xfId="11762"/>
    <cellStyle name="Input 20 6 4" xfId="11763"/>
    <cellStyle name="Input 20 6 5" xfId="11764"/>
    <cellStyle name="Input 20 6 6" xfId="11765"/>
    <cellStyle name="Input 20 7" xfId="11766"/>
    <cellStyle name="Input 20 8" xfId="11767"/>
    <cellStyle name="Input 20 9" xfId="11768"/>
    <cellStyle name="Input 21" xfId="11769"/>
    <cellStyle name="Input 21 2" xfId="11770"/>
    <cellStyle name="Input 21 2 2" xfId="11771"/>
    <cellStyle name="Input 21 2 3" xfId="11772"/>
    <cellStyle name="Input 21 2 4" xfId="11773"/>
    <cellStyle name="Input 21 2 5" xfId="11774"/>
    <cellStyle name="Input 21 2 6" xfId="11775"/>
    <cellStyle name="Input 21 2 7" xfId="11776"/>
    <cellStyle name="Input 21 2 8" xfId="11777"/>
    <cellStyle name="Input 21 3" xfId="11778"/>
    <cellStyle name="Input 21 3 2" xfId="11779"/>
    <cellStyle name="Input 21 3 3" xfId="11780"/>
    <cellStyle name="Input 21 3 4" xfId="11781"/>
    <cellStyle name="Input 21 3 5" xfId="11782"/>
    <cellStyle name="Input 21 3 6" xfId="11783"/>
    <cellStyle name="Input 21 3 7" xfId="11784"/>
    <cellStyle name="Input 21 4" xfId="11785"/>
    <cellStyle name="Input 21 5" xfId="11786"/>
    <cellStyle name="Input 21 6" xfId="11787"/>
    <cellStyle name="Input 21 7" xfId="11788"/>
    <cellStyle name="Input 21 8" xfId="11789"/>
    <cellStyle name="Input 21 9" xfId="11790"/>
    <cellStyle name="Input 22" xfId="11791"/>
    <cellStyle name="Input 22 2" xfId="11792"/>
    <cellStyle name="Input 22 2 2" xfId="11793"/>
    <cellStyle name="Input 22 2 3" xfId="11794"/>
    <cellStyle name="Input 22 2 4" xfId="11795"/>
    <cellStyle name="Input 22 2 5" xfId="11796"/>
    <cellStyle name="Input 22 2 6" xfId="11797"/>
    <cellStyle name="Input 22 2 7" xfId="11798"/>
    <cellStyle name="Input 22 2 8" xfId="11799"/>
    <cellStyle name="Input 22 3" xfId="11800"/>
    <cellStyle name="Input 22 3 2" xfId="11801"/>
    <cellStyle name="Input 22 3 3" xfId="11802"/>
    <cellStyle name="Input 22 3 4" xfId="11803"/>
    <cellStyle name="Input 22 3 5" xfId="11804"/>
    <cellStyle name="Input 22 3 6" xfId="11805"/>
    <cellStyle name="Input 22 3 7" xfId="11806"/>
    <cellStyle name="Input 22 4" xfId="11807"/>
    <cellStyle name="Input 22 5" xfId="11808"/>
    <cellStyle name="Input 22 6" xfId="11809"/>
    <cellStyle name="Input 22 7" xfId="11810"/>
    <cellStyle name="Input 22 8" xfId="11811"/>
    <cellStyle name="Input 22 9" xfId="11812"/>
    <cellStyle name="Input 23" xfId="11813"/>
    <cellStyle name="Input 23 2" xfId="11814"/>
    <cellStyle name="Input 23 2 2" xfId="11815"/>
    <cellStyle name="Input 23 2 3" xfId="11816"/>
    <cellStyle name="Input 23 2 4" xfId="11817"/>
    <cellStyle name="Input 23 2 5" xfId="11818"/>
    <cellStyle name="Input 23 2 6" xfId="11819"/>
    <cellStyle name="Input 23 2 7" xfId="11820"/>
    <cellStyle name="Input 23 2 8" xfId="11821"/>
    <cellStyle name="Input 23 3" xfId="11822"/>
    <cellStyle name="Input 23 3 2" xfId="11823"/>
    <cellStyle name="Input 23 3 3" xfId="11824"/>
    <cellStyle name="Input 23 3 4" xfId="11825"/>
    <cellStyle name="Input 23 3 5" xfId="11826"/>
    <cellStyle name="Input 23 3 6" xfId="11827"/>
    <cellStyle name="Input 23 3 7" xfId="11828"/>
    <cellStyle name="Input 23 4" xfId="11829"/>
    <cellStyle name="Input 23 5" xfId="11830"/>
    <cellStyle name="Input 23 6" xfId="11831"/>
    <cellStyle name="Input 23 7" xfId="11832"/>
    <cellStyle name="Input 23 8" xfId="11833"/>
    <cellStyle name="Input 23 9" xfId="11834"/>
    <cellStyle name="Input 24" xfId="11835"/>
    <cellStyle name="Input 24 2" xfId="11836"/>
    <cellStyle name="Input 24 3" xfId="11837"/>
    <cellStyle name="Input 24 4" xfId="11838"/>
    <cellStyle name="Input 24 5" xfId="11839"/>
    <cellStyle name="Input 24 6" xfId="11840"/>
    <cellStyle name="Input 24 7" xfId="11841"/>
    <cellStyle name="Input 25" xfId="11842"/>
    <cellStyle name="Input 25 2" xfId="11843"/>
    <cellStyle name="Input 25 3" xfId="11844"/>
    <cellStyle name="Input 25 4" xfId="11845"/>
    <cellStyle name="Input 25 5" xfId="11846"/>
    <cellStyle name="Input 25 6" xfId="11847"/>
    <cellStyle name="Input 26" xfId="11848"/>
    <cellStyle name="Input 27" xfId="11849"/>
    <cellStyle name="Input 28" xfId="11850"/>
    <cellStyle name="Input 29" xfId="11851"/>
    <cellStyle name="Input 3" xfId="11852"/>
    <cellStyle name="Input 3 10" xfId="11853"/>
    <cellStyle name="Input 3 11" xfId="11854"/>
    <cellStyle name="Input 3 12" xfId="11855"/>
    <cellStyle name="Input 3 2" xfId="11856"/>
    <cellStyle name="Input 3 2 2" xfId="11857"/>
    <cellStyle name="Input 3 2 2 2" xfId="11858"/>
    <cellStyle name="Input 3 2 2 3" xfId="11859"/>
    <cellStyle name="Input 3 2 2 4" xfId="11860"/>
    <cellStyle name="Input 3 2 2 5" xfId="11861"/>
    <cellStyle name="Input 3 2 2 6" xfId="11862"/>
    <cellStyle name="Input 3 2 2 7" xfId="11863"/>
    <cellStyle name="Input 3 2 3" xfId="11864"/>
    <cellStyle name="Input 3 2 3 2" xfId="11865"/>
    <cellStyle name="Input 3 2 3 3" xfId="11866"/>
    <cellStyle name="Input 3 2 3 4" xfId="11867"/>
    <cellStyle name="Input 3 2 3 5" xfId="11868"/>
    <cellStyle name="Input 3 2 3 6" xfId="11869"/>
    <cellStyle name="Input 3 2 4" xfId="11870"/>
    <cellStyle name="Input 3 2 5" xfId="11871"/>
    <cellStyle name="Input 3 2 6" xfId="11872"/>
    <cellStyle name="Input 3 2 7" xfId="11873"/>
    <cellStyle name="Input 3 2 8" xfId="11874"/>
    <cellStyle name="Input 3 3" xfId="11875"/>
    <cellStyle name="Input 3 3 2" xfId="11876"/>
    <cellStyle name="Input 3 3 2 2" xfId="11877"/>
    <cellStyle name="Input 3 3 2 3" xfId="11878"/>
    <cellStyle name="Input 3 3 2 4" xfId="11879"/>
    <cellStyle name="Input 3 3 2 5" xfId="11880"/>
    <cellStyle name="Input 3 3 2 6" xfId="11881"/>
    <cellStyle name="Input 3 3 2 7" xfId="11882"/>
    <cellStyle name="Input 3 3 3" xfId="11883"/>
    <cellStyle name="Input 3 3 3 2" xfId="11884"/>
    <cellStyle name="Input 3 3 3 3" xfId="11885"/>
    <cellStyle name="Input 3 3 3 4" xfId="11886"/>
    <cellStyle name="Input 3 3 3 5" xfId="11887"/>
    <cellStyle name="Input 3 3 3 6" xfId="11888"/>
    <cellStyle name="Input 3 3 4" xfId="11889"/>
    <cellStyle name="Input 3 3 5" xfId="11890"/>
    <cellStyle name="Input 3 3 6" xfId="11891"/>
    <cellStyle name="Input 3 3 7" xfId="11892"/>
    <cellStyle name="Input 3 3 8" xfId="11893"/>
    <cellStyle name="Input 3 4" xfId="11894"/>
    <cellStyle name="Input 3 4 2" xfId="11895"/>
    <cellStyle name="Input 3 4 2 2" xfId="11896"/>
    <cellStyle name="Input 3 4 2 3" xfId="11897"/>
    <cellStyle name="Input 3 4 2 4" xfId="11898"/>
    <cellStyle name="Input 3 4 2 5" xfId="11899"/>
    <cellStyle name="Input 3 4 2 6" xfId="11900"/>
    <cellStyle name="Input 3 4 2 7" xfId="11901"/>
    <cellStyle name="Input 3 4 3" xfId="11902"/>
    <cellStyle name="Input 3 4 3 2" xfId="11903"/>
    <cellStyle name="Input 3 4 3 3" xfId="11904"/>
    <cellStyle name="Input 3 4 3 4" xfId="11905"/>
    <cellStyle name="Input 3 4 3 5" xfId="11906"/>
    <cellStyle name="Input 3 4 3 6" xfId="11907"/>
    <cellStyle name="Input 3 4 4" xfId="11908"/>
    <cellStyle name="Input 3 4 5" xfId="11909"/>
    <cellStyle name="Input 3 4 6" xfId="11910"/>
    <cellStyle name="Input 3 4 7" xfId="11911"/>
    <cellStyle name="Input 3 4 8" xfId="11912"/>
    <cellStyle name="Input 3 5" xfId="11913"/>
    <cellStyle name="Input 3 5 2" xfId="11914"/>
    <cellStyle name="Input 3 5 3" xfId="11915"/>
    <cellStyle name="Input 3 5 4" xfId="11916"/>
    <cellStyle name="Input 3 5 5" xfId="11917"/>
    <cellStyle name="Input 3 5 6" xfId="11918"/>
    <cellStyle name="Input 3 5 7" xfId="11919"/>
    <cellStyle name="Input 3 6" xfId="11920"/>
    <cellStyle name="Input 3 6 2" xfId="11921"/>
    <cellStyle name="Input 3 6 3" xfId="11922"/>
    <cellStyle name="Input 3 6 4" xfId="11923"/>
    <cellStyle name="Input 3 6 5" xfId="11924"/>
    <cellStyle name="Input 3 6 6" xfId="11925"/>
    <cellStyle name="Input 3 7" xfId="11926"/>
    <cellStyle name="Input 3 8" xfId="11927"/>
    <cellStyle name="Input 3 9" xfId="11928"/>
    <cellStyle name="Input 30" xfId="11929"/>
    <cellStyle name="Input 31" xfId="11930"/>
    <cellStyle name="Input 32" xfId="11931"/>
    <cellStyle name="Input 33" xfId="11932"/>
    <cellStyle name="Input 4" xfId="11933"/>
    <cellStyle name="Input 4 10" xfId="11934"/>
    <cellStyle name="Input 4 11" xfId="11935"/>
    <cellStyle name="Input 4 12" xfId="11936"/>
    <cellStyle name="Input 4 2" xfId="11937"/>
    <cellStyle name="Input 4 2 2" xfId="11938"/>
    <cellStyle name="Input 4 2 2 2" xfId="11939"/>
    <cellStyle name="Input 4 2 2 3" xfId="11940"/>
    <cellStyle name="Input 4 2 2 4" xfId="11941"/>
    <cellStyle name="Input 4 2 2 5" xfId="11942"/>
    <cellStyle name="Input 4 2 2 6" xfId="11943"/>
    <cellStyle name="Input 4 2 2 7" xfId="11944"/>
    <cellStyle name="Input 4 2 3" xfId="11945"/>
    <cellStyle name="Input 4 2 3 2" xfId="11946"/>
    <cellStyle name="Input 4 2 3 3" xfId="11947"/>
    <cellStyle name="Input 4 2 3 4" xfId="11948"/>
    <cellStyle name="Input 4 2 3 5" xfId="11949"/>
    <cellStyle name="Input 4 2 3 6" xfId="11950"/>
    <cellStyle name="Input 4 2 4" xfId="11951"/>
    <cellStyle name="Input 4 2 5" xfId="11952"/>
    <cellStyle name="Input 4 2 6" xfId="11953"/>
    <cellStyle name="Input 4 2 7" xfId="11954"/>
    <cellStyle name="Input 4 2 8" xfId="11955"/>
    <cellStyle name="Input 4 3" xfId="11956"/>
    <cellStyle name="Input 4 3 2" xfId="11957"/>
    <cellStyle name="Input 4 3 2 2" xfId="11958"/>
    <cellStyle name="Input 4 3 2 3" xfId="11959"/>
    <cellStyle name="Input 4 3 2 4" xfId="11960"/>
    <cellStyle name="Input 4 3 2 5" xfId="11961"/>
    <cellStyle name="Input 4 3 2 6" xfId="11962"/>
    <cellStyle name="Input 4 3 2 7" xfId="11963"/>
    <cellStyle name="Input 4 3 3" xfId="11964"/>
    <cellStyle name="Input 4 3 3 2" xfId="11965"/>
    <cellStyle name="Input 4 3 3 3" xfId="11966"/>
    <cellStyle name="Input 4 3 3 4" xfId="11967"/>
    <cellStyle name="Input 4 3 3 5" xfId="11968"/>
    <cellStyle name="Input 4 3 3 6" xfId="11969"/>
    <cellStyle name="Input 4 3 4" xfId="11970"/>
    <cellStyle name="Input 4 3 5" xfId="11971"/>
    <cellStyle name="Input 4 3 6" xfId="11972"/>
    <cellStyle name="Input 4 3 7" xfId="11973"/>
    <cellStyle name="Input 4 3 8" xfId="11974"/>
    <cellStyle name="Input 4 4" xfId="11975"/>
    <cellStyle name="Input 4 4 2" xfId="11976"/>
    <cellStyle name="Input 4 4 2 2" xfId="11977"/>
    <cellStyle name="Input 4 4 2 3" xfId="11978"/>
    <cellStyle name="Input 4 4 2 4" xfId="11979"/>
    <cellStyle name="Input 4 4 2 5" xfId="11980"/>
    <cellStyle name="Input 4 4 2 6" xfId="11981"/>
    <cellStyle name="Input 4 4 2 7" xfId="11982"/>
    <cellStyle name="Input 4 4 3" xfId="11983"/>
    <cellStyle name="Input 4 4 3 2" xfId="11984"/>
    <cellStyle name="Input 4 4 3 3" xfId="11985"/>
    <cellStyle name="Input 4 4 3 4" xfId="11986"/>
    <cellStyle name="Input 4 4 3 5" xfId="11987"/>
    <cellStyle name="Input 4 4 3 6" xfId="11988"/>
    <cellStyle name="Input 4 4 4" xfId="11989"/>
    <cellStyle name="Input 4 4 5" xfId="11990"/>
    <cellStyle name="Input 4 4 6" xfId="11991"/>
    <cellStyle name="Input 4 4 7" xfId="11992"/>
    <cellStyle name="Input 4 4 8" xfId="11993"/>
    <cellStyle name="Input 4 5" xfId="11994"/>
    <cellStyle name="Input 4 5 2" xfId="11995"/>
    <cellStyle name="Input 4 5 3" xfId="11996"/>
    <cellStyle name="Input 4 5 4" xfId="11997"/>
    <cellStyle name="Input 4 5 5" xfId="11998"/>
    <cellStyle name="Input 4 5 6" xfId="11999"/>
    <cellStyle name="Input 4 5 7" xfId="12000"/>
    <cellStyle name="Input 4 6" xfId="12001"/>
    <cellStyle name="Input 4 6 2" xfId="12002"/>
    <cellStyle name="Input 4 6 3" xfId="12003"/>
    <cellStyle name="Input 4 6 4" xfId="12004"/>
    <cellStyle name="Input 4 6 5" xfId="12005"/>
    <cellStyle name="Input 4 6 6" xfId="12006"/>
    <cellStyle name="Input 4 7" xfId="12007"/>
    <cellStyle name="Input 4 8" xfId="12008"/>
    <cellStyle name="Input 4 9" xfId="12009"/>
    <cellStyle name="Input 5" xfId="12010"/>
    <cellStyle name="Input 5 10" xfId="12011"/>
    <cellStyle name="Input 5 11" xfId="12012"/>
    <cellStyle name="Input 5 2" xfId="12013"/>
    <cellStyle name="Input 5 2 2" xfId="12014"/>
    <cellStyle name="Input 5 2 2 2" xfId="12015"/>
    <cellStyle name="Input 5 2 2 3" xfId="12016"/>
    <cellStyle name="Input 5 2 2 4" xfId="12017"/>
    <cellStyle name="Input 5 2 2 5" xfId="12018"/>
    <cellStyle name="Input 5 2 2 6" xfId="12019"/>
    <cellStyle name="Input 5 2 2 7" xfId="12020"/>
    <cellStyle name="Input 5 2 3" xfId="12021"/>
    <cellStyle name="Input 5 2 3 2" xfId="12022"/>
    <cellStyle name="Input 5 2 3 3" xfId="12023"/>
    <cellStyle name="Input 5 2 3 4" xfId="12024"/>
    <cellStyle name="Input 5 2 3 5" xfId="12025"/>
    <cellStyle name="Input 5 2 3 6" xfId="12026"/>
    <cellStyle name="Input 5 2 4" xfId="12027"/>
    <cellStyle name="Input 5 2 5" xfId="12028"/>
    <cellStyle name="Input 5 2 6" xfId="12029"/>
    <cellStyle name="Input 5 2 7" xfId="12030"/>
    <cellStyle name="Input 5 2 8" xfId="12031"/>
    <cellStyle name="Input 5 3" xfId="12032"/>
    <cellStyle name="Input 5 3 2" xfId="12033"/>
    <cellStyle name="Input 5 3 2 2" xfId="12034"/>
    <cellStyle name="Input 5 3 2 3" xfId="12035"/>
    <cellStyle name="Input 5 3 2 4" xfId="12036"/>
    <cellStyle name="Input 5 3 2 5" xfId="12037"/>
    <cellStyle name="Input 5 3 2 6" xfId="12038"/>
    <cellStyle name="Input 5 3 2 7" xfId="12039"/>
    <cellStyle name="Input 5 3 3" xfId="12040"/>
    <cellStyle name="Input 5 3 3 2" xfId="12041"/>
    <cellStyle name="Input 5 3 3 3" xfId="12042"/>
    <cellStyle name="Input 5 3 3 4" xfId="12043"/>
    <cellStyle name="Input 5 3 3 5" xfId="12044"/>
    <cellStyle name="Input 5 3 3 6" xfId="12045"/>
    <cellStyle name="Input 5 3 4" xfId="12046"/>
    <cellStyle name="Input 5 3 5" xfId="12047"/>
    <cellStyle name="Input 5 3 6" xfId="12048"/>
    <cellStyle name="Input 5 3 7" xfId="12049"/>
    <cellStyle name="Input 5 3 8" xfId="12050"/>
    <cellStyle name="Input 5 4" xfId="12051"/>
    <cellStyle name="Input 5 4 2" xfId="12052"/>
    <cellStyle name="Input 5 4 2 2" xfId="12053"/>
    <cellStyle name="Input 5 4 2 3" xfId="12054"/>
    <cellStyle name="Input 5 4 2 4" xfId="12055"/>
    <cellStyle name="Input 5 4 2 5" xfId="12056"/>
    <cellStyle name="Input 5 4 2 6" xfId="12057"/>
    <cellStyle name="Input 5 4 2 7" xfId="12058"/>
    <cellStyle name="Input 5 4 3" xfId="12059"/>
    <cellStyle name="Input 5 4 3 2" xfId="12060"/>
    <cellStyle name="Input 5 4 3 3" xfId="12061"/>
    <cellStyle name="Input 5 4 3 4" xfId="12062"/>
    <cellStyle name="Input 5 4 3 5" xfId="12063"/>
    <cellStyle name="Input 5 4 3 6" xfId="12064"/>
    <cellStyle name="Input 5 4 4" xfId="12065"/>
    <cellStyle name="Input 5 4 5" xfId="12066"/>
    <cellStyle name="Input 5 4 6" xfId="12067"/>
    <cellStyle name="Input 5 4 7" xfId="12068"/>
    <cellStyle name="Input 5 4 8" xfId="12069"/>
    <cellStyle name="Input 5 5" xfId="12070"/>
    <cellStyle name="Input 5 5 2" xfId="12071"/>
    <cellStyle name="Input 5 5 3" xfId="12072"/>
    <cellStyle name="Input 5 5 4" xfId="12073"/>
    <cellStyle name="Input 5 5 5" xfId="12074"/>
    <cellStyle name="Input 5 5 6" xfId="12075"/>
    <cellStyle name="Input 5 5 7" xfId="12076"/>
    <cellStyle name="Input 5 6" xfId="12077"/>
    <cellStyle name="Input 5 6 2" xfId="12078"/>
    <cellStyle name="Input 5 6 3" xfId="12079"/>
    <cellStyle name="Input 5 6 4" xfId="12080"/>
    <cellStyle name="Input 5 6 5" xfId="12081"/>
    <cellStyle name="Input 5 6 6" xfId="12082"/>
    <cellStyle name="Input 5 7" xfId="12083"/>
    <cellStyle name="Input 5 8" xfId="12084"/>
    <cellStyle name="Input 5 9" xfId="12085"/>
    <cellStyle name="Input 6" xfId="12086"/>
    <cellStyle name="Input 6 10" xfId="12087"/>
    <cellStyle name="Input 6 11" xfId="12088"/>
    <cellStyle name="Input 6 2" xfId="12089"/>
    <cellStyle name="Input 6 2 2" xfId="12090"/>
    <cellStyle name="Input 6 2 2 2" xfId="12091"/>
    <cellStyle name="Input 6 2 2 3" xfId="12092"/>
    <cellStyle name="Input 6 2 2 4" xfId="12093"/>
    <cellStyle name="Input 6 2 2 5" xfId="12094"/>
    <cellStyle name="Input 6 2 2 6" xfId="12095"/>
    <cellStyle name="Input 6 2 2 7" xfId="12096"/>
    <cellStyle name="Input 6 2 3" xfId="12097"/>
    <cellStyle name="Input 6 2 3 2" xfId="12098"/>
    <cellStyle name="Input 6 2 3 3" xfId="12099"/>
    <cellStyle name="Input 6 2 3 4" xfId="12100"/>
    <cellStyle name="Input 6 2 3 5" xfId="12101"/>
    <cellStyle name="Input 6 2 3 6" xfId="12102"/>
    <cellStyle name="Input 6 2 4" xfId="12103"/>
    <cellStyle name="Input 6 2 5" xfId="12104"/>
    <cellStyle name="Input 6 2 6" xfId="12105"/>
    <cellStyle name="Input 6 2 7" xfId="12106"/>
    <cellStyle name="Input 6 2 8" xfId="12107"/>
    <cellStyle name="Input 6 3" xfId="12108"/>
    <cellStyle name="Input 6 3 2" xfId="12109"/>
    <cellStyle name="Input 6 3 2 2" xfId="12110"/>
    <cellStyle name="Input 6 3 2 3" xfId="12111"/>
    <cellStyle name="Input 6 3 2 4" xfId="12112"/>
    <cellStyle name="Input 6 3 2 5" xfId="12113"/>
    <cellStyle name="Input 6 3 2 6" xfId="12114"/>
    <cellStyle name="Input 6 3 2 7" xfId="12115"/>
    <cellStyle name="Input 6 3 3" xfId="12116"/>
    <cellStyle name="Input 6 3 3 2" xfId="12117"/>
    <cellStyle name="Input 6 3 3 3" xfId="12118"/>
    <cellStyle name="Input 6 3 3 4" xfId="12119"/>
    <cellStyle name="Input 6 3 3 5" xfId="12120"/>
    <cellStyle name="Input 6 3 3 6" xfId="12121"/>
    <cellStyle name="Input 6 3 4" xfId="12122"/>
    <cellStyle name="Input 6 3 5" xfId="12123"/>
    <cellStyle name="Input 6 3 6" xfId="12124"/>
    <cellStyle name="Input 6 3 7" xfId="12125"/>
    <cellStyle name="Input 6 3 8" xfId="12126"/>
    <cellStyle name="Input 6 4" xfId="12127"/>
    <cellStyle name="Input 6 4 2" xfId="12128"/>
    <cellStyle name="Input 6 4 2 2" xfId="12129"/>
    <cellStyle name="Input 6 4 2 3" xfId="12130"/>
    <cellStyle name="Input 6 4 2 4" xfId="12131"/>
    <cellStyle name="Input 6 4 2 5" xfId="12132"/>
    <cellStyle name="Input 6 4 2 6" xfId="12133"/>
    <cellStyle name="Input 6 4 2 7" xfId="12134"/>
    <cellStyle name="Input 6 4 3" xfId="12135"/>
    <cellStyle name="Input 6 4 3 2" xfId="12136"/>
    <cellStyle name="Input 6 4 3 3" xfId="12137"/>
    <cellStyle name="Input 6 4 3 4" xfId="12138"/>
    <cellStyle name="Input 6 4 3 5" xfId="12139"/>
    <cellStyle name="Input 6 4 3 6" xfId="12140"/>
    <cellStyle name="Input 6 4 4" xfId="12141"/>
    <cellStyle name="Input 6 4 5" xfId="12142"/>
    <cellStyle name="Input 6 4 6" xfId="12143"/>
    <cellStyle name="Input 6 4 7" xfId="12144"/>
    <cellStyle name="Input 6 4 8" xfId="12145"/>
    <cellStyle name="Input 6 5" xfId="12146"/>
    <cellStyle name="Input 6 5 2" xfId="12147"/>
    <cellStyle name="Input 6 5 3" xfId="12148"/>
    <cellStyle name="Input 6 5 4" xfId="12149"/>
    <cellStyle name="Input 6 5 5" xfId="12150"/>
    <cellStyle name="Input 6 5 6" xfId="12151"/>
    <cellStyle name="Input 6 5 7" xfId="12152"/>
    <cellStyle name="Input 6 6" xfId="12153"/>
    <cellStyle name="Input 6 6 2" xfId="12154"/>
    <cellStyle name="Input 6 6 3" xfId="12155"/>
    <cellStyle name="Input 6 6 4" xfId="12156"/>
    <cellStyle name="Input 6 6 5" xfId="12157"/>
    <cellStyle name="Input 6 6 6" xfId="12158"/>
    <cellStyle name="Input 6 7" xfId="12159"/>
    <cellStyle name="Input 6 8" xfId="12160"/>
    <cellStyle name="Input 6 9" xfId="12161"/>
    <cellStyle name="Input 7" xfId="12162"/>
    <cellStyle name="Input 7 10" xfId="12163"/>
    <cellStyle name="Input 7 11" xfId="12164"/>
    <cellStyle name="Input 7 2" xfId="12165"/>
    <cellStyle name="Input 7 2 2" xfId="12166"/>
    <cellStyle name="Input 7 2 2 2" xfId="12167"/>
    <cellStyle name="Input 7 2 2 3" xfId="12168"/>
    <cellStyle name="Input 7 2 2 4" xfId="12169"/>
    <cellStyle name="Input 7 2 2 5" xfId="12170"/>
    <cellStyle name="Input 7 2 2 6" xfId="12171"/>
    <cellStyle name="Input 7 2 2 7" xfId="12172"/>
    <cellStyle name="Input 7 2 3" xfId="12173"/>
    <cellStyle name="Input 7 2 3 2" xfId="12174"/>
    <cellStyle name="Input 7 2 3 3" xfId="12175"/>
    <cellStyle name="Input 7 2 3 4" xfId="12176"/>
    <cellStyle name="Input 7 2 3 5" xfId="12177"/>
    <cellStyle name="Input 7 2 3 6" xfId="12178"/>
    <cellStyle name="Input 7 2 4" xfId="12179"/>
    <cellStyle name="Input 7 2 5" xfId="12180"/>
    <cellStyle name="Input 7 2 6" xfId="12181"/>
    <cellStyle name="Input 7 2 7" xfId="12182"/>
    <cellStyle name="Input 7 2 8" xfId="12183"/>
    <cellStyle name="Input 7 3" xfId="12184"/>
    <cellStyle name="Input 7 3 2" xfId="12185"/>
    <cellStyle name="Input 7 3 2 2" xfId="12186"/>
    <cellStyle name="Input 7 3 2 3" xfId="12187"/>
    <cellStyle name="Input 7 3 2 4" xfId="12188"/>
    <cellStyle name="Input 7 3 2 5" xfId="12189"/>
    <cellStyle name="Input 7 3 2 6" xfId="12190"/>
    <cellStyle name="Input 7 3 2 7" xfId="12191"/>
    <cellStyle name="Input 7 3 3" xfId="12192"/>
    <cellStyle name="Input 7 3 3 2" xfId="12193"/>
    <cellStyle name="Input 7 3 3 3" xfId="12194"/>
    <cellStyle name="Input 7 3 3 4" xfId="12195"/>
    <cellStyle name="Input 7 3 3 5" xfId="12196"/>
    <cellStyle name="Input 7 3 3 6" xfId="12197"/>
    <cellStyle name="Input 7 3 4" xfId="12198"/>
    <cellStyle name="Input 7 3 5" xfId="12199"/>
    <cellStyle name="Input 7 3 6" xfId="12200"/>
    <cellStyle name="Input 7 3 7" xfId="12201"/>
    <cellStyle name="Input 7 3 8" xfId="12202"/>
    <cellStyle name="Input 7 4" xfId="12203"/>
    <cellStyle name="Input 7 4 2" xfId="12204"/>
    <cellStyle name="Input 7 4 2 2" xfId="12205"/>
    <cellStyle name="Input 7 4 2 3" xfId="12206"/>
    <cellStyle name="Input 7 4 2 4" xfId="12207"/>
    <cellStyle name="Input 7 4 2 5" xfId="12208"/>
    <cellStyle name="Input 7 4 2 6" xfId="12209"/>
    <cellStyle name="Input 7 4 2 7" xfId="12210"/>
    <cellStyle name="Input 7 4 3" xfId="12211"/>
    <cellStyle name="Input 7 4 3 2" xfId="12212"/>
    <cellStyle name="Input 7 4 3 3" xfId="12213"/>
    <cellStyle name="Input 7 4 3 4" xfId="12214"/>
    <cellStyle name="Input 7 4 3 5" xfId="12215"/>
    <cellStyle name="Input 7 4 3 6" xfId="12216"/>
    <cellStyle name="Input 7 4 4" xfId="12217"/>
    <cellStyle name="Input 7 4 5" xfId="12218"/>
    <cellStyle name="Input 7 4 6" xfId="12219"/>
    <cellStyle name="Input 7 4 7" xfId="12220"/>
    <cellStyle name="Input 7 4 8" xfId="12221"/>
    <cellStyle name="Input 7 5" xfId="12222"/>
    <cellStyle name="Input 7 5 2" xfId="12223"/>
    <cellStyle name="Input 7 5 3" xfId="12224"/>
    <cellStyle name="Input 7 5 4" xfId="12225"/>
    <cellStyle name="Input 7 5 5" xfId="12226"/>
    <cellStyle name="Input 7 5 6" xfId="12227"/>
    <cellStyle name="Input 7 5 7" xfId="12228"/>
    <cellStyle name="Input 7 6" xfId="12229"/>
    <cellStyle name="Input 7 6 2" xfId="12230"/>
    <cellStyle name="Input 7 6 3" xfId="12231"/>
    <cellStyle name="Input 7 6 4" xfId="12232"/>
    <cellStyle name="Input 7 6 5" xfId="12233"/>
    <cellStyle name="Input 7 6 6" xfId="12234"/>
    <cellStyle name="Input 7 7" xfId="12235"/>
    <cellStyle name="Input 7 8" xfId="12236"/>
    <cellStyle name="Input 7 9" xfId="12237"/>
    <cellStyle name="Input 8" xfId="12238"/>
    <cellStyle name="Input 8 10" xfId="12239"/>
    <cellStyle name="Input 8 11" xfId="12240"/>
    <cellStyle name="Input 8 2" xfId="12241"/>
    <cellStyle name="Input 8 2 2" xfId="12242"/>
    <cellStyle name="Input 8 2 2 2" xfId="12243"/>
    <cellStyle name="Input 8 2 2 3" xfId="12244"/>
    <cellStyle name="Input 8 2 2 4" xfId="12245"/>
    <cellStyle name="Input 8 2 2 5" xfId="12246"/>
    <cellStyle name="Input 8 2 2 6" xfId="12247"/>
    <cellStyle name="Input 8 2 2 7" xfId="12248"/>
    <cellStyle name="Input 8 2 3" xfId="12249"/>
    <cellStyle name="Input 8 2 3 2" xfId="12250"/>
    <cellStyle name="Input 8 2 3 3" xfId="12251"/>
    <cellStyle name="Input 8 2 3 4" xfId="12252"/>
    <cellStyle name="Input 8 2 3 5" xfId="12253"/>
    <cellStyle name="Input 8 2 3 6" xfId="12254"/>
    <cellStyle name="Input 8 2 4" xfId="12255"/>
    <cellStyle name="Input 8 2 5" xfId="12256"/>
    <cellStyle name="Input 8 2 6" xfId="12257"/>
    <cellStyle name="Input 8 2 7" xfId="12258"/>
    <cellStyle name="Input 8 2 8" xfId="12259"/>
    <cellStyle name="Input 8 3" xfId="12260"/>
    <cellStyle name="Input 8 3 2" xfId="12261"/>
    <cellStyle name="Input 8 3 2 2" xfId="12262"/>
    <cellStyle name="Input 8 3 2 3" xfId="12263"/>
    <cellStyle name="Input 8 3 2 4" xfId="12264"/>
    <cellStyle name="Input 8 3 2 5" xfId="12265"/>
    <cellStyle name="Input 8 3 2 6" xfId="12266"/>
    <cellStyle name="Input 8 3 2 7" xfId="12267"/>
    <cellStyle name="Input 8 3 3" xfId="12268"/>
    <cellStyle name="Input 8 3 3 2" xfId="12269"/>
    <cellStyle name="Input 8 3 3 3" xfId="12270"/>
    <cellStyle name="Input 8 3 3 4" xfId="12271"/>
    <cellStyle name="Input 8 3 3 5" xfId="12272"/>
    <cellStyle name="Input 8 3 3 6" xfId="12273"/>
    <cellStyle name="Input 8 3 4" xfId="12274"/>
    <cellStyle name="Input 8 3 5" xfId="12275"/>
    <cellStyle name="Input 8 3 6" xfId="12276"/>
    <cellStyle name="Input 8 3 7" xfId="12277"/>
    <cellStyle name="Input 8 3 8" xfId="12278"/>
    <cellStyle name="Input 8 4" xfId="12279"/>
    <cellStyle name="Input 8 4 2" xfId="12280"/>
    <cellStyle name="Input 8 4 2 2" xfId="12281"/>
    <cellStyle name="Input 8 4 2 3" xfId="12282"/>
    <cellStyle name="Input 8 4 2 4" xfId="12283"/>
    <cellStyle name="Input 8 4 2 5" xfId="12284"/>
    <cellStyle name="Input 8 4 2 6" xfId="12285"/>
    <cellStyle name="Input 8 4 2 7" xfId="12286"/>
    <cellStyle name="Input 8 4 3" xfId="12287"/>
    <cellStyle name="Input 8 4 3 2" xfId="12288"/>
    <cellStyle name="Input 8 4 3 3" xfId="12289"/>
    <cellStyle name="Input 8 4 3 4" xfId="12290"/>
    <cellStyle name="Input 8 4 3 5" xfId="12291"/>
    <cellStyle name="Input 8 4 3 6" xfId="12292"/>
    <cellStyle name="Input 8 4 4" xfId="12293"/>
    <cellStyle name="Input 8 4 5" xfId="12294"/>
    <cellStyle name="Input 8 4 6" xfId="12295"/>
    <cellStyle name="Input 8 4 7" xfId="12296"/>
    <cellStyle name="Input 8 4 8" xfId="12297"/>
    <cellStyle name="Input 8 5" xfId="12298"/>
    <cellStyle name="Input 8 5 2" xfId="12299"/>
    <cellStyle name="Input 8 5 3" xfId="12300"/>
    <cellStyle name="Input 8 5 4" xfId="12301"/>
    <cellStyle name="Input 8 5 5" xfId="12302"/>
    <cellStyle name="Input 8 5 6" xfId="12303"/>
    <cellStyle name="Input 8 5 7" xfId="12304"/>
    <cellStyle name="Input 8 6" xfId="12305"/>
    <cellStyle name="Input 8 6 2" xfId="12306"/>
    <cellStyle name="Input 8 6 3" xfId="12307"/>
    <cellStyle name="Input 8 6 4" xfId="12308"/>
    <cellStyle name="Input 8 6 5" xfId="12309"/>
    <cellStyle name="Input 8 6 6" xfId="12310"/>
    <cellStyle name="Input 8 7" xfId="12311"/>
    <cellStyle name="Input 8 8" xfId="12312"/>
    <cellStyle name="Input 8 9" xfId="12313"/>
    <cellStyle name="Input 9" xfId="12314"/>
    <cellStyle name="Input 9 10" xfId="12315"/>
    <cellStyle name="Input 9 11" xfId="12316"/>
    <cellStyle name="Input 9 2" xfId="12317"/>
    <cellStyle name="Input 9 2 2" xfId="12318"/>
    <cellStyle name="Input 9 2 2 2" xfId="12319"/>
    <cellStyle name="Input 9 2 2 3" xfId="12320"/>
    <cellStyle name="Input 9 2 2 4" xfId="12321"/>
    <cellStyle name="Input 9 2 2 5" xfId="12322"/>
    <cellStyle name="Input 9 2 2 6" xfId="12323"/>
    <cellStyle name="Input 9 2 2 7" xfId="12324"/>
    <cellStyle name="Input 9 2 3" xfId="12325"/>
    <cellStyle name="Input 9 2 3 2" xfId="12326"/>
    <cellStyle name="Input 9 2 3 3" xfId="12327"/>
    <cellStyle name="Input 9 2 3 4" xfId="12328"/>
    <cellStyle name="Input 9 2 3 5" xfId="12329"/>
    <cellStyle name="Input 9 2 3 6" xfId="12330"/>
    <cellStyle name="Input 9 2 4" xfId="12331"/>
    <cellStyle name="Input 9 2 5" xfId="12332"/>
    <cellStyle name="Input 9 2 6" xfId="12333"/>
    <cellStyle name="Input 9 2 7" xfId="12334"/>
    <cellStyle name="Input 9 2 8" xfId="12335"/>
    <cellStyle name="Input 9 3" xfId="12336"/>
    <cellStyle name="Input 9 3 2" xfId="12337"/>
    <cellStyle name="Input 9 3 2 2" xfId="12338"/>
    <cellStyle name="Input 9 3 2 3" xfId="12339"/>
    <cellStyle name="Input 9 3 2 4" xfId="12340"/>
    <cellStyle name="Input 9 3 2 5" xfId="12341"/>
    <cellStyle name="Input 9 3 2 6" xfId="12342"/>
    <cellStyle name="Input 9 3 2 7" xfId="12343"/>
    <cellStyle name="Input 9 3 3" xfId="12344"/>
    <cellStyle name="Input 9 3 3 2" xfId="12345"/>
    <cellStyle name="Input 9 3 3 3" xfId="12346"/>
    <cellStyle name="Input 9 3 3 4" xfId="12347"/>
    <cellStyle name="Input 9 3 3 5" xfId="12348"/>
    <cellStyle name="Input 9 3 3 6" xfId="12349"/>
    <cellStyle name="Input 9 3 4" xfId="12350"/>
    <cellStyle name="Input 9 3 5" xfId="12351"/>
    <cellStyle name="Input 9 3 6" xfId="12352"/>
    <cellStyle name="Input 9 3 7" xfId="12353"/>
    <cellStyle name="Input 9 3 8" xfId="12354"/>
    <cellStyle name="Input 9 4" xfId="12355"/>
    <cellStyle name="Input 9 4 2" xfId="12356"/>
    <cellStyle name="Input 9 4 2 2" xfId="12357"/>
    <cellStyle name="Input 9 4 2 3" xfId="12358"/>
    <cellStyle name="Input 9 4 2 4" xfId="12359"/>
    <cellStyle name="Input 9 4 2 5" xfId="12360"/>
    <cellStyle name="Input 9 4 2 6" xfId="12361"/>
    <cellStyle name="Input 9 4 2 7" xfId="12362"/>
    <cellStyle name="Input 9 4 3" xfId="12363"/>
    <cellStyle name="Input 9 4 3 2" xfId="12364"/>
    <cellStyle name="Input 9 4 3 3" xfId="12365"/>
    <cellStyle name="Input 9 4 3 4" xfId="12366"/>
    <cellStyle name="Input 9 4 3 5" xfId="12367"/>
    <cellStyle name="Input 9 4 3 6" xfId="12368"/>
    <cellStyle name="Input 9 4 4" xfId="12369"/>
    <cellStyle name="Input 9 4 5" xfId="12370"/>
    <cellStyle name="Input 9 4 6" xfId="12371"/>
    <cellStyle name="Input 9 4 7" xfId="12372"/>
    <cellStyle name="Input 9 4 8" xfId="12373"/>
    <cellStyle name="Input 9 5" xfId="12374"/>
    <cellStyle name="Input 9 5 2" xfId="12375"/>
    <cellStyle name="Input 9 5 3" xfId="12376"/>
    <cellStyle name="Input 9 5 4" xfId="12377"/>
    <cellStyle name="Input 9 5 5" xfId="12378"/>
    <cellStyle name="Input 9 5 6" xfId="12379"/>
    <cellStyle name="Input 9 5 7" xfId="12380"/>
    <cellStyle name="Input 9 6" xfId="12381"/>
    <cellStyle name="Input 9 6 2" xfId="12382"/>
    <cellStyle name="Input 9 6 3" xfId="12383"/>
    <cellStyle name="Input 9 6 4" xfId="12384"/>
    <cellStyle name="Input 9 6 5" xfId="12385"/>
    <cellStyle name="Input 9 6 6" xfId="12386"/>
    <cellStyle name="Input 9 7" xfId="12387"/>
    <cellStyle name="Input 9 8" xfId="12388"/>
    <cellStyle name="Input 9 9" xfId="12389"/>
    <cellStyle name="InputCurrency" xfId="12390"/>
    <cellStyle name="InputCurrency2" xfId="12391"/>
    <cellStyle name="InputMultiple1" xfId="12392"/>
    <cellStyle name="InputPercent1" xfId="12393"/>
    <cellStyle name="Inputs" xfId="12394"/>
    <cellStyle name="Inputs (const)" xfId="12395"/>
    <cellStyle name="Inputs (const) 2" xfId="12396"/>
    <cellStyle name="Inputs (const)_46EP.2012(v0.1)" xfId="12397"/>
    <cellStyle name="Inputs 2" xfId="12398"/>
    <cellStyle name="Inputs Co" xfId="12399"/>
    <cellStyle name="Inputs_46EE.2011(v1.0)" xfId="12400"/>
    <cellStyle name="Ioe?uaaaoayny aeia?nnueea" xfId="12401"/>
    <cellStyle name="Ioe?uaaaoayny aeia?nnueea 2" xfId="12402"/>
    <cellStyle name="Ioe?uaaaoayny aeia?nnueea 2 2" xfId="12403"/>
    <cellStyle name="Ioe?uaaaoayny aeia?nnueea 3" xfId="12404"/>
    <cellStyle name="Ioe?uaaaoayny aeia?nnueea 4" xfId="12405"/>
    <cellStyle name="Ioe?uaaaoayny aeia?nnueea 5" xfId="12406"/>
    <cellStyle name="Ioe?uaaaoayny aeia?nnueea 6" xfId="12407"/>
    <cellStyle name="Ioe?uaaaoayny aeia?nnueea_СВОД" xfId="12408"/>
    <cellStyle name="ISO" xfId="12409"/>
    <cellStyle name="ISO 2" xfId="12410"/>
    <cellStyle name="ISO 3" xfId="12411"/>
    <cellStyle name="ISO 4" xfId="12412"/>
    <cellStyle name="ISO 5" xfId="12413"/>
    <cellStyle name="ISO 6" xfId="12414"/>
    <cellStyle name="JR Cells No Values" xfId="12415"/>
    <cellStyle name="JR Cells No Values 2" xfId="12416"/>
    <cellStyle name="JR Cells No Values 3" xfId="12417"/>
    <cellStyle name="JR Cells No Values 3 2" xfId="12418"/>
    <cellStyle name="JR Cells No Values 4" xfId="12419"/>
    <cellStyle name="JR Cells No Values 5" xfId="12420"/>
    <cellStyle name="JR_ formula" xfId="12421"/>
    <cellStyle name="JRchapeau" xfId="12422"/>
    <cellStyle name="JRchapeau 2" xfId="12423"/>
    <cellStyle name="JRchapeau 3" xfId="12424"/>
    <cellStyle name="JRchapeau 4" xfId="12425"/>
    <cellStyle name="Just_Table" xfId="12426"/>
    <cellStyle name="Komma [0]_Arcen" xfId="12427"/>
    <cellStyle name="Komma_Arcen" xfId="12428"/>
    <cellStyle name="Link Currency (0)" xfId="12429"/>
    <cellStyle name="Link Currency (2)" xfId="12430"/>
    <cellStyle name="Link Units (0)" xfId="12431"/>
    <cellStyle name="Link Units (1)" xfId="12432"/>
    <cellStyle name="Link Units (2)" xfId="12433"/>
    <cellStyle name="Linked Cell" xfId="12434"/>
    <cellStyle name="Locked Cell - PerformancePoint" xfId="12435"/>
    <cellStyle name="Millares [0]_RESULTS" xfId="12436"/>
    <cellStyle name="Millares_RESULTS" xfId="12437"/>
    <cellStyle name="Milliers [0]_BUDGET" xfId="12438"/>
    <cellStyle name="Milliers_BUDGET" xfId="12439"/>
    <cellStyle name="mnb" xfId="12440"/>
    <cellStyle name="mnb 10" xfId="12441"/>
    <cellStyle name="mnb 10 2" xfId="12442"/>
    <cellStyle name="mnb 10 2 2" xfId="12443"/>
    <cellStyle name="mnb 10 2 3" xfId="12444"/>
    <cellStyle name="mnb 10 2 4" xfId="12445"/>
    <cellStyle name="mnb 10 2 5" xfId="12446"/>
    <cellStyle name="mnb 10 2 6" xfId="12447"/>
    <cellStyle name="mnb 10 2 7" xfId="12448"/>
    <cellStyle name="mnb 10 3" xfId="12449"/>
    <cellStyle name="mnb 10 3 2" xfId="12450"/>
    <cellStyle name="mnb 10 3 3" xfId="12451"/>
    <cellStyle name="mnb 10 3 4" xfId="12452"/>
    <cellStyle name="mnb 10 3 5" xfId="12453"/>
    <cellStyle name="mnb 10 3 6" xfId="12454"/>
    <cellStyle name="mnb 10 4" xfId="12455"/>
    <cellStyle name="mnb 10 5" xfId="12456"/>
    <cellStyle name="mnb 10 6" xfId="12457"/>
    <cellStyle name="mnb 10 7" xfId="12458"/>
    <cellStyle name="mnb 10 8" xfId="12459"/>
    <cellStyle name="mnb 11" xfId="12460"/>
    <cellStyle name="mnb 11 2" xfId="12461"/>
    <cellStyle name="mnb 11 2 2" xfId="12462"/>
    <cellStyle name="mnb 11 2 3" xfId="12463"/>
    <cellStyle name="mnb 11 2 4" xfId="12464"/>
    <cellStyle name="mnb 11 2 5" xfId="12465"/>
    <cellStyle name="mnb 11 2 6" xfId="12466"/>
    <cellStyle name="mnb 11 2 7" xfId="12467"/>
    <cellStyle name="mnb 11 3" xfId="12468"/>
    <cellStyle name="mnb 11 3 2" xfId="12469"/>
    <cellStyle name="mnb 11 3 3" xfId="12470"/>
    <cellStyle name="mnb 11 3 4" xfId="12471"/>
    <cellStyle name="mnb 11 3 5" xfId="12472"/>
    <cellStyle name="mnb 11 3 6" xfId="12473"/>
    <cellStyle name="mnb 11 4" xfId="12474"/>
    <cellStyle name="mnb 11 5" xfId="12475"/>
    <cellStyle name="mnb 11 6" xfId="12476"/>
    <cellStyle name="mnb 11 7" xfId="12477"/>
    <cellStyle name="mnb 11 8" xfId="12478"/>
    <cellStyle name="mnb 12" xfId="12479"/>
    <cellStyle name="mnb 12 2" xfId="12480"/>
    <cellStyle name="mnb 12 2 2" xfId="12481"/>
    <cellStyle name="mnb 12 2 3" xfId="12482"/>
    <cellStyle name="mnb 12 2 4" xfId="12483"/>
    <cellStyle name="mnb 12 2 5" xfId="12484"/>
    <cellStyle name="mnb 12 2 6" xfId="12485"/>
    <cellStyle name="mnb 12 2 7" xfId="12486"/>
    <cellStyle name="mnb 12 3" xfId="12487"/>
    <cellStyle name="mnb 12 3 2" xfId="12488"/>
    <cellStyle name="mnb 12 3 3" xfId="12489"/>
    <cellStyle name="mnb 12 3 4" xfId="12490"/>
    <cellStyle name="mnb 12 3 5" xfId="12491"/>
    <cellStyle name="mnb 12 3 6" xfId="12492"/>
    <cellStyle name="mnb 12 4" xfId="12493"/>
    <cellStyle name="mnb 12 5" xfId="12494"/>
    <cellStyle name="mnb 12 6" xfId="12495"/>
    <cellStyle name="mnb 12 7" xfId="12496"/>
    <cellStyle name="mnb 12 8" xfId="12497"/>
    <cellStyle name="mnb 13" xfId="12498"/>
    <cellStyle name="mnb 13 2" xfId="12499"/>
    <cellStyle name="mnb 13 2 2" xfId="12500"/>
    <cellStyle name="mnb 13 2 3" xfId="12501"/>
    <cellStyle name="mnb 13 2 4" xfId="12502"/>
    <cellStyle name="mnb 13 2 5" xfId="12503"/>
    <cellStyle name="mnb 13 2 6" xfId="12504"/>
    <cellStyle name="mnb 13 2 7" xfId="12505"/>
    <cellStyle name="mnb 13 3" xfId="12506"/>
    <cellStyle name="mnb 13 3 2" xfId="12507"/>
    <cellStyle name="mnb 13 3 3" xfId="12508"/>
    <cellStyle name="mnb 13 3 4" xfId="12509"/>
    <cellStyle name="mnb 13 3 5" xfId="12510"/>
    <cellStyle name="mnb 13 3 6" xfId="12511"/>
    <cellStyle name="mnb 13 4" xfId="12512"/>
    <cellStyle name="mnb 13 5" xfId="12513"/>
    <cellStyle name="mnb 13 6" xfId="12514"/>
    <cellStyle name="mnb 13 7" xfId="12515"/>
    <cellStyle name="mnb 13 8" xfId="12516"/>
    <cellStyle name="mnb 14" xfId="12517"/>
    <cellStyle name="mnb 14 2" xfId="12518"/>
    <cellStyle name="mnb 14 2 2" xfId="12519"/>
    <cellStyle name="mnb 14 2 3" xfId="12520"/>
    <cellStyle name="mnb 14 2 4" xfId="12521"/>
    <cellStyle name="mnb 14 2 5" xfId="12522"/>
    <cellStyle name="mnb 14 2 6" xfId="12523"/>
    <cellStyle name="mnb 14 2 7" xfId="12524"/>
    <cellStyle name="mnb 14 3" xfId="12525"/>
    <cellStyle name="mnb 14 3 2" xfId="12526"/>
    <cellStyle name="mnb 14 3 3" xfId="12527"/>
    <cellStyle name="mnb 14 3 4" xfId="12528"/>
    <cellStyle name="mnb 14 3 5" xfId="12529"/>
    <cellStyle name="mnb 14 3 6" xfId="12530"/>
    <cellStyle name="mnb 14 4" xfId="12531"/>
    <cellStyle name="mnb 14 5" xfId="12532"/>
    <cellStyle name="mnb 14 6" xfId="12533"/>
    <cellStyle name="mnb 14 7" xfId="12534"/>
    <cellStyle name="mnb 14 8" xfId="12535"/>
    <cellStyle name="mnb 15" xfId="12536"/>
    <cellStyle name="mnb 15 2" xfId="12537"/>
    <cellStyle name="mnb 15 2 2" xfId="12538"/>
    <cellStyle name="mnb 15 2 3" xfId="12539"/>
    <cellStyle name="mnb 15 2 4" xfId="12540"/>
    <cellStyle name="mnb 15 2 5" xfId="12541"/>
    <cellStyle name="mnb 15 2 6" xfId="12542"/>
    <cellStyle name="mnb 15 2 7" xfId="12543"/>
    <cellStyle name="mnb 15 3" xfId="12544"/>
    <cellStyle name="mnb 15 3 2" xfId="12545"/>
    <cellStyle name="mnb 15 3 3" xfId="12546"/>
    <cellStyle name="mnb 15 3 4" xfId="12547"/>
    <cellStyle name="mnb 15 3 5" xfId="12548"/>
    <cellStyle name="mnb 15 3 6" xfId="12549"/>
    <cellStyle name="mnb 15 4" xfId="12550"/>
    <cellStyle name="mnb 15 5" xfId="12551"/>
    <cellStyle name="mnb 15 6" xfId="12552"/>
    <cellStyle name="mnb 15 7" xfId="12553"/>
    <cellStyle name="mnb 15 8" xfId="12554"/>
    <cellStyle name="mnb 16" xfId="12555"/>
    <cellStyle name="mnb 16 2" xfId="12556"/>
    <cellStyle name="mnb 16 2 2" xfId="12557"/>
    <cellStyle name="mnb 16 2 3" xfId="12558"/>
    <cellStyle name="mnb 16 2 4" xfId="12559"/>
    <cellStyle name="mnb 16 2 5" xfId="12560"/>
    <cellStyle name="mnb 16 2 6" xfId="12561"/>
    <cellStyle name="mnb 16 2 7" xfId="12562"/>
    <cellStyle name="mnb 16 3" xfId="12563"/>
    <cellStyle name="mnb 16 3 2" xfId="12564"/>
    <cellStyle name="mnb 16 3 3" xfId="12565"/>
    <cellStyle name="mnb 16 3 4" xfId="12566"/>
    <cellStyle name="mnb 16 3 5" xfId="12567"/>
    <cellStyle name="mnb 16 3 6" xfId="12568"/>
    <cellStyle name="mnb 16 4" xfId="12569"/>
    <cellStyle name="mnb 16 5" xfId="12570"/>
    <cellStyle name="mnb 16 6" xfId="12571"/>
    <cellStyle name="mnb 16 7" xfId="12572"/>
    <cellStyle name="mnb 16 8" xfId="12573"/>
    <cellStyle name="mnb 17" xfId="12574"/>
    <cellStyle name="mnb 17 2" xfId="12575"/>
    <cellStyle name="mnb 17 2 2" xfId="12576"/>
    <cellStyle name="mnb 17 2 3" xfId="12577"/>
    <cellStyle name="mnb 17 2 4" xfId="12578"/>
    <cellStyle name="mnb 17 2 5" xfId="12579"/>
    <cellStyle name="mnb 17 2 6" xfId="12580"/>
    <cellStyle name="mnb 17 2 7" xfId="12581"/>
    <cellStyle name="mnb 17 3" xfId="12582"/>
    <cellStyle name="mnb 17 3 2" xfId="12583"/>
    <cellStyle name="mnb 17 3 3" xfId="12584"/>
    <cellStyle name="mnb 17 3 4" xfId="12585"/>
    <cellStyle name="mnb 17 3 5" xfId="12586"/>
    <cellStyle name="mnb 17 3 6" xfId="12587"/>
    <cellStyle name="mnb 17 4" xfId="12588"/>
    <cellStyle name="mnb 17 5" xfId="12589"/>
    <cellStyle name="mnb 17 6" xfId="12590"/>
    <cellStyle name="mnb 17 7" xfId="12591"/>
    <cellStyle name="mnb 17 8" xfId="12592"/>
    <cellStyle name="mnb 18" xfId="12593"/>
    <cellStyle name="mnb 18 2" xfId="12594"/>
    <cellStyle name="mnb 18 2 2" xfId="12595"/>
    <cellStyle name="mnb 18 2 3" xfId="12596"/>
    <cellStyle name="mnb 18 2 4" xfId="12597"/>
    <cellStyle name="mnb 18 2 5" xfId="12598"/>
    <cellStyle name="mnb 18 2 6" xfId="12599"/>
    <cellStyle name="mnb 18 2 7" xfId="12600"/>
    <cellStyle name="mnb 18 3" xfId="12601"/>
    <cellStyle name="mnb 18 3 2" xfId="12602"/>
    <cellStyle name="mnb 18 3 3" xfId="12603"/>
    <cellStyle name="mnb 18 3 4" xfId="12604"/>
    <cellStyle name="mnb 18 3 5" xfId="12605"/>
    <cellStyle name="mnb 18 3 6" xfId="12606"/>
    <cellStyle name="mnb 18 4" xfId="12607"/>
    <cellStyle name="mnb 18 5" xfId="12608"/>
    <cellStyle name="mnb 18 6" xfId="12609"/>
    <cellStyle name="mnb 18 7" xfId="12610"/>
    <cellStyle name="mnb 18 8" xfId="12611"/>
    <cellStyle name="mnb 19" xfId="12612"/>
    <cellStyle name="mnb 19 2" xfId="12613"/>
    <cellStyle name="mnb 19 2 2" xfId="12614"/>
    <cellStyle name="mnb 19 2 3" xfId="12615"/>
    <cellStyle name="mnb 19 2 4" xfId="12616"/>
    <cellStyle name="mnb 19 2 5" xfId="12617"/>
    <cellStyle name="mnb 19 2 6" xfId="12618"/>
    <cellStyle name="mnb 19 2 7" xfId="12619"/>
    <cellStyle name="mnb 19 3" xfId="12620"/>
    <cellStyle name="mnb 19 3 2" xfId="12621"/>
    <cellStyle name="mnb 19 3 3" xfId="12622"/>
    <cellStyle name="mnb 19 3 4" xfId="12623"/>
    <cellStyle name="mnb 19 3 5" xfId="12624"/>
    <cellStyle name="mnb 19 3 6" xfId="12625"/>
    <cellStyle name="mnb 19 4" xfId="12626"/>
    <cellStyle name="mnb 19 5" xfId="12627"/>
    <cellStyle name="mnb 19 6" xfId="12628"/>
    <cellStyle name="mnb 19 7" xfId="12629"/>
    <cellStyle name="mnb 19 8" xfId="12630"/>
    <cellStyle name="mnb 2" xfId="12631"/>
    <cellStyle name="mnb 2 2" xfId="12632"/>
    <cellStyle name="mnb 2 2 2" xfId="12633"/>
    <cellStyle name="mnb 2 2 3" xfId="12634"/>
    <cellStyle name="mnb 2 2 4" xfId="12635"/>
    <cellStyle name="mnb 2 2 5" xfId="12636"/>
    <cellStyle name="mnb 2 2 6" xfId="12637"/>
    <cellStyle name="mnb 2 2 7" xfId="12638"/>
    <cellStyle name="mnb 2 3" xfId="12639"/>
    <cellStyle name="mnb 2 3 2" xfId="12640"/>
    <cellStyle name="mnb 2 3 3" xfId="12641"/>
    <cellStyle name="mnb 2 3 4" xfId="12642"/>
    <cellStyle name="mnb 2 3 5" xfId="12643"/>
    <cellStyle name="mnb 2 3 6" xfId="12644"/>
    <cellStyle name="mnb 2 4" xfId="12645"/>
    <cellStyle name="mnb 2 5" xfId="12646"/>
    <cellStyle name="mnb 2 6" xfId="12647"/>
    <cellStyle name="mnb 2 7" xfId="12648"/>
    <cellStyle name="mnb 2 8" xfId="12649"/>
    <cellStyle name="mnb 20" xfId="12650"/>
    <cellStyle name="mnb 20 2" xfId="12651"/>
    <cellStyle name="mnb 20 2 2" xfId="12652"/>
    <cellStyle name="mnb 20 2 3" xfId="12653"/>
    <cellStyle name="mnb 20 2 4" xfId="12654"/>
    <cellStyle name="mnb 20 2 5" xfId="12655"/>
    <cellStyle name="mnb 20 2 6" xfId="12656"/>
    <cellStyle name="mnb 20 2 7" xfId="12657"/>
    <cellStyle name="mnb 20 3" xfId="12658"/>
    <cellStyle name="mnb 20 3 2" xfId="12659"/>
    <cellStyle name="mnb 20 3 3" xfId="12660"/>
    <cellStyle name="mnb 20 3 4" xfId="12661"/>
    <cellStyle name="mnb 20 3 5" xfId="12662"/>
    <cellStyle name="mnb 20 3 6" xfId="12663"/>
    <cellStyle name="mnb 20 4" xfId="12664"/>
    <cellStyle name="mnb 20 5" xfId="12665"/>
    <cellStyle name="mnb 20 6" xfId="12666"/>
    <cellStyle name="mnb 20 7" xfId="12667"/>
    <cellStyle name="mnb 20 8" xfId="12668"/>
    <cellStyle name="mnb 21" xfId="12669"/>
    <cellStyle name="mnb 21 2" xfId="12670"/>
    <cellStyle name="mnb 21 3" xfId="12671"/>
    <cellStyle name="mnb 21 4" xfId="12672"/>
    <cellStyle name="mnb 21 5" xfId="12673"/>
    <cellStyle name="mnb 21 6" xfId="12674"/>
    <cellStyle name="mnb 21 7" xfId="12675"/>
    <cellStyle name="mnb 22" xfId="12676"/>
    <cellStyle name="mnb 22 2" xfId="12677"/>
    <cellStyle name="mnb 22 3" xfId="12678"/>
    <cellStyle name="mnb 22 4" xfId="12679"/>
    <cellStyle name="mnb 22 5" xfId="12680"/>
    <cellStyle name="mnb 22 6" xfId="12681"/>
    <cellStyle name="mnb 23" xfId="12682"/>
    <cellStyle name="mnb 24" xfId="12683"/>
    <cellStyle name="mnb 25" xfId="12684"/>
    <cellStyle name="mnb 26" xfId="12685"/>
    <cellStyle name="mnb 27" xfId="12686"/>
    <cellStyle name="mnb 28" xfId="12687"/>
    <cellStyle name="mnb 29" xfId="12688"/>
    <cellStyle name="mnb 3" xfId="12689"/>
    <cellStyle name="mnb 3 2" xfId="12690"/>
    <cellStyle name="mnb 3 2 2" xfId="12691"/>
    <cellStyle name="mnb 3 2 3" xfId="12692"/>
    <cellStyle name="mnb 3 2 4" xfId="12693"/>
    <cellStyle name="mnb 3 2 5" xfId="12694"/>
    <cellStyle name="mnb 3 2 6" xfId="12695"/>
    <cellStyle name="mnb 3 2 7" xfId="12696"/>
    <cellStyle name="mnb 3 3" xfId="12697"/>
    <cellStyle name="mnb 3 3 2" xfId="12698"/>
    <cellStyle name="mnb 3 3 3" xfId="12699"/>
    <cellStyle name="mnb 3 3 4" xfId="12700"/>
    <cellStyle name="mnb 3 3 5" xfId="12701"/>
    <cellStyle name="mnb 3 3 6" xfId="12702"/>
    <cellStyle name="mnb 3 4" xfId="12703"/>
    <cellStyle name="mnb 3 5" xfId="12704"/>
    <cellStyle name="mnb 3 6" xfId="12705"/>
    <cellStyle name="mnb 3 7" xfId="12706"/>
    <cellStyle name="mnb 3 8" xfId="12707"/>
    <cellStyle name="mnb 30" xfId="12708"/>
    <cellStyle name="mnb 4" xfId="12709"/>
    <cellStyle name="mnb 4 2" xfId="12710"/>
    <cellStyle name="mnb 4 2 2" xfId="12711"/>
    <cellStyle name="mnb 4 2 3" xfId="12712"/>
    <cellStyle name="mnb 4 2 4" xfId="12713"/>
    <cellStyle name="mnb 4 2 5" xfId="12714"/>
    <cellStyle name="mnb 4 2 6" xfId="12715"/>
    <cellStyle name="mnb 4 2 7" xfId="12716"/>
    <cellStyle name="mnb 4 3" xfId="12717"/>
    <cellStyle name="mnb 4 3 2" xfId="12718"/>
    <cellStyle name="mnb 4 3 3" xfId="12719"/>
    <cellStyle name="mnb 4 3 4" xfId="12720"/>
    <cellStyle name="mnb 4 3 5" xfId="12721"/>
    <cellStyle name="mnb 4 3 6" xfId="12722"/>
    <cellStyle name="mnb 4 4" xfId="12723"/>
    <cellStyle name="mnb 4 5" xfId="12724"/>
    <cellStyle name="mnb 4 6" xfId="12725"/>
    <cellStyle name="mnb 4 7" xfId="12726"/>
    <cellStyle name="mnb 4 8" xfId="12727"/>
    <cellStyle name="mnb 5" xfId="12728"/>
    <cellStyle name="mnb 5 2" xfId="12729"/>
    <cellStyle name="mnb 5 2 2" xfId="12730"/>
    <cellStyle name="mnb 5 2 3" xfId="12731"/>
    <cellStyle name="mnb 5 2 4" xfId="12732"/>
    <cellStyle name="mnb 5 2 5" xfId="12733"/>
    <cellStyle name="mnb 5 2 6" xfId="12734"/>
    <cellStyle name="mnb 5 2 7" xfId="12735"/>
    <cellStyle name="mnb 5 3" xfId="12736"/>
    <cellStyle name="mnb 5 3 2" xfId="12737"/>
    <cellStyle name="mnb 5 3 3" xfId="12738"/>
    <cellStyle name="mnb 5 3 4" xfId="12739"/>
    <cellStyle name="mnb 5 3 5" xfId="12740"/>
    <cellStyle name="mnb 5 3 6" xfId="12741"/>
    <cellStyle name="mnb 5 4" xfId="12742"/>
    <cellStyle name="mnb 5 5" xfId="12743"/>
    <cellStyle name="mnb 5 6" xfId="12744"/>
    <cellStyle name="mnb 5 7" xfId="12745"/>
    <cellStyle name="mnb 5 8" xfId="12746"/>
    <cellStyle name="mnb 6" xfId="12747"/>
    <cellStyle name="mnb 6 2" xfId="12748"/>
    <cellStyle name="mnb 6 2 2" xfId="12749"/>
    <cellStyle name="mnb 6 2 3" xfId="12750"/>
    <cellStyle name="mnb 6 2 4" xfId="12751"/>
    <cellStyle name="mnb 6 2 5" xfId="12752"/>
    <cellStyle name="mnb 6 2 6" xfId="12753"/>
    <cellStyle name="mnb 6 2 7" xfId="12754"/>
    <cellStyle name="mnb 6 3" xfId="12755"/>
    <cellStyle name="mnb 6 3 2" xfId="12756"/>
    <cellStyle name="mnb 6 3 3" xfId="12757"/>
    <cellStyle name="mnb 6 3 4" xfId="12758"/>
    <cellStyle name="mnb 6 3 5" xfId="12759"/>
    <cellStyle name="mnb 6 3 6" xfId="12760"/>
    <cellStyle name="mnb 6 4" xfId="12761"/>
    <cellStyle name="mnb 6 5" xfId="12762"/>
    <cellStyle name="mnb 6 6" xfId="12763"/>
    <cellStyle name="mnb 6 7" xfId="12764"/>
    <cellStyle name="mnb 6 8" xfId="12765"/>
    <cellStyle name="mnb 7" xfId="12766"/>
    <cellStyle name="mnb 7 2" xfId="12767"/>
    <cellStyle name="mnb 7 2 2" xfId="12768"/>
    <cellStyle name="mnb 7 2 3" xfId="12769"/>
    <cellStyle name="mnb 7 2 4" xfId="12770"/>
    <cellStyle name="mnb 7 2 5" xfId="12771"/>
    <cellStyle name="mnb 7 2 6" xfId="12772"/>
    <cellStyle name="mnb 7 2 7" xfId="12773"/>
    <cellStyle name="mnb 7 3" xfId="12774"/>
    <cellStyle name="mnb 7 3 2" xfId="12775"/>
    <cellStyle name="mnb 7 3 3" xfId="12776"/>
    <cellStyle name="mnb 7 3 4" xfId="12777"/>
    <cellStyle name="mnb 7 3 5" xfId="12778"/>
    <cellStyle name="mnb 7 3 6" xfId="12779"/>
    <cellStyle name="mnb 7 4" xfId="12780"/>
    <cellStyle name="mnb 7 5" xfId="12781"/>
    <cellStyle name="mnb 7 6" xfId="12782"/>
    <cellStyle name="mnb 7 7" xfId="12783"/>
    <cellStyle name="mnb 7 8" xfId="12784"/>
    <cellStyle name="mnb 8" xfId="12785"/>
    <cellStyle name="mnb 8 2" xfId="12786"/>
    <cellStyle name="mnb 8 2 2" xfId="12787"/>
    <cellStyle name="mnb 8 2 3" xfId="12788"/>
    <cellStyle name="mnb 8 2 4" xfId="12789"/>
    <cellStyle name="mnb 8 2 5" xfId="12790"/>
    <cellStyle name="mnb 8 2 6" xfId="12791"/>
    <cellStyle name="mnb 8 2 7" xfId="12792"/>
    <cellStyle name="mnb 8 3" xfId="12793"/>
    <cellStyle name="mnb 8 3 2" xfId="12794"/>
    <cellStyle name="mnb 8 3 3" xfId="12795"/>
    <cellStyle name="mnb 8 3 4" xfId="12796"/>
    <cellStyle name="mnb 8 3 5" xfId="12797"/>
    <cellStyle name="mnb 8 3 6" xfId="12798"/>
    <cellStyle name="mnb 8 4" xfId="12799"/>
    <cellStyle name="mnb 8 5" xfId="12800"/>
    <cellStyle name="mnb 8 6" xfId="12801"/>
    <cellStyle name="mnb 8 7" xfId="12802"/>
    <cellStyle name="mnb 8 8" xfId="12803"/>
    <cellStyle name="mnb 9" xfId="12804"/>
    <cellStyle name="mnb 9 2" xfId="12805"/>
    <cellStyle name="mnb 9 2 2" xfId="12806"/>
    <cellStyle name="mnb 9 2 3" xfId="12807"/>
    <cellStyle name="mnb 9 2 4" xfId="12808"/>
    <cellStyle name="mnb 9 2 5" xfId="12809"/>
    <cellStyle name="mnb 9 2 6" xfId="12810"/>
    <cellStyle name="mnb 9 2 7" xfId="12811"/>
    <cellStyle name="mnb 9 3" xfId="12812"/>
    <cellStyle name="mnb 9 3 2" xfId="12813"/>
    <cellStyle name="mnb 9 3 3" xfId="12814"/>
    <cellStyle name="mnb 9 3 4" xfId="12815"/>
    <cellStyle name="mnb 9 3 5" xfId="12816"/>
    <cellStyle name="mnb 9 3 6" xfId="12817"/>
    <cellStyle name="mnb 9 4" xfId="12818"/>
    <cellStyle name="mnb 9 5" xfId="12819"/>
    <cellStyle name="mnb 9 6" xfId="12820"/>
    <cellStyle name="mnb 9 7" xfId="12821"/>
    <cellStyle name="mnb 9 8" xfId="12822"/>
    <cellStyle name="Moneda [0]_RESULTS" xfId="12823"/>
    <cellStyle name="Moneda_RESULTS" xfId="12824"/>
    <cellStyle name="Monétaire [0]_BUDGET" xfId="12825"/>
    <cellStyle name="Monétaire_BUDGET" xfId="12826"/>
    <cellStyle name="Monйtaire [0]_Conversion Summary" xfId="12827"/>
    <cellStyle name="Monйtaire_Conversion Summary" xfId="12828"/>
    <cellStyle name="Multiple" xfId="12829"/>
    <cellStyle name="Multiple [0]" xfId="12830"/>
    <cellStyle name="Multiple [1]" xfId="12831"/>
    <cellStyle name="Multiple 2" xfId="12832"/>
    <cellStyle name="Multiple_1 Dec" xfId="12833"/>
    <cellStyle name="Multiple1" xfId="12834"/>
    <cellStyle name="MultipleBelow" xfId="12835"/>
    <cellStyle name="mystil" xfId="12836"/>
    <cellStyle name="namber" xfId="12837"/>
    <cellStyle name="Neutral" xfId="12838"/>
    <cellStyle name="no dec" xfId="12839"/>
    <cellStyle name="Norma11l" xfId="12840"/>
    <cellStyle name="Norma11l 2" xfId="12841"/>
    <cellStyle name="Norma11l 3" xfId="12842"/>
    <cellStyle name="normal" xfId="12843"/>
    <cellStyle name="Normal - Style1" xfId="12844"/>
    <cellStyle name="Normal - Style1 2" xfId="12845"/>
    <cellStyle name="normal 10" xfId="12846"/>
    <cellStyle name="Normal 2" xfId="12847"/>
    <cellStyle name="Normal 2 10" xfId="12848"/>
    <cellStyle name="Normal 2 10 2" xfId="12849"/>
    <cellStyle name="Normal 2 10 2 2" xfId="12850"/>
    <cellStyle name="Normal 2 10 2 3" xfId="12851"/>
    <cellStyle name="Normal 2 10 2 4" xfId="12852"/>
    <cellStyle name="Normal 2 10 2 5" xfId="12853"/>
    <cellStyle name="Normal 2 10 2 6" xfId="12854"/>
    <cellStyle name="Normal 2 10 2 7" xfId="12855"/>
    <cellStyle name="Normal 2 10 2 8" xfId="12856"/>
    <cellStyle name="Normal 2 10 3" xfId="12857"/>
    <cellStyle name="Normal 2 10 3 2" xfId="12858"/>
    <cellStyle name="Normal 2 10 3 3" xfId="12859"/>
    <cellStyle name="Normal 2 10 3 4" xfId="12860"/>
    <cellStyle name="Normal 2 10 3 5" xfId="12861"/>
    <cellStyle name="Normal 2 10 3 6" xfId="12862"/>
    <cellStyle name="Normal 2 10 3 7" xfId="12863"/>
    <cellStyle name="Normal 2 10 4" xfId="12864"/>
    <cellStyle name="Normal 2 10 4 2" xfId="12865"/>
    <cellStyle name="Normal 2 10 4 3" xfId="12866"/>
    <cellStyle name="Normal 2 10 4 4" xfId="12867"/>
    <cellStyle name="Normal 2 10 5" xfId="12868"/>
    <cellStyle name="Normal 2 10 6" xfId="12869"/>
    <cellStyle name="Normal 2 10 7" xfId="12870"/>
    <cellStyle name="Normal 2 11" xfId="12871"/>
    <cellStyle name="Normal 2 11 2" xfId="12872"/>
    <cellStyle name="Normal 2 11 2 2" xfId="12873"/>
    <cellStyle name="Normal 2 11 2 3" xfId="12874"/>
    <cellStyle name="Normal 2 11 2 4" xfId="12875"/>
    <cellStyle name="Normal 2 11 2 5" xfId="12876"/>
    <cellStyle name="Normal 2 11 2 6" xfId="12877"/>
    <cellStyle name="Normal 2 11 2 7" xfId="12878"/>
    <cellStyle name="Normal 2 11 2 8" xfId="12879"/>
    <cellStyle name="Normal 2 11 3" xfId="12880"/>
    <cellStyle name="Normal 2 11 3 2" xfId="12881"/>
    <cellStyle name="Normal 2 11 3 3" xfId="12882"/>
    <cellStyle name="Normal 2 11 3 4" xfId="12883"/>
    <cellStyle name="Normal 2 11 3 5" xfId="12884"/>
    <cellStyle name="Normal 2 11 3 6" xfId="12885"/>
    <cellStyle name="Normal 2 11 3 7" xfId="12886"/>
    <cellStyle name="Normal 2 11 4" xfId="12887"/>
    <cellStyle name="Normal 2 11 4 2" xfId="12888"/>
    <cellStyle name="Normal 2 11 4 3" xfId="12889"/>
    <cellStyle name="Normal 2 11 4 4" xfId="12890"/>
    <cellStyle name="Normal 2 11 5" xfId="12891"/>
    <cellStyle name="Normal 2 11 6" xfId="12892"/>
    <cellStyle name="Normal 2 11 7" xfId="12893"/>
    <cellStyle name="Normal 2 12" xfId="12894"/>
    <cellStyle name="Normal 2 12 2" xfId="12895"/>
    <cellStyle name="Normal 2 12 2 2" xfId="12896"/>
    <cellStyle name="Normal 2 12 2 3" xfId="12897"/>
    <cellStyle name="Normal 2 12 2 4" xfId="12898"/>
    <cellStyle name="Normal 2 12 2 5" xfId="12899"/>
    <cellStyle name="Normal 2 12 2 6" xfId="12900"/>
    <cellStyle name="Normal 2 12 2 7" xfId="12901"/>
    <cellStyle name="Normal 2 12 2 8" xfId="12902"/>
    <cellStyle name="Normal 2 12 3" xfId="12903"/>
    <cellStyle name="Normal 2 12 3 2" xfId="12904"/>
    <cellStyle name="Normal 2 12 3 3" xfId="12905"/>
    <cellStyle name="Normal 2 12 3 4" xfId="12906"/>
    <cellStyle name="Normal 2 12 3 5" xfId="12907"/>
    <cellStyle name="Normal 2 12 3 6" xfId="12908"/>
    <cellStyle name="Normal 2 12 3 7" xfId="12909"/>
    <cellStyle name="Normal 2 12 4" xfId="12910"/>
    <cellStyle name="Normal 2 12 4 2" xfId="12911"/>
    <cellStyle name="Normal 2 12 4 3" xfId="12912"/>
    <cellStyle name="Normal 2 12 4 4" xfId="12913"/>
    <cellStyle name="Normal 2 12 5" xfId="12914"/>
    <cellStyle name="Normal 2 12 6" xfId="12915"/>
    <cellStyle name="Normal 2 12 7" xfId="12916"/>
    <cellStyle name="Normal 2 13" xfId="12917"/>
    <cellStyle name="Normal 2 13 2" xfId="12918"/>
    <cellStyle name="Normal 2 13 2 2" xfId="12919"/>
    <cellStyle name="Normal 2 13 2 3" xfId="12920"/>
    <cellStyle name="Normal 2 13 2 4" xfId="12921"/>
    <cellStyle name="Normal 2 13 2 5" xfId="12922"/>
    <cellStyle name="Normal 2 13 2 6" xfId="12923"/>
    <cellStyle name="Normal 2 13 2 7" xfId="12924"/>
    <cellStyle name="Normal 2 13 2 8" xfId="12925"/>
    <cellStyle name="Normal 2 13 3" xfId="12926"/>
    <cellStyle name="Normal 2 13 3 2" xfId="12927"/>
    <cellStyle name="Normal 2 13 3 3" xfId="12928"/>
    <cellStyle name="Normal 2 13 3 4" xfId="12929"/>
    <cellStyle name="Normal 2 13 3 5" xfId="12930"/>
    <cellStyle name="Normal 2 13 3 6" xfId="12931"/>
    <cellStyle name="Normal 2 13 3 7" xfId="12932"/>
    <cellStyle name="Normal 2 13 4" xfId="12933"/>
    <cellStyle name="Normal 2 13 4 2" xfId="12934"/>
    <cellStyle name="Normal 2 13 4 3" xfId="12935"/>
    <cellStyle name="Normal 2 13 4 4" xfId="12936"/>
    <cellStyle name="Normal 2 13 5" xfId="12937"/>
    <cellStyle name="Normal 2 13 6" xfId="12938"/>
    <cellStyle name="Normal 2 13 7" xfId="12939"/>
    <cellStyle name="Normal 2 14" xfId="12940"/>
    <cellStyle name="Normal 2 14 2" xfId="12941"/>
    <cellStyle name="Normal 2 14 2 2" xfId="12942"/>
    <cellStyle name="Normal 2 14 2 3" xfId="12943"/>
    <cellStyle name="Normal 2 14 2 4" xfId="12944"/>
    <cellStyle name="Normal 2 14 2 5" xfId="12945"/>
    <cellStyle name="Normal 2 14 2 6" xfId="12946"/>
    <cellStyle name="Normal 2 14 2 7" xfId="12947"/>
    <cellStyle name="Normal 2 14 2 8" xfId="12948"/>
    <cellStyle name="Normal 2 14 3" xfId="12949"/>
    <cellStyle name="Normal 2 14 3 2" xfId="12950"/>
    <cellStyle name="Normal 2 14 3 3" xfId="12951"/>
    <cellStyle name="Normal 2 14 3 4" xfId="12952"/>
    <cellStyle name="Normal 2 14 3 5" xfId="12953"/>
    <cellStyle name="Normal 2 14 3 6" xfId="12954"/>
    <cellStyle name="Normal 2 14 3 7" xfId="12955"/>
    <cellStyle name="Normal 2 14 4" xfId="12956"/>
    <cellStyle name="Normal 2 14 4 2" xfId="12957"/>
    <cellStyle name="Normal 2 14 4 3" xfId="12958"/>
    <cellStyle name="Normal 2 14 4 4" xfId="12959"/>
    <cellStyle name="Normal 2 14 5" xfId="12960"/>
    <cellStyle name="Normal 2 14 6" xfId="12961"/>
    <cellStyle name="Normal 2 14 7" xfId="12962"/>
    <cellStyle name="Normal 2 15" xfId="12963"/>
    <cellStyle name="Normal 2 15 2" xfId="12964"/>
    <cellStyle name="Normal 2 15 2 2" xfId="12965"/>
    <cellStyle name="Normal 2 15 2 3" xfId="12966"/>
    <cellStyle name="Normal 2 15 2 4" xfId="12967"/>
    <cellStyle name="Normal 2 15 2 5" xfId="12968"/>
    <cellStyle name="Normal 2 15 2 6" xfId="12969"/>
    <cellStyle name="Normal 2 15 2 7" xfId="12970"/>
    <cellStyle name="Normal 2 15 2 8" xfId="12971"/>
    <cellStyle name="Normal 2 15 3" xfId="12972"/>
    <cellStyle name="Normal 2 15 3 2" xfId="12973"/>
    <cellStyle name="Normal 2 15 3 3" xfId="12974"/>
    <cellStyle name="Normal 2 15 3 4" xfId="12975"/>
    <cellStyle name="Normal 2 15 3 5" xfId="12976"/>
    <cellStyle name="Normal 2 15 3 6" xfId="12977"/>
    <cellStyle name="Normal 2 15 3 7" xfId="12978"/>
    <cellStyle name="Normal 2 15 4" xfId="12979"/>
    <cellStyle name="Normal 2 15 4 2" xfId="12980"/>
    <cellStyle name="Normal 2 15 4 3" xfId="12981"/>
    <cellStyle name="Normal 2 15 4 4" xfId="12982"/>
    <cellStyle name="Normal 2 15 5" xfId="12983"/>
    <cellStyle name="Normal 2 15 6" xfId="12984"/>
    <cellStyle name="Normal 2 15 7" xfId="12985"/>
    <cellStyle name="Normal 2 16" xfId="12986"/>
    <cellStyle name="Normal 2 16 2" xfId="12987"/>
    <cellStyle name="Normal 2 16 2 2" xfId="12988"/>
    <cellStyle name="Normal 2 16 2 3" xfId="12989"/>
    <cellStyle name="Normal 2 16 2 4" xfId="12990"/>
    <cellStyle name="Normal 2 16 2 5" xfId="12991"/>
    <cellStyle name="Normal 2 16 2 6" xfId="12992"/>
    <cellStyle name="Normal 2 16 2 7" xfId="12993"/>
    <cellStyle name="Normal 2 16 2 8" xfId="12994"/>
    <cellStyle name="Normal 2 16 3" xfId="12995"/>
    <cellStyle name="Normal 2 16 3 2" xfId="12996"/>
    <cellStyle name="Normal 2 16 3 3" xfId="12997"/>
    <cellStyle name="Normal 2 16 3 4" xfId="12998"/>
    <cellStyle name="Normal 2 16 3 5" xfId="12999"/>
    <cellStyle name="Normal 2 16 3 6" xfId="13000"/>
    <cellStyle name="Normal 2 16 3 7" xfId="13001"/>
    <cellStyle name="Normal 2 16 4" xfId="13002"/>
    <cellStyle name="Normal 2 16 4 2" xfId="13003"/>
    <cellStyle name="Normal 2 16 4 3" xfId="13004"/>
    <cellStyle name="Normal 2 16 4 4" xfId="13005"/>
    <cellStyle name="Normal 2 16 5" xfId="13006"/>
    <cellStyle name="Normal 2 16 6" xfId="13007"/>
    <cellStyle name="Normal 2 16 7" xfId="13008"/>
    <cellStyle name="Normal 2 17" xfId="13009"/>
    <cellStyle name="Normal 2 17 2" xfId="13010"/>
    <cellStyle name="Normal 2 17 3" xfId="13011"/>
    <cellStyle name="Normal 2 17 4" xfId="13012"/>
    <cellStyle name="Normal 2 18" xfId="13013"/>
    <cellStyle name="Normal 2 19" xfId="13014"/>
    <cellStyle name="Normal 2 2" xfId="13015"/>
    <cellStyle name="Normal 2 2 2" xfId="13016"/>
    <cellStyle name="Normal 2 2 2 2" xfId="13017"/>
    <cellStyle name="Normal 2 2 2 3" xfId="13018"/>
    <cellStyle name="Normal 2 2 2 4" xfId="13019"/>
    <cellStyle name="Normal 2 2 2 5" xfId="13020"/>
    <cellStyle name="Normal 2 2 2 6" xfId="13021"/>
    <cellStyle name="Normal 2 2 2 7" xfId="13022"/>
    <cellStyle name="Normal 2 2 2 8" xfId="13023"/>
    <cellStyle name="Normal 2 2 3" xfId="13024"/>
    <cellStyle name="Normal 2 2 3 2" xfId="13025"/>
    <cellStyle name="Normal 2 2 3 3" xfId="13026"/>
    <cellStyle name="Normal 2 2 3 4" xfId="13027"/>
    <cellStyle name="Normal 2 2 3 5" xfId="13028"/>
    <cellStyle name="Normal 2 2 3 6" xfId="13029"/>
    <cellStyle name="Normal 2 2 3 7" xfId="13030"/>
    <cellStyle name="Normal 2 2 4" xfId="13031"/>
    <cellStyle name="Normal 2 2 4 2" xfId="13032"/>
    <cellStyle name="Normal 2 2 4 3" xfId="13033"/>
    <cellStyle name="Normal 2 2 4 4" xfId="13034"/>
    <cellStyle name="Normal 2 2 5" xfId="13035"/>
    <cellStyle name="Normal 2 2 6" xfId="13036"/>
    <cellStyle name="Normal 2 2 7" xfId="13037"/>
    <cellStyle name="Normal 2 2 8" xfId="13038"/>
    <cellStyle name="Normal 2 20" xfId="13039"/>
    <cellStyle name="Normal 2 3" xfId="13040"/>
    <cellStyle name="Normal 2 3 2" xfId="13041"/>
    <cellStyle name="Normal 2 3 2 2" xfId="13042"/>
    <cellStyle name="Normal 2 3 2 3" xfId="13043"/>
    <cellStyle name="Normal 2 3 2 4" xfId="13044"/>
    <cellStyle name="Normal 2 3 2 5" xfId="13045"/>
    <cellStyle name="Normal 2 3 2 6" xfId="13046"/>
    <cellStyle name="Normal 2 3 2 7" xfId="13047"/>
    <cellStyle name="Normal 2 3 2 8" xfId="13048"/>
    <cellStyle name="Normal 2 3 3" xfId="13049"/>
    <cellStyle name="Normal 2 3 3 2" xfId="13050"/>
    <cellStyle name="Normal 2 3 3 3" xfId="13051"/>
    <cellStyle name="Normal 2 3 3 4" xfId="13052"/>
    <cellStyle name="Normal 2 3 3 5" xfId="13053"/>
    <cellStyle name="Normal 2 3 3 6" xfId="13054"/>
    <cellStyle name="Normal 2 3 3 7" xfId="13055"/>
    <cellStyle name="Normal 2 3 4" xfId="13056"/>
    <cellStyle name="Normal 2 3 4 2" xfId="13057"/>
    <cellStyle name="Normal 2 3 4 3" xfId="13058"/>
    <cellStyle name="Normal 2 3 4 4" xfId="13059"/>
    <cellStyle name="Normal 2 3 5" xfId="13060"/>
    <cellStyle name="Normal 2 3 6" xfId="13061"/>
    <cellStyle name="Normal 2 3 7" xfId="13062"/>
    <cellStyle name="Normal 2 3 8" xfId="13063"/>
    <cellStyle name="Normal 2 4" xfId="13064"/>
    <cellStyle name="Normal 2 4 2" xfId="13065"/>
    <cellStyle name="Normal 2 4 2 2" xfId="13066"/>
    <cellStyle name="Normal 2 4 2 3" xfId="13067"/>
    <cellStyle name="Normal 2 4 2 4" xfId="13068"/>
    <cellStyle name="Normal 2 4 2 5" xfId="13069"/>
    <cellStyle name="Normal 2 4 2 6" xfId="13070"/>
    <cellStyle name="Normal 2 4 2 7" xfId="13071"/>
    <cellStyle name="Normal 2 4 2 8" xfId="13072"/>
    <cellStyle name="Normal 2 4 3" xfId="13073"/>
    <cellStyle name="Normal 2 4 3 2" xfId="13074"/>
    <cellStyle name="Normal 2 4 3 3" xfId="13075"/>
    <cellStyle name="Normal 2 4 3 4" xfId="13076"/>
    <cellStyle name="Normal 2 4 3 5" xfId="13077"/>
    <cellStyle name="Normal 2 4 3 6" xfId="13078"/>
    <cellStyle name="Normal 2 4 3 7" xfId="13079"/>
    <cellStyle name="Normal 2 4 4" xfId="13080"/>
    <cellStyle name="Normal 2 4 4 2" xfId="13081"/>
    <cellStyle name="Normal 2 4 4 3" xfId="13082"/>
    <cellStyle name="Normal 2 4 4 4" xfId="13083"/>
    <cellStyle name="Normal 2 4 5" xfId="13084"/>
    <cellStyle name="Normal 2 4 6" xfId="13085"/>
    <cellStyle name="Normal 2 4 7" xfId="13086"/>
    <cellStyle name="Normal 2 5" xfId="13087"/>
    <cellStyle name="Normal 2 5 2" xfId="13088"/>
    <cellStyle name="Normal 2 5 2 2" xfId="13089"/>
    <cellStyle name="Normal 2 5 2 3" xfId="13090"/>
    <cellStyle name="Normal 2 5 2 4" xfId="13091"/>
    <cellStyle name="Normal 2 5 2 5" xfId="13092"/>
    <cellStyle name="Normal 2 5 2 6" xfId="13093"/>
    <cellStyle name="Normal 2 5 2 7" xfId="13094"/>
    <cellStyle name="Normal 2 5 2 8" xfId="13095"/>
    <cellStyle name="Normal 2 5 3" xfId="13096"/>
    <cellStyle name="Normal 2 5 3 2" xfId="13097"/>
    <cellStyle name="Normal 2 5 3 3" xfId="13098"/>
    <cellStyle name="Normal 2 5 3 4" xfId="13099"/>
    <cellStyle name="Normal 2 5 3 5" xfId="13100"/>
    <cellStyle name="Normal 2 5 3 6" xfId="13101"/>
    <cellStyle name="Normal 2 5 3 7" xfId="13102"/>
    <cellStyle name="Normal 2 5 4" xfId="13103"/>
    <cellStyle name="Normal 2 5 4 2" xfId="13104"/>
    <cellStyle name="Normal 2 5 4 3" xfId="13105"/>
    <cellStyle name="Normal 2 5 4 4" xfId="13106"/>
    <cellStyle name="Normal 2 5 5" xfId="13107"/>
    <cellStyle name="Normal 2 5 6" xfId="13108"/>
    <cellStyle name="Normal 2 5 7" xfId="13109"/>
    <cellStyle name="Normal 2 6" xfId="13110"/>
    <cellStyle name="Normal 2 6 2" xfId="13111"/>
    <cellStyle name="Normal 2 6 2 2" xfId="13112"/>
    <cellStyle name="Normal 2 6 2 3" xfId="13113"/>
    <cellStyle name="Normal 2 6 2 4" xfId="13114"/>
    <cellStyle name="Normal 2 6 2 5" xfId="13115"/>
    <cellStyle name="Normal 2 6 2 6" xfId="13116"/>
    <cellStyle name="Normal 2 6 2 7" xfId="13117"/>
    <cellStyle name="Normal 2 6 2 8" xfId="13118"/>
    <cellStyle name="Normal 2 6 3" xfId="13119"/>
    <cellStyle name="Normal 2 6 3 2" xfId="13120"/>
    <cellStyle name="Normal 2 6 3 3" xfId="13121"/>
    <cellStyle name="Normal 2 6 3 4" xfId="13122"/>
    <cellStyle name="Normal 2 6 3 5" xfId="13123"/>
    <cellStyle name="Normal 2 6 3 6" xfId="13124"/>
    <cellStyle name="Normal 2 6 3 7" xfId="13125"/>
    <cellStyle name="Normal 2 6 4" xfId="13126"/>
    <cellStyle name="Normal 2 6 4 2" xfId="13127"/>
    <cellStyle name="Normal 2 6 4 3" xfId="13128"/>
    <cellStyle name="Normal 2 6 4 4" xfId="13129"/>
    <cellStyle name="Normal 2 6 5" xfId="13130"/>
    <cellStyle name="Normal 2 6 6" xfId="13131"/>
    <cellStyle name="Normal 2 6 7" xfId="13132"/>
    <cellStyle name="Normal 2 7" xfId="13133"/>
    <cellStyle name="Normal 2 7 2" xfId="13134"/>
    <cellStyle name="Normal 2 7 2 2" xfId="13135"/>
    <cellStyle name="Normal 2 7 2 3" xfId="13136"/>
    <cellStyle name="Normal 2 7 2 4" xfId="13137"/>
    <cellStyle name="Normal 2 7 2 5" xfId="13138"/>
    <cellStyle name="Normal 2 7 2 6" xfId="13139"/>
    <cellStyle name="Normal 2 7 2 7" xfId="13140"/>
    <cellStyle name="Normal 2 7 2 8" xfId="13141"/>
    <cellStyle name="Normal 2 7 3" xfId="13142"/>
    <cellStyle name="Normal 2 7 3 2" xfId="13143"/>
    <cellStyle name="Normal 2 7 3 3" xfId="13144"/>
    <cellStyle name="Normal 2 7 3 4" xfId="13145"/>
    <cellStyle name="Normal 2 7 3 5" xfId="13146"/>
    <cellStyle name="Normal 2 7 3 6" xfId="13147"/>
    <cellStyle name="Normal 2 7 3 7" xfId="13148"/>
    <cellStyle name="Normal 2 7 4" xfId="13149"/>
    <cellStyle name="Normal 2 7 4 2" xfId="13150"/>
    <cellStyle name="Normal 2 7 4 3" xfId="13151"/>
    <cellStyle name="Normal 2 7 4 4" xfId="13152"/>
    <cellStyle name="Normal 2 7 5" xfId="13153"/>
    <cellStyle name="Normal 2 7 6" xfId="13154"/>
    <cellStyle name="Normal 2 7 7" xfId="13155"/>
    <cellStyle name="Normal 2 8" xfId="13156"/>
    <cellStyle name="Normal 2 8 2" xfId="13157"/>
    <cellStyle name="Normal 2 8 2 2" xfId="13158"/>
    <cellStyle name="Normal 2 8 2 3" xfId="13159"/>
    <cellStyle name="Normal 2 8 2 4" xfId="13160"/>
    <cellStyle name="Normal 2 8 2 5" xfId="13161"/>
    <cellStyle name="Normal 2 8 2 6" xfId="13162"/>
    <cellStyle name="Normal 2 8 2 7" xfId="13163"/>
    <cellStyle name="Normal 2 8 2 8" xfId="13164"/>
    <cellStyle name="Normal 2 8 3" xfId="13165"/>
    <cellStyle name="Normal 2 8 3 2" xfId="13166"/>
    <cellStyle name="Normal 2 8 3 3" xfId="13167"/>
    <cellStyle name="Normal 2 8 3 4" xfId="13168"/>
    <cellStyle name="Normal 2 8 3 5" xfId="13169"/>
    <cellStyle name="Normal 2 8 3 6" xfId="13170"/>
    <cellStyle name="Normal 2 8 3 7" xfId="13171"/>
    <cellStyle name="Normal 2 8 4" xfId="13172"/>
    <cellStyle name="Normal 2 8 4 2" xfId="13173"/>
    <cellStyle name="Normal 2 8 4 3" xfId="13174"/>
    <cellStyle name="Normal 2 8 4 4" xfId="13175"/>
    <cellStyle name="Normal 2 8 5" xfId="13176"/>
    <cellStyle name="Normal 2 8 6" xfId="13177"/>
    <cellStyle name="Normal 2 8 7" xfId="13178"/>
    <cellStyle name="Normal 2 9" xfId="13179"/>
    <cellStyle name="Normal 2 9 2" xfId="13180"/>
    <cellStyle name="Normal 2 9 2 2" xfId="13181"/>
    <cellStyle name="Normal 2 9 2 3" xfId="13182"/>
    <cellStyle name="Normal 2 9 2 4" xfId="13183"/>
    <cellStyle name="Normal 2 9 2 5" xfId="13184"/>
    <cellStyle name="Normal 2 9 2 6" xfId="13185"/>
    <cellStyle name="Normal 2 9 2 7" xfId="13186"/>
    <cellStyle name="Normal 2 9 2 8" xfId="13187"/>
    <cellStyle name="Normal 2 9 3" xfId="13188"/>
    <cellStyle name="Normal 2 9 3 2" xfId="13189"/>
    <cellStyle name="Normal 2 9 3 3" xfId="13190"/>
    <cellStyle name="Normal 2 9 3 4" xfId="13191"/>
    <cellStyle name="Normal 2 9 3 5" xfId="13192"/>
    <cellStyle name="Normal 2 9 3 6" xfId="13193"/>
    <cellStyle name="Normal 2 9 3 7" xfId="13194"/>
    <cellStyle name="Normal 2 9 4" xfId="13195"/>
    <cellStyle name="Normal 2 9 4 2" xfId="13196"/>
    <cellStyle name="Normal 2 9 4 3" xfId="13197"/>
    <cellStyle name="Normal 2 9 4 4" xfId="13198"/>
    <cellStyle name="Normal 2 9 5" xfId="13199"/>
    <cellStyle name="Normal 2 9 6" xfId="13200"/>
    <cellStyle name="Normal 2 9 7" xfId="13201"/>
    <cellStyle name="normal 3" xfId="13202"/>
    <cellStyle name="Normal 3 2" xfId="13203"/>
    <cellStyle name="normal 4" xfId="13204"/>
    <cellStyle name="normal 5" xfId="13205"/>
    <cellStyle name="normal 6" xfId="13206"/>
    <cellStyle name="normal 7" xfId="13207"/>
    <cellStyle name="normal 8" xfId="13208"/>
    <cellStyle name="normal 9" xfId="13209"/>
    <cellStyle name="Normal." xfId="13210"/>
    <cellStyle name="Normal. 2" xfId="13211"/>
    <cellStyle name="Normal. 3" xfId="13212"/>
    <cellStyle name="Normal. 4" xfId="13213"/>
    <cellStyle name="Normal_06_9m" xfId="13214"/>
    <cellStyle name="Normál_1." xfId="13215"/>
    <cellStyle name="Normal_12" xfId="13216"/>
    <cellStyle name="Normal1" xfId="13217"/>
    <cellStyle name="Normal1 2" xfId="13218"/>
    <cellStyle name="Normal1 3" xfId="13219"/>
    <cellStyle name="Normal1 3 2" xfId="13220"/>
    <cellStyle name="Normal1 4" xfId="13221"/>
    <cellStyle name="Normal2" xfId="13222"/>
    <cellStyle name="NormalGB" xfId="13223"/>
    <cellStyle name="NormalGB 2" xfId="13224"/>
    <cellStyle name="NormalGB 3" xfId="13225"/>
    <cellStyle name="NormalGB 4" xfId="13226"/>
    <cellStyle name="Normalny_24. 02. 97." xfId="13227"/>
    <cellStyle name="normбlnм_laroux" xfId="13228"/>
    <cellStyle name="Note" xfId="13229"/>
    <cellStyle name="Note 10" xfId="13230"/>
    <cellStyle name="Note 11" xfId="13231"/>
    <cellStyle name="Note 2" xfId="13232"/>
    <cellStyle name="Note 2 2" xfId="13233"/>
    <cellStyle name="Note 2 3" xfId="13234"/>
    <cellStyle name="Note 2 4" xfId="13235"/>
    <cellStyle name="Note 2 5" xfId="13236"/>
    <cellStyle name="Note 2 6" xfId="13237"/>
    <cellStyle name="Note 2 7" xfId="13238"/>
    <cellStyle name="Note 3" xfId="13239"/>
    <cellStyle name="Note 3 2" xfId="13240"/>
    <cellStyle name="Note 3 3" xfId="13241"/>
    <cellStyle name="Note 3 4" xfId="13242"/>
    <cellStyle name="Note 3 5" xfId="13243"/>
    <cellStyle name="Note 3 6" xfId="13244"/>
    <cellStyle name="Note 4" xfId="13245"/>
    <cellStyle name="Note 5" xfId="13246"/>
    <cellStyle name="Note 6" xfId="13247"/>
    <cellStyle name="Note 7" xfId="13248"/>
    <cellStyle name="Note 8" xfId="13249"/>
    <cellStyle name="Note 9" xfId="13250"/>
    <cellStyle name="number" xfId="13251"/>
    <cellStyle name="Ôčíŕíńîâűé [0]_(ňŕá 3č)" xfId="13252"/>
    <cellStyle name="Ôčíŕíńîâűé_(ňŕá 3č)" xfId="13253"/>
    <cellStyle name="Oeiainiaue [0]_?anoiau" xfId="13254"/>
    <cellStyle name="Oeiainiaue_?anoiau" xfId="13255"/>
    <cellStyle name="oft Excel]_x000d__x000a_Comment=Строки open=/f добавляют пользовательские функции к списку Вставить функцию._x000d__x000a_Maximized=3_x000d__x000a_Basi" xfId="13256"/>
    <cellStyle name="Option" xfId="13257"/>
    <cellStyle name="Ouny?e [0]_?anoiau" xfId="13258"/>
    <cellStyle name="Ouny?e_?anoiau" xfId="13259"/>
    <cellStyle name="Òûñÿ÷è [0]_cogs" xfId="13260"/>
    <cellStyle name="Òûñÿ÷è_cogs" xfId="13261"/>
    <cellStyle name="Output" xfId="13262"/>
    <cellStyle name="Output 10" xfId="13263"/>
    <cellStyle name="Output 2" xfId="13264"/>
    <cellStyle name="Output 2 2" xfId="13265"/>
    <cellStyle name="Output 2 3" xfId="13266"/>
    <cellStyle name="Output 2 4" xfId="13267"/>
    <cellStyle name="Output 2 5" xfId="13268"/>
    <cellStyle name="Output 2 6" xfId="13269"/>
    <cellStyle name="Output 2 7" xfId="13270"/>
    <cellStyle name="Output 3" xfId="13271"/>
    <cellStyle name="Output 3 2" xfId="13272"/>
    <cellStyle name="Output 3 3" xfId="13273"/>
    <cellStyle name="Output 3 4" xfId="13274"/>
    <cellStyle name="Output 3 5" xfId="13275"/>
    <cellStyle name="Output 3 6" xfId="13276"/>
    <cellStyle name="Output 4" xfId="13277"/>
    <cellStyle name="Output 5" xfId="13278"/>
    <cellStyle name="Output 6" xfId="13279"/>
    <cellStyle name="Output 7" xfId="13280"/>
    <cellStyle name="Output 8" xfId="13281"/>
    <cellStyle name="Output 9" xfId="13282"/>
    <cellStyle name="Output Amounts" xfId="13283"/>
    <cellStyle name="Output Column Headings" xfId="13284"/>
    <cellStyle name="Output Column Headings 2" xfId="13285"/>
    <cellStyle name="Output Column Headings 3" xfId="13286"/>
    <cellStyle name="Output Column Headings 4" xfId="13287"/>
    <cellStyle name="Output Line Items" xfId="13288"/>
    <cellStyle name="Output Line Items 2" xfId="13289"/>
    <cellStyle name="Output Line Items 3" xfId="13290"/>
    <cellStyle name="Output Line Items 4" xfId="13291"/>
    <cellStyle name="Output Report Heading" xfId="13292"/>
    <cellStyle name="Output Report Heading 2" xfId="13293"/>
    <cellStyle name="Output Report Heading 3" xfId="13294"/>
    <cellStyle name="Output Report Heading 4" xfId="13295"/>
    <cellStyle name="Output Report Title" xfId="13296"/>
    <cellStyle name="Output Report Title 2" xfId="13297"/>
    <cellStyle name="Output Report Title 3" xfId="13298"/>
    <cellStyle name="Output Report Title 4" xfId="13299"/>
    <cellStyle name="Outputtitle" xfId="13300"/>
    <cellStyle name="Outputtitle 2" xfId="13301"/>
    <cellStyle name="Outputtitle 3" xfId="13302"/>
    <cellStyle name="Outputtitle 4" xfId="13303"/>
    <cellStyle name="Paaotsikko" xfId="13304"/>
    <cellStyle name="Paaotsikko 2" xfId="13305"/>
    <cellStyle name="Paaotsikko 3" xfId="13306"/>
    <cellStyle name="Paaotsikko 4" xfId="13307"/>
    <cellStyle name="Paaotsikko 5" xfId="13308"/>
    <cellStyle name="Paaotsikko 6" xfId="13309"/>
    <cellStyle name="Page Number" xfId="13310"/>
    <cellStyle name="pb_page_heading_LS" xfId="13311"/>
    <cellStyle name="Pénznem [0]_Document" xfId="13312"/>
    <cellStyle name="Pénznem_Document" xfId="13313"/>
    <cellStyle name="Percent" xfId="13314"/>
    <cellStyle name="Percent [0]" xfId="13315"/>
    <cellStyle name="Percent [0] 2" xfId="13316"/>
    <cellStyle name="Percent [0] 3" xfId="13317"/>
    <cellStyle name="Percent [0] 4" xfId="13318"/>
    <cellStyle name="Percent [00]" xfId="13319"/>
    <cellStyle name="Percent [1]" xfId="13320"/>
    <cellStyle name="Percent 2" xfId="13321"/>
    <cellStyle name="Percent 2 2" xfId="13322"/>
    <cellStyle name="Percent 2 3" xfId="13323"/>
    <cellStyle name="Percent 3" xfId="13324"/>
    <cellStyle name="Percent 4" xfId="13325"/>
    <cellStyle name="Percent 5" xfId="13326"/>
    <cellStyle name="Percent_RS_Lianozovo-Samara_9m01" xfId="13327"/>
    <cellStyle name="Percent1" xfId="13328"/>
    <cellStyle name="Piug" xfId="13329"/>
    <cellStyle name="Plug" xfId="13330"/>
    <cellStyle name="PrePop Currency (0)" xfId="13331"/>
    <cellStyle name="PrePop Currency (2)" xfId="13332"/>
    <cellStyle name="PrePop Units (0)" xfId="13333"/>
    <cellStyle name="PrePop Units (1)" xfId="13334"/>
    <cellStyle name="PrePop Units (2)" xfId="13335"/>
    <cellStyle name="Price_Body" xfId="13336"/>
    <cellStyle name="prochrek" xfId="13337"/>
    <cellStyle name="prochrek 10" xfId="13338"/>
    <cellStyle name="prochrek 10 2" xfId="13339"/>
    <cellStyle name="prochrek 10 2 2" xfId="13340"/>
    <cellStyle name="prochrek 10 2 3" xfId="13341"/>
    <cellStyle name="prochrek 10 2 4" xfId="13342"/>
    <cellStyle name="prochrek 10 2 5" xfId="13343"/>
    <cellStyle name="prochrek 10 2 6" xfId="13344"/>
    <cellStyle name="prochrek 10 2 7" xfId="13345"/>
    <cellStyle name="prochrek 10 3" xfId="13346"/>
    <cellStyle name="prochrek 10 3 2" xfId="13347"/>
    <cellStyle name="prochrek 10 3 3" xfId="13348"/>
    <cellStyle name="prochrek 10 3 4" xfId="13349"/>
    <cellStyle name="prochrek 10 3 5" xfId="13350"/>
    <cellStyle name="prochrek 10 3 6" xfId="13351"/>
    <cellStyle name="prochrek 10 4" xfId="13352"/>
    <cellStyle name="prochrek 10 5" xfId="13353"/>
    <cellStyle name="prochrek 10 6" xfId="13354"/>
    <cellStyle name="prochrek 10 7" xfId="13355"/>
    <cellStyle name="prochrek 10 8" xfId="13356"/>
    <cellStyle name="prochrek 11" xfId="13357"/>
    <cellStyle name="prochrek 11 2" xfId="13358"/>
    <cellStyle name="prochrek 11 2 2" xfId="13359"/>
    <cellStyle name="prochrek 11 2 3" xfId="13360"/>
    <cellStyle name="prochrek 11 2 4" xfId="13361"/>
    <cellStyle name="prochrek 11 2 5" xfId="13362"/>
    <cellStyle name="prochrek 11 2 6" xfId="13363"/>
    <cellStyle name="prochrek 11 2 7" xfId="13364"/>
    <cellStyle name="prochrek 11 3" xfId="13365"/>
    <cellStyle name="prochrek 11 3 2" xfId="13366"/>
    <cellStyle name="prochrek 11 3 3" xfId="13367"/>
    <cellStyle name="prochrek 11 3 4" xfId="13368"/>
    <cellStyle name="prochrek 11 3 5" xfId="13369"/>
    <cellStyle name="prochrek 11 3 6" xfId="13370"/>
    <cellStyle name="prochrek 11 4" xfId="13371"/>
    <cellStyle name="prochrek 11 5" xfId="13372"/>
    <cellStyle name="prochrek 11 6" xfId="13373"/>
    <cellStyle name="prochrek 11 7" xfId="13374"/>
    <cellStyle name="prochrek 11 8" xfId="13375"/>
    <cellStyle name="prochrek 12" xfId="13376"/>
    <cellStyle name="prochrek 12 2" xfId="13377"/>
    <cellStyle name="prochrek 12 2 2" xfId="13378"/>
    <cellStyle name="prochrek 12 2 3" xfId="13379"/>
    <cellStyle name="prochrek 12 2 4" xfId="13380"/>
    <cellStyle name="prochrek 12 2 5" xfId="13381"/>
    <cellStyle name="prochrek 12 2 6" xfId="13382"/>
    <cellStyle name="prochrek 12 2 7" xfId="13383"/>
    <cellStyle name="prochrek 12 3" xfId="13384"/>
    <cellStyle name="prochrek 12 3 2" xfId="13385"/>
    <cellStyle name="prochrek 12 3 3" xfId="13386"/>
    <cellStyle name="prochrek 12 3 4" xfId="13387"/>
    <cellStyle name="prochrek 12 3 5" xfId="13388"/>
    <cellStyle name="prochrek 12 3 6" xfId="13389"/>
    <cellStyle name="prochrek 12 4" xfId="13390"/>
    <cellStyle name="prochrek 12 5" xfId="13391"/>
    <cellStyle name="prochrek 12 6" xfId="13392"/>
    <cellStyle name="prochrek 12 7" xfId="13393"/>
    <cellStyle name="prochrek 12 8" xfId="13394"/>
    <cellStyle name="prochrek 13" xfId="13395"/>
    <cellStyle name="prochrek 13 2" xfId="13396"/>
    <cellStyle name="prochrek 13 2 2" xfId="13397"/>
    <cellStyle name="prochrek 13 2 3" xfId="13398"/>
    <cellStyle name="prochrek 13 2 4" xfId="13399"/>
    <cellStyle name="prochrek 13 2 5" xfId="13400"/>
    <cellStyle name="prochrek 13 2 6" xfId="13401"/>
    <cellStyle name="prochrek 13 2 7" xfId="13402"/>
    <cellStyle name="prochrek 13 3" xfId="13403"/>
    <cellStyle name="prochrek 13 3 2" xfId="13404"/>
    <cellStyle name="prochrek 13 3 3" xfId="13405"/>
    <cellStyle name="prochrek 13 3 4" xfId="13406"/>
    <cellStyle name="prochrek 13 3 5" xfId="13407"/>
    <cellStyle name="prochrek 13 3 6" xfId="13408"/>
    <cellStyle name="prochrek 13 4" xfId="13409"/>
    <cellStyle name="prochrek 13 5" xfId="13410"/>
    <cellStyle name="prochrek 13 6" xfId="13411"/>
    <cellStyle name="prochrek 13 7" xfId="13412"/>
    <cellStyle name="prochrek 13 8" xfId="13413"/>
    <cellStyle name="prochrek 14" xfId="13414"/>
    <cellStyle name="prochrek 14 2" xfId="13415"/>
    <cellStyle name="prochrek 14 3" xfId="13416"/>
    <cellStyle name="prochrek 14 4" xfId="13417"/>
    <cellStyle name="prochrek 14 5" xfId="13418"/>
    <cellStyle name="prochrek 14 6" xfId="13419"/>
    <cellStyle name="prochrek 14 7" xfId="13420"/>
    <cellStyle name="prochrek 15" xfId="13421"/>
    <cellStyle name="prochrek 15 2" xfId="13422"/>
    <cellStyle name="prochrek 15 3" xfId="13423"/>
    <cellStyle name="prochrek 15 4" xfId="13424"/>
    <cellStyle name="prochrek 15 5" xfId="13425"/>
    <cellStyle name="prochrek 15 6" xfId="13426"/>
    <cellStyle name="prochrek 16" xfId="13427"/>
    <cellStyle name="prochrek 17" xfId="13428"/>
    <cellStyle name="prochrek 18" xfId="13429"/>
    <cellStyle name="prochrek 19" xfId="13430"/>
    <cellStyle name="prochrek 2" xfId="13431"/>
    <cellStyle name="prochrek 2 2" xfId="13432"/>
    <cellStyle name="prochrek 2 2 2" xfId="13433"/>
    <cellStyle name="prochrek 2 2 3" xfId="13434"/>
    <cellStyle name="prochrek 2 2 4" xfId="13435"/>
    <cellStyle name="prochrek 2 2 5" xfId="13436"/>
    <cellStyle name="prochrek 2 2 6" xfId="13437"/>
    <cellStyle name="prochrek 2 2 7" xfId="13438"/>
    <cellStyle name="prochrek 2 3" xfId="13439"/>
    <cellStyle name="prochrek 2 3 2" xfId="13440"/>
    <cellStyle name="prochrek 2 3 3" xfId="13441"/>
    <cellStyle name="prochrek 2 3 4" xfId="13442"/>
    <cellStyle name="prochrek 2 3 5" xfId="13443"/>
    <cellStyle name="prochrek 2 3 6" xfId="13444"/>
    <cellStyle name="prochrek 2 4" xfId="13445"/>
    <cellStyle name="prochrek 2 5" xfId="13446"/>
    <cellStyle name="prochrek 2 6" xfId="13447"/>
    <cellStyle name="prochrek 2 7" xfId="13448"/>
    <cellStyle name="prochrek 2 8" xfId="13449"/>
    <cellStyle name="prochrek 20" xfId="13450"/>
    <cellStyle name="prochrek 21" xfId="13451"/>
    <cellStyle name="prochrek 22" xfId="13452"/>
    <cellStyle name="prochrek 23" xfId="13453"/>
    <cellStyle name="prochrek 3" xfId="13454"/>
    <cellStyle name="prochrek 3 2" xfId="13455"/>
    <cellStyle name="prochrek 3 2 2" xfId="13456"/>
    <cellStyle name="prochrek 3 2 3" xfId="13457"/>
    <cellStyle name="prochrek 3 2 4" xfId="13458"/>
    <cellStyle name="prochrek 3 2 5" xfId="13459"/>
    <cellStyle name="prochrek 3 2 6" xfId="13460"/>
    <cellStyle name="prochrek 3 2 7" xfId="13461"/>
    <cellStyle name="prochrek 3 3" xfId="13462"/>
    <cellStyle name="prochrek 3 3 2" xfId="13463"/>
    <cellStyle name="prochrek 3 3 3" xfId="13464"/>
    <cellStyle name="prochrek 3 3 4" xfId="13465"/>
    <cellStyle name="prochrek 3 3 5" xfId="13466"/>
    <cellStyle name="prochrek 3 3 6" xfId="13467"/>
    <cellStyle name="prochrek 3 4" xfId="13468"/>
    <cellStyle name="prochrek 3 5" xfId="13469"/>
    <cellStyle name="prochrek 3 6" xfId="13470"/>
    <cellStyle name="prochrek 3 7" xfId="13471"/>
    <cellStyle name="prochrek 3 8" xfId="13472"/>
    <cellStyle name="prochrek 4" xfId="13473"/>
    <cellStyle name="prochrek 4 2" xfId="13474"/>
    <cellStyle name="prochrek 4 2 2" xfId="13475"/>
    <cellStyle name="prochrek 4 2 3" xfId="13476"/>
    <cellStyle name="prochrek 4 2 4" xfId="13477"/>
    <cellStyle name="prochrek 4 2 5" xfId="13478"/>
    <cellStyle name="prochrek 4 2 6" xfId="13479"/>
    <cellStyle name="prochrek 4 2 7" xfId="13480"/>
    <cellStyle name="prochrek 4 3" xfId="13481"/>
    <cellStyle name="prochrek 4 3 2" xfId="13482"/>
    <cellStyle name="prochrek 4 3 3" xfId="13483"/>
    <cellStyle name="prochrek 4 3 4" xfId="13484"/>
    <cellStyle name="prochrek 4 3 5" xfId="13485"/>
    <cellStyle name="prochrek 4 3 6" xfId="13486"/>
    <cellStyle name="prochrek 4 4" xfId="13487"/>
    <cellStyle name="prochrek 4 5" xfId="13488"/>
    <cellStyle name="prochrek 4 6" xfId="13489"/>
    <cellStyle name="prochrek 4 7" xfId="13490"/>
    <cellStyle name="prochrek 4 8" xfId="13491"/>
    <cellStyle name="prochrek 5" xfId="13492"/>
    <cellStyle name="prochrek 5 2" xfId="13493"/>
    <cellStyle name="prochrek 5 2 2" xfId="13494"/>
    <cellStyle name="prochrek 5 2 3" xfId="13495"/>
    <cellStyle name="prochrek 5 2 4" xfId="13496"/>
    <cellStyle name="prochrek 5 2 5" xfId="13497"/>
    <cellStyle name="prochrek 5 2 6" xfId="13498"/>
    <cellStyle name="prochrek 5 2 7" xfId="13499"/>
    <cellStyle name="prochrek 5 3" xfId="13500"/>
    <cellStyle name="prochrek 5 3 2" xfId="13501"/>
    <cellStyle name="prochrek 5 3 3" xfId="13502"/>
    <cellStyle name="prochrek 5 3 4" xfId="13503"/>
    <cellStyle name="prochrek 5 3 5" xfId="13504"/>
    <cellStyle name="prochrek 5 3 6" xfId="13505"/>
    <cellStyle name="prochrek 5 4" xfId="13506"/>
    <cellStyle name="prochrek 5 5" xfId="13507"/>
    <cellStyle name="prochrek 5 6" xfId="13508"/>
    <cellStyle name="prochrek 5 7" xfId="13509"/>
    <cellStyle name="prochrek 5 8" xfId="13510"/>
    <cellStyle name="prochrek 6" xfId="13511"/>
    <cellStyle name="prochrek 6 2" xfId="13512"/>
    <cellStyle name="prochrek 6 2 2" xfId="13513"/>
    <cellStyle name="prochrek 6 2 3" xfId="13514"/>
    <cellStyle name="prochrek 6 2 4" xfId="13515"/>
    <cellStyle name="prochrek 6 2 5" xfId="13516"/>
    <cellStyle name="prochrek 6 2 6" xfId="13517"/>
    <cellStyle name="prochrek 6 2 7" xfId="13518"/>
    <cellStyle name="prochrek 6 3" xfId="13519"/>
    <cellStyle name="prochrek 6 3 2" xfId="13520"/>
    <cellStyle name="prochrek 6 3 3" xfId="13521"/>
    <cellStyle name="prochrek 6 3 4" xfId="13522"/>
    <cellStyle name="prochrek 6 3 5" xfId="13523"/>
    <cellStyle name="prochrek 6 3 6" xfId="13524"/>
    <cellStyle name="prochrek 6 4" xfId="13525"/>
    <cellStyle name="prochrek 6 5" xfId="13526"/>
    <cellStyle name="prochrek 6 6" xfId="13527"/>
    <cellStyle name="prochrek 6 7" xfId="13528"/>
    <cellStyle name="prochrek 6 8" xfId="13529"/>
    <cellStyle name="prochrek 7" xfId="13530"/>
    <cellStyle name="prochrek 7 2" xfId="13531"/>
    <cellStyle name="prochrek 7 2 2" xfId="13532"/>
    <cellStyle name="prochrek 7 2 3" xfId="13533"/>
    <cellStyle name="prochrek 7 2 4" xfId="13534"/>
    <cellStyle name="prochrek 7 2 5" xfId="13535"/>
    <cellStyle name="prochrek 7 2 6" xfId="13536"/>
    <cellStyle name="prochrek 7 2 7" xfId="13537"/>
    <cellStyle name="prochrek 7 3" xfId="13538"/>
    <cellStyle name="prochrek 7 3 2" xfId="13539"/>
    <cellStyle name="prochrek 7 3 3" xfId="13540"/>
    <cellStyle name="prochrek 7 3 4" xfId="13541"/>
    <cellStyle name="prochrek 7 3 5" xfId="13542"/>
    <cellStyle name="prochrek 7 3 6" xfId="13543"/>
    <cellStyle name="prochrek 7 4" xfId="13544"/>
    <cellStyle name="prochrek 7 5" xfId="13545"/>
    <cellStyle name="prochrek 7 6" xfId="13546"/>
    <cellStyle name="prochrek 7 7" xfId="13547"/>
    <cellStyle name="prochrek 7 8" xfId="13548"/>
    <cellStyle name="prochrek 8" xfId="13549"/>
    <cellStyle name="prochrek 8 2" xfId="13550"/>
    <cellStyle name="prochrek 8 2 2" xfId="13551"/>
    <cellStyle name="prochrek 8 2 3" xfId="13552"/>
    <cellStyle name="prochrek 8 2 4" xfId="13553"/>
    <cellStyle name="prochrek 8 2 5" xfId="13554"/>
    <cellStyle name="prochrek 8 2 6" xfId="13555"/>
    <cellStyle name="prochrek 8 2 7" xfId="13556"/>
    <cellStyle name="prochrek 8 3" xfId="13557"/>
    <cellStyle name="prochrek 8 3 2" xfId="13558"/>
    <cellStyle name="prochrek 8 3 3" xfId="13559"/>
    <cellStyle name="prochrek 8 3 4" xfId="13560"/>
    <cellStyle name="prochrek 8 3 5" xfId="13561"/>
    <cellStyle name="prochrek 8 3 6" xfId="13562"/>
    <cellStyle name="prochrek 8 4" xfId="13563"/>
    <cellStyle name="prochrek 8 5" xfId="13564"/>
    <cellStyle name="prochrek 8 6" xfId="13565"/>
    <cellStyle name="prochrek 8 7" xfId="13566"/>
    <cellStyle name="prochrek 8 8" xfId="13567"/>
    <cellStyle name="prochrek 9" xfId="13568"/>
    <cellStyle name="prochrek 9 2" xfId="13569"/>
    <cellStyle name="prochrek 9 2 2" xfId="13570"/>
    <cellStyle name="prochrek 9 2 3" xfId="13571"/>
    <cellStyle name="prochrek 9 2 4" xfId="13572"/>
    <cellStyle name="prochrek 9 2 5" xfId="13573"/>
    <cellStyle name="prochrek 9 2 6" xfId="13574"/>
    <cellStyle name="prochrek 9 2 7" xfId="13575"/>
    <cellStyle name="prochrek 9 3" xfId="13576"/>
    <cellStyle name="prochrek 9 3 2" xfId="13577"/>
    <cellStyle name="prochrek 9 3 3" xfId="13578"/>
    <cellStyle name="prochrek 9 3 4" xfId="13579"/>
    <cellStyle name="prochrek 9 3 5" xfId="13580"/>
    <cellStyle name="prochrek 9 3 6" xfId="13581"/>
    <cellStyle name="prochrek 9 4" xfId="13582"/>
    <cellStyle name="prochrek 9 5" xfId="13583"/>
    <cellStyle name="prochrek 9 6" xfId="13584"/>
    <cellStyle name="prochrek 9 7" xfId="13585"/>
    <cellStyle name="prochrek 9 8" xfId="13586"/>
    <cellStyle name="protect" xfId="13587"/>
    <cellStyle name="protect 10" xfId="13588"/>
    <cellStyle name="protect 11" xfId="13589"/>
    <cellStyle name="protect 2" xfId="13590"/>
    <cellStyle name="protect 2 2" xfId="13591"/>
    <cellStyle name="protect 2 2 2" xfId="13592"/>
    <cellStyle name="protect 2 2 2 2" xfId="13593"/>
    <cellStyle name="protect 2 2 2 3" xfId="13594"/>
    <cellStyle name="protect 2 2 2 4" xfId="13595"/>
    <cellStyle name="protect 2 2 3" xfId="13596"/>
    <cellStyle name="protect 2 3" xfId="13597"/>
    <cellStyle name="protect 2 3 2" xfId="13598"/>
    <cellStyle name="protect 2 3 2 2" xfId="13599"/>
    <cellStyle name="protect 2 3 2 3" xfId="13600"/>
    <cellStyle name="protect 2 3 2 4" xfId="13601"/>
    <cellStyle name="protect 2 3 3" xfId="13602"/>
    <cellStyle name="protect 2 4" xfId="13603"/>
    <cellStyle name="protect 2 4 2" xfId="13604"/>
    <cellStyle name="protect 2 4 2 2" xfId="13605"/>
    <cellStyle name="protect 2 4 2 3" xfId="13606"/>
    <cellStyle name="protect 2 4 2 4" xfId="13607"/>
    <cellStyle name="protect 2 4 3" xfId="13608"/>
    <cellStyle name="protect 2 5" xfId="13609"/>
    <cellStyle name="protect 2 5 2" xfId="13610"/>
    <cellStyle name="protect 2 5 2 2" xfId="13611"/>
    <cellStyle name="protect 2 5 2 3" xfId="13612"/>
    <cellStyle name="protect 2 5 2 4" xfId="13613"/>
    <cellStyle name="protect 2 5 3" xfId="13614"/>
    <cellStyle name="protect 2 6" xfId="13615"/>
    <cellStyle name="protect 2 6 2" xfId="13616"/>
    <cellStyle name="protect 2 6 2 2" xfId="13617"/>
    <cellStyle name="protect 2 6 2 3" xfId="13618"/>
    <cellStyle name="protect 2 6 2 4" xfId="13619"/>
    <cellStyle name="protect 2 6 3" xfId="13620"/>
    <cellStyle name="protect 2 7" xfId="13621"/>
    <cellStyle name="protect 2 7 2" xfId="13622"/>
    <cellStyle name="protect 2 7 3" xfId="13623"/>
    <cellStyle name="protect 2 7 4" xfId="13624"/>
    <cellStyle name="protect 2 8" xfId="13625"/>
    <cellStyle name="protect 3" xfId="13626"/>
    <cellStyle name="protect 3 2" xfId="13627"/>
    <cellStyle name="protect 3 2 2" xfId="13628"/>
    <cellStyle name="protect 3 2 2 2" xfId="13629"/>
    <cellStyle name="protect 3 2 2 3" xfId="13630"/>
    <cellStyle name="protect 3 2 2 4" xfId="13631"/>
    <cellStyle name="protect 3 2 3" xfId="13632"/>
    <cellStyle name="protect 3 2 4" xfId="13633"/>
    <cellStyle name="protect 3 2 5" xfId="13634"/>
    <cellStyle name="protect 3 2 6" xfId="13635"/>
    <cellStyle name="protect 3 2 7" xfId="13636"/>
    <cellStyle name="protect 3 2 8" xfId="13637"/>
    <cellStyle name="protect 3 3" xfId="13638"/>
    <cellStyle name="protect 3 3 2" xfId="13639"/>
    <cellStyle name="protect 3 3 2 2" xfId="13640"/>
    <cellStyle name="protect 3 3 2 3" xfId="13641"/>
    <cellStyle name="protect 3 3 2 4" xfId="13642"/>
    <cellStyle name="protect 3 3 3" xfId="13643"/>
    <cellStyle name="protect 3 3 4" xfId="13644"/>
    <cellStyle name="protect 3 3 5" xfId="13645"/>
    <cellStyle name="protect 3 3 6" xfId="13646"/>
    <cellStyle name="protect 3 3 7" xfId="13647"/>
    <cellStyle name="protect 3 4" xfId="13648"/>
    <cellStyle name="protect 3 4 2" xfId="13649"/>
    <cellStyle name="protect 3 4 3" xfId="13650"/>
    <cellStyle name="protect 3 4 4" xfId="13651"/>
    <cellStyle name="protect 3 4 5" xfId="13652"/>
    <cellStyle name="protect 3 4 6" xfId="13653"/>
    <cellStyle name="protect 3 4 7" xfId="13654"/>
    <cellStyle name="protect 3 5" xfId="13655"/>
    <cellStyle name="protect 3 6" xfId="13656"/>
    <cellStyle name="protect 4" xfId="13657"/>
    <cellStyle name="protect 4 2" xfId="13658"/>
    <cellStyle name="protect 4 2 2" xfId="13659"/>
    <cellStyle name="protect 4 2 3" xfId="13660"/>
    <cellStyle name="protect 4 2 4" xfId="13661"/>
    <cellStyle name="protect 4 3" xfId="13662"/>
    <cellStyle name="protect 4 4" xfId="13663"/>
    <cellStyle name="protect 4 5" xfId="13664"/>
    <cellStyle name="protect 4 6" xfId="13665"/>
    <cellStyle name="protect 4 7" xfId="13666"/>
    <cellStyle name="protect 4 8" xfId="13667"/>
    <cellStyle name="protect 5" xfId="13668"/>
    <cellStyle name="protect 5 2" xfId="13669"/>
    <cellStyle name="protect 5 2 2" xfId="13670"/>
    <cellStyle name="protect 5 2 3" xfId="13671"/>
    <cellStyle name="protect 5 2 4" xfId="13672"/>
    <cellStyle name="protect 5 3" xfId="13673"/>
    <cellStyle name="protect 5 3 2" xfId="13674"/>
    <cellStyle name="protect 5 4" xfId="13675"/>
    <cellStyle name="protect 5 5" xfId="13676"/>
    <cellStyle name="protect 5 6" xfId="13677"/>
    <cellStyle name="protect 5 7" xfId="13678"/>
    <cellStyle name="protect 6" xfId="13679"/>
    <cellStyle name="protect 6 2" xfId="13680"/>
    <cellStyle name="protect 6 3" xfId="13681"/>
    <cellStyle name="protect 6 3 2" xfId="13682"/>
    <cellStyle name="protect 6 4" xfId="13683"/>
    <cellStyle name="protect 6 5" xfId="13684"/>
    <cellStyle name="protect 6 6" xfId="13685"/>
    <cellStyle name="protect 6 7" xfId="13686"/>
    <cellStyle name="protect 6 8" xfId="13687"/>
    <cellStyle name="protect 7" xfId="13688"/>
    <cellStyle name="protect 7 2" xfId="13689"/>
    <cellStyle name="protect 7 3" xfId="13690"/>
    <cellStyle name="protect 7 4" xfId="13691"/>
    <cellStyle name="protect 8" xfId="13692"/>
    <cellStyle name="protect 9" xfId="13693"/>
    <cellStyle name="Protected" xfId="13694"/>
    <cellStyle name="Protected 2" xfId="13695"/>
    <cellStyle name="Protected 3" xfId="13696"/>
    <cellStyle name="Pддotsikko" xfId="13697"/>
    <cellStyle name="Pддotsikko 2" xfId="13698"/>
    <cellStyle name="Pддotsikko 3" xfId="13699"/>
    <cellStyle name="Pддotsikko 4" xfId="13700"/>
    <cellStyle name="Pддotsikko 5" xfId="13701"/>
    <cellStyle name="Pддotsikko 6" xfId="13702"/>
    <cellStyle name="QTitle" xfId="13703"/>
    <cellStyle name="QTitle 10" xfId="13704"/>
    <cellStyle name="QTitle 11" xfId="13705"/>
    <cellStyle name="QTitle 12" xfId="13706"/>
    <cellStyle name="QTitle 13" xfId="13707"/>
    <cellStyle name="QTitle 2" xfId="13708"/>
    <cellStyle name="QTitle 2 10" xfId="13709"/>
    <cellStyle name="QTitle 2 11" xfId="13710"/>
    <cellStyle name="QTitle 2 2" xfId="13711"/>
    <cellStyle name="QTitle 2 2 2" xfId="13712"/>
    <cellStyle name="QTitle 2 2 2 2" xfId="13713"/>
    <cellStyle name="QTitle 2 2 2 3" xfId="13714"/>
    <cellStyle name="QTitle 2 2 2 4" xfId="13715"/>
    <cellStyle name="QTitle 2 2 2 5" xfId="13716"/>
    <cellStyle name="QTitle 2 2 2 6" xfId="13717"/>
    <cellStyle name="QTitle 2 2 2 7" xfId="13718"/>
    <cellStyle name="QTitle 2 2 3" xfId="13719"/>
    <cellStyle name="QTitle 2 2 3 2" xfId="13720"/>
    <cellStyle name="QTitle 2 2 3 3" xfId="13721"/>
    <cellStyle name="QTitle 2 2 3 4" xfId="13722"/>
    <cellStyle name="QTitle 2 2 3 5" xfId="13723"/>
    <cellStyle name="QTitle 2 2 3 6" xfId="13724"/>
    <cellStyle name="QTitle 2 2 4" xfId="13725"/>
    <cellStyle name="QTitle 2 2 5" xfId="13726"/>
    <cellStyle name="QTitle 2 2 6" xfId="13727"/>
    <cellStyle name="QTitle 2 2 7" xfId="13728"/>
    <cellStyle name="QTitle 2 2 8" xfId="13729"/>
    <cellStyle name="QTitle 2 3" xfId="13730"/>
    <cellStyle name="QTitle 2 3 2" xfId="13731"/>
    <cellStyle name="QTitle 2 3 2 2" xfId="13732"/>
    <cellStyle name="QTitle 2 3 2 3" xfId="13733"/>
    <cellStyle name="QTitle 2 3 2 4" xfId="13734"/>
    <cellStyle name="QTitle 2 3 3" xfId="13735"/>
    <cellStyle name="QTitle 2 3 4" xfId="13736"/>
    <cellStyle name="QTitle 2 3 5" xfId="13737"/>
    <cellStyle name="QTitle 2 3 6" xfId="13738"/>
    <cellStyle name="QTitle 2 3 7" xfId="13739"/>
    <cellStyle name="QTitle 2 4" xfId="13740"/>
    <cellStyle name="QTitle 2 4 2" xfId="13741"/>
    <cellStyle name="QTitle 2 4 2 2" xfId="13742"/>
    <cellStyle name="QTitle 2 4 2 3" xfId="13743"/>
    <cellStyle name="QTitle 2 4 2 4" xfId="13744"/>
    <cellStyle name="QTitle 2 4 3" xfId="13745"/>
    <cellStyle name="QTitle 2 4 4" xfId="13746"/>
    <cellStyle name="QTitle 2 4 5" xfId="13747"/>
    <cellStyle name="QTitle 2 4 6" xfId="13748"/>
    <cellStyle name="QTitle 2 5" xfId="13749"/>
    <cellStyle name="QTitle 2 5 2" xfId="13750"/>
    <cellStyle name="QTitle 2 5 2 2" xfId="13751"/>
    <cellStyle name="QTitle 2 5 2 3" xfId="13752"/>
    <cellStyle name="QTitle 2 5 2 4" xfId="13753"/>
    <cellStyle name="QTitle 2 5 3" xfId="13754"/>
    <cellStyle name="QTitle 2 5 4" xfId="13755"/>
    <cellStyle name="QTitle 2 5 5" xfId="13756"/>
    <cellStyle name="QTitle 2 6" xfId="13757"/>
    <cellStyle name="QTitle 2 6 2" xfId="13758"/>
    <cellStyle name="QTitle 2 6 2 2" xfId="13759"/>
    <cellStyle name="QTitle 2 6 2 3" xfId="13760"/>
    <cellStyle name="QTitle 2 6 2 4" xfId="13761"/>
    <cellStyle name="QTitle 2 6 3" xfId="13762"/>
    <cellStyle name="QTitle 2 6 4" xfId="13763"/>
    <cellStyle name="QTitle 2 6 5" xfId="13764"/>
    <cellStyle name="QTitle 2 7" xfId="13765"/>
    <cellStyle name="QTitle 2 7 2" xfId="13766"/>
    <cellStyle name="QTitle 2 7 2 2" xfId="13767"/>
    <cellStyle name="QTitle 2 7 2 3" xfId="13768"/>
    <cellStyle name="QTitle 2 7 2 4" xfId="13769"/>
    <cellStyle name="QTitle 2 7 3" xfId="13770"/>
    <cellStyle name="QTitle 2 7 4" xfId="13771"/>
    <cellStyle name="QTitle 2 7 5" xfId="13772"/>
    <cellStyle name="QTitle 2 8" xfId="13773"/>
    <cellStyle name="QTitle 2 8 2" xfId="13774"/>
    <cellStyle name="QTitle 2 8 3" xfId="13775"/>
    <cellStyle name="QTitle 2 8 4" xfId="13776"/>
    <cellStyle name="QTitle 2 9" xfId="13777"/>
    <cellStyle name="QTitle 3" xfId="13778"/>
    <cellStyle name="QTitle 3 2" xfId="13779"/>
    <cellStyle name="QTitle 3 2 2" xfId="13780"/>
    <cellStyle name="QTitle 3 2 3" xfId="13781"/>
    <cellStyle name="QTitle 3 2 4" xfId="13782"/>
    <cellStyle name="QTitle 3 2 5" xfId="13783"/>
    <cellStyle name="QTitle 3 2 6" xfId="13784"/>
    <cellStyle name="QTitle 3 2 7" xfId="13785"/>
    <cellStyle name="QTitle 3 3" xfId="13786"/>
    <cellStyle name="QTitle 3 3 2" xfId="13787"/>
    <cellStyle name="QTitle 3 3 3" xfId="13788"/>
    <cellStyle name="QTitle 3 3 4" xfId="13789"/>
    <cellStyle name="QTitle 3 3 5" xfId="13790"/>
    <cellStyle name="QTitle 3 3 6" xfId="13791"/>
    <cellStyle name="QTitle 3 4" xfId="13792"/>
    <cellStyle name="QTitle 3 5" xfId="13793"/>
    <cellStyle name="QTitle 3 6" xfId="13794"/>
    <cellStyle name="QTitle 3 7" xfId="13795"/>
    <cellStyle name="QTitle 3 8" xfId="13796"/>
    <cellStyle name="QTitle 3 9" xfId="13797"/>
    <cellStyle name="QTitle 4" xfId="13798"/>
    <cellStyle name="QTitle 4 2" xfId="13799"/>
    <cellStyle name="QTitle 4 3" xfId="13800"/>
    <cellStyle name="QTitle 4 4" xfId="13801"/>
    <cellStyle name="QTitle 4 5" xfId="13802"/>
    <cellStyle name="QTitle 4 6" xfId="13803"/>
    <cellStyle name="QTitle 4 7" xfId="13804"/>
    <cellStyle name="QTitle 5" xfId="13805"/>
    <cellStyle name="QTitle 5 2" xfId="13806"/>
    <cellStyle name="QTitle 5 3" xfId="13807"/>
    <cellStyle name="QTitle 5 4" xfId="13808"/>
    <cellStyle name="QTitle 5 5" xfId="13809"/>
    <cellStyle name="QTitle 5 6" xfId="13810"/>
    <cellStyle name="QTitle 6" xfId="13811"/>
    <cellStyle name="QTitle 6 2" xfId="13812"/>
    <cellStyle name="QTitle 6 3" xfId="13813"/>
    <cellStyle name="QTitle 6 4" xfId="13814"/>
    <cellStyle name="QTitle 7" xfId="13815"/>
    <cellStyle name="QTitle 8" xfId="13816"/>
    <cellStyle name="QTitle 9" xfId="13817"/>
    <cellStyle name="range" xfId="13818"/>
    <cellStyle name="range 2" xfId="13819"/>
    <cellStyle name="range 2 2" xfId="13820"/>
    <cellStyle name="range 3" xfId="13821"/>
    <cellStyle name="range 4" xfId="13822"/>
    <cellStyle name="range 5" xfId="13823"/>
    <cellStyle name="range_01_2011_цмро" xfId="13824"/>
    <cellStyle name="Red" xfId="13825"/>
    <cellStyle name="Red 2" xfId="13826"/>
    <cellStyle name="Red 3" xfId="13827"/>
    <cellStyle name="Red 4" xfId="13828"/>
    <cellStyle name="Result" xfId="13829"/>
    <cellStyle name="Result2" xfId="13830"/>
    <cellStyle name="S3" xfId="13831"/>
    <cellStyle name="Salomon Logo" xfId="13832"/>
    <cellStyle name="Salomon Logo 10" xfId="13833"/>
    <cellStyle name="Salomon Logo 10 10" xfId="13834"/>
    <cellStyle name="Salomon Logo 10 11" xfId="13835"/>
    <cellStyle name="Salomon Logo 10 12" xfId="13836"/>
    <cellStyle name="Salomon Logo 10 13" xfId="13837"/>
    <cellStyle name="Salomon Logo 10 14" xfId="13838"/>
    <cellStyle name="Salomon Logo 10 15" xfId="13839"/>
    <cellStyle name="Salomon Logo 10 16" xfId="13840"/>
    <cellStyle name="Salomon Logo 10 17" xfId="13841"/>
    <cellStyle name="Salomon Logo 10 18" xfId="13842"/>
    <cellStyle name="Salomon Logo 10 19" xfId="13843"/>
    <cellStyle name="Salomon Logo 10 2" xfId="13844"/>
    <cellStyle name="Salomon Logo 10 20" xfId="13845"/>
    <cellStyle name="Salomon Logo 10 21" xfId="13846"/>
    <cellStyle name="Salomon Logo 10 22" xfId="13847"/>
    <cellStyle name="Salomon Logo 10 23" xfId="13848"/>
    <cellStyle name="Salomon Logo 10 24" xfId="13849"/>
    <cellStyle name="Salomon Logo 10 25" xfId="13850"/>
    <cellStyle name="Salomon Logo 10 26" xfId="13851"/>
    <cellStyle name="Salomon Logo 10 27" xfId="13852"/>
    <cellStyle name="Salomon Logo 10 28" xfId="13853"/>
    <cellStyle name="Salomon Logo 10 29" xfId="13854"/>
    <cellStyle name="Salomon Logo 10 3" xfId="13855"/>
    <cellStyle name="Salomon Logo 10 30" xfId="13856"/>
    <cellStyle name="Salomon Logo 10 31" xfId="13857"/>
    <cellStyle name="Salomon Logo 10 32" xfId="13858"/>
    <cellStyle name="Salomon Logo 10 33" xfId="13859"/>
    <cellStyle name="Salomon Logo 10 34" xfId="13860"/>
    <cellStyle name="Salomon Logo 10 35" xfId="13861"/>
    <cellStyle name="Salomon Logo 10 36" xfId="13862"/>
    <cellStyle name="Salomon Logo 10 37" xfId="13863"/>
    <cellStyle name="Salomon Logo 10 38" xfId="13864"/>
    <cellStyle name="Salomon Logo 10 39" xfId="13865"/>
    <cellStyle name="Salomon Logo 10 4" xfId="13866"/>
    <cellStyle name="Salomon Logo 10 40" xfId="13867"/>
    <cellStyle name="Salomon Logo 10 41" xfId="13868"/>
    <cellStyle name="Salomon Logo 10 42" xfId="13869"/>
    <cellStyle name="Salomon Logo 10 43" xfId="13870"/>
    <cellStyle name="Salomon Logo 10 44" xfId="13871"/>
    <cellStyle name="Salomon Logo 10 45" xfId="13872"/>
    <cellStyle name="Salomon Logo 10 46" xfId="13873"/>
    <cellStyle name="Salomon Logo 10 47" xfId="13874"/>
    <cellStyle name="Salomon Logo 10 48" xfId="13875"/>
    <cellStyle name="Salomon Logo 10 49" xfId="13876"/>
    <cellStyle name="Salomon Logo 10 5" xfId="13877"/>
    <cellStyle name="Salomon Logo 10 50" xfId="13878"/>
    <cellStyle name="Salomon Logo 10 51" xfId="13879"/>
    <cellStyle name="Salomon Logo 10 52" xfId="13880"/>
    <cellStyle name="Salomon Logo 10 53" xfId="13881"/>
    <cellStyle name="Salomon Logo 10 54" xfId="13882"/>
    <cellStyle name="Salomon Logo 10 55" xfId="13883"/>
    <cellStyle name="Salomon Logo 10 56" xfId="13884"/>
    <cellStyle name="Salomon Logo 10 57" xfId="13885"/>
    <cellStyle name="Salomon Logo 10 58" xfId="13886"/>
    <cellStyle name="Salomon Logo 10 59" xfId="13887"/>
    <cellStyle name="Salomon Logo 10 6" xfId="13888"/>
    <cellStyle name="Salomon Logo 10 60" xfId="13889"/>
    <cellStyle name="Salomon Logo 10 61" xfId="13890"/>
    <cellStyle name="Salomon Logo 10 62" xfId="13891"/>
    <cellStyle name="Salomon Logo 10 63" xfId="13892"/>
    <cellStyle name="Salomon Logo 10 64" xfId="13893"/>
    <cellStyle name="Salomon Logo 10 65" xfId="13894"/>
    <cellStyle name="Salomon Logo 10 66" xfId="13895"/>
    <cellStyle name="Salomon Logo 10 7" xfId="13896"/>
    <cellStyle name="Salomon Logo 10 8" xfId="13897"/>
    <cellStyle name="Salomon Logo 10 9" xfId="13898"/>
    <cellStyle name="Salomon Logo 11" xfId="13899"/>
    <cellStyle name="Salomon Logo 11 10" xfId="13900"/>
    <cellStyle name="Salomon Logo 11 11" xfId="13901"/>
    <cellStyle name="Salomon Logo 11 12" xfId="13902"/>
    <cellStyle name="Salomon Logo 11 13" xfId="13903"/>
    <cellStyle name="Salomon Logo 11 14" xfId="13904"/>
    <cellStyle name="Salomon Logo 11 15" xfId="13905"/>
    <cellStyle name="Salomon Logo 11 16" xfId="13906"/>
    <cellStyle name="Salomon Logo 11 17" xfId="13907"/>
    <cellStyle name="Salomon Logo 11 18" xfId="13908"/>
    <cellStyle name="Salomon Logo 11 19" xfId="13909"/>
    <cellStyle name="Salomon Logo 11 2" xfId="13910"/>
    <cellStyle name="Salomon Logo 11 20" xfId="13911"/>
    <cellStyle name="Salomon Logo 11 21" xfId="13912"/>
    <cellStyle name="Salomon Logo 11 22" xfId="13913"/>
    <cellStyle name="Salomon Logo 11 23" xfId="13914"/>
    <cellStyle name="Salomon Logo 11 24" xfId="13915"/>
    <cellStyle name="Salomon Logo 11 25" xfId="13916"/>
    <cellStyle name="Salomon Logo 11 26" xfId="13917"/>
    <cellStyle name="Salomon Logo 11 27" xfId="13918"/>
    <cellStyle name="Salomon Logo 11 28" xfId="13919"/>
    <cellStyle name="Salomon Logo 11 29" xfId="13920"/>
    <cellStyle name="Salomon Logo 11 3" xfId="13921"/>
    <cellStyle name="Salomon Logo 11 30" xfId="13922"/>
    <cellStyle name="Salomon Logo 11 31" xfId="13923"/>
    <cellStyle name="Salomon Logo 11 32" xfId="13924"/>
    <cellStyle name="Salomon Logo 11 33" xfId="13925"/>
    <cellStyle name="Salomon Logo 11 34" xfId="13926"/>
    <cellStyle name="Salomon Logo 11 35" xfId="13927"/>
    <cellStyle name="Salomon Logo 11 36" xfId="13928"/>
    <cellStyle name="Salomon Logo 11 37" xfId="13929"/>
    <cellStyle name="Salomon Logo 11 38" xfId="13930"/>
    <cellStyle name="Salomon Logo 11 39" xfId="13931"/>
    <cellStyle name="Salomon Logo 11 4" xfId="13932"/>
    <cellStyle name="Salomon Logo 11 40" xfId="13933"/>
    <cellStyle name="Salomon Logo 11 41" xfId="13934"/>
    <cellStyle name="Salomon Logo 11 42" xfId="13935"/>
    <cellStyle name="Salomon Logo 11 43" xfId="13936"/>
    <cellStyle name="Salomon Logo 11 44" xfId="13937"/>
    <cellStyle name="Salomon Logo 11 45" xfId="13938"/>
    <cellStyle name="Salomon Logo 11 46" xfId="13939"/>
    <cellStyle name="Salomon Logo 11 47" xfId="13940"/>
    <cellStyle name="Salomon Logo 11 48" xfId="13941"/>
    <cellStyle name="Salomon Logo 11 49" xfId="13942"/>
    <cellStyle name="Salomon Logo 11 5" xfId="13943"/>
    <cellStyle name="Salomon Logo 11 50" xfId="13944"/>
    <cellStyle name="Salomon Logo 11 51" xfId="13945"/>
    <cellStyle name="Salomon Logo 11 52" xfId="13946"/>
    <cellStyle name="Salomon Logo 11 53" xfId="13947"/>
    <cellStyle name="Salomon Logo 11 54" xfId="13948"/>
    <cellStyle name="Salomon Logo 11 55" xfId="13949"/>
    <cellStyle name="Salomon Logo 11 56" xfId="13950"/>
    <cellStyle name="Salomon Logo 11 57" xfId="13951"/>
    <cellStyle name="Salomon Logo 11 58" xfId="13952"/>
    <cellStyle name="Salomon Logo 11 59" xfId="13953"/>
    <cellStyle name="Salomon Logo 11 6" xfId="13954"/>
    <cellStyle name="Salomon Logo 11 60" xfId="13955"/>
    <cellStyle name="Salomon Logo 11 61" xfId="13956"/>
    <cellStyle name="Salomon Logo 11 62" xfId="13957"/>
    <cellStyle name="Salomon Logo 11 63" xfId="13958"/>
    <cellStyle name="Salomon Logo 11 64" xfId="13959"/>
    <cellStyle name="Salomon Logo 11 7" xfId="13960"/>
    <cellStyle name="Salomon Logo 11 8" xfId="13961"/>
    <cellStyle name="Salomon Logo 11 9" xfId="13962"/>
    <cellStyle name="Salomon Logo 12" xfId="13963"/>
    <cellStyle name="Salomon Logo 13" xfId="13964"/>
    <cellStyle name="Salomon Logo 14" xfId="13965"/>
    <cellStyle name="Salomon Logo 15" xfId="13966"/>
    <cellStyle name="Salomon Logo 16" xfId="13967"/>
    <cellStyle name="Salomon Logo 17" xfId="13968"/>
    <cellStyle name="Salomon Logo 18" xfId="13969"/>
    <cellStyle name="Salomon Logo 19" xfId="13970"/>
    <cellStyle name="Salomon Logo 2" xfId="13971"/>
    <cellStyle name="Salomon Logo 2 10" xfId="13972"/>
    <cellStyle name="Salomon Logo 2 11" xfId="13973"/>
    <cellStyle name="Salomon Logo 2 12" xfId="13974"/>
    <cellStyle name="Salomon Logo 2 13" xfId="13975"/>
    <cellStyle name="Salomon Logo 2 14" xfId="13976"/>
    <cellStyle name="Salomon Logo 2 15" xfId="13977"/>
    <cellStyle name="Salomon Logo 2 16" xfId="13978"/>
    <cellStyle name="Salomon Logo 2 17" xfId="13979"/>
    <cellStyle name="Salomon Logo 2 18" xfId="13980"/>
    <cellStyle name="Salomon Logo 2 19" xfId="13981"/>
    <cellStyle name="Salomon Logo 2 2" xfId="13982"/>
    <cellStyle name="Salomon Logo 2 2 10" xfId="13983"/>
    <cellStyle name="Salomon Logo 2 2 11" xfId="13984"/>
    <cellStyle name="Salomon Logo 2 2 12" xfId="13985"/>
    <cellStyle name="Salomon Logo 2 2 13" xfId="13986"/>
    <cellStyle name="Salomon Logo 2 2 14" xfId="13987"/>
    <cellStyle name="Salomon Logo 2 2 15" xfId="13988"/>
    <cellStyle name="Salomon Logo 2 2 16" xfId="13989"/>
    <cellStyle name="Salomon Logo 2 2 17" xfId="13990"/>
    <cellStyle name="Salomon Logo 2 2 18" xfId="13991"/>
    <cellStyle name="Salomon Logo 2 2 19" xfId="13992"/>
    <cellStyle name="Salomon Logo 2 2 2" xfId="13993"/>
    <cellStyle name="Salomon Logo 2 2 2 10" xfId="13994"/>
    <cellStyle name="Salomon Logo 2 2 2 11" xfId="13995"/>
    <cellStyle name="Salomon Logo 2 2 2 12" xfId="13996"/>
    <cellStyle name="Salomon Logo 2 2 2 13" xfId="13997"/>
    <cellStyle name="Salomon Logo 2 2 2 14" xfId="13998"/>
    <cellStyle name="Salomon Logo 2 2 2 15" xfId="13999"/>
    <cellStyle name="Salomon Logo 2 2 2 16" xfId="14000"/>
    <cellStyle name="Salomon Logo 2 2 2 17" xfId="14001"/>
    <cellStyle name="Salomon Logo 2 2 2 18" xfId="14002"/>
    <cellStyle name="Salomon Logo 2 2 2 19" xfId="14003"/>
    <cellStyle name="Salomon Logo 2 2 2 2" xfId="14004"/>
    <cellStyle name="Salomon Logo 2 2 2 2 10" xfId="14005"/>
    <cellStyle name="Salomon Logo 2 2 2 2 11" xfId="14006"/>
    <cellStyle name="Salomon Logo 2 2 2 2 12" xfId="14007"/>
    <cellStyle name="Salomon Logo 2 2 2 2 13" xfId="14008"/>
    <cellStyle name="Salomon Logo 2 2 2 2 14" xfId="14009"/>
    <cellStyle name="Salomon Logo 2 2 2 2 15" xfId="14010"/>
    <cellStyle name="Salomon Logo 2 2 2 2 16" xfId="14011"/>
    <cellStyle name="Salomon Logo 2 2 2 2 17" xfId="14012"/>
    <cellStyle name="Salomon Logo 2 2 2 2 18" xfId="14013"/>
    <cellStyle name="Salomon Logo 2 2 2 2 19" xfId="14014"/>
    <cellStyle name="Salomon Logo 2 2 2 2 2" xfId="14015"/>
    <cellStyle name="Salomon Logo 2 2 2 2 20" xfId="14016"/>
    <cellStyle name="Salomon Logo 2 2 2 2 21" xfId="14017"/>
    <cellStyle name="Salomon Logo 2 2 2 2 22" xfId="14018"/>
    <cellStyle name="Salomon Logo 2 2 2 2 23" xfId="14019"/>
    <cellStyle name="Salomon Logo 2 2 2 2 24" xfId="14020"/>
    <cellStyle name="Salomon Logo 2 2 2 2 25" xfId="14021"/>
    <cellStyle name="Salomon Logo 2 2 2 2 26" xfId="14022"/>
    <cellStyle name="Salomon Logo 2 2 2 2 27" xfId="14023"/>
    <cellStyle name="Salomon Logo 2 2 2 2 28" xfId="14024"/>
    <cellStyle name="Salomon Logo 2 2 2 2 29" xfId="14025"/>
    <cellStyle name="Salomon Logo 2 2 2 2 3" xfId="14026"/>
    <cellStyle name="Salomon Logo 2 2 2 2 30" xfId="14027"/>
    <cellStyle name="Salomon Logo 2 2 2 2 31" xfId="14028"/>
    <cellStyle name="Salomon Logo 2 2 2 2 32" xfId="14029"/>
    <cellStyle name="Salomon Logo 2 2 2 2 33" xfId="14030"/>
    <cellStyle name="Salomon Logo 2 2 2 2 34" xfId="14031"/>
    <cellStyle name="Salomon Logo 2 2 2 2 35" xfId="14032"/>
    <cellStyle name="Salomon Logo 2 2 2 2 36" xfId="14033"/>
    <cellStyle name="Salomon Logo 2 2 2 2 37" xfId="14034"/>
    <cellStyle name="Salomon Logo 2 2 2 2 38" xfId="14035"/>
    <cellStyle name="Salomon Logo 2 2 2 2 39" xfId="14036"/>
    <cellStyle name="Salomon Logo 2 2 2 2 4" xfId="14037"/>
    <cellStyle name="Salomon Logo 2 2 2 2 40" xfId="14038"/>
    <cellStyle name="Salomon Logo 2 2 2 2 41" xfId="14039"/>
    <cellStyle name="Salomon Logo 2 2 2 2 42" xfId="14040"/>
    <cellStyle name="Salomon Logo 2 2 2 2 43" xfId="14041"/>
    <cellStyle name="Salomon Logo 2 2 2 2 44" xfId="14042"/>
    <cellStyle name="Salomon Logo 2 2 2 2 45" xfId="14043"/>
    <cellStyle name="Salomon Logo 2 2 2 2 46" xfId="14044"/>
    <cellStyle name="Salomon Logo 2 2 2 2 47" xfId="14045"/>
    <cellStyle name="Salomon Logo 2 2 2 2 48" xfId="14046"/>
    <cellStyle name="Salomon Logo 2 2 2 2 49" xfId="14047"/>
    <cellStyle name="Salomon Logo 2 2 2 2 5" xfId="14048"/>
    <cellStyle name="Salomon Logo 2 2 2 2 50" xfId="14049"/>
    <cellStyle name="Salomon Logo 2 2 2 2 51" xfId="14050"/>
    <cellStyle name="Salomon Logo 2 2 2 2 52" xfId="14051"/>
    <cellStyle name="Salomon Logo 2 2 2 2 53" xfId="14052"/>
    <cellStyle name="Salomon Logo 2 2 2 2 54" xfId="14053"/>
    <cellStyle name="Salomon Logo 2 2 2 2 55" xfId="14054"/>
    <cellStyle name="Salomon Logo 2 2 2 2 56" xfId="14055"/>
    <cellStyle name="Salomon Logo 2 2 2 2 57" xfId="14056"/>
    <cellStyle name="Salomon Logo 2 2 2 2 58" xfId="14057"/>
    <cellStyle name="Salomon Logo 2 2 2 2 59" xfId="14058"/>
    <cellStyle name="Salomon Logo 2 2 2 2 6" xfId="14059"/>
    <cellStyle name="Salomon Logo 2 2 2 2 60" xfId="14060"/>
    <cellStyle name="Salomon Logo 2 2 2 2 61" xfId="14061"/>
    <cellStyle name="Salomon Logo 2 2 2 2 62" xfId="14062"/>
    <cellStyle name="Salomon Logo 2 2 2 2 63" xfId="14063"/>
    <cellStyle name="Salomon Logo 2 2 2 2 64" xfId="14064"/>
    <cellStyle name="Salomon Logo 2 2 2 2 65" xfId="14065"/>
    <cellStyle name="Salomon Logo 2 2 2 2 66" xfId="14066"/>
    <cellStyle name="Salomon Logo 2 2 2 2 7" xfId="14067"/>
    <cellStyle name="Salomon Logo 2 2 2 2 8" xfId="14068"/>
    <cellStyle name="Salomon Logo 2 2 2 2 9" xfId="14069"/>
    <cellStyle name="Salomon Logo 2 2 2 20" xfId="14070"/>
    <cellStyle name="Salomon Logo 2 2 2 21" xfId="14071"/>
    <cellStyle name="Salomon Logo 2 2 2 22" xfId="14072"/>
    <cellStyle name="Salomon Logo 2 2 2 23" xfId="14073"/>
    <cellStyle name="Salomon Logo 2 2 2 24" xfId="14074"/>
    <cellStyle name="Salomon Logo 2 2 2 25" xfId="14075"/>
    <cellStyle name="Salomon Logo 2 2 2 26" xfId="14076"/>
    <cellStyle name="Salomon Logo 2 2 2 27" xfId="14077"/>
    <cellStyle name="Salomon Logo 2 2 2 28" xfId="14078"/>
    <cellStyle name="Salomon Logo 2 2 2 29" xfId="14079"/>
    <cellStyle name="Salomon Logo 2 2 2 3" xfId="14080"/>
    <cellStyle name="Salomon Logo 2 2 2 3 10" xfId="14081"/>
    <cellStyle name="Salomon Logo 2 2 2 3 11" xfId="14082"/>
    <cellStyle name="Salomon Logo 2 2 2 3 12" xfId="14083"/>
    <cellStyle name="Salomon Logo 2 2 2 3 13" xfId="14084"/>
    <cellStyle name="Salomon Logo 2 2 2 3 14" xfId="14085"/>
    <cellStyle name="Salomon Logo 2 2 2 3 15" xfId="14086"/>
    <cellStyle name="Salomon Logo 2 2 2 3 16" xfId="14087"/>
    <cellStyle name="Salomon Logo 2 2 2 3 17" xfId="14088"/>
    <cellStyle name="Salomon Logo 2 2 2 3 18" xfId="14089"/>
    <cellStyle name="Salomon Logo 2 2 2 3 19" xfId="14090"/>
    <cellStyle name="Salomon Logo 2 2 2 3 2" xfId="14091"/>
    <cellStyle name="Salomon Logo 2 2 2 3 20" xfId="14092"/>
    <cellStyle name="Salomon Logo 2 2 2 3 21" xfId="14093"/>
    <cellStyle name="Salomon Logo 2 2 2 3 22" xfId="14094"/>
    <cellStyle name="Salomon Logo 2 2 2 3 23" xfId="14095"/>
    <cellStyle name="Salomon Logo 2 2 2 3 24" xfId="14096"/>
    <cellStyle name="Salomon Logo 2 2 2 3 25" xfId="14097"/>
    <cellStyle name="Salomon Logo 2 2 2 3 26" xfId="14098"/>
    <cellStyle name="Salomon Logo 2 2 2 3 27" xfId="14099"/>
    <cellStyle name="Salomon Logo 2 2 2 3 28" xfId="14100"/>
    <cellStyle name="Salomon Logo 2 2 2 3 29" xfId="14101"/>
    <cellStyle name="Salomon Logo 2 2 2 3 3" xfId="14102"/>
    <cellStyle name="Salomon Logo 2 2 2 3 30" xfId="14103"/>
    <cellStyle name="Salomon Logo 2 2 2 3 31" xfId="14104"/>
    <cellStyle name="Salomon Logo 2 2 2 3 32" xfId="14105"/>
    <cellStyle name="Salomon Logo 2 2 2 3 33" xfId="14106"/>
    <cellStyle name="Salomon Logo 2 2 2 3 34" xfId="14107"/>
    <cellStyle name="Salomon Logo 2 2 2 3 35" xfId="14108"/>
    <cellStyle name="Salomon Logo 2 2 2 3 36" xfId="14109"/>
    <cellStyle name="Salomon Logo 2 2 2 3 37" xfId="14110"/>
    <cellStyle name="Salomon Logo 2 2 2 3 38" xfId="14111"/>
    <cellStyle name="Salomon Logo 2 2 2 3 39" xfId="14112"/>
    <cellStyle name="Salomon Logo 2 2 2 3 4" xfId="14113"/>
    <cellStyle name="Salomon Logo 2 2 2 3 40" xfId="14114"/>
    <cellStyle name="Salomon Logo 2 2 2 3 41" xfId="14115"/>
    <cellStyle name="Salomon Logo 2 2 2 3 42" xfId="14116"/>
    <cellStyle name="Salomon Logo 2 2 2 3 43" xfId="14117"/>
    <cellStyle name="Salomon Logo 2 2 2 3 44" xfId="14118"/>
    <cellStyle name="Salomon Logo 2 2 2 3 45" xfId="14119"/>
    <cellStyle name="Salomon Logo 2 2 2 3 46" xfId="14120"/>
    <cellStyle name="Salomon Logo 2 2 2 3 47" xfId="14121"/>
    <cellStyle name="Salomon Logo 2 2 2 3 48" xfId="14122"/>
    <cellStyle name="Salomon Logo 2 2 2 3 49" xfId="14123"/>
    <cellStyle name="Salomon Logo 2 2 2 3 5" xfId="14124"/>
    <cellStyle name="Salomon Logo 2 2 2 3 50" xfId="14125"/>
    <cellStyle name="Salomon Logo 2 2 2 3 51" xfId="14126"/>
    <cellStyle name="Salomon Logo 2 2 2 3 52" xfId="14127"/>
    <cellStyle name="Salomon Logo 2 2 2 3 53" xfId="14128"/>
    <cellStyle name="Salomon Logo 2 2 2 3 54" xfId="14129"/>
    <cellStyle name="Salomon Logo 2 2 2 3 55" xfId="14130"/>
    <cellStyle name="Salomon Logo 2 2 2 3 56" xfId="14131"/>
    <cellStyle name="Salomon Logo 2 2 2 3 57" xfId="14132"/>
    <cellStyle name="Salomon Logo 2 2 2 3 58" xfId="14133"/>
    <cellStyle name="Salomon Logo 2 2 2 3 59" xfId="14134"/>
    <cellStyle name="Salomon Logo 2 2 2 3 6" xfId="14135"/>
    <cellStyle name="Salomon Logo 2 2 2 3 60" xfId="14136"/>
    <cellStyle name="Salomon Logo 2 2 2 3 61" xfId="14137"/>
    <cellStyle name="Salomon Logo 2 2 2 3 62" xfId="14138"/>
    <cellStyle name="Salomon Logo 2 2 2 3 63" xfId="14139"/>
    <cellStyle name="Salomon Logo 2 2 2 3 64" xfId="14140"/>
    <cellStyle name="Salomon Logo 2 2 2 3 7" xfId="14141"/>
    <cellStyle name="Salomon Logo 2 2 2 3 8" xfId="14142"/>
    <cellStyle name="Salomon Logo 2 2 2 3 9" xfId="14143"/>
    <cellStyle name="Salomon Logo 2 2 2 30" xfId="14144"/>
    <cellStyle name="Salomon Logo 2 2 2 31" xfId="14145"/>
    <cellStyle name="Salomon Logo 2 2 2 32" xfId="14146"/>
    <cellStyle name="Salomon Logo 2 2 2 33" xfId="14147"/>
    <cellStyle name="Salomon Logo 2 2 2 34" xfId="14148"/>
    <cellStyle name="Salomon Logo 2 2 2 4" xfId="14149"/>
    <cellStyle name="Salomon Logo 2 2 2 5" xfId="14150"/>
    <cellStyle name="Salomon Logo 2 2 2 6" xfId="14151"/>
    <cellStyle name="Salomon Logo 2 2 2 7" xfId="14152"/>
    <cellStyle name="Salomon Logo 2 2 2 8" xfId="14153"/>
    <cellStyle name="Salomon Logo 2 2 2 9" xfId="14154"/>
    <cellStyle name="Salomon Logo 2 2 20" xfId="14155"/>
    <cellStyle name="Salomon Logo 2 2 21" xfId="14156"/>
    <cellStyle name="Salomon Logo 2 2 22" xfId="14157"/>
    <cellStyle name="Salomon Logo 2 2 23" xfId="14158"/>
    <cellStyle name="Salomon Logo 2 2 24" xfId="14159"/>
    <cellStyle name="Salomon Logo 2 2 25" xfId="14160"/>
    <cellStyle name="Salomon Logo 2 2 26" xfId="14161"/>
    <cellStyle name="Salomon Logo 2 2 27" xfId="14162"/>
    <cellStyle name="Salomon Logo 2 2 28" xfId="14163"/>
    <cellStyle name="Salomon Logo 2 2 29" xfId="14164"/>
    <cellStyle name="Salomon Logo 2 2 3" xfId="14165"/>
    <cellStyle name="Salomon Logo 2 2 3 10" xfId="14166"/>
    <cellStyle name="Salomon Logo 2 2 3 11" xfId="14167"/>
    <cellStyle name="Salomon Logo 2 2 3 12" xfId="14168"/>
    <cellStyle name="Salomon Logo 2 2 3 13" xfId="14169"/>
    <cellStyle name="Salomon Logo 2 2 3 14" xfId="14170"/>
    <cellStyle name="Salomon Logo 2 2 3 15" xfId="14171"/>
    <cellStyle name="Salomon Logo 2 2 3 16" xfId="14172"/>
    <cellStyle name="Salomon Logo 2 2 3 17" xfId="14173"/>
    <cellStyle name="Salomon Logo 2 2 3 18" xfId="14174"/>
    <cellStyle name="Salomon Logo 2 2 3 19" xfId="14175"/>
    <cellStyle name="Salomon Logo 2 2 3 2" xfId="14176"/>
    <cellStyle name="Salomon Logo 2 2 3 2 10" xfId="14177"/>
    <cellStyle name="Salomon Logo 2 2 3 2 11" xfId="14178"/>
    <cellStyle name="Salomon Logo 2 2 3 2 12" xfId="14179"/>
    <cellStyle name="Salomon Logo 2 2 3 2 13" xfId="14180"/>
    <cellStyle name="Salomon Logo 2 2 3 2 14" xfId="14181"/>
    <cellStyle name="Salomon Logo 2 2 3 2 15" xfId="14182"/>
    <cellStyle name="Salomon Logo 2 2 3 2 16" xfId="14183"/>
    <cellStyle name="Salomon Logo 2 2 3 2 17" xfId="14184"/>
    <cellStyle name="Salomon Logo 2 2 3 2 18" xfId="14185"/>
    <cellStyle name="Salomon Logo 2 2 3 2 19" xfId="14186"/>
    <cellStyle name="Salomon Logo 2 2 3 2 2" xfId="14187"/>
    <cellStyle name="Salomon Logo 2 2 3 2 20" xfId="14188"/>
    <cellStyle name="Salomon Logo 2 2 3 2 21" xfId="14189"/>
    <cellStyle name="Salomon Logo 2 2 3 2 22" xfId="14190"/>
    <cellStyle name="Salomon Logo 2 2 3 2 23" xfId="14191"/>
    <cellStyle name="Salomon Logo 2 2 3 2 24" xfId="14192"/>
    <cellStyle name="Salomon Logo 2 2 3 2 25" xfId="14193"/>
    <cellStyle name="Salomon Logo 2 2 3 2 26" xfId="14194"/>
    <cellStyle name="Salomon Logo 2 2 3 2 27" xfId="14195"/>
    <cellStyle name="Salomon Logo 2 2 3 2 28" xfId="14196"/>
    <cellStyle name="Salomon Logo 2 2 3 2 29" xfId="14197"/>
    <cellStyle name="Salomon Logo 2 2 3 2 3" xfId="14198"/>
    <cellStyle name="Salomon Logo 2 2 3 2 30" xfId="14199"/>
    <cellStyle name="Salomon Logo 2 2 3 2 31" xfId="14200"/>
    <cellStyle name="Salomon Logo 2 2 3 2 32" xfId="14201"/>
    <cellStyle name="Salomon Logo 2 2 3 2 33" xfId="14202"/>
    <cellStyle name="Salomon Logo 2 2 3 2 34" xfId="14203"/>
    <cellStyle name="Salomon Logo 2 2 3 2 35" xfId="14204"/>
    <cellStyle name="Salomon Logo 2 2 3 2 36" xfId="14205"/>
    <cellStyle name="Salomon Logo 2 2 3 2 37" xfId="14206"/>
    <cellStyle name="Salomon Logo 2 2 3 2 38" xfId="14207"/>
    <cellStyle name="Salomon Logo 2 2 3 2 39" xfId="14208"/>
    <cellStyle name="Salomon Logo 2 2 3 2 4" xfId="14209"/>
    <cellStyle name="Salomon Logo 2 2 3 2 40" xfId="14210"/>
    <cellStyle name="Salomon Logo 2 2 3 2 41" xfId="14211"/>
    <cellStyle name="Salomon Logo 2 2 3 2 42" xfId="14212"/>
    <cellStyle name="Salomon Logo 2 2 3 2 43" xfId="14213"/>
    <cellStyle name="Salomon Logo 2 2 3 2 44" xfId="14214"/>
    <cellStyle name="Salomon Logo 2 2 3 2 45" xfId="14215"/>
    <cellStyle name="Salomon Logo 2 2 3 2 46" xfId="14216"/>
    <cellStyle name="Salomon Logo 2 2 3 2 47" xfId="14217"/>
    <cellStyle name="Salomon Logo 2 2 3 2 48" xfId="14218"/>
    <cellStyle name="Salomon Logo 2 2 3 2 49" xfId="14219"/>
    <cellStyle name="Salomon Logo 2 2 3 2 5" xfId="14220"/>
    <cellStyle name="Salomon Logo 2 2 3 2 50" xfId="14221"/>
    <cellStyle name="Salomon Logo 2 2 3 2 51" xfId="14222"/>
    <cellStyle name="Salomon Logo 2 2 3 2 52" xfId="14223"/>
    <cellStyle name="Salomon Logo 2 2 3 2 53" xfId="14224"/>
    <cellStyle name="Salomon Logo 2 2 3 2 54" xfId="14225"/>
    <cellStyle name="Salomon Logo 2 2 3 2 55" xfId="14226"/>
    <cellStyle name="Salomon Logo 2 2 3 2 56" xfId="14227"/>
    <cellStyle name="Salomon Logo 2 2 3 2 57" xfId="14228"/>
    <cellStyle name="Salomon Logo 2 2 3 2 58" xfId="14229"/>
    <cellStyle name="Salomon Logo 2 2 3 2 59" xfId="14230"/>
    <cellStyle name="Salomon Logo 2 2 3 2 6" xfId="14231"/>
    <cellStyle name="Salomon Logo 2 2 3 2 60" xfId="14232"/>
    <cellStyle name="Salomon Logo 2 2 3 2 61" xfId="14233"/>
    <cellStyle name="Salomon Logo 2 2 3 2 62" xfId="14234"/>
    <cellStyle name="Salomon Logo 2 2 3 2 63" xfId="14235"/>
    <cellStyle name="Salomon Logo 2 2 3 2 64" xfId="14236"/>
    <cellStyle name="Salomon Logo 2 2 3 2 65" xfId="14237"/>
    <cellStyle name="Salomon Logo 2 2 3 2 66" xfId="14238"/>
    <cellStyle name="Salomon Logo 2 2 3 2 7" xfId="14239"/>
    <cellStyle name="Salomon Logo 2 2 3 2 8" xfId="14240"/>
    <cellStyle name="Salomon Logo 2 2 3 2 9" xfId="14241"/>
    <cellStyle name="Salomon Logo 2 2 3 20" xfId="14242"/>
    <cellStyle name="Salomon Logo 2 2 3 21" xfId="14243"/>
    <cellStyle name="Salomon Logo 2 2 3 22" xfId="14244"/>
    <cellStyle name="Salomon Logo 2 2 3 23" xfId="14245"/>
    <cellStyle name="Salomon Logo 2 2 3 24" xfId="14246"/>
    <cellStyle name="Salomon Logo 2 2 3 25" xfId="14247"/>
    <cellStyle name="Salomon Logo 2 2 3 26" xfId="14248"/>
    <cellStyle name="Salomon Logo 2 2 3 27" xfId="14249"/>
    <cellStyle name="Salomon Logo 2 2 3 28" xfId="14250"/>
    <cellStyle name="Salomon Logo 2 2 3 29" xfId="14251"/>
    <cellStyle name="Salomon Logo 2 2 3 3" xfId="14252"/>
    <cellStyle name="Salomon Logo 2 2 3 3 10" xfId="14253"/>
    <cellStyle name="Salomon Logo 2 2 3 3 11" xfId="14254"/>
    <cellStyle name="Salomon Logo 2 2 3 3 12" xfId="14255"/>
    <cellStyle name="Salomon Logo 2 2 3 3 13" xfId="14256"/>
    <cellStyle name="Salomon Logo 2 2 3 3 14" xfId="14257"/>
    <cellStyle name="Salomon Logo 2 2 3 3 15" xfId="14258"/>
    <cellStyle name="Salomon Logo 2 2 3 3 16" xfId="14259"/>
    <cellStyle name="Salomon Logo 2 2 3 3 17" xfId="14260"/>
    <cellStyle name="Salomon Logo 2 2 3 3 18" xfId="14261"/>
    <cellStyle name="Salomon Logo 2 2 3 3 19" xfId="14262"/>
    <cellStyle name="Salomon Logo 2 2 3 3 2" xfId="14263"/>
    <cellStyle name="Salomon Logo 2 2 3 3 20" xfId="14264"/>
    <cellStyle name="Salomon Logo 2 2 3 3 21" xfId="14265"/>
    <cellStyle name="Salomon Logo 2 2 3 3 22" xfId="14266"/>
    <cellStyle name="Salomon Logo 2 2 3 3 23" xfId="14267"/>
    <cellStyle name="Salomon Logo 2 2 3 3 24" xfId="14268"/>
    <cellStyle name="Salomon Logo 2 2 3 3 25" xfId="14269"/>
    <cellStyle name="Salomon Logo 2 2 3 3 26" xfId="14270"/>
    <cellStyle name="Salomon Logo 2 2 3 3 27" xfId="14271"/>
    <cellStyle name="Salomon Logo 2 2 3 3 28" xfId="14272"/>
    <cellStyle name="Salomon Logo 2 2 3 3 29" xfId="14273"/>
    <cellStyle name="Salomon Logo 2 2 3 3 3" xfId="14274"/>
    <cellStyle name="Salomon Logo 2 2 3 3 30" xfId="14275"/>
    <cellStyle name="Salomon Logo 2 2 3 3 31" xfId="14276"/>
    <cellStyle name="Salomon Logo 2 2 3 3 32" xfId="14277"/>
    <cellStyle name="Salomon Logo 2 2 3 3 33" xfId="14278"/>
    <cellStyle name="Salomon Logo 2 2 3 3 34" xfId="14279"/>
    <cellStyle name="Salomon Logo 2 2 3 3 35" xfId="14280"/>
    <cellStyle name="Salomon Logo 2 2 3 3 36" xfId="14281"/>
    <cellStyle name="Salomon Logo 2 2 3 3 37" xfId="14282"/>
    <cellStyle name="Salomon Logo 2 2 3 3 38" xfId="14283"/>
    <cellStyle name="Salomon Logo 2 2 3 3 39" xfId="14284"/>
    <cellStyle name="Salomon Logo 2 2 3 3 4" xfId="14285"/>
    <cellStyle name="Salomon Logo 2 2 3 3 40" xfId="14286"/>
    <cellStyle name="Salomon Logo 2 2 3 3 41" xfId="14287"/>
    <cellStyle name="Salomon Logo 2 2 3 3 42" xfId="14288"/>
    <cellStyle name="Salomon Logo 2 2 3 3 43" xfId="14289"/>
    <cellStyle name="Salomon Logo 2 2 3 3 44" xfId="14290"/>
    <cellStyle name="Salomon Logo 2 2 3 3 45" xfId="14291"/>
    <cellStyle name="Salomon Logo 2 2 3 3 46" xfId="14292"/>
    <cellStyle name="Salomon Logo 2 2 3 3 47" xfId="14293"/>
    <cellStyle name="Salomon Logo 2 2 3 3 48" xfId="14294"/>
    <cellStyle name="Salomon Logo 2 2 3 3 49" xfId="14295"/>
    <cellStyle name="Salomon Logo 2 2 3 3 5" xfId="14296"/>
    <cellStyle name="Salomon Logo 2 2 3 3 50" xfId="14297"/>
    <cellStyle name="Salomon Logo 2 2 3 3 51" xfId="14298"/>
    <cellStyle name="Salomon Logo 2 2 3 3 52" xfId="14299"/>
    <cellStyle name="Salomon Logo 2 2 3 3 53" xfId="14300"/>
    <cellStyle name="Salomon Logo 2 2 3 3 54" xfId="14301"/>
    <cellStyle name="Salomon Logo 2 2 3 3 55" xfId="14302"/>
    <cellStyle name="Salomon Logo 2 2 3 3 56" xfId="14303"/>
    <cellStyle name="Salomon Logo 2 2 3 3 57" xfId="14304"/>
    <cellStyle name="Salomon Logo 2 2 3 3 58" xfId="14305"/>
    <cellStyle name="Salomon Logo 2 2 3 3 59" xfId="14306"/>
    <cellStyle name="Salomon Logo 2 2 3 3 6" xfId="14307"/>
    <cellStyle name="Salomon Logo 2 2 3 3 60" xfId="14308"/>
    <cellStyle name="Salomon Logo 2 2 3 3 61" xfId="14309"/>
    <cellStyle name="Salomon Logo 2 2 3 3 62" xfId="14310"/>
    <cellStyle name="Salomon Logo 2 2 3 3 63" xfId="14311"/>
    <cellStyle name="Salomon Logo 2 2 3 3 64" xfId="14312"/>
    <cellStyle name="Salomon Logo 2 2 3 3 7" xfId="14313"/>
    <cellStyle name="Salomon Logo 2 2 3 3 8" xfId="14314"/>
    <cellStyle name="Salomon Logo 2 2 3 3 9" xfId="14315"/>
    <cellStyle name="Salomon Logo 2 2 3 30" xfId="14316"/>
    <cellStyle name="Salomon Logo 2 2 3 31" xfId="14317"/>
    <cellStyle name="Salomon Logo 2 2 3 32" xfId="14318"/>
    <cellStyle name="Salomon Logo 2 2 3 33" xfId="14319"/>
    <cellStyle name="Salomon Logo 2 2 3 34" xfId="14320"/>
    <cellStyle name="Salomon Logo 2 2 3 4" xfId="14321"/>
    <cellStyle name="Salomon Logo 2 2 3 5" xfId="14322"/>
    <cellStyle name="Salomon Logo 2 2 3 6" xfId="14323"/>
    <cellStyle name="Salomon Logo 2 2 3 7" xfId="14324"/>
    <cellStyle name="Salomon Logo 2 2 3 8" xfId="14325"/>
    <cellStyle name="Salomon Logo 2 2 3 9" xfId="14326"/>
    <cellStyle name="Salomon Logo 2 2 30" xfId="14327"/>
    <cellStyle name="Salomon Logo 2 2 31" xfId="14328"/>
    <cellStyle name="Salomon Logo 2 2 32" xfId="14329"/>
    <cellStyle name="Salomon Logo 2 2 33" xfId="14330"/>
    <cellStyle name="Salomon Logo 2 2 34" xfId="14331"/>
    <cellStyle name="Salomon Logo 2 2 35" xfId="14332"/>
    <cellStyle name="Salomon Logo 2 2 36" xfId="14333"/>
    <cellStyle name="Salomon Logo 2 2 37" xfId="14334"/>
    <cellStyle name="Salomon Logo 2 2 4" xfId="14335"/>
    <cellStyle name="Salomon Logo 2 2 4 10" xfId="14336"/>
    <cellStyle name="Salomon Logo 2 2 4 11" xfId="14337"/>
    <cellStyle name="Salomon Logo 2 2 4 12" xfId="14338"/>
    <cellStyle name="Salomon Logo 2 2 4 13" xfId="14339"/>
    <cellStyle name="Salomon Logo 2 2 4 14" xfId="14340"/>
    <cellStyle name="Salomon Logo 2 2 4 15" xfId="14341"/>
    <cellStyle name="Salomon Logo 2 2 4 16" xfId="14342"/>
    <cellStyle name="Salomon Logo 2 2 4 17" xfId="14343"/>
    <cellStyle name="Salomon Logo 2 2 4 18" xfId="14344"/>
    <cellStyle name="Salomon Logo 2 2 4 19" xfId="14345"/>
    <cellStyle name="Salomon Logo 2 2 4 2" xfId="14346"/>
    <cellStyle name="Salomon Logo 2 2 4 2 10" xfId="14347"/>
    <cellStyle name="Salomon Logo 2 2 4 2 11" xfId="14348"/>
    <cellStyle name="Salomon Logo 2 2 4 2 12" xfId="14349"/>
    <cellStyle name="Salomon Logo 2 2 4 2 13" xfId="14350"/>
    <cellStyle name="Salomon Logo 2 2 4 2 14" xfId="14351"/>
    <cellStyle name="Salomon Logo 2 2 4 2 15" xfId="14352"/>
    <cellStyle name="Salomon Logo 2 2 4 2 16" xfId="14353"/>
    <cellStyle name="Salomon Logo 2 2 4 2 17" xfId="14354"/>
    <cellStyle name="Salomon Logo 2 2 4 2 18" xfId="14355"/>
    <cellStyle name="Salomon Logo 2 2 4 2 19" xfId="14356"/>
    <cellStyle name="Salomon Logo 2 2 4 2 2" xfId="14357"/>
    <cellStyle name="Salomon Logo 2 2 4 2 20" xfId="14358"/>
    <cellStyle name="Salomon Logo 2 2 4 2 21" xfId="14359"/>
    <cellStyle name="Salomon Logo 2 2 4 2 22" xfId="14360"/>
    <cellStyle name="Salomon Logo 2 2 4 2 23" xfId="14361"/>
    <cellStyle name="Salomon Logo 2 2 4 2 24" xfId="14362"/>
    <cellStyle name="Salomon Logo 2 2 4 2 25" xfId="14363"/>
    <cellStyle name="Salomon Logo 2 2 4 2 26" xfId="14364"/>
    <cellStyle name="Salomon Logo 2 2 4 2 27" xfId="14365"/>
    <cellStyle name="Salomon Logo 2 2 4 2 28" xfId="14366"/>
    <cellStyle name="Salomon Logo 2 2 4 2 29" xfId="14367"/>
    <cellStyle name="Salomon Logo 2 2 4 2 3" xfId="14368"/>
    <cellStyle name="Salomon Logo 2 2 4 2 30" xfId="14369"/>
    <cellStyle name="Salomon Logo 2 2 4 2 31" xfId="14370"/>
    <cellStyle name="Salomon Logo 2 2 4 2 32" xfId="14371"/>
    <cellStyle name="Salomon Logo 2 2 4 2 33" xfId="14372"/>
    <cellStyle name="Salomon Logo 2 2 4 2 34" xfId="14373"/>
    <cellStyle name="Salomon Logo 2 2 4 2 35" xfId="14374"/>
    <cellStyle name="Salomon Logo 2 2 4 2 36" xfId="14375"/>
    <cellStyle name="Salomon Logo 2 2 4 2 37" xfId="14376"/>
    <cellStyle name="Salomon Logo 2 2 4 2 38" xfId="14377"/>
    <cellStyle name="Salomon Logo 2 2 4 2 39" xfId="14378"/>
    <cellStyle name="Salomon Logo 2 2 4 2 4" xfId="14379"/>
    <cellStyle name="Salomon Logo 2 2 4 2 40" xfId="14380"/>
    <cellStyle name="Salomon Logo 2 2 4 2 41" xfId="14381"/>
    <cellStyle name="Salomon Logo 2 2 4 2 42" xfId="14382"/>
    <cellStyle name="Salomon Logo 2 2 4 2 43" xfId="14383"/>
    <cellStyle name="Salomon Logo 2 2 4 2 44" xfId="14384"/>
    <cellStyle name="Salomon Logo 2 2 4 2 45" xfId="14385"/>
    <cellStyle name="Salomon Logo 2 2 4 2 46" xfId="14386"/>
    <cellStyle name="Salomon Logo 2 2 4 2 47" xfId="14387"/>
    <cellStyle name="Salomon Logo 2 2 4 2 48" xfId="14388"/>
    <cellStyle name="Salomon Logo 2 2 4 2 49" xfId="14389"/>
    <cellStyle name="Salomon Logo 2 2 4 2 5" xfId="14390"/>
    <cellStyle name="Salomon Logo 2 2 4 2 50" xfId="14391"/>
    <cellStyle name="Salomon Logo 2 2 4 2 51" xfId="14392"/>
    <cellStyle name="Salomon Logo 2 2 4 2 52" xfId="14393"/>
    <cellStyle name="Salomon Logo 2 2 4 2 53" xfId="14394"/>
    <cellStyle name="Salomon Logo 2 2 4 2 54" xfId="14395"/>
    <cellStyle name="Salomon Logo 2 2 4 2 55" xfId="14396"/>
    <cellStyle name="Salomon Logo 2 2 4 2 56" xfId="14397"/>
    <cellStyle name="Salomon Logo 2 2 4 2 57" xfId="14398"/>
    <cellStyle name="Salomon Logo 2 2 4 2 58" xfId="14399"/>
    <cellStyle name="Salomon Logo 2 2 4 2 59" xfId="14400"/>
    <cellStyle name="Salomon Logo 2 2 4 2 6" xfId="14401"/>
    <cellStyle name="Salomon Logo 2 2 4 2 60" xfId="14402"/>
    <cellStyle name="Salomon Logo 2 2 4 2 61" xfId="14403"/>
    <cellStyle name="Salomon Logo 2 2 4 2 62" xfId="14404"/>
    <cellStyle name="Salomon Logo 2 2 4 2 63" xfId="14405"/>
    <cellStyle name="Salomon Logo 2 2 4 2 64" xfId="14406"/>
    <cellStyle name="Salomon Logo 2 2 4 2 65" xfId="14407"/>
    <cellStyle name="Salomon Logo 2 2 4 2 66" xfId="14408"/>
    <cellStyle name="Salomon Logo 2 2 4 2 7" xfId="14409"/>
    <cellStyle name="Salomon Logo 2 2 4 2 8" xfId="14410"/>
    <cellStyle name="Salomon Logo 2 2 4 2 9" xfId="14411"/>
    <cellStyle name="Salomon Logo 2 2 4 20" xfId="14412"/>
    <cellStyle name="Salomon Logo 2 2 4 21" xfId="14413"/>
    <cellStyle name="Salomon Logo 2 2 4 22" xfId="14414"/>
    <cellStyle name="Salomon Logo 2 2 4 23" xfId="14415"/>
    <cellStyle name="Salomon Logo 2 2 4 24" xfId="14416"/>
    <cellStyle name="Salomon Logo 2 2 4 25" xfId="14417"/>
    <cellStyle name="Salomon Logo 2 2 4 26" xfId="14418"/>
    <cellStyle name="Salomon Logo 2 2 4 27" xfId="14419"/>
    <cellStyle name="Salomon Logo 2 2 4 28" xfId="14420"/>
    <cellStyle name="Salomon Logo 2 2 4 29" xfId="14421"/>
    <cellStyle name="Salomon Logo 2 2 4 3" xfId="14422"/>
    <cellStyle name="Salomon Logo 2 2 4 3 10" xfId="14423"/>
    <cellStyle name="Salomon Logo 2 2 4 3 11" xfId="14424"/>
    <cellStyle name="Salomon Logo 2 2 4 3 12" xfId="14425"/>
    <cellStyle name="Salomon Logo 2 2 4 3 13" xfId="14426"/>
    <cellStyle name="Salomon Logo 2 2 4 3 14" xfId="14427"/>
    <cellStyle name="Salomon Logo 2 2 4 3 15" xfId="14428"/>
    <cellStyle name="Salomon Logo 2 2 4 3 16" xfId="14429"/>
    <cellStyle name="Salomon Logo 2 2 4 3 17" xfId="14430"/>
    <cellStyle name="Salomon Logo 2 2 4 3 18" xfId="14431"/>
    <cellStyle name="Salomon Logo 2 2 4 3 19" xfId="14432"/>
    <cellStyle name="Salomon Logo 2 2 4 3 2" xfId="14433"/>
    <cellStyle name="Salomon Logo 2 2 4 3 20" xfId="14434"/>
    <cellStyle name="Salomon Logo 2 2 4 3 21" xfId="14435"/>
    <cellStyle name="Salomon Logo 2 2 4 3 22" xfId="14436"/>
    <cellStyle name="Salomon Logo 2 2 4 3 23" xfId="14437"/>
    <cellStyle name="Salomon Logo 2 2 4 3 24" xfId="14438"/>
    <cellStyle name="Salomon Logo 2 2 4 3 25" xfId="14439"/>
    <cellStyle name="Salomon Logo 2 2 4 3 26" xfId="14440"/>
    <cellStyle name="Salomon Logo 2 2 4 3 27" xfId="14441"/>
    <cellStyle name="Salomon Logo 2 2 4 3 28" xfId="14442"/>
    <cellStyle name="Salomon Logo 2 2 4 3 29" xfId="14443"/>
    <cellStyle name="Salomon Logo 2 2 4 3 3" xfId="14444"/>
    <cellStyle name="Salomon Logo 2 2 4 3 30" xfId="14445"/>
    <cellStyle name="Salomon Logo 2 2 4 3 31" xfId="14446"/>
    <cellStyle name="Salomon Logo 2 2 4 3 32" xfId="14447"/>
    <cellStyle name="Salomon Logo 2 2 4 3 33" xfId="14448"/>
    <cellStyle name="Salomon Logo 2 2 4 3 34" xfId="14449"/>
    <cellStyle name="Salomon Logo 2 2 4 3 35" xfId="14450"/>
    <cellStyle name="Salomon Logo 2 2 4 3 36" xfId="14451"/>
    <cellStyle name="Salomon Logo 2 2 4 3 37" xfId="14452"/>
    <cellStyle name="Salomon Logo 2 2 4 3 38" xfId="14453"/>
    <cellStyle name="Salomon Logo 2 2 4 3 39" xfId="14454"/>
    <cellStyle name="Salomon Logo 2 2 4 3 4" xfId="14455"/>
    <cellStyle name="Salomon Logo 2 2 4 3 40" xfId="14456"/>
    <cellStyle name="Salomon Logo 2 2 4 3 41" xfId="14457"/>
    <cellStyle name="Salomon Logo 2 2 4 3 42" xfId="14458"/>
    <cellStyle name="Salomon Logo 2 2 4 3 43" xfId="14459"/>
    <cellStyle name="Salomon Logo 2 2 4 3 44" xfId="14460"/>
    <cellStyle name="Salomon Logo 2 2 4 3 45" xfId="14461"/>
    <cellStyle name="Salomon Logo 2 2 4 3 46" xfId="14462"/>
    <cellStyle name="Salomon Logo 2 2 4 3 47" xfId="14463"/>
    <cellStyle name="Salomon Logo 2 2 4 3 48" xfId="14464"/>
    <cellStyle name="Salomon Logo 2 2 4 3 49" xfId="14465"/>
    <cellStyle name="Salomon Logo 2 2 4 3 5" xfId="14466"/>
    <cellStyle name="Salomon Logo 2 2 4 3 50" xfId="14467"/>
    <cellStyle name="Salomon Logo 2 2 4 3 51" xfId="14468"/>
    <cellStyle name="Salomon Logo 2 2 4 3 52" xfId="14469"/>
    <cellStyle name="Salomon Logo 2 2 4 3 53" xfId="14470"/>
    <cellStyle name="Salomon Logo 2 2 4 3 54" xfId="14471"/>
    <cellStyle name="Salomon Logo 2 2 4 3 55" xfId="14472"/>
    <cellStyle name="Salomon Logo 2 2 4 3 56" xfId="14473"/>
    <cellStyle name="Salomon Logo 2 2 4 3 57" xfId="14474"/>
    <cellStyle name="Salomon Logo 2 2 4 3 58" xfId="14475"/>
    <cellStyle name="Salomon Logo 2 2 4 3 59" xfId="14476"/>
    <cellStyle name="Salomon Logo 2 2 4 3 6" xfId="14477"/>
    <cellStyle name="Salomon Logo 2 2 4 3 60" xfId="14478"/>
    <cellStyle name="Salomon Logo 2 2 4 3 61" xfId="14479"/>
    <cellStyle name="Salomon Logo 2 2 4 3 62" xfId="14480"/>
    <cellStyle name="Salomon Logo 2 2 4 3 63" xfId="14481"/>
    <cellStyle name="Salomon Logo 2 2 4 3 64" xfId="14482"/>
    <cellStyle name="Salomon Logo 2 2 4 3 7" xfId="14483"/>
    <cellStyle name="Salomon Logo 2 2 4 3 8" xfId="14484"/>
    <cellStyle name="Salomon Logo 2 2 4 3 9" xfId="14485"/>
    <cellStyle name="Salomon Logo 2 2 4 30" xfId="14486"/>
    <cellStyle name="Salomon Logo 2 2 4 31" xfId="14487"/>
    <cellStyle name="Salomon Logo 2 2 4 32" xfId="14488"/>
    <cellStyle name="Salomon Logo 2 2 4 33" xfId="14489"/>
    <cellStyle name="Salomon Logo 2 2 4 34" xfId="14490"/>
    <cellStyle name="Salomon Logo 2 2 4 4" xfId="14491"/>
    <cellStyle name="Salomon Logo 2 2 4 5" xfId="14492"/>
    <cellStyle name="Salomon Logo 2 2 4 6" xfId="14493"/>
    <cellStyle name="Salomon Logo 2 2 4 7" xfId="14494"/>
    <cellStyle name="Salomon Logo 2 2 4 8" xfId="14495"/>
    <cellStyle name="Salomon Logo 2 2 4 9" xfId="14496"/>
    <cellStyle name="Salomon Logo 2 2 5" xfId="14497"/>
    <cellStyle name="Salomon Logo 2 2 5 10" xfId="14498"/>
    <cellStyle name="Salomon Logo 2 2 5 11" xfId="14499"/>
    <cellStyle name="Salomon Logo 2 2 5 12" xfId="14500"/>
    <cellStyle name="Salomon Logo 2 2 5 13" xfId="14501"/>
    <cellStyle name="Salomon Logo 2 2 5 14" xfId="14502"/>
    <cellStyle name="Salomon Logo 2 2 5 15" xfId="14503"/>
    <cellStyle name="Salomon Logo 2 2 5 16" xfId="14504"/>
    <cellStyle name="Salomon Logo 2 2 5 17" xfId="14505"/>
    <cellStyle name="Salomon Logo 2 2 5 18" xfId="14506"/>
    <cellStyle name="Salomon Logo 2 2 5 19" xfId="14507"/>
    <cellStyle name="Salomon Logo 2 2 5 2" xfId="14508"/>
    <cellStyle name="Salomon Logo 2 2 5 2 10" xfId="14509"/>
    <cellStyle name="Salomon Logo 2 2 5 2 11" xfId="14510"/>
    <cellStyle name="Salomon Logo 2 2 5 2 12" xfId="14511"/>
    <cellStyle name="Salomon Logo 2 2 5 2 13" xfId="14512"/>
    <cellStyle name="Salomon Logo 2 2 5 2 14" xfId="14513"/>
    <cellStyle name="Salomon Logo 2 2 5 2 15" xfId="14514"/>
    <cellStyle name="Salomon Logo 2 2 5 2 16" xfId="14515"/>
    <cellStyle name="Salomon Logo 2 2 5 2 17" xfId="14516"/>
    <cellStyle name="Salomon Logo 2 2 5 2 18" xfId="14517"/>
    <cellStyle name="Salomon Logo 2 2 5 2 19" xfId="14518"/>
    <cellStyle name="Salomon Logo 2 2 5 2 2" xfId="14519"/>
    <cellStyle name="Salomon Logo 2 2 5 2 20" xfId="14520"/>
    <cellStyle name="Salomon Logo 2 2 5 2 21" xfId="14521"/>
    <cellStyle name="Salomon Logo 2 2 5 2 22" xfId="14522"/>
    <cellStyle name="Salomon Logo 2 2 5 2 23" xfId="14523"/>
    <cellStyle name="Salomon Logo 2 2 5 2 24" xfId="14524"/>
    <cellStyle name="Salomon Logo 2 2 5 2 25" xfId="14525"/>
    <cellStyle name="Salomon Logo 2 2 5 2 26" xfId="14526"/>
    <cellStyle name="Salomon Logo 2 2 5 2 27" xfId="14527"/>
    <cellStyle name="Salomon Logo 2 2 5 2 28" xfId="14528"/>
    <cellStyle name="Salomon Logo 2 2 5 2 29" xfId="14529"/>
    <cellStyle name="Salomon Logo 2 2 5 2 3" xfId="14530"/>
    <cellStyle name="Salomon Logo 2 2 5 2 30" xfId="14531"/>
    <cellStyle name="Salomon Logo 2 2 5 2 31" xfId="14532"/>
    <cellStyle name="Salomon Logo 2 2 5 2 32" xfId="14533"/>
    <cellStyle name="Salomon Logo 2 2 5 2 33" xfId="14534"/>
    <cellStyle name="Salomon Logo 2 2 5 2 34" xfId="14535"/>
    <cellStyle name="Salomon Logo 2 2 5 2 35" xfId="14536"/>
    <cellStyle name="Salomon Logo 2 2 5 2 36" xfId="14537"/>
    <cellStyle name="Salomon Logo 2 2 5 2 37" xfId="14538"/>
    <cellStyle name="Salomon Logo 2 2 5 2 38" xfId="14539"/>
    <cellStyle name="Salomon Logo 2 2 5 2 39" xfId="14540"/>
    <cellStyle name="Salomon Logo 2 2 5 2 4" xfId="14541"/>
    <cellStyle name="Salomon Logo 2 2 5 2 40" xfId="14542"/>
    <cellStyle name="Salomon Logo 2 2 5 2 41" xfId="14543"/>
    <cellStyle name="Salomon Logo 2 2 5 2 42" xfId="14544"/>
    <cellStyle name="Salomon Logo 2 2 5 2 43" xfId="14545"/>
    <cellStyle name="Salomon Logo 2 2 5 2 44" xfId="14546"/>
    <cellStyle name="Salomon Logo 2 2 5 2 45" xfId="14547"/>
    <cellStyle name="Salomon Logo 2 2 5 2 46" xfId="14548"/>
    <cellStyle name="Salomon Logo 2 2 5 2 47" xfId="14549"/>
    <cellStyle name="Salomon Logo 2 2 5 2 48" xfId="14550"/>
    <cellStyle name="Salomon Logo 2 2 5 2 49" xfId="14551"/>
    <cellStyle name="Salomon Logo 2 2 5 2 5" xfId="14552"/>
    <cellStyle name="Salomon Logo 2 2 5 2 50" xfId="14553"/>
    <cellStyle name="Salomon Logo 2 2 5 2 51" xfId="14554"/>
    <cellStyle name="Salomon Logo 2 2 5 2 52" xfId="14555"/>
    <cellStyle name="Salomon Logo 2 2 5 2 53" xfId="14556"/>
    <cellStyle name="Salomon Logo 2 2 5 2 54" xfId="14557"/>
    <cellStyle name="Salomon Logo 2 2 5 2 55" xfId="14558"/>
    <cellStyle name="Salomon Logo 2 2 5 2 56" xfId="14559"/>
    <cellStyle name="Salomon Logo 2 2 5 2 57" xfId="14560"/>
    <cellStyle name="Salomon Logo 2 2 5 2 58" xfId="14561"/>
    <cellStyle name="Salomon Logo 2 2 5 2 59" xfId="14562"/>
    <cellStyle name="Salomon Logo 2 2 5 2 6" xfId="14563"/>
    <cellStyle name="Salomon Logo 2 2 5 2 60" xfId="14564"/>
    <cellStyle name="Salomon Logo 2 2 5 2 61" xfId="14565"/>
    <cellStyle name="Salomon Logo 2 2 5 2 62" xfId="14566"/>
    <cellStyle name="Salomon Logo 2 2 5 2 63" xfId="14567"/>
    <cellStyle name="Salomon Logo 2 2 5 2 64" xfId="14568"/>
    <cellStyle name="Salomon Logo 2 2 5 2 65" xfId="14569"/>
    <cellStyle name="Salomon Logo 2 2 5 2 66" xfId="14570"/>
    <cellStyle name="Salomon Logo 2 2 5 2 7" xfId="14571"/>
    <cellStyle name="Salomon Logo 2 2 5 2 8" xfId="14572"/>
    <cellStyle name="Salomon Logo 2 2 5 2 9" xfId="14573"/>
    <cellStyle name="Salomon Logo 2 2 5 20" xfId="14574"/>
    <cellStyle name="Salomon Logo 2 2 5 21" xfId="14575"/>
    <cellStyle name="Salomon Logo 2 2 5 22" xfId="14576"/>
    <cellStyle name="Salomon Logo 2 2 5 23" xfId="14577"/>
    <cellStyle name="Salomon Logo 2 2 5 24" xfId="14578"/>
    <cellStyle name="Salomon Logo 2 2 5 25" xfId="14579"/>
    <cellStyle name="Salomon Logo 2 2 5 26" xfId="14580"/>
    <cellStyle name="Salomon Logo 2 2 5 27" xfId="14581"/>
    <cellStyle name="Salomon Logo 2 2 5 28" xfId="14582"/>
    <cellStyle name="Salomon Logo 2 2 5 29" xfId="14583"/>
    <cellStyle name="Salomon Logo 2 2 5 3" xfId="14584"/>
    <cellStyle name="Salomon Logo 2 2 5 3 10" xfId="14585"/>
    <cellStyle name="Salomon Logo 2 2 5 3 11" xfId="14586"/>
    <cellStyle name="Salomon Logo 2 2 5 3 12" xfId="14587"/>
    <cellStyle name="Salomon Logo 2 2 5 3 13" xfId="14588"/>
    <cellStyle name="Salomon Logo 2 2 5 3 14" xfId="14589"/>
    <cellStyle name="Salomon Logo 2 2 5 3 15" xfId="14590"/>
    <cellStyle name="Salomon Logo 2 2 5 3 16" xfId="14591"/>
    <cellStyle name="Salomon Logo 2 2 5 3 17" xfId="14592"/>
    <cellStyle name="Salomon Logo 2 2 5 3 18" xfId="14593"/>
    <cellStyle name="Salomon Logo 2 2 5 3 19" xfId="14594"/>
    <cellStyle name="Salomon Logo 2 2 5 3 2" xfId="14595"/>
    <cellStyle name="Salomon Logo 2 2 5 3 20" xfId="14596"/>
    <cellStyle name="Salomon Logo 2 2 5 3 21" xfId="14597"/>
    <cellStyle name="Salomon Logo 2 2 5 3 22" xfId="14598"/>
    <cellStyle name="Salomon Logo 2 2 5 3 23" xfId="14599"/>
    <cellStyle name="Salomon Logo 2 2 5 3 24" xfId="14600"/>
    <cellStyle name="Salomon Logo 2 2 5 3 25" xfId="14601"/>
    <cellStyle name="Salomon Logo 2 2 5 3 26" xfId="14602"/>
    <cellStyle name="Salomon Logo 2 2 5 3 27" xfId="14603"/>
    <cellStyle name="Salomon Logo 2 2 5 3 28" xfId="14604"/>
    <cellStyle name="Salomon Logo 2 2 5 3 29" xfId="14605"/>
    <cellStyle name="Salomon Logo 2 2 5 3 3" xfId="14606"/>
    <cellStyle name="Salomon Logo 2 2 5 3 30" xfId="14607"/>
    <cellStyle name="Salomon Logo 2 2 5 3 31" xfId="14608"/>
    <cellStyle name="Salomon Logo 2 2 5 3 32" xfId="14609"/>
    <cellStyle name="Salomon Logo 2 2 5 3 33" xfId="14610"/>
    <cellStyle name="Salomon Logo 2 2 5 3 34" xfId="14611"/>
    <cellStyle name="Salomon Logo 2 2 5 3 35" xfId="14612"/>
    <cellStyle name="Salomon Logo 2 2 5 3 36" xfId="14613"/>
    <cellStyle name="Salomon Logo 2 2 5 3 37" xfId="14614"/>
    <cellStyle name="Salomon Logo 2 2 5 3 38" xfId="14615"/>
    <cellStyle name="Salomon Logo 2 2 5 3 39" xfId="14616"/>
    <cellStyle name="Salomon Logo 2 2 5 3 4" xfId="14617"/>
    <cellStyle name="Salomon Logo 2 2 5 3 40" xfId="14618"/>
    <cellStyle name="Salomon Logo 2 2 5 3 41" xfId="14619"/>
    <cellStyle name="Salomon Logo 2 2 5 3 42" xfId="14620"/>
    <cellStyle name="Salomon Logo 2 2 5 3 43" xfId="14621"/>
    <cellStyle name="Salomon Logo 2 2 5 3 44" xfId="14622"/>
    <cellStyle name="Salomon Logo 2 2 5 3 45" xfId="14623"/>
    <cellStyle name="Salomon Logo 2 2 5 3 46" xfId="14624"/>
    <cellStyle name="Salomon Logo 2 2 5 3 47" xfId="14625"/>
    <cellStyle name="Salomon Logo 2 2 5 3 48" xfId="14626"/>
    <cellStyle name="Salomon Logo 2 2 5 3 49" xfId="14627"/>
    <cellStyle name="Salomon Logo 2 2 5 3 5" xfId="14628"/>
    <cellStyle name="Salomon Logo 2 2 5 3 50" xfId="14629"/>
    <cellStyle name="Salomon Logo 2 2 5 3 51" xfId="14630"/>
    <cellStyle name="Salomon Logo 2 2 5 3 52" xfId="14631"/>
    <cellStyle name="Salomon Logo 2 2 5 3 53" xfId="14632"/>
    <cellStyle name="Salomon Logo 2 2 5 3 54" xfId="14633"/>
    <cellStyle name="Salomon Logo 2 2 5 3 55" xfId="14634"/>
    <cellStyle name="Salomon Logo 2 2 5 3 56" xfId="14635"/>
    <cellStyle name="Salomon Logo 2 2 5 3 57" xfId="14636"/>
    <cellStyle name="Salomon Logo 2 2 5 3 58" xfId="14637"/>
    <cellStyle name="Salomon Logo 2 2 5 3 59" xfId="14638"/>
    <cellStyle name="Salomon Logo 2 2 5 3 6" xfId="14639"/>
    <cellStyle name="Salomon Logo 2 2 5 3 60" xfId="14640"/>
    <cellStyle name="Salomon Logo 2 2 5 3 61" xfId="14641"/>
    <cellStyle name="Salomon Logo 2 2 5 3 62" xfId="14642"/>
    <cellStyle name="Salomon Logo 2 2 5 3 63" xfId="14643"/>
    <cellStyle name="Salomon Logo 2 2 5 3 64" xfId="14644"/>
    <cellStyle name="Salomon Logo 2 2 5 3 7" xfId="14645"/>
    <cellStyle name="Salomon Logo 2 2 5 3 8" xfId="14646"/>
    <cellStyle name="Salomon Logo 2 2 5 3 9" xfId="14647"/>
    <cellStyle name="Salomon Logo 2 2 5 30" xfId="14648"/>
    <cellStyle name="Salomon Logo 2 2 5 31" xfId="14649"/>
    <cellStyle name="Salomon Logo 2 2 5 32" xfId="14650"/>
    <cellStyle name="Salomon Logo 2 2 5 33" xfId="14651"/>
    <cellStyle name="Salomon Logo 2 2 5 34" xfId="14652"/>
    <cellStyle name="Salomon Logo 2 2 5 4" xfId="14653"/>
    <cellStyle name="Salomon Logo 2 2 5 5" xfId="14654"/>
    <cellStyle name="Salomon Logo 2 2 5 6" xfId="14655"/>
    <cellStyle name="Salomon Logo 2 2 5 7" xfId="14656"/>
    <cellStyle name="Salomon Logo 2 2 5 8" xfId="14657"/>
    <cellStyle name="Salomon Logo 2 2 5 9" xfId="14658"/>
    <cellStyle name="Salomon Logo 2 2 6" xfId="14659"/>
    <cellStyle name="Salomon Logo 2 2 6 10" xfId="14660"/>
    <cellStyle name="Salomon Logo 2 2 6 11" xfId="14661"/>
    <cellStyle name="Salomon Logo 2 2 6 12" xfId="14662"/>
    <cellStyle name="Salomon Logo 2 2 6 13" xfId="14663"/>
    <cellStyle name="Salomon Logo 2 2 6 14" xfId="14664"/>
    <cellStyle name="Salomon Logo 2 2 6 15" xfId="14665"/>
    <cellStyle name="Salomon Logo 2 2 6 16" xfId="14666"/>
    <cellStyle name="Salomon Logo 2 2 6 17" xfId="14667"/>
    <cellStyle name="Salomon Logo 2 2 6 18" xfId="14668"/>
    <cellStyle name="Salomon Logo 2 2 6 19" xfId="14669"/>
    <cellStyle name="Salomon Logo 2 2 6 2" xfId="14670"/>
    <cellStyle name="Salomon Logo 2 2 6 20" xfId="14671"/>
    <cellStyle name="Salomon Logo 2 2 6 21" xfId="14672"/>
    <cellStyle name="Salomon Logo 2 2 6 22" xfId="14673"/>
    <cellStyle name="Salomon Logo 2 2 6 23" xfId="14674"/>
    <cellStyle name="Salomon Logo 2 2 6 24" xfId="14675"/>
    <cellStyle name="Salomon Logo 2 2 6 25" xfId="14676"/>
    <cellStyle name="Salomon Logo 2 2 6 26" xfId="14677"/>
    <cellStyle name="Salomon Logo 2 2 6 27" xfId="14678"/>
    <cellStyle name="Salomon Logo 2 2 6 28" xfId="14679"/>
    <cellStyle name="Salomon Logo 2 2 6 29" xfId="14680"/>
    <cellStyle name="Salomon Logo 2 2 6 3" xfId="14681"/>
    <cellStyle name="Salomon Logo 2 2 6 30" xfId="14682"/>
    <cellStyle name="Salomon Logo 2 2 6 31" xfId="14683"/>
    <cellStyle name="Salomon Logo 2 2 6 32" xfId="14684"/>
    <cellStyle name="Salomon Logo 2 2 6 33" xfId="14685"/>
    <cellStyle name="Salomon Logo 2 2 6 34" xfId="14686"/>
    <cellStyle name="Salomon Logo 2 2 6 35" xfId="14687"/>
    <cellStyle name="Salomon Logo 2 2 6 36" xfId="14688"/>
    <cellStyle name="Salomon Logo 2 2 6 37" xfId="14689"/>
    <cellStyle name="Salomon Logo 2 2 6 38" xfId="14690"/>
    <cellStyle name="Salomon Logo 2 2 6 39" xfId="14691"/>
    <cellStyle name="Salomon Logo 2 2 6 4" xfId="14692"/>
    <cellStyle name="Salomon Logo 2 2 6 40" xfId="14693"/>
    <cellStyle name="Salomon Logo 2 2 6 41" xfId="14694"/>
    <cellStyle name="Salomon Logo 2 2 6 42" xfId="14695"/>
    <cellStyle name="Salomon Logo 2 2 6 43" xfId="14696"/>
    <cellStyle name="Salomon Logo 2 2 6 44" xfId="14697"/>
    <cellStyle name="Salomon Logo 2 2 6 45" xfId="14698"/>
    <cellStyle name="Salomon Logo 2 2 6 46" xfId="14699"/>
    <cellStyle name="Salomon Logo 2 2 6 47" xfId="14700"/>
    <cellStyle name="Salomon Logo 2 2 6 48" xfId="14701"/>
    <cellStyle name="Salomon Logo 2 2 6 49" xfId="14702"/>
    <cellStyle name="Salomon Logo 2 2 6 5" xfId="14703"/>
    <cellStyle name="Salomon Logo 2 2 6 50" xfId="14704"/>
    <cellStyle name="Salomon Logo 2 2 6 51" xfId="14705"/>
    <cellStyle name="Salomon Logo 2 2 6 52" xfId="14706"/>
    <cellStyle name="Salomon Logo 2 2 6 53" xfId="14707"/>
    <cellStyle name="Salomon Logo 2 2 6 54" xfId="14708"/>
    <cellStyle name="Salomon Logo 2 2 6 55" xfId="14709"/>
    <cellStyle name="Salomon Logo 2 2 6 56" xfId="14710"/>
    <cellStyle name="Salomon Logo 2 2 6 57" xfId="14711"/>
    <cellStyle name="Salomon Logo 2 2 6 58" xfId="14712"/>
    <cellStyle name="Salomon Logo 2 2 6 59" xfId="14713"/>
    <cellStyle name="Salomon Logo 2 2 6 6" xfId="14714"/>
    <cellStyle name="Salomon Logo 2 2 6 60" xfId="14715"/>
    <cellStyle name="Salomon Logo 2 2 6 61" xfId="14716"/>
    <cellStyle name="Salomon Logo 2 2 6 62" xfId="14717"/>
    <cellStyle name="Salomon Logo 2 2 6 63" xfId="14718"/>
    <cellStyle name="Salomon Logo 2 2 6 64" xfId="14719"/>
    <cellStyle name="Salomon Logo 2 2 6 65" xfId="14720"/>
    <cellStyle name="Salomon Logo 2 2 6 66" xfId="14721"/>
    <cellStyle name="Salomon Logo 2 2 6 7" xfId="14722"/>
    <cellStyle name="Salomon Logo 2 2 6 8" xfId="14723"/>
    <cellStyle name="Salomon Logo 2 2 6 9" xfId="14724"/>
    <cellStyle name="Salomon Logo 2 2 7" xfId="14725"/>
    <cellStyle name="Salomon Logo 2 2 7 10" xfId="14726"/>
    <cellStyle name="Salomon Logo 2 2 7 11" xfId="14727"/>
    <cellStyle name="Salomon Logo 2 2 7 12" xfId="14728"/>
    <cellStyle name="Salomon Logo 2 2 7 13" xfId="14729"/>
    <cellStyle name="Salomon Logo 2 2 7 14" xfId="14730"/>
    <cellStyle name="Salomon Logo 2 2 7 15" xfId="14731"/>
    <cellStyle name="Salomon Logo 2 2 7 16" xfId="14732"/>
    <cellStyle name="Salomon Logo 2 2 7 17" xfId="14733"/>
    <cellStyle name="Salomon Logo 2 2 7 18" xfId="14734"/>
    <cellStyle name="Salomon Logo 2 2 7 19" xfId="14735"/>
    <cellStyle name="Salomon Logo 2 2 7 2" xfId="14736"/>
    <cellStyle name="Salomon Logo 2 2 7 20" xfId="14737"/>
    <cellStyle name="Salomon Logo 2 2 7 21" xfId="14738"/>
    <cellStyle name="Salomon Logo 2 2 7 22" xfId="14739"/>
    <cellStyle name="Salomon Logo 2 2 7 23" xfId="14740"/>
    <cellStyle name="Salomon Logo 2 2 7 24" xfId="14741"/>
    <cellStyle name="Salomon Logo 2 2 7 25" xfId="14742"/>
    <cellStyle name="Salomon Logo 2 2 7 26" xfId="14743"/>
    <cellStyle name="Salomon Logo 2 2 7 27" xfId="14744"/>
    <cellStyle name="Salomon Logo 2 2 7 28" xfId="14745"/>
    <cellStyle name="Salomon Logo 2 2 7 29" xfId="14746"/>
    <cellStyle name="Salomon Logo 2 2 7 3" xfId="14747"/>
    <cellStyle name="Salomon Logo 2 2 7 30" xfId="14748"/>
    <cellStyle name="Salomon Logo 2 2 7 31" xfId="14749"/>
    <cellStyle name="Salomon Logo 2 2 7 32" xfId="14750"/>
    <cellStyle name="Salomon Logo 2 2 7 33" xfId="14751"/>
    <cellStyle name="Salomon Logo 2 2 7 34" xfId="14752"/>
    <cellStyle name="Salomon Logo 2 2 7 35" xfId="14753"/>
    <cellStyle name="Salomon Logo 2 2 7 36" xfId="14754"/>
    <cellStyle name="Salomon Logo 2 2 7 37" xfId="14755"/>
    <cellStyle name="Salomon Logo 2 2 7 38" xfId="14756"/>
    <cellStyle name="Salomon Logo 2 2 7 39" xfId="14757"/>
    <cellStyle name="Salomon Logo 2 2 7 4" xfId="14758"/>
    <cellStyle name="Salomon Logo 2 2 7 40" xfId="14759"/>
    <cellStyle name="Salomon Logo 2 2 7 41" xfId="14760"/>
    <cellStyle name="Salomon Logo 2 2 7 42" xfId="14761"/>
    <cellStyle name="Salomon Logo 2 2 7 43" xfId="14762"/>
    <cellStyle name="Salomon Logo 2 2 7 44" xfId="14763"/>
    <cellStyle name="Salomon Logo 2 2 7 45" xfId="14764"/>
    <cellStyle name="Salomon Logo 2 2 7 46" xfId="14765"/>
    <cellStyle name="Salomon Logo 2 2 7 47" xfId="14766"/>
    <cellStyle name="Salomon Logo 2 2 7 48" xfId="14767"/>
    <cellStyle name="Salomon Logo 2 2 7 49" xfId="14768"/>
    <cellStyle name="Salomon Logo 2 2 7 5" xfId="14769"/>
    <cellStyle name="Salomon Logo 2 2 7 50" xfId="14770"/>
    <cellStyle name="Salomon Logo 2 2 7 51" xfId="14771"/>
    <cellStyle name="Salomon Logo 2 2 7 52" xfId="14772"/>
    <cellStyle name="Salomon Logo 2 2 7 53" xfId="14773"/>
    <cellStyle name="Salomon Logo 2 2 7 54" xfId="14774"/>
    <cellStyle name="Salomon Logo 2 2 7 55" xfId="14775"/>
    <cellStyle name="Salomon Logo 2 2 7 56" xfId="14776"/>
    <cellStyle name="Salomon Logo 2 2 7 57" xfId="14777"/>
    <cellStyle name="Salomon Logo 2 2 7 58" xfId="14778"/>
    <cellStyle name="Salomon Logo 2 2 7 59" xfId="14779"/>
    <cellStyle name="Salomon Logo 2 2 7 6" xfId="14780"/>
    <cellStyle name="Salomon Logo 2 2 7 60" xfId="14781"/>
    <cellStyle name="Salomon Logo 2 2 7 61" xfId="14782"/>
    <cellStyle name="Salomon Logo 2 2 7 62" xfId="14783"/>
    <cellStyle name="Salomon Logo 2 2 7 63" xfId="14784"/>
    <cellStyle name="Salomon Logo 2 2 7 64" xfId="14785"/>
    <cellStyle name="Salomon Logo 2 2 7 7" xfId="14786"/>
    <cellStyle name="Salomon Logo 2 2 7 8" xfId="14787"/>
    <cellStyle name="Salomon Logo 2 2 7 9" xfId="14788"/>
    <cellStyle name="Salomon Logo 2 2 8" xfId="14789"/>
    <cellStyle name="Salomon Logo 2 2 9" xfId="14790"/>
    <cellStyle name="Salomon Logo 2 20" xfId="14791"/>
    <cellStyle name="Salomon Logo 2 21" xfId="14792"/>
    <cellStyle name="Salomon Logo 2 22" xfId="14793"/>
    <cellStyle name="Salomon Logo 2 23" xfId="14794"/>
    <cellStyle name="Salomon Logo 2 24" xfId="14795"/>
    <cellStyle name="Salomon Logo 2 25" xfId="14796"/>
    <cellStyle name="Salomon Logo 2 26" xfId="14797"/>
    <cellStyle name="Salomon Logo 2 27" xfId="14798"/>
    <cellStyle name="Salomon Logo 2 28" xfId="14799"/>
    <cellStyle name="Salomon Logo 2 29" xfId="14800"/>
    <cellStyle name="Salomon Logo 2 3" xfId="14801"/>
    <cellStyle name="Salomon Logo 2 3 10" xfId="14802"/>
    <cellStyle name="Salomon Logo 2 3 11" xfId="14803"/>
    <cellStyle name="Salomon Logo 2 3 12" xfId="14804"/>
    <cellStyle name="Salomon Logo 2 3 13" xfId="14805"/>
    <cellStyle name="Salomon Logo 2 3 14" xfId="14806"/>
    <cellStyle name="Salomon Logo 2 3 15" xfId="14807"/>
    <cellStyle name="Salomon Logo 2 3 16" xfId="14808"/>
    <cellStyle name="Salomon Logo 2 3 17" xfId="14809"/>
    <cellStyle name="Salomon Logo 2 3 18" xfId="14810"/>
    <cellStyle name="Salomon Logo 2 3 19" xfId="14811"/>
    <cellStyle name="Salomon Logo 2 3 2" xfId="14812"/>
    <cellStyle name="Salomon Logo 2 3 2 10" xfId="14813"/>
    <cellStyle name="Salomon Logo 2 3 2 11" xfId="14814"/>
    <cellStyle name="Salomon Logo 2 3 2 12" xfId="14815"/>
    <cellStyle name="Salomon Logo 2 3 2 13" xfId="14816"/>
    <cellStyle name="Salomon Logo 2 3 2 14" xfId="14817"/>
    <cellStyle name="Salomon Logo 2 3 2 15" xfId="14818"/>
    <cellStyle name="Salomon Logo 2 3 2 16" xfId="14819"/>
    <cellStyle name="Salomon Logo 2 3 2 17" xfId="14820"/>
    <cellStyle name="Salomon Logo 2 3 2 18" xfId="14821"/>
    <cellStyle name="Salomon Logo 2 3 2 19" xfId="14822"/>
    <cellStyle name="Salomon Logo 2 3 2 2" xfId="14823"/>
    <cellStyle name="Salomon Logo 2 3 2 20" xfId="14824"/>
    <cellStyle name="Salomon Logo 2 3 2 21" xfId="14825"/>
    <cellStyle name="Salomon Logo 2 3 2 22" xfId="14826"/>
    <cellStyle name="Salomon Logo 2 3 2 23" xfId="14827"/>
    <cellStyle name="Salomon Logo 2 3 2 24" xfId="14828"/>
    <cellStyle name="Salomon Logo 2 3 2 25" xfId="14829"/>
    <cellStyle name="Salomon Logo 2 3 2 26" xfId="14830"/>
    <cellStyle name="Salomon Logo 2 3 2 27" xfId="14831"/>
    <cellStyle name="Salomon Logo 2 3 2 28" xfId="14832"/>
    <cellStyle name="Salomon Logo 2 3 2 29" xfId="14833"/>
    <cellStyle name="Salomon Logo 2 3 2 3" xfId="14834"/>
    <cellStyle name="Salomon Logo 2 3 2 30" xfId="14835"/>
    <cellStyle name="Salomon Logo 2 3 2 31" xfId="14836"/>
    <cellStyle name="Salomon Logo 2 3 2 32" xfId="14837"/>
    <cellStyle name="Salomon Logo 2 3 2 33" xfId="14838"/>
    <cellStyle name="Salomon Logo 2 3 2 34" xfId="14839"/>
    <cellStyle name="Salomon Logo 2 3 2 35" xfId="14840"/>
    <cellStyle name="Salomon Logo 2 3 2 36" xfId="14841"/>
    <cellStyle name="Salomon Logo 2 3 2 37" xfId="14842"/>
    <cellStyle name="Salomon Logo 2 3 2 38" xfId="14843"/>
    <cellStyle name="Salomon Logo 2 3 2 39" xfId="14844"/>
    <cellStyle name="Salomon Logo 2 3 2 4" xfId="14845"/>
    <cellStyle name="Salomon Logo 2 3 2 40" xfId="14846"/>
    <cellStyle name="Salomon Logo 2 3 2 41" xfId="14847"/>
    <cellStyle name="Salomon Logo 2 3 2 42" xfId="14848"/>
    <cellStyle name="Salomon Logo 2 3 2 43" xfId="14849"/>
    <cellStyle name="Salomon Logo 2 3 2 44" xfId="14850"/>
    <cellStyle name="Salomon Logo 2 3 2 45" xfId="14851"/>
    <cellStyle name="Salomon Logo 2 3 2 46" xfId="14852"/>
    <cellStyle name="Salomon Logo 2 3 2 47" xfId="14853"/>
    <cellStyle name="Salomon Logo 2 3 2 48" xfId="14854"/>
    <cellStyle name="Salomon Logo 2 3 2 49" xfId="14855"/>
    <cellStyle name="Salomon Logo 2 3 2 5" xfId="14856"/>
    <cellStyle name="Salomon Logo 2 3 2 50" xfId="14857"/>
    <cellStyle name="Salomon Logo 2 3 2 51" xfId="14858"/>
    <cellStyle name="Salomon Logo 2 3 2 52" xfId="14859"/>
    <cellStyle name="Salomon Logo 2 3 2 53" xfId="14860"/>
    <cellStyle name="Salomon Logo 2 3 2 54" xfId="14861"/>
    <cellStyle name="Salomon Logo 2 3 2 55" xfId="14862"/>
    <cellStyle name="Salomon Logo 2 3 2 56" xfId="14863"/>
    <cellStyle name="Salomon Logo 2 3 2 57" xfId="14864"/>
    <cellStyle name="Salomon Logo 2 3 2 58" xfId="14865"/>
    <cellStyle name="Salomon Logo 2 3 2 59" xfId="14866"/>
    <cellStyle name="Salomon Logo 2 3 2 6" xfId="14867"/>
    <cellStyle name="Salomon Logo 2 3 2 60" xfId="14868"/>
    <cellStyle name="Salomon Logo 2 3 2 61" xfId="14869"/>
    <cellStyle name="Salomon Logo 2 3 2 62" xfId="14870"/>
    <cellStyle name="Salomon Logo 2 3 2 63" xfId="14871"/>
    <cellStyle name="Salomon Logo 2 3 2 64" xfId="14872"/>
    <cellStyle name="Salomon Logo 2 3 2 65" xfId="14873"/>
    <cellStyle name="Salomon Logo 2 3 2 66" xfId="14874"/>
    <cellStyle name="Salomon Logo 2 3 2 7" xfId="14875"/>
    <cellStyle name="Salomon Logo 2 3 2 8" xfId="14876"/>
    <cellStyle name="Salomon Logo 2 3 2 9" xfId="14877"/>
    <cellStyle name="Salomon Logo 2 3 20" xfId="14878"/>
    <cellStyle name="Salomon Logo 2 3 21" xfId="14879"/>
    <cellStyle name="Salomon Logo 2 3 22" xfId="14880"/>
    <cellStyle name="Salomon Logo 2 3 23" xfId="14881"/>
    <cellStyle name="Salomon Logo 2 3 24" xfId="14882"/>
    <cellStyle name="Salomon Logo 2 3 25" xfId="14883"/>
    <cellStyle name="Salomon Logo 2 3 26" xfId="14884"/>
    <cellStyle name="Salomon Logo 2 3 27" xfId="14885"/>
    <cellStyle name="Salomon Logo 2 3 28" xfId="14886"/>
    <cellStyle name="Salomon Logo 2 3 29" xfId="14887"/>
    <cellStyle name="Salomon Logo 2 3 3" xfId="14888"/>
    <cellStyle name="Salomon Logo 2 3 3 10" xfId="14889"/>
    <cellStyle name="Salomon Logo 2 3 3 11" xfId="14890"/>
    <cellStyle name="Salomon Logo 2 3 3 12" xfId="14891"/>
    <cellStyle name="Salomon Logo 2 3 3 13" xfId="14892"/>
    <cellStyle name="Salomon Logo 2 3 3 14" xfId="14893"/>
    <cellStyle name="Salomon Logo 2 3 3 15" xfId="14894"/>
    <cellStyle name="Salomon Logo 2 3 3 16" xfId="14895"/>
    <cellStyle name="Salomon Logo 2 3 3 17" xfId="14896"/>
    <cellStyle name="Salomon Logo 2 3 3 18" xfId="14897"/>
    <cellStyle name="Salomon Logo 2 3 3 19" xfId="14898"/>
    <cellStyle name="Salomon Logo 2 3 3 2" xfId="14899"/>
    <cellStyle name="Salomon Logo 2 3 3 20" xfId="14900"/>
    <cellStyle name="Salomon Logo 2 3 3 21" xfId="14901"/>
    <cellStyle name="Salomon Logo 2 3 3 22" xfId="14902"/>
    <cellStyle name="Salomon Logo 2 3 3 23" xfId="14903"/>
    <cellStyle name="Salomon Logo 2 3 3 24" xfId="14904"/>
    <cellStyle name="Salomon Logo 2 3 3 25" xfId="14905"/>
    <cellStyle name="Salomon Logo 2 3 3 26" xfId="14906"/>
    <cellStyle name="Salomon Logo 2 3 3 27" xfId="14907"/>
    <cellStyle name="Salomon Logo 2 3 3 28" xfId="14908"/>
    <cellStyle name="Salomon Logo 2 3 3 29" xfId="14909"/>
    <cellStyle name="Salomon Logo 2 3 3 3" xfId="14910"/>
    <cellStyle name="Salomon Logo 2 3 3 30" xfId="14911"/>
    <cellStyle name="Salomon Logo 2 3 3 31" xfId="14912"/>
    <cellStyle name="Salomon Logo 2 3 3 32" xfId="14913"/>
    <cellStyle name="Salomon Logo 2 3 3 33" xfId="14914"/>
    <cellStyle name="Salomon Logo 2 3 3 34" xfId="14915"/>
    <cellStyle name="Salomon Logo 2 3 3 35" xfId="14916"/>
    <cellStyle name="Salomon Logo 2 3 3 36" xfId="14917"/>
    <cellStyle name="Salomon Logo 2 3 3 37" xfId="14918"/>
    <cellStyle name="Salomon Logo 2 3 3 38" xfId="14919"/>
    <cellStyle name="Salomon Logo 2 3 3 39" xfId="14920"/>
    <cellStyle name="Salomon Logo 2 3 3 4" xfId="14921"/>
    <cellStyle name="Salomon Logo 2 3 3 40" xfId="14922"/>
    <cellStyle name="Salomon Logo 2 3 3 41" xfId="14923"/>
    <cellStyle name="Salomon Logo 2 3 3 42" xfId="14924"/>
    <cellStyle name="Salomon Logo 2 3 3 43" xfId="14925"/>
    <cellStyle name="Salomon Logo 2 3 3 44" xfId="14926"/>
    <cellStyle name="Salomon Logo 2 3 3 45" xfId="14927"/>
    <cellStyle name="Salomon Logo 2 3 3 46" xfId="14928"/>
    <cellStyle name="Salomon Logo 2 3 3 47" xfId="14929"/>
    <cellStyle name="Salomon Logo 2 3 3 48" xfId="14930"/>
    <cellStyle name="Salomon Logo 2 3 3 49" xfId="14931"/>
    <cellStyle name="Salomon Logo 2 3 3 5" xfId="14932"/>
    <cellStyle name="Salomon Logo 2 3 3 50" xfId="14933"/>
    <cellStyle name="Salomon Logo 2 3 3 51" xfId="14934"/>
    <cellStyle name="Salomon Logo 2 3 3 52" xfId="14935"/>
    <cellStyle name="Salomon Logo 2 3 3 53" xfId="14936"/>
    <cellStyle name="Salomon Logo 2 3 3 54" xfId="14937"/>
    <cellStyle name="Salomon Logo 2 3 3 55" xfId="14938"/>
    <cellStyle name="Salomon Logo 2 3 3 56" xfId="14939"/>
    <cellStyle name="Salomon Logo 2 3 3 57" xfId="14940"/>
    <cellStyle name="Salomon Logo 2 3 3 58" xfId="14941"/>
    <cellStyle name="Salomon Logo 2 3 3 59" xfId="14942"/>
    <cellStyle name="Salomon Logo 2 3 3 6" xfId="14943"/>
    <cellStyle name="Salomon Logo 2 3 3 60" xfId="14944"/>
    <cellStyle name="Salomon Logo 2 3 3 61" xfId="14945"/>
    <cellStyle name="Salomon Logo 2 3 3 62" xfId="14946"/>
    <cellStyle name="Salomon Logo 2 3 3 63" xfId="14947"/>
    <cellStyle name="Salomon Logo 2 3 3 64" xfId="14948"/>
    <cellStyle name="Salomon Logo 2 3 3 7" xfId="14949"/>
    <cellStyle name="Salomon Logo 2 3 3 8" xfId="14950"/>
    <cellStyle name="Salomon Logo 2 3 3 9" xfId="14951"/>
    <cellStyle name="Salomon Logo 2 3 30" xfId="14952"/>
    <cellStyle name="Salomon Logo 2 3 31" xfId="14953"/>
    <cellStyle name="Salomon Logo 2 3 32" xfId="14954"/>
    <cellStyle name="Salomon Logo 2 3 33" xfId="14955"/>
    <cellStyle name="Salomon Logo 2 3 34" xfId="14956"/>
    <cellStyle name="Salomon Logo 2 3 4" xfId="14957"/>
    <cellStyle name="Salomon Logo 2 3 5" xfId="14958"/>
    <cellStyle name="Salomon Logo 2 3 6" xfId="14959"/>
    <cellStyle name="Salomon Logo 2 3 7" xfId="14960"/>
    <cellStyle name="Salomon Logo 2 3 8" xfId="14961"/>
    <cellStyle name="Salomon Logo 2 3 9" xfId="14962"/>
    <cellStyle name="Salomon Logo 2 30" xfId="14963"/>
    <cellStyle name="Salomon Logo 2 31" xfId="14964"/>
    <cellStyle name="Salomon Logo 2 32" xfId="14965"/>
    <cellStyle name="Salomon Logo 2 33" xfId="14966"/>
    <cellStyle name="Salomon Logo 2 34" xfId="14967"/>
    <cellStyle name="Salomon Logo 2 35" xfId="14968"/>
    <cellStyle name="Salomon Logo 2 36" xfId="14969"/>
    <cellStyle name="Salomon Logo 2 37" xfId="14970"/>
    <cellStyle name="Salomon Logo 2 38" xfId="14971"/>
    <cellStyle name="Salomon Logo 2 4" xfId="14972"/>
    <cellStyle name="Salomon Logo 2 4 10" xfId="14973"/>
    <cellStyle name="Salomon Logo 2 4 11" xfId="14974"/>
    <cellStyle name="Salomon Logo 2 4 12" xfId="14975"/>
    <cellStyle name="Salomon Logo 2 4 13" xfId="14976"/>
    <cellStyle name="Salomon Logo 2 4 14" xfId="14977"/>
    <cellStyle name="Salomon Logo 2 4 15" xfId="14978"/>
    <cellStyle name="Salomon Logo 2 4 16" xfId="14979"/>
    <cellStyle name="Salomon Logo 2 4 17" xfId="14980"/>
    <cellStyle name="Salomon Logo 2 4 18" xfId="14981"/>
    <cellStyle name="Salomon Logo 2 4 19" xfId="14982"/>
    <cellStyle name="Salomon Logo 2 4 2" xfId="14983"/>
    <cellStyle name="Salomon Logo 2 4 2 10" xfId="14984"/>
    <cellStyle name="Salomon Logo 2 4 2 11" xfId="14985"/>
    <cellStyle name="Salomon Logo 2 4 2 12" xfId="14986"/>
    <cellStyle name="Salomon Logo 2 4 2 13" xfId="14987"/>
    <cellStyle name="Salomon Logo 2 4 2 14" xfId="14988"/>
    <cellStyle name="Salomon Logo 2 4 2 15" xfId="14989"/>
    <cellStyle name="Salomon Logo 2 4 2 16" xfId="14990"/>
    <cellStyle name="Salomon Logo 2 4 2 17" xfId="14991"/>
    <cellStyle name="Salomon Logo 2 4 2 18" xfId="14992"/>
    <cellStyle name="Salomon Logo 2 4 2 19" xfId="14993"/>
    <cellStyle name="Salomon Logo 2 4 2 2" xfId="14994"/>
    <cellStyle name="Salomon Logo 2 4 2 20" xfId="14995"/>
    <cellStyle name="Salomon Logo 2 4 2 21" xfId="14996"/>
    <cellStyle name="Salomon Logo 2 4 2 22" xfId="14997"/>
    <cellStyle name="Salomon Logo 2 4 2 23" xfId="14998"/>
    <cellStyle name="Salomon Logo 2 4 2 24" xfId="14999"/>
    <cellStyle name="Salomon Logo 2 4 2 25" xfId="15000"/>
    <cellStyle name="Salomon Logo 2 4 2 26" xfId="15001"/>
    <cellStyle name="Salomon Logo 2 4 2 27" xfId="15002"/>
    <cellStyle name="Salomon Logo 2 4 2 28" xfId="15003"/>
    <cellStyle name="Salomon Logo 2 4 2 29" xfId="15004"/>
    <cellStyle name="Salomon Logo 2 4 2 3" xfId="15005"/>
    <cellStyle name="Salomon Logo 2 4 2 30" xfId="15006"/>
    <cellStyle name="Salomon Logo 2 4 2 31" xfId="15007"/>
    <cellStyle name="Salomon Logo 2 4 2 32" xfId="15008"/>
    <cellStyle name="Salomon Logo 2 4 2 33" xfId="15009"/>
    <cellStyle name="Salomon Logo 2 4 2 34" xfId="15010"/>
    <cellStyle name="Salomon Logo 2 4 2 35" xfId="15011"/>
    <cellStyle name="Salomon Logo 2 4 2 36" xfId="15012"/>
    <cellStyle name="Salomon Logo 2 4 2 37" xfId="15013"/>
    <cellStyle name="Salomon Logo 2 4 2 38" xfId="15014"/>
    <cellStyle name="Salomon Logo 2 4 2 39" xfId="15015"/>
    <cellStyle name="Salomon Logo 2 4 2 4" xfId="15016"/>
    <cellStyle name="Salomon Logo 2 4 2 40" xfId="15017"/>
    <cellStyle name="Salomon Logo 2 4 2 41" xfId="15018"/>
    <cellStyle name="Salomon Logo 2 4 2 42" xfId="15019"/>
    <cellStyle name="Salomon Logo 2 4 2 43" xfId="15020"/>
    <cellStyle name="Salomon Logo 2 4 2 44" xfId="15021"/>
    <cellStyle name="Salomon Logo 2 4 2 45" xfId="15022"/>
    <cellStyle name="Salomon Logo 2 4 2 46" xfId="15023"/>
    <cellStyle name="Salomon Logo 2 4 2 47" xfId="15024"/>
    <cellStyle name="Salomon Logo 2 4 2 48" xfId="15025"/>
    <cellStyle name="Salomon Logo 2 4 2 49" xfId="15026"/>
    <cellStyle name="Salomon Logo 2 4 2 5" xfId="15027"/>
    <cellStyle name="Salomon Logo 2 4 2 50" xfId="15028"/>
    <cellStyle name="Salomon Logo 2 4 2 51" xfId="15029"/>
    <cellStyle name="Salomon Logo 2 4 2 52" xfId="15030"/>
    <cellStyle name="Salomon Logo 2 4 2 53" xfId="15031"/>
    <cellStyle name="Salomon Logo 2 4 2 54" xfId="15032"/>
    <cellStyle name="Salomon Logo 2 4 2 55" xfId="15033"/>
    <cellStyle name="Salomon Logo 2 4 2 56" xfId="15034"/>
    <cellStyle name="Salomon Logo 2 4 2 57" xfId="15035"/>
    <cellStyle name="Salomon Logo 2 4 2 58" xfId="15036"/>
    <cellStyle name="Salomon Logo 2 4 2 59" xfId="15037"/>
    <cellStyle name="Salomon Logo 2 4 2 6" xfId="15038"/>
    <cellStyle name="Salomon Logo 2 4 2 60" xfId="15039"/>
    <cellStyle name="Salomon Logo 2 4 2 61" xfId="15040"/>
    <cellStyle name="Salomon Logo 2 4 2 62" xfId="15041"/>
    <cellStyle name="Salomon Logo 2 4 2 63" xfId="15042"/>
    <cellStyle name="Salomon Logo 2 4 2 64" xfId="15043"/>
    <cellStyle name="Salomon Logo 2 4 2 65" xfId="15044"/>
    <cellStyle name="Salomon Logo 2 4 2 66" xfId="15045"/>
    <cellStyle name="Salomon Logo 2 4 2 7" xfId="15046"/>
    <cellStyle name="Salomon Logo 2 4 2 8" xfId="15047"/>
    <cellStyle name="Salomon Logo 2 4 2 9" xfId="15048"/>
    <cellStyle name="Salomon Logo 2 4 20" xfId="15049"/>
    <cellStyle name="Salomon Logo 2 4 21" xfId="15050"/>
    <cellStyle name="Salomon Logo 2 4 22" xfId="15051"/>
    <cellStyle name="Salomon Logo 2 4 23" xfId="15052"/>
    <cellStyle name="Salomon Logo 2 4 24" xfId="15053"/>
    <cellStyle name="Salomon Logo 2 4 25" xfId="15054"/>
    <cellStyle name="Salomon Logo 2 4 26" xfId="15055"/>
    <cellStyle name="Salomon Logo 2 4 27" xfId="15056"/>
    <cellStyle name="Salomon Logo 2 4 28" xfId="15057"/>
    <cellStyle name="Salomon Logo 2 4 29" xfId="15058"/>
    <cellStyle name="Salomon Logo 2 4 3" xfId="15059"/>
    <cellStyle name="Salomon Logo 2 4 3 10" xfId="15060"/>
    <cellStyle name="Salomon Logo 2 4 3 11" xfId="15061"/>
    <cellStyle name="Salomon Logo 2 4 3 12" xfId="15062"/>
    <cellStyle name="Salomon Logo 2 4 3 13" xfId="15063"/>
    <cellStyle name="Salomon Logo 2 4 3 14" xfId="15064"/>
    <cellStyle name="Salomon Logo 2 4 3 15" xfId="15065"/>
    <cellStyle name="Salomon Logo 2 4 3 16" xfId="15066"/>
    <cellStyle name="Salomon Logo 2 4 3 17" xfId="15067"/>
    <cellStyle name="Salomon Logo 2 4 3 18" xfId="15068"/>
    <cellStyle name="Salomon Logo 2 4 3 19" xfId="15069"/>
    <cellStyle name="Salomon Logo 2 4 3 2" xfId="15070"/>
    <cellStyle name="Salomon Logo 2 4 3 20" xfId="15071"/>
    <cellStyle name="Salomon Logo 2 4 3 21" xfId="15072"/>
    <cellStyle name="Salomon Logo 2 4 3 22" xfId="15073"/>
    <cellStyle name="Salomon Logo 2 4 3 23" xfId="15074"/>
    <cellStyle name="Salomon Logo 2 4 3 24" xfId="15075"/>
    <cellStyle name="Salomon Logo 2 4 3 25" xfId="15076"/>
    <cellStyle name="Salomon Logo 2 4 3 26" xfId="15077"/>
    <cellStyle name="Salomon Logo 2 4 3 27" xfId="15078"/>
    <cellStyle name="Salomon Logo 2 4 3 28" xfId="15079"/>
    <cellStyle name="Salomon Logo 2 4 3 29" xfId="15080"/>
    <cellStyle name="Salomon Logo 2 4 3 3" xfId="15081"/>
    <cellStyle name="Salomon Logo 2 4 3 30" xfId="15082"/>
    <cellStyle name="Salomon Logo 2 4 3 31" xfId="15083"/>
    <cellStyle name="Salomon Logo 2 4 3 32" xfId="15084"/>
    <cellStyle name="Salomon Logo 2 4 3 33" xfId="15085"/>
    <cellStyle name="Salomon Logo 2 4 3 34" xfId="15086"/>
    <cellStyle name="Salomon Logo 2 4 3 35" xfId="15087"/>
    <cellStyle name="Salomon Logo 2 4 3 36" xfId="15088"/>
    <cellStyle name="Salomon Logo 2 4 3 37" xfId="15089"/>
    <cellStyle name="Salomon Logo 2 4 3 38" xfId="15090"/>
    <cellStyle name="Salomon Logo 2 4 3 39" xfId="15091"/>
    <cellStyle name="Salomon Logo 2 4 3 4" xfId="15092"/>
    <cellStyle name="Salomon Logo 2 4 3 40" xfId="15093"/>
    <cellStyle name="Salomon Logo 2 4 3 41" xfId="15094"/>
    <cellStyle name="Salomon Logo 2 4 3 42" xfId="15095"/>
    <cellStyle name="Salomon Logo 2 4 3 43" xfId="15096"/>
    <cellStyle name="Salomon Logo 2 4 3 44" xfId="15097"/>
    <cellStyle name="Salomon Logo 2 4 3 45" xfId="15098"/>
    <cellStyle name="Salomon Logo 2 4 3 46" xfId="15099"/>
    <cellStyle name="Salomon Logo 2 4 3 47" xfId="15100"/>
    <cellStyle name="Salomon Logo 2 4 3 48" xfId="15101"/>
    <cellStyle name="Salomon Logo 2 4 3 49" xfId="15102"/>
    <cellStyle name="Salomon Logo 2 4 3 5" xfId="15103"/>
    <cellStyle name="Salomon Logo 2 4 3 50" xfId="15104"/>
    <cellStyle name="Salomon Logo 2 4 3 51" xfId="15105"/>
    <cellStyle name="Salomon Logo 2 4 3 52" xfId="15106"/>
    <cellStyle name="Salomon Logo 2 4 3 53" xfId="15107"/>
    <cellStyle name="Salomon Logo 2 4 3 54" xfId="15108"/>
    <cellStyle name="Salomon Logo 2 4 3 55" xfId="15109"/>
    <cellStyle name="Salomon Logo 2 4 3 56" xfId="15110"/>
    <cellStyle name="Salomon Logo 2 4 3 57" xfId="15111"/>
    <cellStyle name="Salomon Logo 2 4 3 58" xfId="15112"/>
    <cellStyle name="Salomon Logo 2 4 3 59" xfId="15113"/>
    <cellStyle name="Salomon Logo 2 4 3 6" xfId="15114"/>
    <cellStyle name="Salomon Logo 2 4 3 60" xfId="15115"/>
    <cellStyle name="Salomon Logo 2 4 3 61" xfId="15116"/>
    <cellStyle name="Salomon Logo 2 4 3 62" xfId="15117"/>
    <cellStyle name="Salomon Logo 2 4 3 63" xfId="15118"/>
    <cellStyle name="Salomon Logo 2 4 3 64" xfId="15119"/>
    <cellStyle name="Salomon Logo 2 4 3 7" xfId="15120"/>
    <cellStyle name="Salomon Logo 2 4 3 8" xfId="15121"/>
    <cellStyle name="Salomon Logo 2 4 3 9" xfId="15122"/>
    <cellStyle name="Salomon Logo 2 4 30" xfId="15123"/>
    <cellStyle name="Salomon Logo 2 4 31" xfId="15124"/>
    <cellStyle name="Salomon Logo 2 4 32" xfId="15125"/>
    <cellStyle name="Salomon Logo 2 4 33" xfId="15126"/>
    <cellStyle name="Salomon Logo 2 4 34" xfId="15127"/>
    <cellStyle name="Salomon Logo 2 4 4" xfId="15128"/>
    <cellStyle name="Salomon Logo 2 4 5" xfId="15129"/>
    <cellStyle name="Salomon Logo 2 4 6" xfId="15130"/>
    <cellStyle name="Salomon Logo 2 4 7" xfId="15131"/>
    <cellStyle name="Salomon Logo 2 4 8" xfId="15132"/>
    <cellStyle name="Salomon Logo 2 4 9" xfId="15133"/>
    <cellStyle name="Salomon Logo 2 5" xfId="15134"/>
    <cellStyle name="Salomon Logo 2 5 10" xfId="15135"/>
    <cellStyle name="Salomon Logo 2 5 11" xfId="15136"/>
    <cellStyle name="Salomon Logo 2 5 12" xfId="15137"/>
    <cellStyle name="Salomon Logo 2 5 13" xfId="15138"/>
    <cellStyle name="Salomon Logo 2 5 14" xfId="15139"/>
    <cellStyle name="Salomon Logo 2 5 15" xfId="15140"/>
    <cellStyle name="Salomon Logo 2 5 16" xfId="15141"/>
    <cellStyle name="Salomon Logo 2 5 17" xfId="15142"/>
    <cellStyle name="Salomon Logo 2 5 18" xfId="15143"/>
    <cellStyle name="Salomon Logo 2 5 19" xfId="15144"/>
    <cellStyle name="Salomon Logo 2 5 2" xfId="15145"/>
    <cellStyle name="Salomon Logo 2 5 2 10" xfId="15146"/>
    <cellStyle name="Salomon Logo 2 5 2 11" xfId="15147"/>
    <cellStyle name="Salomon Logo 2 5 2 12" xfId="15148"/>
    <cellStyle name="Salomon Logo 2 5 2 13" xfId="15149"/>
    <cellStyle name="Salomon Logo 2 5 2 14" xfId="15150"/>
    <cellStyle name="Salomon Logo 2 5 2 15" xfId="15151"/>
    <cellStyle name="Salomon Logo 2 5 2 16" xfId="15152"/>
    <cellStyle name="Salomon Logo 2 5 2 17" xfId="15153"/>
    <cellStyle name="Salomon Logo 2 5 2 18" xfId="15154"/>
    <cellStyle name="Salomon Logo 2 5 2 19" xfId="15155"/>
    <cellStyle name="Salomon Logo 2 5 2 2" xfId="15156"/>
    <cellStyle name="Salomon Logo 2 5 2 20" xfId="15157"/>
    <cellStyle name="Salomon Logo 2 5 2 21" xfId="15158"/>
    <cellStyle name="Salomon Logo 2 5 2 22" xfId="15159"/>
    <cellStyle name="Salomon Logo 2 5 2 23" xfId="15160"/>
    <cellStyle name="Salomon Logo 2 5 2 24" xfId="15161"/>
    <cellStyle name="Salomon Logo 2 5 2 25" xfId="15162"/>
    <cellStyle name="Salomon Logo 2 5 2 26" xfId="15163"/>
    <cellStyle name="Salomon Logo 2 5 2 27" xfId="15164"/>
    <cellStyle name="Salomon Logo 2 5 2 28" xfId="15165"/>
    <cellStyle name="Salomon Logo 2 5 2 29" xfId="15166"/>
    <cellStyle name="Salomon Logo 2 5 2 3" xfId="15167"/>
    <cellStyle name="Salomon Logo 2 5 2 30" xfId="15168"/>
    <cellStyle name="Salomon Logo 2 5 2 31" xfId="15169"/>
    <cellStyle name="Salomon Logo 2 5 2 32" xfId="15170"/>
    <cellStyle name="Salomon Logo 2 5 2 33" xfId="15171"/>
    <cellStyle name="Salomon Logo 2 5 2 34" xfId="15172"/>
    <cellStyle name="Salomon Logo 2 5 2 35" xfId="15173"/>
    <cellStyle name="Salomon Logo 2 5 2 36" xfId="15174"/>
    <cellStyle name="Salomon Logo 2 5 2 37" xfId="15175"/>
    <cellStyle name="Salomon Logo 2 5 2 38" xfId="15176"/>
    <cellStyle name="Salomon Logo 2 5 2 39" xfId="15177"/>
    <cellStyle name="Salomon Logo 2 5 2 4" xfId="15178"/>
    <cellStyle name="Salomon Logo 2 5 2 40" xfId="15179"/>
    <cellStyle name="Salomon Logo 2 5 2 41" xfId="15180"/>
    <cellStyle name="Salomon Logo 2 5 2 42" xfId="15181"/>
    <cellStyle name="Salomon Logo 2 5 2 43" xfId="15182"/>
    <cellStyle name="Salomon Logo 2 5 2 44" xfId="15183"/>
    <cellStyle name="Salomon Logo 2 5 2 45" xfId="15184"/>
    <cellStyle name="Salomon Logo 2 5 2 46" xfId="15185"/>
    <cellStyle name="Salomon Logo 2 5 2 47" xfId="15186"/>
    <cellStyle name="Salomon Logo 2 5 2 48" xfId="15187"/>
    <cellStyle name="Salomon Logo 2 5 2 49" xfId="15188"/>
    <cellStyle name="Salomon Logo 2 5 2 5" xfId="15189"/>
    <cellStyle name="Salomon Logo 2 5 2 50" xfId="15190"/>
    <cellStyle name="Salomon Logo 2 5 2 51" xfId="15191"/>
    <cellStyle name="Salomon Logo 2 5 2 52" xfId="15192"/>
    <cellStyle name="Salomon Logo 2 5 2 53" xfId="15193"/>
    <cellStyle name="Salomon Logo 2 5 2 54" xfId="15194"/>
    <cellStyle name="Salomon Logo 2 5 2 55" xfId="15195"/>
    <cellStyle name="Salomon Logo 2 5 2 56" xfId="15196"/>
    <cellStyle name="Salomon Logo 2 5 2 57" xfId="15197"/>
    <cellStyle name="Salomon Logo 2 5 2 58" xfId="15198"/>
    <cellStyle name="Salomon Logo 2 5 2 59" xfId="15199"/>
    <cellStyle name="Salomon Logo 2 5 2 6" xfId="15200"/>
    <cellStyle name="Salomon Logo 2 5 2 60" xfId="15201"/>
    <cellStyle name="Salomon Logo 2 5 2 61" xfId="15202"/>
    <cellStyle name="Salomon Logo 2 5 2 62" xfId="15203"/>
    <cellStyle name="Salomon Logo 2 5 2 63" xfId="15204"/>
    <cellStyle name="Salomon Logo 2 5 2 64" xfId="15205"/>
    <cellStyle name="Salomon Logo 2 5 2 65" xfId="15206"/>
    <cellStyle name="Salomon Logo 2 5 2 66" xfId="15207"/>
    <cellStyle name="Salomon Logo 2 5 2 7" xfId="15208"/>
    <cellStyle name="Salomon Logo 2 5 2 8" xfId="15209"/>
    <cellStyle name="Salomon Logo 2 5 2 9" xfId="15210"/>
    <cellStyle name="Salomon Logo 2 5 20" xfId="15211"/>
    <cellStyle name="Salomon Logo 2 5 21" xfId="15212"/>
    <cellStyle name="Salomon Logo 2 5 22" xfId="15213"/>
    <cellStyle name="Salomon Logo 2 5 23" xfId="15214"/>
    <cellStyle name="Salomon Logo 2 5 24" xfId="15215"/>
    <cellStyle name="Salomon Logo 2 5 25" xfId="15216"/>
    <cellStyle name="Salomon Logo 2 5 26" xfId="15217"/>
    <cellStyle name="Salomon Logo 2 5 27" xfId="15218"/>
    <cellStyle name="Salomon Logo 2 5 28" xfId="15219"/>
    <cellStyle name="Salomon Logo 2 5 29" xfId="15220"/>
    <cellStyle name="Salomon Logo 2 5 3" xfId="15221"/>
    <cellStyle name="Salomon Logo 2 5 3 10" xfId="15222"/>
    <cellStyle name="Salomon Logo 2 5 3 11" xfId="15223"/>
    <cellStyle name="Salomon Logo 2 5 3 12" xfId="15224"/>
    <cellStyle name="Salomon Logo 2 5 3 13" xfId="15225"/>
    <cellStyle name="Salomon Logo 2 5 3 14" xfId="15226"/>
    <cellStyle name="Salomon Logo 2 5 3 15" xfId="15227"/>
    <cellStyle name="Salomon Logo 2 5 3 16" xfId="15228"/>
    <cellStyle name="Salomon Logo 2 5 3 17" xfId="15229"/>
    <cellStyle name="Salomon Logo 2 5 3 18" xfId="15230"/>
    <cellStyle name="Salomon Logo 2 5 3 19" xfId="15231"/>
    <cellStyle name="Salomon Logo 2 5 3 2" xfId="15232"/>
    <cellStyle name="Salomon Logo 2 5 3 20" xfId="15233"/>
    <cellStyle name="Salomon Logo 2 5 3 21" xfId="15234"/>
    <cellStyle name="Salomon Logo 2 5 3 22" xfId="15235"/>
    <cellStyle name="Salomon Logo 2 5 3 23" xfId="15236"/>
    <cellStyle name="Salomon Logo 2 5 3 24" xfId="15237"/>
    <cellStyle name="Salomon Logo 2 5 3 25" xfId="15238"/>
    <cellStyle name="Salomon Logo 2 5 3 26" xfId="15239"/>
    <cellStyle name="Salomon Logo 2 5 3 27" xfId="15240"/>
    <cellStyle name="Salomon Logo 2 5 3 28" xfId="15241"/>
    <cellStyle name="Salomon Logo 2 5 3 29" xfId="15242"/>
    <cellStyle name="Salomon Logo 2 5 3 3" xfId="15243"/>
    <cellStyle name="Salomon Logo 2 5 3 30" xfId="15244"/>
    <cellStyle name="Salomon Logo 2 5 3 31" xfId="15245"/>
    <cellStyle name="Salomon Logo 2 5 3 32" xfId="15246"/>
    <cellStyle name="Salomon Logo 2 5 3 33" xfId="15247"/>
    <cellStyle name="Salomon Logo 2 5 3 34" xfId="15248"/>
    <cellStyle name="Salomon Logo 2 5 3 35" xfId="15249"/>
    <cellStyle name="Salomon Logo 2 5 3 36" xfId="15250"/>
    <cellStyle name="Salomon Logo 2 5 3 37" xfId="15251"/>
    <cellStyle name="Salomon Logo 2 5 3 38" xfId="15252"/>
    <cellStyle name="Salomon Logo 2 5 3 39" xfId="15253"/>
    <cellStyle name="Salomon Logo 2 5 3 4" xfId="15254"/>
    <cellStyle name="Salomon Logo 2 5 3 40" xfId="15255"/>
    <cellStyle name="Salomon Logo 2 5 3 41" xfId="15256"/>
    <cellStyle name="Salomon Logo 2 5 3 42" xfId="15257"/>
    <cellStyle name="Salomon Logo 2 5 3 43" xfId="15258"/>
    <cellStyle name="Salomon Logo 2 5 3 44" xfId="15259"/>
    <cellStyle name="Salomon Logo 2 5 3 45" xfId="15260"/>
    <cellStyle name="Salomon Logo 2 5 3 46" xfId="15261"/>
    <cellStyle name="Salomon Logo 2 5 3 47" xfId="15262"/>
    <cellStyle name="Salomon Logo 2 5 3 48" xfId="15263"/>
    <cellStyle name="Salomon Logo 2 5 3 49" xfId="15264"/>
    <cellStyle name="Salomon Logo 2 5 3 5" xfId="15265"/>
    <cellStyle name="Salomon Logo 2 5 3 50" xfId="15266"/>
    <cellStyle name="Salomon Logo 2 5 3 51" xfId="15267"/>
    <cellStyle name="Salomon Logo 2 5 3 52" xfId="15268"/>
    <cellStyle name="Salomon Logo 2 5 3 53" xfId="15269"/>
    <cellStyle name="Salomon Logo 2 5 3 54" xfId="15270"/>
    <cellStyle name="Salomon Logo 2 5 3 55" xfId="15271"/>
    <cellStyle name="Salomon Logo 2 5 3 56" xfId="15272"/>
    <cellStyle name="Salomon Logo 2 5 3 57" xfId="15273"/>
    <cellStyle name="Salomon Logo 2 5 3 58" xfId="15274"/>
    <cellStyle name="Salomon Logo 2 5 3 59" xfId="15275"/>
    <cellStyle name="Salomon Logo 2 5 3 6" xfId="15276"/>
    <cellStyle name="Salomon Logo 2 5 3 60" xfId="15277"/>
    <cellStyle name="Salomon Logo 2 5 3 61" xfId="15278"/>
    <cellStyle name="Salomon Logo 2 5 3 62" xfId="15279"/>
    <cellStyle name="Salomon Logo 2 5 3 63" xfId="15280"/>
    <cellStyle name="Salomon Logo 2 5 3 64" xfId="15281"/>
    <cellStyle name="Salomon Logo 2 5 3 7" xfId="15282"/>
    <cellStyle name="Salomon Logo 2 5 3 8" xfId="15283"/>
    <cellStyle name="Salomon Logo 2 5 3 9" xfId="15284"/>
    <cellStyle name="Salomon Logo 2 5 30" xfId="15285"/>
    <cellStyle name="Salomon Logo 2 5 31" xfId="15286"/>
    <cellStyle name="Salomon Logo 2 5 32" xfId="15287"/>
    <cellStyle name="Salomon Logo 2 5 33" xfId="15288"/>
    <cellStyle name="Salomon Logo 2 5 34" xfId="15289"/>
    <cellStyle name="Salomon Logo 2 5 4" xfId="15290"/>
    <cellStyle name="Salomon Logo 2 5 5" xfId="15291"/>
    <cellStyle name="Salomon Logo 2 5 6" xfId="15292"/>
    <cellStyle name="Salomon Logo 2 5 7" xfId="15293"/>
    <cellStyle name="Salomon Logo 2 5 8" xfId="15294"/>
    <cellStyle name="Salomon Logo 2 5 9" xfId="15295"/>
    <cellStyle name="Salomon Logo 2 6" xfId="15296"/>
    <cellStyle name="Salomon Logo 2 6 10" xfId="15297"/>
    <cellStyle name="Salomon Logo 2 6 11" xfId="15298"/>
    <cellStyle name="Salomon Logo 2 6 12" xfId="15299"/>
    <cellStyle name="Salomon Logo 2 6 13" xfId="15300"/>
    <cellStyle name="Salomon Logo 2 6 14" xfId="15301"/>
    <cellStyle name="Salomon Logo 2 6 15" xfId="15302"/>
    <cellStyle name="Salomon Logo 2 6 16" xfId="15303"/>
    <cellStyle name="Salomon Logo 2 6 17" xfId="15304"/>
    <cellStyle name="Salomon Logo 2 6 18" xfId="15305"/>
    <cellStyle name="Salomon Logo 2 6 19" xfId="15306"/>
    <cellStyle name="Salomon Logo 2 6 2" xfId="15307"/>
    <cellStyle name="Salomon Logo 2 6 2 10" xfId="15308"/>
    <cellStyle name="Salomon Logo 2 6 2 11" xfId="15309"/>
    <cellStyle name="Salomon Logo 2 6 2 12" xfId="15310"/>
    <cellStyle name="Salomon Logo 2 6 2 13" xfId="15311"/>
    <cellStyle name="Salomon Logo 2 6 2 14" xfId="15312"/>
    <cellStyle name="Salomon Logo 2 6 2 15" xfId="15313"/>
    <cellStyle name="Salomon Logo 2 6 2 16" xfId="15314"/>
    <cellStyle name="Salomon Logo 2 6 2 17" xfId="15315"/>
    <cellStyle name="Salomon Logo 2 6 2 18" xfId="15316"/>
    <cellStyle name="Salomon Logo 2 6 2 19" xfId="15317"/>
    <cellStyle name="Salomon Logo 2 6 2 2" xfId="15318"/>
    <cellStyle name="Salomon Logo 2 6 2 20" xfId="15319"/>
    <cellStyle name="Salomon Logo 2 6 2 21" xfId="15320"/>
    <cellStyle name="Salomon Logo 2 6 2 22" xfId="15321"/>
    <cellStyle name="Salomon Logo 2 6 2 23" xfId="15322"/>
    <cellStyle name="Salomon Logo 2 6 2 24" xfId="15323"/>
    <cellStyle name="Salomon Logo 2 6 2 25" xfId="15324"/>
    <cellStyle name="Salomon Logo 2 6 2 26" xfId="15325"/>
    <cellStyle name="Salomon Logo 2 6 2 27" xfId="15326"/>
    <cellStyle name="Salomon Logo 2 6 2 28" xfId="15327"/>
    <cellStyle name="Salomon Logo 2 6 2 29" xfId="15328"/>
    <cellStyle name="Salomon Logo 2 6 2 3" xfId="15329"/>
    <cellStyle name="Salomon Logo 2 6 2 30" xfId="15330"/>
    <cellStyle name="Salomon Logo 2 6 2 31" xfId="15331"/>
    <cellStyle name="Salomon Logo 2 6 2 32" xfId="15332"/>
    <cellStyle name="Salomon Logo 2 6 2 33" xfId="15333"/>
    <cellStyle name="Salomon Logo 2 6 2 34" xfId="15334"/>
    <cellStyle name="Salomon Logo 2 6 2 35" xfId="15335"/>
    <cellStyle name="Salomon Logo 2 6 2 36" xfId="15336"/>
    <cellStyle name="Salomon Logo 2 6 2 37" xfId="15337"/>
    <cellStyle name="Salomon Logo 2 6 2 38" xfId="15338"/>
    <cellStyle name="Salomon Logo 2 6 2 39" xfId="15339"/>
    <cellStyle name="Salomon Logo 2 6 2 4" xfId="15340"/>
    <cellStyle name="Salomon Logo 2 6 2 40" xfId="15341"/>
    <cellStyle name="Salomon Logo 2 6 2 41" xfId="15342"/>
    <cellStyle name="Salomon Logo 2 6 2 42" xfId="15343"/>
    <cellStyle name="Salomon Logo 2 6 2 43" xfId="15344"/>
    <cellStyle name="Salomon Logo 2 6 2 44" xfId="15345"/>
    <cellStyle name="Salomon Logo 2 6 2 45" xfId="15346"/>
    <cellStyle name="Salomon Logo 2 6 2 46" xfId="15347"/>
    <cellStyle name="Salomon Logo 2 6 2 47" xfId="15348"/>
    <cellStyle name="Salomon Logo 2 6 2 48" xfId="15349"/>
    <cellStyle name="Salomon Logo 2 6 2 49" xfId="15350"/>
    <cellStyle name="Salomon Logo 2 6 2 5" xfId="15351"/>
    <cellStyle name="Salomon Logo 2 6 2 50" xfId="15352"/>
    <cellStyle name="Salomon Logo 2 6 2 51" xfId="15353"/>
    <cellStyle name="Salomon Logo 2 6 2 52" xfId="15354"/>
    <cellStyle name="Salomon Logo 2 6 2 53" xfId="15355"/>
    <cellStyle name="Salomon Logo 2 6 2 54" xfId="15356"/>
    <cellStyle name="Salomon Logo 2 6 2 55" xfId="15357"/>
    <cellStyle name="Salomon Logo 2 6 2 56" xfId="15358"/>
    <cellStyle name="Salomon Logo 2 6 2 57" xfId="15359"/>
    <cellStyle name="Salomon Logo 2 6 2 58" xfId="15360"/>
    <cellStyle name="Salomon Logo 2 6 2 59" xfId="15361"/>
    <cellStyle name="Salomon Logo 2 6 2 6" xfId="15362"/>
    <cellStyle name="Salomon Logo 2 6 2 60" xfId="15363"/>
    <cellStyle name="Salomon Logo 2 6 2 61" xfId="15364"/>
    <cellStyle name="Salomon Logo 2 6 2 62" xfId="15365"/>
    <cellStyle name="Salomon Logo 2 6 2 63" xfId="15366"/>
    <cellStyle name="Salomon Logo 2 6 2 64" xfId="15367"/>
    <cellStyle name="Salomon Logo 2 6 2 65" xfId="15368"/>
    <cellStyle name="Salomon Logo 2 6 2 66" xfId="15369"/>
    <cellStyle name="Salomon Logo 2 6 2 7" xfId="15370"/>
    <cellStyle name="Salomon Logo 2 6 2 8" xfId="15371"/>
    <cellStyle name="Salomon Logo 2 6 2 9" xfId="15372"/>
    <cellStyle name="Salomon Logo 2 6 20" xfId="15373"/>
    <cellStyle name="Salomon Logo 2 6 21" xfId="15374"/>
    <cellStyle name="Salomon Logo 2 6 22" xfId="15375"/>
    <cellStyle name="Salomon Logo 2 6 23" xfId="15376"/>
    <cellStyle name="Salomon Logo 2 6 24" xfId="15377"/>
    <cellStyle name="Salomon Logo 2 6 25" xfId="15378"/>
    <cellStyle name="Salomon Logo 2 6 26" xfId="15379"/>
    <cellStyle name="Salomon Logo 2 6 27" xfId="15380"/>
    <cellStyle name="Salomon Logo 2 6 28" xfId="15381"/>
    <cellStyle name="Salomon Logo 2 6 29" xfId="15382"/>
    <cellStyle name="Salomon Logo 2 6 3" xfId="15383"/>
    <cellStyle name="Salomon Logo 2 6 3 10" xfId="15384"/>
    <cellStyle name="Salomon Logo 2 6 3 11" xfId="15385"/>
    <cellStyle name="Salomon Logo 2 6 3 12" xfId="15386"/>
    <cellStyle name="Salomon Logo 2 6 3 13" xfId="15387"/>
    <cellStyle name="Salomon Logo 2 6 3 14" xfId="15388"/>
    <cellStyle name="Salomon Logo 2 6 3 15" xfId="15389"/>
    <cellStyle name="Salomon Logo 2 6 3 16" xfId="15390"/>
    <cellStyle name="Salomon Logo 2 6 3 17" xfId="15391"/>
    <cellStyle name="Salomon Logo 2 6 3 18" xfId="15392"/>
    <cellStyle name="Salomon Logo 2 6 3 19" xfId="15393"/>
    <cellStyle name="Salomon Logo 2 6 3 2" xfId="15394"/>
    <cellStyle name="Salomon Logo 2 6 3 20" xfId="15395"/>
    <cellStyle name="Salomon Logo 2 6 3 21" xfId="15396"/>
    <cellStyle name="Salomon Logo 2 6 3 22" xfId="15397"/>
    <cellStyle name="Salomon Logo 2 6 3 23" xfId="15398"/>
    <cellStyle name="Salomon Logo 2 6 3 24" xfId="15399"/>
    <cellStyle name="Salomon Logo 2 6 3 25" xfId="15400"/>
    <cellStyle name="Salomon Logo 2 6 3 26" xfId="15401"/>
    <cellStyle name="Salomon Logo 2 6 3 27" xfId="15402"/>
    <cellStyle name="Salomon Logo 2 6 3 28" xfId="15403"/>
    <cellStyle name="Salomon Logo 2 6 3 29" xfId="15404"/>
    <cellStyle name="Salomon Logo 2 6 3 3" xfId="15405"/>
    <cellStyle name="Salomon Logo 2 6 3 30" xfId="15406"/>
    <cellStyle name="Salomon Logo 2 6 3 31" xfId="15407"/>
    <cellStyle name="Salomon Logo 2 6 3 32" xfId="15408"/>
    <cellStyle name="Salomon Logo 2 6 3 33" xfId="15409"/>
    <cellStyle name="Salomon Logo 2 6 3 34" xfId="15410"/>
    <cellStyle name="Salomon Logo 2 6 3 35" xfId="15411"/>
    <cellStyle name="Salomon Logo 2 6 3 36" xfId="15412"/>
    <cellStyle name="Salomon Logo 2 6 3 37" xfId="15413"/>
    <cellStyle name="Salomon Logo 2 6 3 38" xfId="15414"/>
    <cellStyle name="Salomon Logo 2 6 3 39" xfId="15415"/>
    <cellStyle name="Salomon Logo 2 6 3 4" xfId="15416"/>
    <cellStyle name="Salomon Logo 2 6 3 40" xfId="15417"/>
    <cellStyle name="Salomon Logo 2 6 3 41" xfId="15418"/>
    <cellStyle name="Salomon Logo 2 6 3 42" xfId="15419"/>
    <cellStyle name="Salomon Logo 2 6 3 43" xfId="15420"/>
    <cellStyle name="Salomon Logo 2 6 3 44" xfId="15421"/>
    <cellStyle name="Salomon Logo 2 6 3 45" xfId="15422"/>
    <cellStyle name="Salomon Logo 2 6 3 46" xfId="15423"/>
    <cellStyle name="Salomon Logo 2 6 3 47" xfId="15424"/>
    <cellStyle name="Salomon Logo 2 6 3 48" xfId="15425"/>
    <cellStyle name="Salomon Logo 2 6 3 49" xfId="15426"/>
    <cellStyle name="Salomon Logo 2 6 3 5" xfId="15427"/>
    <cellStyle name="Salomon Logo 2 6 3 50" xfId="15428"/>
    <cellStyle name="Salomon Logo 2 6 3 51" xfId="15429"/>
    <cellStyle name="Salomon Logo 2 6 3 52" xfId="15430"/>
    <cellStyle name="Salomon Logo 2 6 3 53" xfId="15431"/>
    <cellStyle name="Salomon Logo 2 6 3 54" xfId="15432"/>
    <cellStyle name="Salomon Logo 2 6 3 55" xfId="15433"/>
    <cellStyle name="Salomon Logo 2 6 3 56" xfId="15434"/>
    <cellStyle name="Salomon Logo 2 6 3 57" xfId="15435"/>
    <cellStyle name="Salomon Logo 2 6 3 58" xfId="15436"/>
    <cellStyle name="Salomon Logo 2 6 3 59" xfId="15437"/>
    <cellStyle name="Salomon Logo 2 6 3 6" xfId="15438"/>
    <cellStyle name="Salomon Logo 2 6 3 60" xfId="15439"/>
    <cellStyle name="Salomon Logo 2 6 3 61" xfId="15440"/>
    <cellStyle name="Salomon Logo 2 6 3 62" xfId="15441"/>
    <cellStyle name="Salomon Logo 2 6 3 63" xfId="15442"/>
    <cellStyle name="Salomon Logo 2 6 3 64" xfId="15443"/>
    <cellStyle name="Salomon Logo 2 6 3 7" xfId="15444"/>
    <cellStyle name="Salomon Logo 2 6 3 8" xfId="15445"/>
    <cellStyle name="Salomon Logo 2 6 3 9" xfId="15446"/>
    <cellStyle name="Salomon Logo 2 6 30" xfId="15447"/>
    <cellStyle name="Salomon Logo 2 6 31" xfId="15448"/>
    <cellStyle name="Salomon Logo 2 6 32" xfId="15449"/>
    <cellStyle name="Salomon Logo 2 6 33" xfId="15450"/>
    <cellStyle name="Salomon Logo 2 6 34" xfId="15451"/>
    <cellStyle name="Salomon Logo 2 6 4" xfId="15452"/>
    <cellStyle name="Salomon Logo 2 6 5" xfId="15453"/>
    <cellStyle name="Salomon Logo 2 6 6" xfId="15454"/>
    <cellStyle name="Salomon Logo 2 6 7" xfId="15455"/>
    <cellStyle name="Salomon Logo 2 6 8" xfId="15456"/>
    <cellStyle name="Salomon Logo 2 6 9" xfId="15457"/>
    <cellStyle name="Salomon Logo 2 7" xfId="15458"/>
    <cellStyle name="Salomon Logo 2 7 10" xfId="15459"/>
    <cellStyle name="Salomon Logo 2 7 11" xfId="15460"/>
    <cellStyle name="Salomon Logo 2 7 12" xfId="15461"/>
    <cellStyle name="Salomon Logo 2 7 13" xfId="15462"/>
    <cellStyle name="Salomon Logo 2 7 14" xfId="15463"/>
    <cellStyle name="Salomon Logo 2 7 15" xfId="15464"/>
    <cellStyle name="Salomon Logo 2 7 16" xfId="15465"/>
    <cellStyle name="Salomon Logo 2 7 17" xfId="15466"/>
    <cellStyle name="Salomon Logo 2 7 18" xfId="15467"/>
    <cellStyle name="Salomon Logo 2 7 19" xfId="15468"/>
    <cellStyle name="Salomon Logo 2 7 2" xfId="15469"/>
    <cellStyle name="Salomon Logo 2 7 20" xfId="15470"/>
    <cellStyle name="Salomon Logo 2 7 21" xfId="15471"/>
    <cellStyle name="Salomon Logo 2 7 22" xfId="15472"/>
    <cellStyle name="Salomon Logo 2 7 23" xfId="15473"/>
    <cellStyle name="Salomon Logo 2 7 24" xfId="15474"/>
    <cellStyle name="Salomon Logo 2 7 25" xfId="15475"/>
    <cellStyle name="Salomon Logo 2 7 26" xfId="15476"/>
    <cellStyle name="Salomon Logo 2 7 27" xfId="15477"/>
    <cellStyle name="Salomon Logo 2 7 28" xfId="15478"/>
    <cellStyle name="Salomon Logo 2 7 29" xfId="15479"/>
    <cellStyle name="Salomon Logo 2 7 3" xfId="15480"/>
    <cellStyle name="Salomon Logo 2 7 30" xfId="15481"/>
    <cellStyle name="Salomon Logo 2 7 31" xfId="15482"/>
    <cellStyle name="Salomon Logo 2 7 32" xfId="15483"/>
    <cellStyle name="Salomon Logo 2 7 33" xfId="15484"/>
    <cellStyle name="Salomon Logo 2 7 34" xfId="15485"/>
    <cellStyle name="Salomon Logo 2 7 35" xfId="15486"/>
    <cellStyle name="Salomon Logo 2 7 36" xfId="15487"/>
    <cellStyle name="Salomon Logo 2 7 37" xfId="15488"/>
    <cellStyle name="Salomon Logo 2 7 38" xfId="15489"/>
    <cellStyle name="Salomon Logo 2 7 39" xfId="15490"/>
    <cellStyle name="Salomon Logo 2 7 4" xfId="15491"/>
    <cellStyle name="Salomon Logo 2 7 40" xfId="15492"/>
    <cellStyle name="Salomon Logo 2 7 41" xfId="15493"/>
    <cellStyle name="Salomon Logo 2 7 42" xfId="15494"/>
    <cellStyle name="Salomon Logo 2 7 43" xfId="15495"/>
    <cellStyle name="Salomon Logo 2 7 44" xfId="15496"/>
    <cellStyle name="Salomon Logo 2 7 45" xfId="15497"/>
    <cellStyle name="Salomon Logo 2 7 46" xfId="15498"/>
    <cellStyle name="Salomon Logo 2 7 47" xfId="15499"/>
    <cellStyle name="Salomon Logo 2 7 48" xfId="15500"/>
    <cellStyle name="Salomon Logo 2 7 49" xfId="15501"/>
    <cellStyle name="Salomon Logo 2 7 5" xfId="15502"/>
    <cellStyle name="Salomon Logo 2 7 50" xfId="15503"/>
    <cellStyle name="Salomon Logo 2 7 51" xfId="15504"/>
    <cellStyle name="Salomon Logo 2 7 52" xfId="15505"/>
    <cellStyle name="Salomon Logo 2 7 53" xfId="15506"/>
    <cellStyle name="Salomon Logo 2 7 54" xfId="15507"/>
    <cellStyle name="Salomon Logo 2 7 55" xfId="15508"/>
    <cellStyle name="Salomon Logo 2 7 56" xfId="15509"/>
    <cellStyle name="Salomon Logo 2 7 57" xfId="15510"/>
    <cellStyle name="Salomon Logo 2 7 58" xfId="15511"/>
    <cellStyle name="Salomon Logo 2 7 59" xfId="15512"/>
    <cellStyle name="Salomon Logo 2 7 6" xfId="15513"/>
    <cellStyle name="Salomon Logo 2 7 60" xfId="15514"/>
    <cellStyle name="Salomon Logo 2 7 61" xfId="15515"/>
    <cellStyle name="Salomon Logo 2 7 62" xfId="15516"/>
    <cellStyle name="Salomon Logo 2 7 63" xfId="15517"/>
    <cellStyle name="Salomon Logo 2 7 64" xfId="15518"/>
    <cellStyle name="Salomon Logo 2 7 65" xfId="15519"/>
    <cellStyle name="Salomon Logo 2 7 66" xfId="15520"/>
    <cellStyle name="Salomon Logo 2 7 7" xfId="15521"/>
    <cellStyle name="Salomon Logo 2 7 8" xfId="15522"/>
    <cellStyle name="Salomon Logo 2 7 9" xfId="15523"/>
    <cellStyle name="Salomon Logo 2 8" xfId="15524"/>
    <cellStyle name="Salomon Logo 2 8 10" xfId="15525"/>
    <cellStyle name="Salomon Logo 2 8 11" xfId="15526"/>
    <cellStyle name="Salomon Logo 2 8 12" xfId="15527"/>
    <cellStyle name="Salomon Logo 2 8 13" xfId="15528"/>
    <cellStyle name="Salomon Logo 2 8 14" xfId="15529"/>
    <cellStyle name="Salomon Logo 2 8 15" xfId="15530"/>
    <cellStyle name="Salomon Logo 2 8 16" xfId="15531"/>
    <cellStyle name="Salomon Logo 2 8 17" xfId="15532"/>
    <cellStyle name="Salomon Logo 2 8 18" xfId="15533"/>
    <cellStyle name="Salomon Logo 2 8 19" xfId="15534"/>
    <cellStyle name="Salomon Logo 2 8 2" xfId="15535"/>
    <cellStyle name="Salomon Logo 2 8 20" xfId="15536"/>
    <cellStyle name="Salomon Logo 2 8 21" xfId="15537"/>
    <cellStyle name="Salomon Logo 2 8 22" xfId="15538"/>
    <cellStyle name="Salomon Logo 2 8 23" xfId="15539"/>
    <cellStyle name="Salomon Logo 2 8 24" xfId="15540"/>
    <cellStyle name="Salomon Logo 2 8 25" xfId="15541"/>
    <cellStyle name="Salomon Logo 2 8 26" xfId="15542"/>
    <cellStyle name="Salomon Logo 2 8 27" xfId="15543"/>
    <cellStyle name="Salomon Logo 2 8 28" xfId="15544"/>
    <cellStyle name="Salomon Logo 2 8 29" xfId="15545"/>
    <cellStyle name="Salomon Logo 2 8 3" xfId="15546"/>
    <cellStyle name="Salomon Logo 2 8 30" xfId="15547"/>
    <cellStyle name="Salomon Logo 2 8 31" xfId="15548"/>
    <cellStyle name="Salomon Logo 2 8 32" xfId="15549"/>
    <cellStyle name="Salomon Logo 2 8 33" xfId="15550"/>
    <cellStyle name="Salomon Logo 2 8 34" xfId="15551"/>
    <cellStyle name="Salomon Logo 2 8 35" xfId="15552"/>
    <cellStyle name="Salomon Logo 2 8 36" xfId="15553"/>
    <cellStyle name="Salomon Logo 2 8 37" xfId="15554"/>
    <cellStyle name="Salomon Logo 2 8 38" xfId="15555"/>
    <cellStyle name="Salomon Logo 2 8 39" xfId="15556"/>
    <cellStyle name="Salomon Logo 2 8 4" xfId="15557"/>
    <cellStyle name="Salomon Logo 2 8 40" xfId="15558"/>
    <cellStyle name="Salomon Logo 2 8 41" xfId="15559"/>
    <cellStyle name="Salomon Logo 2 8 42" xfId="15560"/>
    <cellStyle name="Salomon Logo 2 8 43" xfId="15561"/>
    <cellStyle name="Salomon Logo 2 8 44" xfId="15562"/>
    <cellStyle name="Salomon Logo 2 8 45" xfId="15563"/>
    <cellStyle name="Salomon Logo 2 8 46" xfId="15564"/>
    <cellStyle name="Salomon Logo 2 8 47" xfId="15565"/>
    <cellStyle name="Salomon Logo 2 8 48" xfId="15566"/>
    <cellStyle name="Salomon Logo 2 8 49" xfId="15567"/>
    <cellStyle name="Salomon Logo 2 8 5" xfId="15568"/>
    <cellStyle name="Salomon Logo 2 8 50" xfId="15569"/>
    <cellStyle name="Salomon Logo 2 8 51" xfId="15570"/>
    <cellStyle name="Salomon Logo 2 8 52" xfId="15571"/>
    <cellStyle name="Salomon Logo 2 8 53" xfId="15572"/>
    <cellStyle name="Salomon Logo 2 8 54" xfId="15573"/>
    <cellStyle name="Salomon Logo 2 8 55" xfId="15574"/>
    <cellStyle name="Salomon Logo 2 8 56" xfId="15575"/>
    <cellStyle name="Salomon Logo 2 8 57" xfId="15576"/>
    <cellStyle name="Salomon Logo 2 8 58" xfId="15577"/>
    <cellStyle name="Salomon Logo 2 8 59" xfId="15578"/>
    <cellStyle name="Salomon Logo 2 8 6" xfId="15579"/>
    <cellStyle name="Salomon Logo 2 8 60" xfId="15580"/>
    <cellStyle name="Salomon Logo 2 8 61" xfId="15581"/>
    <cellStyle name="Salomon Logo 2 8 62" xfId="15582"/>
    <cellStyle name="Salomon Logo 2 8 63" xfId="15583"/>
    <cellStyle name="Salomon Logo 2 8 64" xfId="15584"/>
    <cellStyle name="Salomon Logo 2 8 7" xfId="15585"/>
    <cellStyle name="Salomon Logo 2 8 8" xfId="15586"/>
    <cellStyle name="Salomon Logo 2 8 9" xfId="15587"/>
    <cellStyle name="Salomon Logo 2 9" xfId="15588"/>
    <cellStyle name="Salomon Logo 20" xfId="15589"/>
    <cellStyle name="Salomon Logo 21" xfId="15590"/>
    <cellStyle name="Salomon Logo 22" xfId="15591"/>
    <cellStyle name="Salomon Logo 23" xfId="15592"/>
    <cellStyle name="Salomon Logo 24" xfId="15593"/>
    <cellStyle name="Salomon Logo 25" xfId="15594"/>
    <cellStyle name="Salomon Logo 26" xfId="15595"/>
    <cellStyle name="Salomon Logo 27" xfId="15596"/>
    <cellStyle name="Salomon Logo 28" xfId="15597"/>
    <cellStyle name="Salomon Logo 29" xfId="15598"/>
    <cellStyle name="Salomon Logo 3" xfId="15599"/>
    <cellStyle name="Salomon Logo 3 10" xfId="15600"/>
    <cellStyle name="Salomon Logo 3 11" xfId="15601"/>
    <cellStyle name="Salomon Logo 3 12" xfId="15602"/>
    <cellStyle name="Salomon Logo 3 13" xfId="15603"/>
    <cellStyle name="Salomon Logo 3 14" xfId="15604"/>
    <cellStyle name="Salomon Logo 3 15" xfId="15605"/>
    <cellStyle name="Salomon Logo 3 16" xfId="15606"/>
    <cellStyle name="Salomon Logo 3 17" xfId="15607"/>
    <cellStyle name="Salomon Logo 3 18" xfId="15608"/>
    <cellStyle name="Salomon Logo 3 19" xfId="15609"/>
    <cellStyle name="Salomon Logo 3 2" xfId="15610"/>
    <cellStyle name="Salomon Logo 3 2 10" xfId="15611"/>
    <cellStyle name="Salomon Logo 3 2 11" xfId="15612"/>
    <cellStyle name="Salomon Logo 3 2 12" xfId="15613"/>
    <cellStyle name="Salomon Logo 3 2 13" xfId="15614"/>
    <cellStyle name="Salomon Logo 3 2 14" xfId="15615"/>
    <cellStyle name="Salomon Logo 3 2 15" xfId="15616"/>
    <cellStyle name="Salomon Logo 3 2 16" xfId="15617"/>
    <cellStyle name="Salomon Logo 3 2 17" xfId="15618"/>
    <cellStyle name="Salomon Logo 3 2 18" xfId="15619"/>
    <cellStyle name="Salomon Logo 3 2 19" xfId="15620"/>
    <cellStyle name="Salomon Logo 3 2 2" xfId="15621"/>
    <cellStyle name="Salomon Logo 3 2 2 10" xfId="15622"/>
    <cellStyle name="Salomon Logo 3 2 2 11" xfId="15623"/>
    <cellStyle name="Salomon Logo 3 2 2 12" xfId="15624"/>
    <cellStyle name="Salomon Logo 3 2 2 13" xfId="15625"/>
    <cellStyle name="Salomon Logo 3 2 2 14" xfId="15626"/>
    <cellStyle name="Salomon Logo 3 2 2 15" xfId="15627"/>
    <cellStyle name="Salomon Logo 3 2 2 16" xfId="15628"/>
    <cellStyle name="Salomon Logo 3 2 2 17" xfId="15629"/>
    <cellStyle name="Salomon Logo 3 2 2 18" xfId="15630"/>
    <cellStyle name="Salomon Logo 3 2 2 19" xfId="15631"/>
    <cellStyle name="Salomon Logo 3 2 2 2" xfId="15632"/>
    <cellStyle name="Salomon Logo 3 2 2 2 10" xfId="15633"/>
    <cellStyle name="Salomon Logo 3 2 2 2 11" xfId="15634"/>
    <cellStyle name="Salomon Logo 3 2 2 2 12" xfId="15635"/>
    <cellStyle name="Salomon Logo 3 2 2 2 13" xfId="15636"/>
    <cellStyle name="Salomon Logo 3 2 2 2 14" xfId="15637"/>
    <cellStyle name="Salomon Logo 3 2 2 2 15" xfId="15638"/>
    <cellStyle name="Salomon Logo 3 2 2 2 16" xfId="15639"/>
    <cellStyle name="Salomon Logo 3 2 2 2 17" xfId="15640"/>
    <cellStyle name="Salomon Logo 3 2 2 2 18" xfId="15641"/>
    <cellStyle name="Salomon Logo 3 2 2 2 19" xfId="15642"/>
    <cellStyle name="Salomon Logo 3 2 2 2 2" xfId="15643"/>
    <cellStyle name="Salomon Logo 3 2 2 2 20" xfId="15644"/>
    <cellStyle name="Salomon Logo 3 2 2 2 21" xfId="15645"/>
    <cellStyle name="Salomon Logo 3 2 2 2 22" xfId="15646"/>
    <cellStyle name="Salomon Logo 3 2 2 2 23" xfId="15647"/>
    <cellStyle name="Salomon Logo 3 2 2 2 24" xfId="15648"/>
    <cellStyle name="Salomon Logo 3 2 2 2 25" xfId="15649"/>
    <cellStyle name="Salomon Logo 3 2 2 2 26" xfId="15650"/>
    <cellStyle name="Salomon Logo 3 2 2 2 27" xfId="15651"/>
    <cellStyle name="Salomon Logo 3 2 2 2 28" xfId="15652"/>
    <cellStyle name="Salomon Logo 3 2 2 2 29" xfId="15653"/>
    <cellStyle name="Salomon Logo 3 2 2 2 3" xfId="15654"/>
    <cellStyle name="Salomon Logo 3 2 2 2 30" xfId="15655"/>
    <cellStyle name="Salomon Logo 3 2 2 2 31" xfId="15656"/>
    <cellStyle name="Salomon Logo 3 2 2 2 32" xfId="15657"/>
    <cellStyle name="Salomon Logo 3 2 2 2 33" xfId="15658"/>
    <cellStyle name="Salomon Logo 3 2 2 2 34" xfId="15659"/>
    <cellStyle name="Salomon Logo 3 2 2 2 35" xfId="15660"/>
    <cellStyle name="Salomon Logo 3 2 2 2 36" xfId="15661"/>
    <cellStyle name="Salomon Logo 3 2 2 2 37" xfId="15662"/>
    <cellStyle name="Salomon Logo 3 2 2 2 38" xfId="15663"/>
    <cellStyle name="Salomon Logo 3 2 2 2 39" xfId="15664"/>
    <cellStyle name="Salomon Logo 3 2 2 2 4" xfId="15665"/>
    <cellStyle name="Salomon Logo 3 2 2 2 40" xfId="15666"/>
    <cellStyle name="Salomon Logo 3 2 2 2 41" xfId="15667"/>
    <cellStyle name="Salomon Logo 3 2 2 2 42" xfId="15668"/>
    <cellStyle name="Salomon Logo 3 2 2 2 43" xfId="15669"/>
    <cellStyle name="Salomon Logo 3 2 2 2 44" xfId="15670"/>
    <cellStyle name="Salomon Logo 3 2 2 2 45" xfId="15671"/>
    <cellStyle name="Salomon Logo 3 2 2 2 46" xfId="15672"/>
    <cellStyle name="Salomon Logo 3 2 2 2 47" xfId="15673"/>
    <cellStyle name="Salomon Logo 3 2 2 2 48" xfId="15674"/>
    <cellStyle name="Salomon Logo 3 2 2 2 49" xfId="15675"/>
    <cellStyle name="Salomon Logo 3 2 2 2 5" xfId="15676"/>
    <cellStyle name="Salomon Logo 3 2 2 2 50" xfId="15677"/>
    <cellStyle name="Salomon Logo 3 2 2 2 51" xfId="15678"/>
    <cellStyle name="Salomon Logo 3 2 2 2 52" xfId="15679"/>
    <cellStyle name="Salomon Logo 3 2 2 2 53" xfId="15680"/>
    <cellStyle name="Salomon Logo 3 2 2 2 54" xfId="15681"/>
    <cellStyle name="Salomon Logo 3 2 2 2 55" xfId="15682"/>
    <cellStyle name="Salomon Logo 3 2 2 2 56" xfId="15683"/>
    <cellStyle name="Salomon Logo 3 2 2 2 57" xfId="15684"/>
    <cellStyle name="Salomon Logo 3 2 2 2 58" xfId="15685"/>
    <cellStyle name="Salomon Logo 3 2 2 2 59" xfId="15686"/>
    <cellStyle name="Salomon Logo 3 2 2 2 6" xfId="15687"/>
    <cellStyle name="Salomon Logo 3 2 2 2 60" xfId="15688"/>
    <cellStyle name="Salomon Logo 3 2 2 2 61" xfId="15689"/>
    <cellStyle name="Salomon Logo 3 2 2 2 62" xfId="15690"/>
    <cellStyle name="Salomon Logo 3 2 2 2 63" xfId="15691"/>
    <cellStyle name="Salomon Logo 3 2 2 2 64" xfId="15692"/>
    <cellStyle name="Salomon Logo 3 2 2 2 65" xfId="15693"/>
    <cellStyle name="Salomon Logo 3 2 2 2 66" xfId="15694"/>
    <cellStyle name="Salomon Logo 3 2 2 2 7" xfId="15695"/>
    <cellStyle name="Salomon Logo 3 2 2 2 8" xfId="15696"/>
    <cellStyle name="Salomon Logo 3 2 2 2 9" xfId="15697"/>
    <cellStyle name="Salomon Logo 3 2 2 20" xfId="15698"/>
    <cellStyle name="Salomon Logo 3 2 2 21" xfId="15699"/>
    <cellStyle name="Salomon Logo 3 2 2 22" xfId="15700"/>
    <cellStyle name="Salomon Logo 3 2 2 23" xfId="15701"/>
    <cellStyle name="Salomon Logo 3 2 2 24" xfId="15702"/>
    <cellStyle name="Salomon Logo 3 2 2 25" xfId="15703"/>
    <cellStyle name="Salomon Logo 3 2 2 26" xfId="15704"/>
    <cellStyle name="Salomon Logo 3 2 2 27" xfId="15705"/>
    <cellStyle name="Salomon Logo 3 2 2 28" xfId="15706"/>
    <cellStyle name="Salomon Logo 3 2 2 29" xfId="15707"/>
    <cellStyle name="Salomon Logo 3 2 2 3" xfId="15708"/>
    <cellStyle name="Salomon Logo 3 2 2 3 10" xfId="15709"/>
    <cellStyle name="Salomon Logo 3 2 2 3 11" xfId="15710"/>
    <cellStyle name="Salomon Logo 3 2 2 3 12" xfId="15711"/>
    <cellStyle name="Salomon Logo 3 2 2 3 13" xfId="15712"/>
    <cellStyle name="Salomon Logo 3 2 2 3 14" xfId="15713"/>
    <cellStyle name="Salomon Logo 3 2 2 3 15" xfId="15714"/>
    <cellStyle name="Salomon Logo 3 2 2 3 16" xfId="15715"/>
    <cellStyle name="Salomon Logo 3 2 2 3 17" xfId="15716"/>
    <cellStyle name="Salomon Logo 3 2 2 3 18" xfId="15717"/>
    <cellStyle name="Salomon Logo 3 2 2 3 19" xfId="15718"/>
    <cellStyle name="Salomon Logo 3 2 2 3 2" xfId="15719"/>
    <cellStyle name="Salomon Logo 3 2 2 3 20" xfId="15720"/>
    <cellStyle name="Salomon Logo 3 2 2 3 21" xfId="15721"/>
    <cellStyle name="Salomon Logo 3 2 2 3 22" xfId="15722"/>
    <cellStyle name="Salomon Logo 3 2 2 3 23" xfId="15723"/>
    <cellStyle name="Salomon Logo 3 2 2 3 24" xfId="15724"/>
    <cellStyle name="Salomon Logo 3 2 2 3 25" xfId="15725"/>
    <cellStyle name="Salomon Logo 3 2 2 3 26" xfId="15726"/>
    <cellStyle name="Salomon Logo 3 2 2 3 27" xfId="15727"/>
    <cellStyle name="Salomon Logo 3 2 2 3 28" xfId="15728"/>
    <cellStyle name="Salomon Logo 3 2 2 3 29" xfId="15729"/>
    <cellStyle name="Salomon Logo 3 2 2 3 3" xfId="15730"/>
    <cellStyle name="Salomon Logo 3 2 2 3 30" xfId="15731"/>
    <cellStyle name="Salomon Logo 3 2 2 3 31" xfId="15732"/>
    <cellStyle name="Salomon Logo 3 2 2 3 32" xfId="15733"/>
    <cellStyle name="Salomon Logo 3 2 2 3 33" xfId="15734"/>
    <cellStyle name="Salomon Logo 3 2 2 3 34" xfId="15735"/>
    <cellStyle name="Salomon Logo 3 2 2 3 35" xfId="15736"/>
    <cellStyle name="Salomon Logo 3 2 2 3 36" xfId="15737"/>
    <cellStyle name="Salomon Logo 3 2 2 3 37" xfId="15738"/>
    <cellStyle name="Salomon Logo 3 2 2 3 38" xfId="15739"/>
    <cellStyle name="Salomon Logo 3 2 2 3 39" xfId="15740"/>
    <cellStyle name="Salomon Logo 3 2 2 3 4" xfId="15741"/>
    <cellStyle name="Salomon Logo 3 2 2 3 40" xfId="15742"/>
    <cellStyle name="Salomon Logo 3 2 2 3 41" xfId="15743"/>
    <cellStyle name="Salomon Logo 3 2 2 3 42" xfId="15744"/>
    <cellStyle name="Salomon Logo 3 2 2 3 43" xfId="15745"/>
    <cellStyle name="Salomon Logo 3 2 2 3 44" xfId="15746"/>
    <cellStyle name="Salomon Logo 3 2 2 3 45" xfId="15747"/>
    <cellStyle name="Salomon Logo 3 2 2 3 46" xfId="15748"/>
    <cellStyle name="Salomon Logo 3 2 2 3 47" xfId="15749"/>
    <cellStyle name="Salomon Logo 3 2 2 3 48" xfId="15750"/>
    <cellStyle name="Salomon Logo 3 2 2 3 49" xfId="15751"/>
    <cellStyle name="Salomon Logo 3 2 2 3 5" xfId="15752"/>
    <cellStyle name="Salomon Logo 3 2 2 3 50" xfId="15753"/>
    <cellStyle name="Salomon Logo 3 2 2 3 51" xfId="15754"/>
    <cellStyle name="Salomon Logo 3 2 2 3 52" xfId="15755"/>
    <cellStyle name="Salomon Logo 3 2 2 3 53" xfId="15756"/>
    <cellStyle name="Salomon Logo 3 2 2 3 54" xfId="15757"/>
    <cellStyle name="Salomon Logo 3 2 2 3 55" xfId="15758"/>
    <cellStyle name="Salomon Logo 3 2 2 3 56" xfId="15759"/>
    <cellStyle name="Salomon Logo 3 2 2 3 57" xfId="15760"/>
    <cellStyle name="Salomon Logo 3 2 2 3 58" xfId="15761"/>
    <cellStyle name="Salomon Logo 3 2 2 3 59" xfId="15762"/>
    <cellStyle name="Salomon Logo 3 2 2 3 6" xfId="15763"/>
    <cellStyle name="Salomon Logo 3 2 2 3 60" xfId="15764"/>
    <cellStyle name="Salomon Logo 3 2 2 3 61" xfId="15765"/>
    <cellStyle name="Salomon Logo 3 2 2 3 62" xfId="15766"/>
    <cellStyle name="Salomon Logo 3 2 2 3 63" xfId="15767"/>
    <cellStyle name="Salomon Logo 3 2 2 3 64" xfId="15768"/>
    <cellStyle name="Salomon Logo 3 2 2 3 7" xfId="15769"/>
    <cellStyle name="Salomon Logo 3 2 2 3 8" xfId="15770"/>
    <cellStyle name="Salomon Logo 3 2 2 3 9" xfId="15771"/>
    <cellStyle name="Salomon Logo 3 2 2 30" xfId="15772"/>
    <cellStyle name="Salomon Logo 3 2 2 31" xfId="15773"/>
    <cellStyle name="Salomon Logo 3 2 2 32" xfId="15774"/>
    <cellStyle name="Salomon Logo 3 2 2 33" xfId="15775"/>
    <cellStyle name="Salomon Logo 3 2 2 34" xfId="15776"/>
    <cellStyle name="Salomon Logo 3 2 2 4" xfId="15777"/>
    <cellStyle name="Salomon Logo 3 2 2 5" xfId="15778"/>
    <cellStyle name="Salomon Logo 3 2 2 6" xfId="15779"/>
    <cellStyle name="Salomon Logo 3 2 2 7" xfId="15780"/>
    <cellStyle name="Salomon Logo 3 2 2 8" xfId="15781"/>
    <cellStyle name="Salomon Logo 3 2 2 9" xfId="15782"/>
    <cellStyle name="Salomon Logo 3 2 20" xfId="15783"/>
    <cellStyle name="Salomon Logo 3 2 21" xfId="15784"/>
    <cellStyle name="Salomon Logo 3 2 22" xfId="15785"/>
    <cellStyle name="Salomon Logo 3 2 23" xfId="15786"/>
    <cellStyle name="Salomon Logo 3 2 24" xfId="15787"/>
    <cellStyle name="Salomon Logo 3 2 25" xfId="15788"/>
    <cellStyle name="Salomon Logo 3 2 26" xfId="15789"/>
    <cellStyle name="Salomon Logo 3 2 27" xfId="15790"/>
    <cellStyle name="Salomon Logo 3 2 28" xfId="15791"/>
    <cellStyle name="Salomon Logo 3 2 29" xfId="15792"/>
    <cellStyle name="Salomon Logo 3 2 3" xfId="15793"/>
    <cellStyle name="Salomon Logo 3 2 3 10" xfId="15794"/>
    <cellStyle name="Salomon Logo 3 2 3 11" xfId="15795"/>
    <cellStyle name="Salomon Logo 3 2 3 12" xfId="15796"/>
    <cellStyle name="Salomon Logo 3 2 3 13" xfId="15797"/>
    <cellStyle name="Salomon Logo 3 2 3 14" xfId="15798"/>
    <cellStyle name="Salomon Logo 3 2 3 15" xfId="15799"/>
    <cellStyle name="Salomon Logo 3 2 3 16" xfId="15800"/>
    <cellStyle name="Salomon Logo 3 2 3 17" xfId="15801"/>
    <cellStyle name="Salomon Logo 3 2 3 18" xfId="15802"/>
    <cellStyle name="Salomon Logo 3 2 3 19" xfId="15803"/>
    <cellStyle name="Salomon Logo 3 2 3 2" xfId="15804"/>
    <cellStyle name="Salomon Logo 3 2 3 2 10" xfId="15805"/>
    <cellStyle name="Salomon Logo 3 2 3 2 11" xfId="15806"/>
    <cellStyle name="Salomon Logo 3 2 3 2 12" xfId="15807"/>
    <cellStyle name="Salomon Logo 3 2 3 2 13" xfId="15808"/>
    <cellStyle name="Salomon Logo 3 2 3 2 14" xfId="15809"/>
    <cellStyle name="Salomon Logo 3 2 3 2 15" xfId="15810"/>
    <cellStyle name="Salomon Logo 3 2 3 2 16" xfId="15811"/>
    <cellStyle name="Salomon Logo 3 2 3 2 17" xfId="15812"/>
    <cellStyle name="Salomon Logo 3 2 3 2 18" xfId="15813"/>
    <cellStyle name="Salomon Logo 3 2 3 2 19" xfId="15814"/>
    <cellStyle name="Salomon Logo 3 2 3 2 2" xfId="15815"/>
    <cellStyle name="Salomon Logo 3 2 3 2 20" xfId="15816"/>
    <cellStyle name="Salomon Logo 3 2 3 2 21" xfId="15817"/>
    <cellStyle name="Salomon Logo 3 2 3 2 22" xfId="15818"/>
    <cellStyle name="Salomon Logo 3 2 3 2 23" xfId="15819"/>
    <cellStyle name="Salomon Logo 3 2 3 2 24" xfId="15820"/>
    <cellStyle name="Salomon Logo 3 2 3 2 25" xfId="15821"/>
    <cellStyle name="Salomon Logo 3 2 3 2 26" xfId="15822"/>
    <cellStyle name="Salomon Logo 3 2 3 2 27" xfId="15823"/>
    <cellStyle name="Salomon Logo 3 2 3 2 28" xfId="15824"/>
    <cellStyle name="Salomon Logo 3 2 3 2 29" xfId="15825"/>
    <cellStyle name="Salomon Logo 3 2 3 2 3" xfId="15826"/>
    <cellStyle name="Salomon Logo 3 2 3 2 30" xfId="15827"/>
    <cellStyle name="Salomon Logo 3 2 3 2 31" xfId="15828"/>
    <cellStyle name="Salomon Logo 3 2 3 2 32" xfId="15829"/>
    <cellStyle name="Salomon Logo 3 2 3 2 33" xfId="15830"/>
    <cellStyle name="Salomon Logo 3 2 3 2 34" xfId="15831"/>
    <cellStyle name="Salomon Logo 3 2 3 2 35" xfId="15832"/>
    <cellStyle name="Salomon Logo 3 2 3 2 36" xfId="15833"/>
    <cellStyle name="Salomon Logo 3 2 3 2 37" xfId="15834"/>
    <cellStyle name="Salomon Logo 3 2 3 2 38" xfId="15835"/>
    <cellStyle name="Salomon Logo 3 2 3 2 39" xfId="15836"/>
    <cellStyle name="Salomon Logo 3 2 3 2 4" xfId="15837"/>
    <cellStyle name="Salomon Logo 3 2 3 2 40" xfId="15838"/>
    <cellStyle name="Salomon Logo 3 2 3 2 41" xfId="15839"/>
    <cellStyle name="Salomon Logo 3 2 3 2 42" xfId="15840"/>
    <cellStyle name="Salomon Logo 3 2 3 2 43" xfId="15841"/>
    <cellStyle name="Salomon Logo 3 2 3 2 44" xfId="15842"/>
    <cellStyle name="Salomon Logo 3 2 3 2 45" xfId="15843"/>
    <cellStyle name="Salomon Logo 3 2 3 2 46" xfId="15844"/>
    <cellStyle name="Salomon Logo 3 2 3 2 47" xfId="15845"/>
    <cellStyle name="Salomon Logo 3 2 3 2 48" xfId="15846"/>
    <cellStyle name="Salomon Logo 3 2 3 2 49" xfId="15847"/>
    <cellStyle name="Salomon Logo 3 2 3 2 5" xfId="15848"/>
    <cellStyle name="Salomon Logo 3 2 3 2 50" xfId="15849"/>
    <cellStyle name="Salomon Logo 3 2 3 2 51" xfId="15850"/>
    <cellStyle name="Salomon Logo 3 2 3 2 52" xfId="15851"/>
    <cellStyle name="Salomon Logo 3 2 3 2 53" xfId="15852"/>
    <cellStyle name="Salomon Logo 3 2 3 2 54" xfId="15853"/>
    <cellStyle name="Salomon Logo 3 2 3 2 55" xfId="15854"/>
    <cellStyle name="Salomon Logo 3 2 3 2 56" xfId="15855"/>
    <cellStyle name="Salomon Logo 3 2 3 2 57" xfId="15856"/>
    <cellStyle name="Salomon Logo 3 2 3 2 58" xfId="15857"/>
    <cellStyle name="Salomon Logo 3 2 3 2 59" xfId="15858"/>
    <cellStyle name="Salomon Logo 3 2 3 2 6" xfId="15859"/>
    <cellStyle name="Salomon Logo 3 2 3 2 60" xfId="15860"/>
    <cellStyle name="Salomon Logo 3 2 3 2 61" xfId="15861"/>
    <cellStyle name="Salomon Logo 3 2 3 2 62" xfId="15862"/>
    <cellStyle name="Salomon Logo 3 2 3 2 63" xfId="15863"/>
    <cellStyle name="Salomon Logo 3 2 3 2 64" xfId="15864"/>
    <cellStyle name="Salomon Logo 3 2 3 2 65" xfId="15865"/>
    <cellStyle name="Salomon Logo 3 2 3 2 66" xfId="15866"/>
    <cellStyle name="Salomon Logo 3 2 3 2 7" xfId="15867"/>
    <cellStyle name="Salomon Logo 3 2 3 2 8" xfId="15868"/>
    <cellStyle name="Salomon Logo 3 2 3 2 9" xfId="15869"/>
    <cellStyle name="Salomon Logo 3 2 3 20" xfId="15870"/>
    <cellStyle name="Salomon Logo 3 2 3 21" xfId="15871"/>
    <cellStyle name="Salomon Logo 3 2 3 22" xfId="15872"/>
    <cellStyle name="Salomon Logo 3 2 3 23" xfId="15873"/>
    <cellStyle name="Salomon Logo 3 2 3 24" xfId="15874"/>
    <cellStyle name="Salomon Logo 3 2 3 25" xfId="15875"/>
    <cellStyle name="Salomon Logo 3 2 3 26" xfId="15876"/>
    <cellStyle name="Salomon Logo 3 2 3 27" xfId="15877"/>
    <cellStyle name="Salomon Logo 3 2 3 28" xfId="15878"/>
    <cellStyle name="Salomon Logo 3 2 3 29" xfId="15879"/>
    <cellStyle name="Salomon Logo 3 2 3 3" xfId="15880"/>
    <cellStyle name="Salomon Logo 3 2 3 3 10" xfId="15881"/>
    <cellStyle name="Salomon Logo 3 2 3 3 11" xfId="15882"/>
    <cellStyle name="Salomon Logo 3 2 3 3 12" xfId="15883"/>
    <cellStyle name="Salomon Logo 3 2 3 3 13" xfId="15884"/>
    <cellStyle name="Salomon Logo 3 2 3 3 14" xfId="15885"/>
    <cellStyle name="Salomon Logo 3 2 3 3 15" xfId="15886"/>
    <cellStyle name="Salomon Logo 3 2 3 3 16" xfId="15887"/>
    <cellStyle name="Salomon Logo 3 2 3 3 17" xfId="15888"/>
    <cellStyle name="Salomon Logo 3 2 3 3 18" xfId="15889"/>
    <cellStyle name="Salomon Logo 3 2 3 3 19" xfId="15890"/>
    <cellStyle name="Salomon Logo 3 2 3 3 2" xfId="15891"/>
    <cellStyle name="Salomon Logo 3 2 3 3 20" xfId="15892"/>
    <cellStyle name="Salomon Logo 3 2 3 3 21" xfId="15893"/>
    <cellStyle name="Salomon Logo 3 2 3 3 22" xfId="15894"/>
    <cellStyle name="Salomon Logo 3 2 3 3 23" xfId="15895"/>
    <cellStyle name="Salomon Logo 3 2 3 3 24" xfId="15896"/>
    <cellStyle name="Salomon Logo 3 2 3 3 25" xfId="15897"/>
    <cellStyle name="Salomon Logo 3 2 3 3 26" xfId="15898"/>
    <cellStyle name="Salomon Logo 3 2 3 3 27" xfId="15899"/>
    <cellStyle name="Salomon Logo 3 2 3 3 28" xfId="15900"/>
    <cellStyle name="Salomon Logo 3 2 3 3 29" xfId="15901"/>
    <cellStyle name="Salomon Logo 3 2 3 3 3" xfId="15902"/>
    <cellStyle name="Salomon Logo 3 2 3 3 30" xfId="15903"/>
    <cellStyle name="Salomon Logo 3 2 3 3 31" xfId="15904"/>
    <cellStyle name="Salomon Logo 3 2 3 3 32" xfId="15905"/>
    <cellStyle name="Salomon Logo 3 2 3 3 33" xfId="15906"/>
    <cellStyle name="Salomon Logo 3 2 3 3 34" xfId="15907"/>
    <cellStyle name="Salomon Logo 3 2 3 3 35" xfId="15908"/>
    <cellStyle name="Salomon Logo 3 2 3 3 36" xfId="15909"/>
    <cellStyle name="Salomon Logo 3 2 3 3 37" xfId="15910"/>
    <cellStyle name="Salomon Logo 3 2 3 3 38" xfId="15911"/>
    <cellStyle name="Salomon Logo 3 2 3 3 39" xfId="15912"/>
    <cellStyle name="Salomon Logo 3 2 3 3 4" xfId="15913"/>
    <cellStyle name="Salomon Logo 3 2 3 3 40" xfId="15914"/>
    <cellStyle name="Salomon Logo 3 2 3 3 41" xfId="15915"/>
    <cellStyle name="Salomon Logo 3 2 3 3 42" xfId="15916"/>
    <cellStyle name="Salomon Logo 3 2 3 3 43" xfId="15917"/>
    <cellStyle name="Salomon Logo 3 2 3 3 44" xfId="15918"/>
    <cellStyle name="Salomon Logo 3 2 3 3 45" xfId="15919"/>
    <cellStyle name="Salomon Logo 3 2 3 3 46" xfId="15920"/>
    <cellStyle name="Salomon Logo 3 2 3 3 47" xfId="15921"/>
    <cellStyle name="Salomon Logo 3 2 3 3 48" xfId="15922"/>
    <cellStyle name="Salomon Logo 3 2 3 3 49" xfId="15923"/>
    <cellStyle name="Salomon Logo 3 2 3 3 5" xfId="15924"/>
    <cellStyle name="Salomon Logo 3 2 3 3 50" xfId="15925"/>
    <cellStyle name="Salomon Logo 3 2 3 3 51" xfId="15926"/>
    <cellStyle name="Salomon Logo 3 2 3 3 52" xfId="15927"/>
    <cellStyle name="Salomon Logo 3 2 3 3 53" xfId="15928"/>
    <cellStyle name="Salomon Logo 3 2 3 3 54" xfId="15929"/>
    <cellStyle name="Salomon Logo 3 2 3 3 55" xfId="15930"/>
    <cellStyle name="Salomon Logo 3 2 3 3 56" xfId="15931"/>
    <cellStyle name="Salomon Logo 3 2 3 3 57" xfId="15932"/>
    <cellStyle name="Salomon Logo 3 2 3 3 58" xfId="15933"/>
    <cellStyle name="Salomon Logo 3 2 3 3 59" xfId="15934"/>
    <cellStyle name="Salomon Logo 3 2 3 3 6" xfId="15935"/>
    <cellStyle name="Salomon Logo 3 2 3 3 60" xfId="15936"/>
    <cellStyle name="Salomon Logo 3 2 3 3 61" xfId="15937"/>
    <cellStyle name="Salomon Logo 3 2 3 3 62" xfId="15938"/>
    <cellStyle name="Salomon Logo 3 2 3 3 63" xfId="15939"/>
    <cellStyle name="Salomon Logo 3 2 3 3 64" xfId="15940"/>
    <cellStyle name="Salomon Logo 3 2 3 3 7" xfId="15941"/>
    <cellStyle name="Salomon Logo 3 2 3 3 8" xfId="15942"/>
    <cellStyle name="Salomon Logo 3 2 3 3 9" xfId="15943"/>
    <cellStyle name="Salomon Logo 3 2 3 30" xfId="15944"/>
    <cellStyle name="Salomon Logo 3 2 3 31" xfId="15945"/>
    <cellStyle name="Salomon Logo 3 2 3 32" xfId="15946"/>
    <cellStyle name="Salomon Logo 3 2 3 33" xfId="15947"/>
    <cellStyle name="Salomon Logo 3 2 3 34" xfId="15948"/>
    <cellStyle name="Salomon Logo 3 2 3 4" xfId="15949"/>
    <cellStyle name="Salomon Logo 3 2 3 5" xfId="15950"/>
    <cellStyle name="Salomon Logo 3 2 3 6" xfId="15951"/>
    <cellStyle name="Salomon Logo 3 2 3 7" xfId="15952"/>
    <cellStyle name="Salomon Logo 3 2 3 8" xfId="15953"/>
    <cellStyle name="Salomon Logo 3 2 3 9" xfId="15954"/>
    <cellStyle name="Salomon Logo 3 2 30" xfId="15955"/>
    <cellStyle name="Salomon Logo 3 2 31" xfId="15956"/>
    <cellStyle name="Salomon Logo 3 2 32" xfId="15957"/>
    <cellStyle name="Salomon Logo 3 2 33" xfId="15958"/>
    <cellStyle name="Salomon Logo 3 2 34" xfId="15959"/>
    <cellStyle name="Salomon Logo 3 2 35" xfId="15960"/>
    <cellStyle name="Salomon Logo 3 2 36" xfId="15961"/>
    <cellStyle name="Salomon Logo 3 2 37" xfId="15962"/>
    <cellStyle name="Salomon Logo 3 2 4" xfId="15963"/>
    <cellStyle name="Salomon Logo 3 2 4 10" xfId="15964"/>
    <cellStyle name="Salomon Logo 3 2 4 11" xfId="15965"/>
    <cellStyle name="Salomon Logo 3 2 4 12" xfId="15966"/>
    <cellStyle name="Salomon Logo 3 2 4 13" xfId="15967"/>
    <cellStyle name="Salomon Logo 3 2 4 14" xfId="15968"/>
    <cellStyle name="Salomon Logo 3 2 4 15" xfId="15969"/>
    <cellStyle name="Salomon Logo 3 2 4 16" xfId="15970"/>
    <cellStyle name="Salomon Logo 3 2 4 17" xfId="15971"/>
    <cellStyle name="Salomon Logo 3 2 4 18" xfId="15972"/>
    <cellStyle name="Salomon Logo 3 2 4 19" xfId="15973"/>
    <cellStyle name="Salomon Logo 3 2 4 2" xfId="15974"/>
    <cellStyle name="Salomon Logo 3 2 4 2 10" xfId="15975"/>
    <cellStyle name="Salomon Logo 3 2 4 2 11" xfId="15976"/>
    <cellStyle name="Salomon Logo 3 2 4 2 12" xfId="15977"/>
    <cellStyle name="Salomon Logo 3 2 4 2 13" xfId="15978"/>
    <cellStyle name="Salomon Logo 3 2 4 2 14" xfId="15979"/>
    <cellStyle name="Salomon Logo 3 2 4 2 15" xfId="15980"/>
    <cellStyle name="Salomon Logo 3 2 4 2 16" xfId="15981"/>
    <cellStyle name="Salomon Logo 3 2 4 2 17" xfId="15982"/>
    <cellStyle name="Salomon Logo 3 2 4 2 18" xfId="15983"/>
    <cellStyle name="Salomon Logo 3 2 4 2 19" xfId="15984"/>
    <cellStyle name="Salomon Logo 3 2 4 2 2" xfId="15985"/>
    <cellStyle name="Salomon Logo 3 2 4 2 20" xfId="15986"/>
    <cellStyle name="Salomon Logo 3 2 4 2 21" xfId="15987"/>
    <cellStyle name="Salomon Logo 3 2 4 2 22" xfId="15988"/>
    <cellStyle name="Salomon Logo 3 2 4 2 23" xfId="15989"/>
    <cellStyle name="Salomon Logo 3 2 4 2 24" xfId="15990"/>
    <cellStyle name="Salomon Logo 3 2 4 2 25" xfId="15991"/>
    <cellStyle name="Salomon Logo 3 2 4 2 26" xfId="15992"/>
    <cellStyle name="Salomon Logo 3 2 4 2 27" xfId="15993"/>
    <cellStyle name="Salomon Logo 3 2 4 2 28" xfId="15994"/>
    <cellStyle name="Salomon Logo 3 2 4 2 29" xfId="15995"/>
    <cellStyle name="Salomon Logo 3 2 4 2 3" xfId="15996"/>
    <cellStyle name="Salomon Logo 3 2 4 2 30" xfId="15997"/>
    <cellStyle name="Salomon Logo 3 2 4 2 31" xfId="15998"/>
    <cellStyle name="Salomon Logo 3 2 4 2 32" xfId="15999"/>
    <cellStyle name="Salomon Logo 3 2 4 2 33" xfId="16000"/>
    <cellStyle name="Salomon Logo 3 2 4 2 34" xfId="16001"/>
    <cellStyle name="Salomon Logo 3 2 4 2 35" xfId="16002"/>
    <cellStyle name="Salomon Logo 3 2 4 2 36" xfId="16003"/>
    <cellStyle name="Salomon Logo 3 2 4 2 37" xfId="16004"/>
    <cellStyle name="Salomon Logo 3 2 4 2 38" xfId="16005"/>
    <cellStyle name="Salomon Logo 3 2 4 2 39" xfId="16006"/>
    <cellStyle name="Salomon Logo 3 2 4 2 4" xfId="16007"/>
    <cellStyle name="Salomon Logo 3 2 4 2 40" xfId="16008"/>
    <cellStyle name="Salomon Logo 3 2 4 2 41" xfId="16009"/>
    <cellStyle name="Salomon Logo 3 2 4 2 42" xfId="16010"/>
    <cellStyle name="Salomon Logo 3 2 4 2 43" xfId="16011"/>
    <cellStyle name="Salomon Logo 3 2 4 2 44" xfId="16012"/>
    <cellStyle name="Salomon Logo 3 2 4 2 45" xfId="16013"/>
    <cellStyle name="Salomon Logo 3 2 4 2 46" xfId="16014"/>
    <cellStyle name="Salomon Logo 3 2 4 2 47" xfId="16015"/>
    <cellStyle name="Salomon Logo 3 2 4 2 48" xfId="16016"/>
    <cellStyle name="Salomon Logo 3 2 4 2 49" xfId="16017"/>
    <cellStyle name="Salomon Logo 3 2 4 2 5" xfId="16018"/>
    <cellStyle name="Salomon Logo 3 2 4 2 50" xfId="16019"/>
    <cellStyle name="Salomon Logo 3 2 4 2 51" xfId="16020"/>
    <cellStyle name="Salomon Logo 3 2 4 2 52" xfId="16021"/>
    <cellStyle name="Salomon Logo 3 2 4 2 53" xfId="16022"/>
    <cellStyle name="Salomon Logo 3 2 4 2 54" xfId="16023"/>
    <cellStyle name="Salomon Logo 3 2 4 2 55" xfId="16024"/>
    <cellStyle name="Salomon Logo 3 2 4 2 56" xfId="16025"/>
    <cellStyle name="Salomon Logo 3 2 4 2 57" xfId="16026"/>
    <cellStyle name="Salomon Logo 3 2 4 2 58" xfId="16027"/>
    <cellStyle name="Salomon Logo 3 2 4 2 59" xfId="16028"/>
    <cellStyle name="Salomon Logo 3 2 4 2 6" xfId="16029"/>
    <cellStyle name="Salomon Logo 3 2 4 2 60" xfId="16030"/>
    <cellStyle name="Salomon Logo 3 2 4 2 61" xfId="16031"/>
    <cellStyle name="Salomon Logo 3 2 4 2 62" xfId="16032"/>
    <cellStyle name="Salomon Logo 3 2 4 2 63" xfId="16033"/>
    <cellStyle name="Salomon Logo 3 2 4 2 64" xfId="16034"/>
    <cellStyle name="Salomon Logo 3 2 4 2 65" xfId="16035"/>
    <cellStyle name="Salomon Logo 3 2 4 2 66" xfId="16036"/>
    <cellStyle name="Salomon Logo 3 2 4 2 7" xfId="16037"/>
    <cellStyle name="Salomon Logo 3 2 4 2 8" xfId="16038"/>
    <cellStyle name="Salomon Logo 3 2 4 2 9" xfId="16039"/>
    <cellStyle name="Salomon Logo 3 2 4 20" xfId="16040"/>
    <cellStyle name="Salomon Logo 3 2 4 21" xfId="16041"/>
    <cellStyle name="Salomon Logo 3 2 4 22" xfId="16042"/>
    <cellStyle name="Salomon Logo 3 2 4 23" xfId="16043"/>
    <cellStyle name="Salomon Logo 3 2 4 24" xfId="16044"/>
    <cellStyle name="Salomon Logo 3 2 4 25" xfId="16045"/>
    <cellStyle name="Salomon Logo 3 2 4 26" xfId="16046"/>
    <cellStyle name="Salomon Logo 3 2 4 27" xfId="16047"/>
    <cellStyle name="Salomon Logo 3 2 4 28" xfId="16048"/>
    <cellStyle name="Salomon Logo 3 2 4 29" xfId="16049"/>
    <cellStyle name="Salomon Logo 3 2 4 3" xfId="16050"/>
    <cellStyle name="Salomon Logo 3 2 4 3 10" xfId="16051"/>
    <cellStyle name="Salomon Logo 3 2 4 3 11" xfId="16052"/>
    <cellStyle name="Salomon Logo 3 2 4 3 12" xfId="16053"/>
    <cellStyle name="Salomon Logo 3 2 4 3 13" xfId="16054"/>
    <cellStyle name="Salomon Logo 3 2 4 3 14" xfId="16055"/>
    <cellStyle name="Salomon Logo 3 2 4 3 15" xfId="16056"/>
    <cellStyle name="Salomon Logo 3 2 4 3 16" xfId="16057"/>
    <cellStyle name="Salomon Logo 3 2 4 3 17" xfId="16058"/>
    <cellStyle name="Salomon Logo 3 2 4 3 18" xfId="16059"/>
    <cellStyle name="Salomon Logo 3 2 4 3 19" xfId="16060"/>
    <cellStyle name="Salomon Logo 3 2 4 3 2" xfId="16061"/>
    <cellStyle name="Salomon Logo 3 2 4 3 20" xfId="16062"/>
    <cellStyle name="Salomon Logo 3 2 4 3 21" xfId="16063"/>
    <cellStyle name="Salomon Logo 3 2 4 3 22" xfId="16064"/>
    <cellStyle name="Salomon Logo 3 2 4 3 23" xfId="16065"/>
    <cellStyle name="Salomon Logo 3 2 4 3 24" xfId="16066"/>
    <cellStyle name="Salomon Logo 3 2 4 3 25" xfId="16067"/>
    <cellStyle name="Salomon Logo 3 2 4 3 26" xfId="16068"/>
    <cellStyle name="Salomon Logo 3 2 4 3 27" xfId="16069"/>
    <cellStyle name="Salomon Logo 3 2 4 3 28" xfId="16070"/>
    <cellStyle name="Salomon Logo 3 2 4 3 29" xfId="16071"/>
    <cellStyle name="Salomon Logo 3 2 4 3 3" xfId="16072"/>
    <cellStyle name="Salomon Logo 3 2 4 3 30" xfId="16073"/>
    <cellStyle name="Salomon Logo 3 2 4 3 31" xfId="16074"/>
    <cellStyle name="Salomon Logo 3 2 4 3 32" xfId="16075"/>
    <cellStyle name="Salomon Logo 3 2 4 3 33" xfId="16076"/>
    <cellStyle name="Salomon Logo 3 2 4 3 34" xfId="16077"/>
    <cellStyle name="Salomon Logo 3 2 4 3 35" xfId="16078"/>
    <cellStyle name="Salomon Logo 3 2 4 3 36" xfId="16079"/>
    <cellStyle name="Salomon Logo 3 2 4 3 37" xfId="16080"/>
    <cellStyle name="Salomon Logo 3 2 4 3 38" xfId="16081"/>
    <cellStyle name="Salomon Logo 3 2 4 3 39" xfId="16082"/>
    <cellStyle name="Salomon Logo 3 2 4 3 4" xfId="16083"/>
    <cellStyle name="Salomon Logo 3 2 4 3 40" xfId="16084"/>
    <cellStyle name="Salomon Logo 3 2 4 3 41" xfId="16085"/>
    <cellStyle name="Salomon Logo 3 2 4 3 42" xfId="16086"/>
    <cellStyle name="Salomon Logo 3 2 4 3 43" xfId="16087"/>
    <cellStyle name="Salomon Logo 3 2 4 3 44" xfId="16088"/>
    <cellStyle name="Salomon Logo 3 2 4 3 45" xfId="16089"/>
    <cellStyle name="Salomon Logo 3 2 4 3 46" xfId="16090"/>
    <cellStyle name="Salomon Logo 3 2 4 3 47" xfId="16091"/>
    <cellStyle name="Salomon Logo 3 2 4 3 48" xfId="16092"/>
    <cellStyle name="Salomon Logo 3 2 4 3 49" xfId="16093"/>
    <cellStyle name="Salomon Logo 3 2 4 3 5" xfId="16094"/>
    <cellStyle name="Salomon Logo 3 2 4 3 50" xfId="16095"/>
    <cellStyle name="Salomon Logo 3 2 4 3 51" xfId="16096"/>
    <cellStyle name="Salomon Logo 3 2 4 3 52" xfId="16097"/>
    <cellStyle name="Salomon Logo 3 2 4 3 53" xfId="16098"/>
    <cellStyle name="Salomon Logo 3 2 4 3 54" xfId="16099"/>
    <cellStyle name="Salomon Logo 3 2 4 3 55" xfId="16100"/>
    <cellStyle name="Salomon Logo 3 2 4 3 56" xfId="16101"/>
    <cellStyle name="Salomon Logo 3 2 4 3 57" xfId="16102"/>
    <cellStyle name="Salomon Logo 3 2 4 3 58" xfId="16103"/>
    <cellStyle name="Salomon Logo 3 2 4 3 59" xfId="16104"/>
    <cellStyle name="Salomon Logo 3 2 4 3 6" xfId="16105"/>
    <cellStyle name="Salomon Logo 3 2 4 3 60" xfId="16106"/>
    <cellStyle name="Salomon Logo 3 2 4 3 61" xfId="16107"/>
    <cellStyle name="Salomon Logo 3 2 4 3 62" xfId="16108"/>
    <cellStyle name="Salomon Logo 3 2 4 3 63" xfId="16109"/>
    <cellStyle name="Salomon Logo 3 2 4 3 64" xfId="16110"/>
    <cellStyle name="Salomon Logo 3 2 4 3 7" xfId="16111"/>
    <cellStyle name="Salomon Logo 3 2 4 3 8" xfId="16112"/>
    <cellStyle name="Salomon Logo 3 2 4 3 9" xfId="16113"/>
    <cellStyle name="Salomon Logo 3 2 4 30" xfId="16114"/>
    <cellStyle name="Salomon Logo 3 2 4 31" xfId="16115"/>
    <cellStyle name="Salomon Logo 3 2 4 32" xfId="16116"/>
    <cellStyle name="Salomon Logo 3 2 4 33" xfId="16117"/>
    <cellStyle name="Salomon Logo 3 2 4 34" xfId="16118"/>
    <cellStyle name="Salomon Logo 3 2 4 4" xfId="16119"/>
    <cellStyle name="Salomon Logo 3 2 4 5" xfId="16120"/>
    <cellStyle name="Salomon Logo 3 2 4 6" xfId="16121"/>
    <cellStyle name="Salomon Logo 3 2 4 7" xfId="16122"/>
    <cellStyle name="Salomon Logo 3 2 4 8" xfId="16123"/>
    <cellStyle name="Salomon Logo 3 2 4 9" xfId="16124"/>
    <cellStyle name="Salomon Logo 3 2 5" xfId="16125"/>
    <cellStyle name="Salomon Logo 3 2 5 10" xfId="16126"/>
    <cellStyle name="Salomon Logo 3 2 5 11" xfId="16127"/>
    <cellStyle name="Salomon Logo 3 2 5 12" xfId="16128"/>
    <cellStyle name="Salomon Logo 3 2 5 13" xfId="16129"/>
    <cellStyle name="Salomon Logo 3 2 5 14" xfId="16130"/>
    <cellStyle name="Salomon Logo 3 2 5 15" xfId="16131"/>
    <cellStyle name="Salomon Logo 3 2 5 16" xfId="16132"/>
    <cellStyle name="Salomon Logo 3 2 5 17" xfId="16133"/>
    <cellStyle name="Salomon Logo 3 2 5 18" xfId="16134"/>
    <cellStyle name="Salomon Logo 3 2 5 19" xfId="16135"/>
    <cellStyle name="Salomon Logo 3 2 5 2" xfId="16136"/>
    <cellStyle name="Salomon Logo 3 2 5 2 10" xfId="16137"/>
    <cellStyle name="Salomon Logo 3 2 5 2 11" xfId="16138"/>
    <cellStyle name="Salomon Logo 3 2 5 2 12" xfId="16139"/>
    <cellStyle name="Salomon Logo 3 2 5 2 13" xfId="16140"/>
    <cellStyle name="Salomon Logo 3 2 5 2 14" xfId="16141"/>
    <cellStyle name="Salomon Logo 3 2 5 2 15" xfId="16142"/>
    <cellStyle name="Salomon Logo 3 2 5 2 16" xfId="16143"/>
    <cellStyle name="Salomon Logo 3 2 5 2 17" xfId="16144"/>
    <cellStyle name="Salomon Logo 3 2 5 2 18" xfId="16145"/>
    <cellStyle name="Salomon Logo 3 2 5 2 19" xfId="16146"/>
    <cellStyle name="Salomon Logo 3 2 5 2 2" xfId="16147"/>
    <cellStyle name="Salomon Logo 3 2 5 2 20" xfId="16148"/>
    <cellStyle name="Salomon Logo 3 2 5 2 21" xfId="16149"/>
    <cellStyle name="Salomon Logo 3 2 5 2 22" xfId="16150"/>
    <cellStyle name="Salomon Logo 3 2 5 2 23" xfId="16151"/>
    <cellStyle name="Salomon Logo 3 2 5 2 24" xfId="16152"/>
    <cellStyle name="Salomon Logo 3 2 5 2 25" xfId="16153"/>
    <cellStyle name="Salomon Logo 3 2 5 2 26" xfId="16154"/>
    <cellStyle name="Salomon Logo 3 2 5 2 27" xfId="16155"/>
    <cellStyle name="Salomon Logo 3 2 5 2 28" xfId="16156"/>
    <cellStyle name="Salomon Logo 3 2 5 2 29" xfId="16157"/>
    <cellStyle name="Salomon Logo 3 2 5 2 3" xfId="16158"/>
    <cellStyle name="Salomon Logo 3 2 5 2 30" xfId="16159"/>
    <cellStyle name="Salomon Logo 3 2 5 2 31" xfId="16160"/>
    <cellStyle name="Salomon Logo 3 2 5 2 32" xfId="16161"/>
    <cellStyle name="Salomon Logo 3 2 5 2 33" xfId="16162"/>
    <cellStyle name="Salomon Logo 3 2 5 2 34" xfId="16163"/>
    <cellStyle name="Salomon Logo 3 2 5 2 35" xfId="16164"/>
    <cellStyle name="Salomon Logo 3 2 5 2 36" xfId="16165"/>
    <cellStyle name="Salomon Logo 3 2 5 2 37" xfId="16166"/>
    <cellStyle name="Salomon Logo 3 2 5 2 38" xfId="16167"/>
    <cellStyle name="Salomon Logo 3 2 5 2 39" xfId="16168"/>
    <cellStyle name="Salomon Logo 3 2 5 2 4" xfId="16169"/>
    <cellStyle name="Salomon Logo 3 2 5 2 40" xfId="16170"/>
    <cellStyle name="Salomon Logo 3 2 5 2 41" xfId="16171"/>
    <cellStyle name="Salomon Logo 3 2 5 2 42" xfId="16172"/>
    <cellStyle name="Salomon Logo 3 2 5 2 43" xfId="16173"/>
    <cellStyle name="Salomon Logo 3 2 5 2 44" xfId="16174"/>
    <cellStyle name="Salomon Logo 3 2 5 2 45" xfId="16175"/>
    <cellStyle name="Salomon Logo 3 2 5 2 46" xfId="16176"/>
    <cellStyle name="Salomon Logo 3 2 5 2 47" xfId="16177"/>
    <cellStyle name="Salomon Logo 3 2 5 2 48" xfId="16178"/>
    <cellStyle name="Salomon Logo 3 2 5 2 49" xfId="16179"/>
    <cellStyle name="Salomon Logo 3 2 5 2 5" xfId="16180"/>
    <cellStyle name="Salomon Logo 3 2 5 2 50" xfId="16181"/>
    <cellStyle name="Salomon Logo 3 2 5 2 51" xfId="16182"/>
    <cellStyle name="Salomon Logo 3 2 5 2 52" xfId="16183"/>
    <cellStyle name="Salomon Logo 3 2 5 2 53" xfId="16184"/>
    <cellStyle name="Salomon Logo 3 2 5 2 54" xfId="16185"/>
    <cellStyle name="Salomon Logo 3 2 5 2 55" xfId="16186"/>
    <cellStyle name="Salomon Logo 3 2 5 2 56" xfId="16187"/>
    <cellStyle name="Salomon Logo 3 2 5 2 57" xfId="16188"/>
    <cellStyle name="Salomon Logo 3 2 5 2 58" xfId="16189"/>
    <cellStyle name="Salomon Logo 3 2 5 2 59" xfId="16190"/>
    <cellStyle name="Salomon Logo 3 2 5 2 6" xfId="16191"/>
    <cellStyle name="Salomon Logo 3 2 5 2 60" xfId="16192"/>
    <cellStyle name="Salomon Logo 3 2 5 2 61" xfId="16193"/>
    <cellStyle name="Salomon Logo 3 2 5 2 62" xfId="16194"/>
    <cellStyle name="Salomon Logo 3 2 5 2 63" xfId="16195"/>
    <cellStyle name="Salomon Logo 3 2 5 2 64" xfId="16196"/>
    <cellStyle name="Salomon Logo 3 2 5 2 65" xfId="16197"/>
    <cellStyle name="Salomon Logo 3 2 5 2 66" xfId="16198"/>
    <cellStyle name="Salomon Logo 3 2 5 2 7" xfId="16199"/>
    <cellStyle name="Salomon Logo 3 2 5 2 8" xfId="16200"/>
    <cellStyle name="Salomon Logo 3 2 5 2 9" xfId="16201"/>
    <cellStyle name="Salomon Logo 3 2 5 20" xfId="16202"/>
    <cellStyle name="Salomon Logo 3 2 5 21" xfId="16203"/>
    <cellStyle name="Salomon Logo 3 2 5 22" xfId="16204"/>
    <cellStyle name="Salomon Logo 3 2 5 23" xfId="16205"/>
    <cellStyle name="Salomon Logo 3 2 5 24" xfId="16206"/>
    <cellStyle name="Salomon Logo 3 2 5 25" xfId="16207"/>
    <cellStyle name="Salomon Logo 3 2 5 26" xfId="16208"/>
    <cellStyle name="Salomon Logo 3 2 5 27" xfId="16209"/>
    <cellStyle name="Salomon Logo 3 2 5 28" xfId="16210"/>
    <cellStyle name="Salomon Logo 3 2 5 29" xfId="16211"/>
    <cellStyle name="Salomon Logo 3 2 5 3" xfId="16212"/>
    <cellStyle name="Salomon Logo 3 2 5 3 10" xfId="16213"/>
    <cellStyle name="Salomon Logo 3 2 5 3 11" xfId="16214"/>
    <cellStyle name="Salomon Logo 3 2 5 3 12" xfId="16215"/>
    <cellStyle name="Salomon Logo 3 2 5 3 13" xfId="16216"/>
    <cellStyle name="Salomon Logo 3 2 5 3 14" xfId="16217"/>
    <cellStyle name="Salomon Logo 3 2 5 3 15" xfId="16218"/>
    <cellStyle name="Salomon Logo 3 2 5 3 16" xfId="16219"/>
    <cellStyle name="Salomon Logo 3 2 5 3 17" xfId="16220"/>
    <cellStyle name="Salomon Logo 3 2 5 3 18" xfId="16221"/>
    <cellStyle name="Salomon Logo 3 2 5 3 19" xfId="16222"/>
    <cellStyle name="Salomon Logo 3 2 5 3 2" xfId="16223"/>
    <cellStyle name="Salomon Logo 3 2 5 3 20" xfId="16224"/>
    <cellStyle name="Salomon Logo 3 2 5 3 21" xfId="16225"/>
    <cellStyle name="Salomon Logo 3 2 5 3 22" xfId="16226"/>
    <cellStyle name="Salomon Logo 3 2 5 3 23" xfId="16227"/>
    <cellStyle name="Salomon Logo 3 2 5 3 24" xfId="16228"/>
    <cellStyle name="Salomon Logo 3 2 5 3 25" xfId="16229"/>
    <cellStyle name="Salomon Logo 3 2 5 3 26" xfId="16230"/>
    <cellStyle name="Salomon Logo 3 2 5 3 27" xfId="16231"/>
    <cellStyle name="Salomon Logo 3 2 5 3 28" xfId="16232"/>
    <cellStyle name="Salomon Logo 3 2 5 3 29" xfId="16233"/>
    <cellStyle name="Salomon Logo 3 2 5 3 3" xfId="16234"/>
    <cellStyle name="Salomon Logo 3 2 5 3 30" xfId="16235"/>
    <cellStyle name="Salomon Logo 3 2 5 3 31" xfId="16236"/>
    <cellStyle name="Salomon Logo 3 2 5 3 32" xfId="16237"/>
    <cellStyle name="Salomon Logo 3 2 5 3 33" xfId="16238"/>
    <cellStyle name="Salomon Logo 3 2 5 3 34" xfId="16239"/>
    <cellStyle name="Salomon Logo 3 2 5 3 35" xfId="16240"/>
    <cellStyle name="Salomon Logo 3 2 5 3 36" xfId="16241"/>
    <cellStyle name="Salomon Logo 3 2 5 3 37" xfId="16242"/>
    <cellStyle name="Salomon Logo 3 2 5 3 38" xfId="16243"/>
    <cellStyle name="Salomon Logo 3 2 5 3 39" xfId="16244"/>
    <cellStyle name="Salomon Logo 3 2 5 3 4" xfId="16245"/>
    <cellStyle name="Salomon Logo 3 2 5 3 40" xfId="16246"/>
    <cellStyle name="Salomon Logo 3 2 5 3 41" xfId="16247"/>
    <cellStyle name="Salomon Logo 3 2 5 3 42" xfId="16248"/>
    <cellStyle name="Salomon Logo 3 2 5 3 43" xfId="16249"/>
    <cellStyle name="Salomon Logo 3 2 5 3 44" xfId="16250"/>
    <cellStyle name="Salomon Logo 3 2 5 3 45" xfId="16251"/>
    <cellStyle name="Salomon Logo 3 2 5 3 46" xfId="16252"/>
    <cellStyle name="Salomon Logo 3 2 5 3 47" xfId="16253"/>
    <cellStyle name="Salomon Logo 3 2 5 3 48" xfId="16254"/>
    <cellStyle name="Salomon Logo 3 2 5 3 49" xfId="16255"/>
    <cellStyle name="Salomon Logo 3 2 5 3 5" xfId="16256"/>
    <cellStyle name="Salomon Logo 3 2 5 3 50" xfId="16257"/>
    <cellStyle name="Salomon Logo 3 2 5 3 51" xfId="16258"/>
    <cellStyle name="Salomon Logo 3 2 5 3 52" xfId="16259"/>
    <cellStyle name="Salomon Logo 3 2 5 3 53" xfId="16260"/>
    <cellStyle name="Salomon Logo 3 2 5 3 54" xfId="16261"/>
    <cellStyle name="Salomon Logo 3 2 5 3 55" xfId="16262"/>
    <cellStyle name="Salomon Logo 3 2 5 3 56" xfId="16263"/>
    <cellStyle name="Salomon Logo 3 2 5 3 57" xfId="16264"/>
    <cellStyle name="Salomon Logo 3 2 5 3 58" xfId="16265"/>
    <cellStyle name="Salomon Logo 3 2 5 3 59" xfId="16266"/>
    <cellStyle name="Salomon Logo 3 2 5 3 6" xfId="16267"/>
    <cellStyle name="Salomon Logo 3 2 5 3 60" xfId="16268"/>
    <cellStyle name="Salomon Logo 3 2 5 3 61" xfId="16269"/>
    <cellStyle name="Salomon Logo 3 2 5 3 62" xfId="16270"/>
    <cellStyle name="Salomon Logo 3 2 5 3 63" xfId="16271"/>
    <cellStyle name="Salomon Logo 3 2 5 3 64" xfId="16272"/>
    <cellStyle name="Salomon Logo 3 2 5 3 7" xfId="16273"/>
    <cellStyle name="Salomon Logo 3 2 5 3 8" xfId="16274"/>
    <cellStyle name="Salomon Logo 3 2 5 3 9" xfId="16275"/>
    <cellStyle name="Salomon Logo 3 2 5 30" xfId="16276"/>
    <cellStyle name="Salomon Logo 3 2 5 31" xfId="16277"/>
    <cellStyle name="Salomon Logo 3 2 5 32" xfId="16278"/>
    <cellStyle name="Salomon Logo 3 2 5 33" xfId="16279"/>
    <cellStyle name="Salomon Logo 3 2 5 34" xfId="16280"/>
    <cellStyle name="Salomon Logo 3 2 5 4" xfId="16281"/>
    <cellStyle name="Salomon Logo 3 2 5 5" xfId="16282"/>
    <cellStyle name="Salomon Logo 3 2 5 6" xfId="16283"/>
    <cellStyle name="Salomon Logo 3 2 5 7" xfId="16284"/>
    <cellStyle name="Salomon Logo 3 2 5 8" xfId="16285"/>
    <cellStyle name="Salomon Logo 3 2 5 9" xfId="16286"/>
    <cellStyle name="Salomon Logo 3 2 6" xfId="16287"/>
    <cellStyle name="Salomon Logo 3 2 6 10" xfId="16288"/>
    <cellStyle name="Salomon Logo 3 2 6 11" xfId="16289"/>
    <cellStyle name="Salomon Logo 3 2 6 12" xfId="16290"/>
    <cellStyle name="Salomon Logo 3 2 6 13" xfId="16291"/>
    <cellStyle name="Salomon Logo 3 2 6 14" xfId="16292"/>
    <cellStyle name="Salomon Logo 3 2 6 15" xfId="16293"/>
    <cellStyle name="Salomon Logo 3 2 6 16" xfId="16294"/>
    <cellStyle name="Salomon Logo 3 2 6 17" xfId="16295"/>
    <cellStyle name="Salomon Logo 3 2 6 18" xfId="16296"/>
    <cellStyle name="Salomon Logo 3 2 6 19" xfId="16297"/>
    <cellStyle name="Salomon Logo 3 2 6 2" xfId="16298"/>
    <cellStyle name="Salomon Logo 3 2 6 20" xfId="16299"/>
    <cellStyle name="Salomon Logo 3 2 6 21" xfId="16300"/>
    <cellStyle name="Salomon Logo 3 2 6 22" xfId="16301"/>
    <cellStyle name="Salomon Logo 3 2 6 23" xfId="16302"/>
    <cellStyle name="Salomon Logo 3 2 6 24" xfId="16303"/>
    <cellStyle name="Salomon Logo 3 2 6 25" xfId="16304"/>
    <cellStyle name="Salomon Logo 3 2 6 26" xfId="16305"/>
    <cellStyle name="Salomon Logo 3 2 6 27" xfId="16306"/>
    <cellStyle name="Salomon Logo 3 2 6 28" xfId="16307"/>
    <cellStyle name="Salomon Logo 3 2 6 29" xfId="16308"/>
    <cellStyle name="Salomon Logo 3 2 6 3" xfId="16309"/>
    <cellStyle name="Salomon Logo 3 2 6 30" xfId="16310"/>
    <cellStyle name="Salomon Logo 3 2 6 31" xfId="16311"/>
    <cellStyle name="Salomon Logo 3 2 6 32" xfId="16312"/>
    <cellStyle name="Salomon Logo 3 2 6 33" xfId="16313"/>
    <cellStyle name="Salomon Logo 3 2 6 34" xfId="16314"/>
    <cellStyle name="Salomon Logo 3 2 6 35" xfId="16315"/>
    <cellStyle name="Salomon Logo 3 2 6 36" xfId="16316"/>
    <cellStyle name="Salomon Logo 3 2 6 37" xfId="16317"/>
    <cellStyle name="Salomon Logo 3 2 6 38" xfId="16318"/>
    <cellStyle name="Salomon Logo 3 2 6 39" xfId="16319"/>
    <cellStyle name="Salomon Logo 3 2 6 4" xfId="16320"/>
    <cellStyle name="Salomon Logo 3 2 6 40" xfId="16321"/>
    <cellStyle name="Salomon Logo 3 2 6 41" xfId="16322"/>
    <cellStyle name="Salomon Logo 3 2 6 42" xfId="16323"/>
    <cellStyle name="Salomon Logo 3 2 6 43" xfId="16324"/>
    <cellStyle name="Salomon Logo 3 2 6 44" xfId="16325"/>
    <cellStyle name="Salomon Logo 3 2 6 45" xfId="16326"/>
    <cellStyle name="Salomon Logo 3 2 6 46" xfId="16327"/>
    <cellStyle name="Salomon Logo 3 2 6 47" xfId="16328"/>
    <cellStyle name="Salomon Logo 3 2 6 48" xfId="16329"/>
    <cellStyle name="Salomon Logo 3 2 6 49" xfId="16330"/>
    <cellStyle name="Salomon Logo 3 2 6 5" xfId="16331"/>
    <cellStyle name="Salomon Logo 3 2 6 50" xfId="16332"/>
    <cellStyle name="Salomon Logo 3 2 6 51" xfId="16333"/>
    <cellStyle name="Salomon Logo 3 2 6 52" xfId="16334"/>
    <cellStyle name="Salomon Logo 3 2 6 53" xfId="16335"/>
    <cellStyle name="Salomon Logo 3 2 6 54" xfId="16336"/>
    <cellStyle name="Salomon Logo 3 2 6 55" xfId="16337"/>
    <cellStyle name="Salomon Logo 3 2 6 56" xfId="16338"/>
    <cellStyle name="Salomon Logo 3 2 6 57" xfId="16339"/>
    <cellStyle name="Salomon Logo 3 2 6 58" xfId="16340"/>
    <cellStyle name="Salomon Logo 3 2 6 59" xfId="16341"/>
    <cellStyle name="Salomon Logo 3 2 6 6" xfId="16342"/>
    <cellStyle name="Salomon Logo 3 2 6 60" xfId="16343"/>
    <cellStyle name="Salomon Logo 3 2 6 61" xfId="16344"/>
    <cellStyle name="Salomon Logo 3 2 6 62" xfId="16345"/>
    <cellStyle name="Salomon Logo 3 2 6 63" xfId="16346"/>
    <cellStyle name="Salomon Logo 3 2 6 64" xfId="16347"/>
    <cellStyle name="Salomon Logo 3 2 6 65" xfId="16348"/>
    <cellStyle name="Salomon Logo 3 2 6 66" xfId="16349"/>
    <cellStyle name="Salomon Logo 3 2 6 7" xfId="16350"/>
    <cellStyle name="Salomon Logo 3 2 6 8" xfId="16351"/>
    <cellStyle name="Salomon Logo 3 2 6 9" xfId="16352"/>
    <cellStyle name="Salomon Logo 3 2 7" xfId="16353"/>
    <cellStyle name="Salomon Logo 3 2 7 10" xfId="16354"/>
    <cellStyle name="Salomon Logo 3 2 7 11" xfId="16355"/>
    <cellStyle name="Salomon Logo 3 2 7 12" xfId="16356"/>
    <cellStyle name="Salomon Logo 3 2 7 13" xfId="16357"/>
    <cellStyle name="Salomon Logo 3 2 7 14" xfId="16358"/>
    <cellStyle name="Salomon Logo 3 2 7 15" xfId="16359"/>
    <cellStyle name="Salomon Logo 3 2 7 16" xfId="16360"/>
    <cellStyle name="Salomon Logo 3 2 7 17" xfId="16361"/>
    <cellStyle name="Salomon Logo 3 2 7 18" xfId="16362"/>
    <cellStyle name="Salomon Logo 3 2 7 19" xfId="16363"/>
    <cellStyle name="Salomon Logo 3 2 7 2" xfId="16364"/>
    <cellStyle name="Salomon Logo 3 2 7 20" xfId="16365"/>
    <cellStyle name="Salomon Logo 3 2 7 21" xfId="16366"/>
    <cellStyle name="Salomon Logo 3 2 7 22" xfId="16367"/>
    <cellStyle name="Salomon Logo 3 2 7 23" xfId="16368"/>
    <cellStyle name="Salomon Logo 3 2 7 24" xfId="16369"/>
    <cellStyle name="Salomon Logo 3 2 7 25" xfId="16370"/>
    <cellStyle name="Salomon Logo 3 2 7 26" xfId="16371"/>
    <cellStyle name="Salomon Logo 3 2 7 27" xfId="16372"/>
    <cellStyle name="Salomon Logo 3 2 7 28" xfId="16373"/>
    <cellStyle name="Salomon Logo 3 2 7 29" xfId="16374"/>
    <cellStyle name="Salomon Logo 3 2 7 3" xfId="16375"/>
    <cellStyle name="Salomon Logo 3 2 7 30" xfId="16376"/>
    <cellStyle name="Salomon Logo 3 2 7 31" xfId="16377"/>
    <cellStyle name="Salomon Logo 3 2 7 32" xfId="16378"/>
    <cellStyle name="Salomon Logo 3 2 7 33" xfId="16379"/>
    <cellStyle name="Salomon Logo 3 2 7 34" xfId="16380"/>
    <cellStyle name="Salomon Logo 3 2 7 35" xfId="16381"/>
    <cellStyle name="Salomon Logo 3 2 7 36" xfId="16382"/>
    <cellStyle name="Salomon Logo 3 2 7 37" xfId="16383"/>
    <cellStyle name="Salomon Logo 3 2 7 38" xfId="16384"/>
    <cellStyle name="Salomon Logo 3 2 7 39" xfId="16385"/>
    <cellStyle name="Salomon Logo 3 2 7 4" xfId="16386"/>
    <cellStyle name="Salomon Logo 3 2 7 40" xfId="16387"/>
    <cellStyle name="Salomon Logo 3 2 7 41" xfId="16388"/>
    <cellStyle name="Salomon Logo 3 2 7 42" xfId="16389"/>
    <cellStyle name="Salomon Logo 3 2 7 43" xfId="16390"/>
    <cellStyle name="Salomon Logo 3 2 7 44" xfId="16391"/>
    <cellStyle name="Salomon Logo 3 2 7 45" xfId="16392"/>
    <cellStyle name="Salomon Logo 3 2 7 46" xfId="16393"/>
    <cellStyle name="Salomon Logo 3 2 7 47" xfId="16394"/>
    <cellStyle name="Salomon Logo 3 2 7 48" xfId="16395"/>
    <cellStyle name="Salomon Logo 3 2 7 49" xfId="16396"/>
    <cellStyle name="Salomon Logo 3 2 7 5" xfId="16397"/>
    <cellStyle name="Salomon Logo 3 2 7 50" xfId="16398"/>
    <cellStyle name="Salomon Logo 3 2 7 51" xfId="16399"/>
    <cellStyle name="Salomon Logo 3 2 7 52" xfId="16400"/>
    <cellStyle name="Salomon Logo 3 2 7 53" xfId="16401"/>
    <cellStyle name="Salomon Logo 3 2 7 54" xfId="16402"/>
    <cellStyle name="Salomon Logo 3 2 7 55" xfId="16403"/>
    <cellStyle name="Salomon Logo 3 2 7 56" xfId="16404"/>
    <cellStyle name="Salomon Logo 3 2 7 57" xfId="16405"/>
    <cellStyle name="Salomon Logo 3 2 7 58" xfId="16406"/>
    <cellStyle name="Salomon Logo 3 2 7 59" xfId="16407"/>
    <cellStyle name="Salomon Logo 3 2 7 6" xfId="16408"/>
    <cellStyle name="Salomon Logo 3 2 7 60" xfId="16409"/>
    <cellStyle name="Salomon Logo 3 2 7 61" xfId="16410"/>
    <cellStyle name="Salomon Logo 3 2 7 62" xfId="16411"/>
    <cellStyle name="Salomon Logo 3 2 7 63" xfId="16412"/>
    <cellStyle name="Salomon Logo 3 2 7 64" xfId="16413"/>
    <cellStyle name="Salomon Logo 3 2 7 7" xfId="16414"/>
    <cellStyle name="Salomon Logo 3 2 7 8" xfId="16415"/>
    <cellStyle name="Salomon Logo 3 2 7 9" xfId="16416"/>
    <cellStyle name="Salomon Logo 3 2 8" xfId="16417"/>
    <cellStyle name="Salomon Logo 3 2 9" xfId="16418"/>
    <cellStyle name="Salomon Logo 3 20" xfId="16419"/>
    <cellStyle name="Salomon Logo 3 21" xfId="16420"/>
    <cellStyle name="Salomon Logo 3 22" xfId="16421"/>
    <cellStyle name="Salomon Logo 3 23" xfId="16422"/>
    <cellStyle name="Salomon Logo 3 24" xfId="16423"/>
    <cellStyle name="Salomon Logo 3 25" xfId="16424"/>
    <cellStyle name="Salomon Logo 3 26" xfId="16425"/>
    <cellStyle name="Salomon Logo 3 27" xfId="16426"/>
    <cellStyle name="Salomon Logo 3 28" xfId="16427"/>
    <cellStyle name="Salomon Logo 3 29" xfId="16428"/>
    <cellStyle name="Salomon Logo 3 3" xfId="16429"/>
    <cellStyle name="Salomon Logo 3 3 10" xfId="16430"/>
    <cellStyle name="Salomon Logo 3 3 11" xfId="16431"/>
    <cellStyle name="Salomon Logo 3 3 12" xfId="16432"/>
    <cellStyle name="Salomon Logo 3 3 13" xfId="16433"/>
    <cellStyle name="Salomon Logo 3 3 14" xfId="16434"/>
    <cellStyle name="Salomon Logo 3 3 15" xfId="16435"/>
    <cellStyle name="Salomon Logo 3 3 16" xfId="16436"/>
    <cellStyle name="Salomon Logo 3 3 17" xfId="16437"/>
    <cellStyle name="Salomon Logo 3 3 18" xfId="16438"/>
    <cellStyle name="Salomon Logo 3 3 19" xfId="16439"/>
    <cellStyle name="Salomon Logo 3 3 2" xfId="16440"/>
    <cellStyle name="Salomon Logo 3 3 2 10" xfId="16441"/>
    <cellStyle name="Salomon Logo 3 3 2 11" xfId="16442"/>
    <cellStyle name="Salomon Logo 3 3 2 12" xfId="16443"/>
    <cellStyle name="Salomon Logo 3 3 2 13" xfId="16444"/>
    <cellStyle name="Salomon Logo 3 3 2 14" xfId="16445"/>
    <cellStyle name="Salomon Logo 3 3 2 15" xfId="16446"/>
    <cellStyle name="Salomon Logo 3 3 2 16" xfId="16447"/>
    <cellStyle name="Salomon Logo 3 3 2 17" xfId="16448"/>
    <cellStyle name="Salomon Logo 3 3 2 18" xfId="16449"/>
    <cellStyle name="Salomon Logo 3 3 2 19" xfId="16450"/>
    <cellStyle name="Salomon Logo 3 3 2 2" xfId="16451"/>
    <cellStyle name="Salomon Logo 3 3 2 20" xfId="16452"/>
    <cellStyle name="Salomon Logo 3 3 2 21" xfId="16453"/>
    <cellStyle name="Salomon Logo 3 3 2 22" xfId="16454"/>
    <cellStyle name="Salomon Logo 3 3 2 23" xfId="16455"/>
    <cellStyle name="Salomon Logo 3 3 2 24" xfId="16456"/>
    <cellStyle name="Salomon Logo 3 3 2 25" xfId="16457"/>
    <cellStyle name="Salomon Logo 3 3 2 26" xfId="16458"/>
    <cellStyle name="Salomon Logo 3 3 2 27" xfId="16459"/>
    <cellStyle name="Salomon Logo 3 3 2 28" xfId="16460"/>
    <cellStyle name="Salomon Logo 3 3 2 29" xfId="16461"/>
    <cellStyle name="Salomon Logo 3 3 2 3" xfId="16462"/>
    <cellStyle name="Salomon Logo 3 3 2 30" xfId="16463"/>
    <cellStyle name="Salomon Logo 3 3 2 31" xfId="16464"/>
    <cellStyle name="Salomon Logo 3 3 2 32" xfId="16465"/>
    <cellStyle name="Salomon Logo 3 3 2 33" xfId="16466"/>
    <cellStyle name="Salomon Logo 3 3 2 34" xfId="16467"/>
    <cellStyle name="Salomon Logo 3 3 2 35" xfId="16468"/>
    <cellStyle name="Salomon Logo 3 3 2 36" xfId="16469"/>
    <cellStyle name="Salomon Logo 3 3 2 37" xfId="16470"/>
    <cellStyle name="Salomon Logo 3 3 2 38" xfId="16471"/>
    <cellStyle name="Salomon Logo 3 3 2 39" xfId="16472"/>
    <cellStyle name="Salomon Logo 3 3 2 4" xfId="16473"/>
    <cellStyle name="Salomon Logo 3 3 2 40" xfId="16474"/>
    <cellStyle name="Salomon Logo 3 3 2 41" xfId="16475"/>
    <cellStyle name="Salomon Logo 3 3 2 42" xfId="16476"/>
    <cellStyle name="Salomon Logo 3 3 2 43" xfId="16477"/>
    <cellStyle name="Salomon Logo 3 3 2 44" xfId="16478"/>
    <cellStyle name="Salomon Logo 3 3 2 45" xfId="16479"/>
    <cellStyle name="Salomon Logo 3 3 2 46" xfId="16480"/>
    <cellStyle name="Salomon Logo 3 3 2 47" xfId="16481"/>
    <cellStyle name="Salomon Logo 3 3 2 48" xfId="16482"/>
    <cellStyle name="Salomon Logo 3 3 2 49" xfId="16483"/>
    <cellStyle name="Salomon Logo 3 3 2 5" xfId="16484"/>
    <cellStyle name="Salomon Logo 3 3 2 50" xfId="16485"/>
    <cellStyle name="Salomon Logo 3 3 2 51" xfId="16486"/>
    <cellStyle name="Salomon Logo 3 3 2 52" xfId="16487"/>
    <cellStyle name="Salomon Logo 3 3 2 53" xfId="16488"/>
    <cellStyle name="Salomon Logo 3 3 2 54" xfId="16489"/>
    <cellStyle name="Salomon Logo 3 3 2 55" xfId="16490"/>
    <cellStyle name="Salomon Logo 3 3 2 56" xfId="16491"/>
    <cellStyle name="Salomon Logo 3 3 2 57" xfId="16492"/>
    <cellStyle name="Salomon Logo 3 3 2 58" xfId="16493"/>
    <cellStyle name="Salomon Logo 3 3 2 59" xfId="16494"/>
    <cellStyle name="Salomon Logo 3 3 2 6" xfId="16495"/>
    <cellStyle name="Salomon Logo 3 3 2 60" xfId="16496"/>
    <cellStyle name="Salomon Logo 3 3 2 61" xfId="16497"/>
    <cellStyle name="Salomon Logo 3 3 2 62" xfId="16498"/>
    <cellStyle name="Salomon Logo 3 3 2 63" xfId="16499"/>
    <cellStyle name="Salomon Logo 3 3 2 64" xfId="16500"/>
    <cellStyle name="Salomon Logo 3 3 2 65" xfId="16501"/>
    <cellStyle name="Salomon Logo 3 3 2 66" xfId="16502"/>
    <cellStyle name="Salomon Logo 3 3 2 7" xfId="16503"/>
    <cellStyle name="Salomon Logo 3 3 2 8" xfId="16504"/>
    <cellStyle name="Salomon Logo 3 3 2 9" xfId="16505"/>
    <cellStyle name="Salomon Logo 3 3 20" xfId="16506"/>
    <cellStyle name="Salomon Logo 3 3 21" xfId="16507"/>
    <cellStyle name="Salomon Logo 3 3 22" xfId="16508"/>
    <cellStyle name="Salomon Logo 3 3 23" xfId="16509"/>
    <cellStyle name="Salomon Logo 3 3 24" xfId="16510"/>
    <cellStyle name="Salomon Logo 3 3 25" xfId="16511"/>
    <cellStyle name="Salomon Logo 3 3 26" xfId="16512"/>
    <cellStyle name="Salomon Logo 3 3 27" xfId="16513"/>
    <cellStyle name="Salomon Logo 3 3 28" xfId="16514"/>
    <cellStyle name="Salomon Logo 3 3 29" xfId="16515"/>
    <cellStyle name="Salomon Logo 3 3 3" xfId="16516"/>
    <cellStyle name="Salomon Logo 3 3 3 10" xfId="16517"/>
    <cellStyle name="Salomon Logo 3 3 3 11" xfId="16518"/>
    <cellStyle name="Salomon Logo 3 3 3 12" xfId="16519"/>
    <cellStyle name="Salomon Logo 3 3 3 13" xfId="16520"/>
    <cellStyle name="Salomon Logo 3 3 3 14" xfId="16521"/>
    <cellStyle name="Salomon Logo 3 3 3 15" xfId="16522"/>
    <cellStyle name="Salomon Logo 3 3 3 16" xfId="16523"/>
    <cellStyle name="Salomon Logo 3 3 3 17" xfId="16524"/>
    <cellStyle name="Salomon Logo 3 3 3 18" xfId="16525"/>
    <cellStyle name="Salomon Logo 3 3 3 19" xfId="16526"/>
    <cellStyle name="Salomon Logo 3 3 3 2" xfId="16527"/>
    <cellStyle name="Salomon Logo 3 3 3 20" xfId="16528"/>
    <cellStyle name="Salomon Logo 3 3 3 21" xfId="16529"/>
    <cellStyle name="Salomon Logo 3 3 3 22" xfId="16530"/>
    <cellStyle name="Salomon Logo 3 3 3 23" xfId="16531"/>
    <cellStyle name="Salomon Logo 3 3 3 24" xfId="16532"/>
    <cellStyle name="Salomon Logo 3 3 3 25" xfId="16533"/>
    <cellStyle name="Salomon Logo 3 3 3 26" xfId="16534"/>
    <cellStyle name="Salomon Logo 3 3 3 27" xfId="16535"/>
    <cellStyle name="Salomon Logo 3 3 3 28" xfId="16536"/>
    <cellStyle name="Salomon Logo 3 3 3 29" xfId="16537"/>
    <cellStyle name="Salomon Logo 3 3 3 3" xfId="16538"/>
    <cellStyle name="Salomon Logo 3 3 3 30" xfId="16539"/>
    <cellStyle name="Salomon Logo 3 3 3 31" xfId="16540"/>
    <cellStyle name="Salomon Logo 3 3 3 32" xfId="16541"/>
    <cellStyle name="Salomon Logo 3 3 3 33" xfId="16542"/>
    <cellStyle name="Salomon Logo 3 3 3 34" xfId="16543"/>
    <cellStyle name="Salomon Logo 3 3 3 35" xfId="16544"/>
    <cellStyle name="Salomon Logo 3 3 3 36" xfId="16545"/>
    <cellStyle name="Salomon Logo 3 3 3 37" xfId="16546"/>
    <cellStyle name="Salomon Logo 3 3 3 38" xfId="16547"/>
    <cellStyle name="Salomon Logo 3 3 3 39" xfId="16548"/>
    <cellStyle name="Salomon Logo 3 3 3 4" xfId="16549"/>
    <cellStyle name="Salomon Logo 3 3 3 40" xfId="16550"/>
    <cellStyle name="Salomon Logo 3 3 3 41" xfId="16551"/>
    <cellStyle name="Salomon Logo 3 3 3 42" xfId="16552"/>
    <cellStyle name="Salomon Logo 3 3 3 43" xfId="16553"/>
    <cellStyle name="Salomon Logo 3 3 3 44" xfId="16554"/>
    <cellStyle name="Salomon Logo 3 3 3 45" xfId="16555"/>
    <cellStyle name="Salomon Logo 3 3 3 46" xfId="16556"/>
    <cellStyle name="Salomon Logo 3 3 3 47" xfId="16557"/>
    <cellStyle name="Salomon Logo 3 3 3 48" xfId="16558"/>
    <cellStyle name="Salomon Logo 3 3 3 49" xfId="16559"/>
    <cellStyle name="Salomon Logo 3 3 3 5" xfId="16560"/>
    <cellStyle name="Salomon Logo 3 3 3 50" xfId="16561"/>
    <cellStyle name="Salomon Logo 3 3 3 51" xfId="16562"/>
    <cellStyle name="Salomon Logo 3 3 3 52" xfId="16563"/>
    <cellStyle name="Salomon Logo 3 3 3 53" xfId="16564"/>
    <cellStyle name="Salomon Logo 3 3 3 54" xfId="16565"/>
    <cellStyle name="Salomon Logo 3 3 3 55" xfId="16566"/>
    <cellStyle name="Salomon Logo 3 3 3 56" xfId="16567"/>
    <cellStyle name="Salomon Logo 3 3 3 57" xfId="16568"/>
    <cellStyle name="Salomon Logo 3 3 3 58" xfId="16569"/>
    <cellStyle name="Salomon Logo 3 3 3 59" xfId="16570"/>
    <cellStyle name="Salomon Logo 3 3 3 6" xfId="16571"/>
    <cellStyle name="Salomon Logo 3 3 3 60" xfId="16572"/>
    <cellStyle name="Salomon Logo 3 3 3 61" xfId="16573"/>
    <cellStyle name="Salomon Logo 3 3 3 62" xfId="16574"/>
    <cellStyle name="Salomon Logo 3 3 3 63" xfId="16575"/>
    <cellStyle name="Salomon Logo 3 3 3 64" xfId="16576"/>
    <cellStyle name="Salomon Logo 3 3 3 7" xfId="16577"/>
    <cellStyle name="Salomon Logo 3 3 3 8" xfId="16578"/>
    <cellStyle name="Salomon Logo 3 3 3 9" xfId="16579"/>
    <cellStyle name="Salomon Logo 3 3 30" xfId="16580"/>
    <cellStyle name="Salomon Logo 3 3 31" xfId="16581"/>
    <cellStyle name="Salomon Logo 3 3 32" xfId="16582"/>
    <cellStyle name="Salomon Logo 3 3 33" xfId="16583"/>
    <cellStyle name="Salomon Logo 3 3 34" xfId="16584"/>
    <cellStyle name="Salomon Logo 3 3 4" xfId="16585"/>
    <cellStyle name="Salomon Logo 3 3 5" xfId="16586"/>
    <cellStyle name="Salomon Logo 3 3 6" xfId="16587"/>
    <cellStyle name="Salomon Logo 3 3 7" xfId="16588"/>
    <cellStyle name="Salomon Logo 3 3 8" xfId="16589"/>
    <cellStyle name="Salomon Logo 3 3 9" xfId="16590"/>
    <cellStyle name="Salomon Logo 3 30" xfId="16591"/>
    <cellStyle name="Salomon Logo 3 31" xfId="16592"/>
    <cellStyle name="Salomon Logo 3 32" xfId="16593"/>
    <cellStyle name="Salomon Logo 3 33" xfId="16594"/>
    <cellStyle name="Salomon Logo 3 34" xfId="16595"/>
    <cellStyle name="Salomon Logo 3 35" xfId="16596"/>
    <cellStyle name="Salomon Logo 3 36" xfId="16597"/>
    <cellStyle name="Salomon Logo 3 37" xfId="16598"/>
    <cellStyle name="Salomon Logo 3 38" xfId="16599"/>
    <cellStyle name="Salomon Logo 3 4" xfId="16600"/>
    <cellStyle name="Salomon Logo 3 4 10" xfId="16601"/>
    <cellStyle name="Salomon Logo 3 4 11" xfId="16602"/>
    <cellStyle name="Salomon Logo 3 4 12" xfId="16603"/>
    <cellStyle name="Salomon Logo 3 4 13" xfId="16604"/>
    <cellStyle name="Salomon Logo 3 4 14" xfId="16605"/>
    <cellStyle name="Salomon Logo 3 4 15" xfId="16606"/>
    <cellStyle name="Salomon Logo 3 4 16" xfId="16607"/>
    <cellStyle name="Salomon Logo 3 4 17" xfId="16608"/>
    <cellStyle name="Salomon Logo 3 4 18" xfId="16609"/>
    <cellStyle name="Salomon Logo 3 4 19" xfId="16610"/>
    <cellStyle name="Salomon Logo 3 4 2" xfId="16611"/>
    <cellStyle name="Salomon Logo 3 4 2 10" xfId="16612"/>
    <cellStyle name="Salomon Logo 3 4 2 11" xfId="16613"/>
    <cellStyle name="Salomon Logo 3 4 2 12" xfId="16614"/>
    <cellStyle name="Salomon Logo 3 4 2 13" xfId="16615"/>
    <cellStyle name="Salomon Logo 3 4 2 14" xfId="16616"/>
    <cellStyle name="Salomon Logo 3 4 2 15" xfId="16617"/>
    <cellStyle name="Salomon Logo 3 4 2 16" xfId="16618"/>
    <cellStyle name="Salomon Logo 3 4 2 17" xfId="16619"/>
    <cellStyle name="Salomon Logo 3 4 2 18" xfId="16620"/>
    <cellStyle name="Salomon Logo 3 4 2 19" xfId="16621"/>
    <cellStyle name="Salomon Logo 3 4 2 2" xfId="16622"/>
    <cellStyle name="Salomon Logo 3 4 2 20" xfId="16623"/>
    <cellStyle name="Salomon Logo 3 4 2 21" xfId="16624"/>
    <cellStyle name="Salomon Logo 3 4 2 22" xfId="16625"/>
    <cellStyle name="Salomon Logo 3 4 2 23" xfId="16626"/>
    <cellStyle name="Salomon Logo 3 4 2 24" xfId="16627"/>
    <cellStyle name="Salomon Logo 3 4 2 25" xfId="16628"/>
    <cellStyle name="Salomon Logo 3 4 2 26" xfId="16629"/>
    <cellStyle name="Salomon Logo 3 4 2 27" xfId="16630"/>
    <cellStyle name="Salomon Logo 3 4 2 28" xfId="16631"/>
    <cellStyle name="Salomon Logo 3 4 2 29" xfId="16632"/>
    <cellStyle name="Salomon Logo 3 4 2 3" xfId="16633"/>
    <cellStyle name="Salomon Logo 3 4 2 30" xfId="16634"/>
    <cellStyle name="Salomon Logo 3 4 2 31" xfId="16635"/>
    <cellStyle name="Salomon Logo 3 4 2 32" xfId="16636"/>
    <cellStyle name="Salomon Logo 3 4 2 33" xfId="16637"/>
    <cellStyle name="Salomon Logo 3 4 2 34" xfId="16638"/>
    <cellStyle name="Salomon Logo 3 4 2 35" xfId="16639"/>
    <cellStyle name="Salomon Logo 3 4 2 36" xfId="16640"/>
    <cellStyle name="Salomon Logo 3 4 2 37" xfId="16641"/>
    <cellStyle name="Salomon Logo 3 4 2 38" xfId="16642"/>
    <cellStyle name="Salomon Logo 3 4 2 39" xfId="16643"/>
    <cellStyle name="Salomon Logo 3 4 2 4" xfId="16644"/>
    <cellStyle name="Salomon Logo 3 4 2 40" xfId="16645"/>
    <cellStyle name="Salomon Logo 3 4 2 41" xfId="16646"/>
    <cellStyle name="Salomon Logo 3 4 2 42" xfId="16647"/>
    <cellStyle name="Salomon Logo 3 4 2 43" xfId="16648"/>
    <cellStyle name="Salomon Logo 3 4 2 44" xfId="16649"/>
    <cellStyle name="Salomon Logo 3 4 2 45" xfId="16650"/>
    <cellStyle name="Salomon Logo 3 4 2 46" xfId="16651"/>
    <cellStyle name="Salomon Logo 3 4 2 47" xfId="16652"/>
    <cellStyle name="Salomon Logo 3 4 2 48" xfId="16653"/>
    <cellStyle name="Salomon Logo 3 4 2 49" xfId="16654"/>
    <cellStyle name="Salomon Logo 3 4 2 5" xfId="16655"/>
    <cellStyle name="Salomon Logo 3 4 2 50" xfId="16656"/>
    <cellStyle name="Salomon Logo 3 4 2 51" xfId="16657"/>
    <cellStyle name="Salomon Logo 3 4 2 52" xfId="16658"/>
    <cellStyle name="Salomon Logo 3 4 2 53" xfId="16659"/>
    <cellStyle name="Salomon Logo 3 4 2 54" xfId="16660"/>
    <cellStyle name="Salomon Logo 3 4 2 55" xfId="16661"/>
    <cellStyle name="Salomon Logo 3 4 2 56" xfId="16662"/>
    <cellStyle name="Salomon Logo 3 4 2 57" xfId="16663"/>
    <cellStyle name="Salomon Logo 3 4 2 58" xfId="16664"/>
    <cellStyle name="Salomon Logo 3 4 2 59" xfId="16665"/>
    <cellStyle name="Salomon Logo 3 4 2 6" xfId="16666"/>
    <cellStyle name="Salomon Logo 3 4 2 60" xfId="16667"/>
    <cellStyle name="Salomon Logo 3 4 2 61" xfId="16668"/>
    <cellStyle name="Salomon Logo 3 4 2 62" xfId="16669"/>
    <cellStyle name="Salomon Logo 3 4 2 63" xfId="16670"/>
    <cellStyle name="Salomon Logo 3 4 2 64" xfId="16671"/>
    <cellStyle name="Salomon Logo 3 4 2 65" xfId="16672"/>
    <cellStyle name="Salomon Logo 3 4 2 66" xfId="16673"/>
    <cellStyle name="Salomon Logo 3 4 2 7" xfId="16674"/>
    <cellStyle name="Salomon Logo 3 4 2 8" xfId="16675"/>
    <cellStyle name="Salomon Logo 3 4 2 9" xfId="16676"/>
    <cellStyle name="Salomon Logo 3 4 20" xfId="16677"/>
    <cellStyle name="Salomon Logo 3 4 21" xfId="16678"/>
    <cellStyle name="Salomon Logo 3 4 22" xfId="16679"/>
    <cellStyle name="Salomon Logo 3 4 23" xfId="16680"/>
    <cellStyle name="Salomon Logo 3 4 24" xfId="16681"/>
    <cellStyle name="Salomon Logo 3 4 25" xfId="16682"/>
    <cellStyle name="Salomon Logo 3 4 26" xfId="16683"/>
    <cellStyle name="Salomon Logo 3 4 27" xfId="16684"/>
    <cellStyle name="Salomon Logo 3 4 28" xfId="16685"/>
    <cellStyle name="Salomon Logo 3 4 29" xfId="16686"/>
    <cellStyle name="Salomon Logo 3 4 3" xfId="16687"/>
    <cellStyle name="Salomon Logo 3 4 3 10" xfId="16688"/>
    <cellStyle name="Salomon Logo 3 4 3 11" xfId="16689"/>
    <cellStyle name="Salomon Logo 3 4 3 12" xfId="16690"/>
    <cellStyle name="Salomon Logo 3 4 3 13" xfId="16691"/>
    <cellStyle name="Salomon Logo 3 4 3 14" xfId="16692"/>
    <cellStyle name="Salomon Logo 3 4 3 15" xfId="16693"/>
    <cellStyle name="Salomon Logo 3 4 3 16" xfId="16694"/>
    <cellStyle name="Salomon Logo 3 4 3 17" xfId="16695"/>
    <cellStyle name="Salomon Logo 3 4 3 18" xfId="16696"/>
    <cellStyle name="Salomon Logo 3 4 3 19" xfId="16697"/>
    <cellStyle name="Salomon Logo 3 4 3 2" xfId="16698"/>
    <cellStyle name="Salomon Logo 3 4 3 20" xfId="16699"/>
    <cellStyle name="Salomon Logo 3 4 3 21" xfId="16700"/>
    <cellStyle name="Salomon Logo 3 4 3 22" xfId="16701"/>
    <cellStyle name="Salomon Logo 3 4 3 23" xfId="16702"/>
    <cellStyle name="Salomon Logo 3 4 3 24" xfId="16703"/>
    <cellStyle name="Salomon Logo 3 4 3 25" xfId="16704"/>
    <cellStyle name="Salomon Logo 3 4 3 26" xfId="16705"/>
    <cellStyle name="Salomon Logo 3 4 3 27" xfId="16706"/>
    <cellStyle name="Salomon Logo 3 4 3 28" xfId="16707"/>
    <cellStyle name="Salomon Logo 3 4 3 29" xfId="16708"/>
    <cellStyle name="Salomon Logo 3 4 3 3" xfId="16709"/>
    <cellStyle name="Salomon Logo 3 4 3 30" xfId="16710"/>
    <cellStyle name="Salomon Logo 3 4 3 31" xfId="16711"/>
    <cellStyle name="Salomon Logo 3 4 3 32" xfId="16712"/>
    <cellStyle name="Salomon Logo 3 4 3 33" xfId="16713"/>
    <cellStyle name="Salomon Logo 3 4 3 34" xfId="16714"/>
    <cellStyle name="Salomon Logo 3 4 3 35" xfId="16715"/>
    <cellStyle name="Salomon Logo 3 4 3 36" xfId="16716"/>
    <cellStyle name="Salomon Logo 3 4 3 37" xfId="16717"/>
    <cellStyle name="Salomon Logo 3 4 3 38" xfId="16718"/>
    <cellStyle name="Salomon Logo 3 4 3 39" xfId="16719"/>
    <cellStyle name="Salomon Logo 3 4 3 4" xfId="16720"/>
    <cellStyle name="Salomon Logo 3 4 3 40" xfId="16721"/>
    <cellStyle name="Salomon Logo 3 4 3 41" xfId="16722"/>
    <cellStyle name="Salomon Logo 3 4 3 42" xfId="16723"/>
    <cellStyle name="Salomon Logo 3 4 3 43" xfId="16724"/>
    <cellStyle name="Salomon Logo 3 4 3 44" xfId="16725"/>
    <cellStyle name="Salomon Logo 3 4 3 45" xfId="16726"/>
    <cellStyle name="Salomon Logo 3 4 3 46" xfId="16727"/>
    <cellStyle name="Salomon Logo 3 4 3 47" xfId="16728"/>
    <cellStyle name="Salomon Logo 3 4 3 48" xfId="16729"/>
    <cellStyle name="Salomon Logo 3 4 3 49" xfId="16730"/>
    <cellStyle name="Salomon Logo 3 4 3 5" xfId="16731"/>
    <cellStyle name="Salomon Logo 3 4 3 50" xfId="16732"/>
    <cellStyle name="Salomon Logo 3 4 3 51" xfId="16733"/>
    <cellStyle name="Salomon Logo 3 4 3 52" xfId="16734"/>
    <cellStyle name="Salomon Logo 3 4 3 53" xfId="16735"/>
    <cellStyle name="Salomon Logo 3 4 3 54" xfId="16736"/>
    <cellStyle name="Salomon Logo 3 4 3 55" xfId="16737"/>
    <cellStyle name="Salomon Logo 3 4 3 56" xfId="16738"/>
    <cellStyle name="Salomon Logo 3 4 3 57" xfId="16739"/>
    <cellStyle name="Salomon Logo 3 4 3 58" xfId="16740"/>
    <cellStyle name="Salomon Logo 3 4 3 59" xfId="16741"/>
    <cellStyle name="Salomon Logo 3 4 3 6" xfId="16742"/>
    <cellStyle name="Salomon Logo 3 4 3 60" xfId="16743"/>
    <cellStyle name="Salomon Logo 3 4 3 61" xfId="16744"/>
    <cellStyle name="Salomon Logo 3 4 3 62" xfId="16745"/>
    <cellStyle name="Salomon Logo 3 4 3 63" xfId="16746"/>
    <cellStyle name="Salomon Logo 3 4 3 64" xfId="16747"/>
    <cellStyle name="Salomon Logo 3 4 3 7" xfId="16748"/>
    <cellStyle name="Salomon Logo 3 4 3 8" xfId="16749"/>
    <cellStyle name="Salomon Logo 3 4 3 9" xfId="16750"/>
    <cellStyle name="Salomon Logo 3 4 30" xfId="16751"/>
    <cellStyle name="Salomon Logo 3 4 31" xfId="16752"/>
    <cellStyle name="Salomon Logo 3 4 32" xfId="16753"/>
    <cellStyle name="Salomon Logo 3 4 33" xfId="16754"/>
    <cellStyle name="Salomon Logo 3 4 34" xfId="16755"/>
    <cellStyle name="Salomon Logo 3 4 4" xfId="16756"/>
    <cellStyle name="Salomon Logo 3 4 5" xfId="16757"/>
    <cellStyle name="Salomon Logo 3 4 6" xfId="16758"/>
    <cellStyle name="Salomon Logo 3 4 7" xfId="16759"/>
    <cellStyle name="Salomon Logo 3 4 8" xfId="16760"/>
    <cellStyle name="Salomon Logo 3 4 9" xfId="16761"/>
    <cellStyle name="Salomon Logo 3 5" xfId="16762"/>
    <cellStyle name="Salomon Logo 3 5 10" xfId="16763"/>
    <cellStyle name="Salomon Logo 3 5 11" xfId="16764"/>
    <cellStyle name="Salomon Logo 3 5 12" xfId="16765"/>
    <cellStyle name="Salomon Logo 3 5 13" xfId="16766"/>
    <cellStyle name="Salomon Logo 3 5 14" xfId="16767"/>
    <cellStyle name="Salomon Logo 3 5 15" xfId="16768"/>
    <cellStyle name="Salomon Logo 3 5 16" xfId="16769"/>
    <cellStyle name="Salomon Logo 3 5 17" xfId="16770"/>
    <cellStyle name="Salomon Logo 3 5 18" xfId="16771"/>
    <cellStyle name="Salomon Logo 3 5 19" xfId="16772"/>
    <cellStyle name="Salomon Logo 3 5 2" xfId="16773"/>
    <cellStyle name="Salomon Logo 3 5 2 10" xfId="16774"/>
    <cellStyle name="Salomon Logo 3 5 2 11" xfId="16775"/>
    <cellStyle name="Salomon Logo 3 5 2 12" xfId="16776"/>
    <cellStyle name="Salomon Logo 3 5 2 13" xfId="16777"/>
    <cellStyle name="Salomon Logo 3 5 2 14" xfId="16778"/>
    <cellStyle name="Salomon Logo 3 5 2 15" xfId="16779"/>
    <cellStyle name="Salomon Logo 3 5 2 16" xfId="16780"/>
    <cellStyle name="Salomon Logo 3 5 2 17" xfId="16781"/>
    <cellStyle name="Salomon Logo 3 5 2 18" xfId="16782"/>
    <cellStyle name="Salomon Logo 3 5 2 19" xfId="16783"/>
    <cellStyle name="Salomon Logo 3 5 2 2" xfId="16784"/>
    <cellStyle name="Salomon Logo 3 5 2 20" xfId="16785"/>
    <cellStyle name="Salomon Logo 3 5 2 21" xfId="16786"/>
    <cellStyle name="Salomon Logo 3 5 2 22" xfId="16787"/>
    <cellStyle name="Salomon Logo 3 5 2 23" xfId="16788"/>
    <cellStyle name="Salomon Logo 3 5 2 24" xfId="16789"/>
    <cellStyle name="Salomon Logo 3 5 2 25" xfId="16790"/>
    <cellStyle name="Salomon Logo 3 5 2 26" xfId="16791"/>
    <cellStyle name="Salomon Logo 3 5 2 27" xfId="16792"/>
    <cellStyle name="Salomon Logo 3 5 2 28" xfId="16793"/>
    <cellStyle name="Salomon Logo 3 5 2 29" xfId="16794"/>
    <cellStyle name="Salomon Logo 3 5 2 3" xfId="16795"/>
    <cellStyle name="Salomon Logo 3 5 2 30" xfId="16796"/>
    <cellStyle name="Salomon Logo 3 5 2 31" xfId="16797"/>
    <cellStyle name="Salomon Logo 3 5 2 32" xfId="16798"/>
    <cellStyle name="Salomon Logo 3 5 2 33" xfId="16799"/>
    <cellStyle name="Salomon Logo 3 5 2 34" xfId="16800"/>
    <cellStyle name="Salomon Logo 3 5 2 35" xfId="16801"/>
    <cellStyle name="Salomon Logo 3 5 2 36" xfId="16802"/>
    <cellStyle name="Salomon Logo 3 5 2 37" xfId="16803"/>
    <cellStyle name="Salomon Logo 3 5 2 38" xfId="16804"/>
    <cellStyle name="Salomon Logo 3 5 2 39" xfId="16805"/>
    <cellStyle name="Salomon Logo 3 5 2 4" xfId="16806"/>
    <cellStyle name="Salomon Logo 3 5 2 40" xfId="16807"/>
    <cellStyle name="Salomon Logo 3 5 2 41" xfId="16808"/>
    <cellStyle name="Salomon Logo 3 5 2 42" xfId="16809"/>
    <cellStyle name="Salomon Logo 3 5 2 43" xfId="16810"/>
    <cellStyle name="Salomon Logo 3 5 2 44" xfId="16811"/>
    <cellStyle name="Salomon Logo 3 5 2 45" xfId="16812"/>
    <cellStyle name="Salomon Logo 3 5 2 46" xfId="16813"/>
    <cellStyle name="Salomon Logo 3 5 2 47" xfId="16814"/>
    <cellStyle name="Salomon Logo 3 5 2 48" xfId="16815"/>
    <cellStyle name="Salomon Logo 3 5 2 49" xfId="16816"/>
    <cellStyle name="Salomon Logo 3 5 2 5" xfId="16817"/>
    <cellStyle name="Salomon Logo 3 5 2 50" xfId="16818"/>
    <cellStyle name="Salomon Logo 3 5 2 51" xfId="16819"/>
    <cellStyle name="Salomon Logo 3 5 2 52" xfId="16820"/>
    <cellStyle name="Salomon Logo 3 5 2 53" xfId="16821"/>
    <cellStyle name="Salomon Logo 3 5 2 54" xfId="16822"/>
    <cellStyle name="Salomon Logo 3 5 2 55" xfId="16823"/>
    <cellStyle name="Salomon Logo 3 5 2 56" xfId="16824"/>
    <cellStyle name="Salomon Logo 3 5 2 57" xfId="16825"/>
    <cellStyle name="Salomon Logo 3 5 2 58" xfId="16826"/>
    <cellStyle name="Salomon Logo 3 5 2 59" xfId="16827"/>
    <cellStyle name="Salomon Logo 3 5 2 6" xfId="16828"/>
    <cellStyle name="Salomon Logo 3 5 2 60" xfId="16829"/>
    <cellStyle name="Salomon Logo 3 5 2 61" xfId="16830"/>
    <cellStyle name="Salomon Logo 3 5 2 62" xfId="16831"/>
    <cellStyle name="Salomon Logo 3 5 2 63" xfId="16832"/>
    <cellStyle name="Salomon Logo 3 5 2 64" xfId="16833"/>
    <cellStyle name="Salomon Logo 3 5 2 65" xfId="16834"/>
    <cellStyle name="Salomon Logo 3 5 2 66" xfId="16835"/>
    <cellStyle name="Salomon Logo 3 5 2 7" xfId="16836"/>
    <cellStyle name="Salomon Logo 3 5 2 8" xfId="16837"/>
    <cellStyle name="Salomon Logo 3 5 2 9" xfId="16838"/>
    <cellStyle name="Salomon Logo 3 5 20" xfId="16839"/>
    <cellStyle name="Salomon Logo 3 5 21" xfId="16840"/>
    <cellStyle name="Salomon Logo 3 5 22" xfId="16841"/>
    <cellStyle name="Salomon Logo 3 5 23" xfId="16842"/>
    <cellStyle name="Salomon Logo 3 5 24" xfId="16843"/>
    <cellStyle name="Salomon Logo 3 5 25" xfId="16844"/>
    <cellStyle name="Salomon Logo 3 5 26" xfId="16845"/>
    <cellStyle name="Salomon Logo 3 5 27" xfId="16846"/>
    <cellStyle name="Salomon Logo 3 5 28" xfId="16847"/>
    <cellStyle name="Salomon Logo 3 5 29" xfId="16848"/>
    <cellStyle name="Salomon Logo 3 5 3" xfId="16849"/>
    <cellStyle name="Salomon Logo 3 5 3 10" xfId="16850"/>
    <cellStyle name="Salomon Logo 3 5 3 11" xfId="16851"/>
    <cellStyle name="Salomon Logo 3 5 3 12" xfId="16852"/>
    <cellStyle name="Salomon Logo 3 5 3 13" xfId="16853"/>
    <cellStyle name="Salomon Logo 3 5 3 14" xfId="16854"/>
    <cellStyle name="Salomon Logo 3 5 3 15" xfId="16855"/>
    <cellStyle name="Salomon Logo 3 5 3 16" xfId="16856"/>
    <cellStyle name="Salomon Logo 3 5 3 17" xfId="16857"/>
    <cellStyle name="Salomon Logo 3 5 3 18" xfId="16858"/>
    <cellStyle name="Salomon Logo 3 5 3 19" xfId="16859"/>
    <cellStyle name="Salomon Logo 3 5 3 2" xfId="16860"/>
    <cellStyle name="Salomon Logo 3 5 3 20" xfId="16861"/>
    <cellStyle name="Salomon Logo 3 5 3 21" xfId="16862"/>
    <cellStyle name="Salomon Logo 3 5 3 22" xfId="16863"/>
    <cellStyle name="Salomon Logo 3 5 3 23" xfId="16864"/>
    <cellStyle name="Salomon Logo 3 5 3 24" xfId="16865"/>
    <cellStyle name="Salomon Logo 3 5 3 25" xfId="16866"/>
    <cellStyle name="Salomon Logo 3 5 3 26" xfId="16867"/>
    <cellStyle name="Salomon Logo 3 5 3 27" xfId="16868"/>
    <cellStyle name="Salomon Logo 3 5 3 28" xfId="16869"/>
    <cellStyle name="Salomon Logo 3 5 3 29" xfId="16870"/>
    <cellStyle name="Salomon Logo 3 5 3 3" xfId="16871"/>
    <cellStyle name="Salomon Logo 3 5 3 30" xfId="16872"/>
    <cellStyle name="Salomon Logo 3 5 3 31" xfId="16873"/>
    <cellStyle name="Salomon Logo 3 5 3 32" xfId="16874"/>
    <cellStyle name="Salomon Logo 3 5 3 33" xfId="16875"/>
    <cellStyle name="Salomon Logo 3 5 3 34" xfId="16876"/>
    <cellStyle name="Salomon Logo 3 5 3 35" xfId="16877"/>
    <cellStyle name="Salomon Logo 3 5 3 36" xfId="16878"/>
    <cellStyle name="Salomon Logo 3 5 3 37" xfId="16879"/>
    <cellStyle name="Salomon Logo 3 5 3 38" xfId="16880"/>
    <cellStyle name="Salomon Logo 3 5 3 39" xfId="16881"/>
    <cellStyle name="Salomon Logo 3 5 3 4" xfId="16882"/>
    <cellStyle name="Salomon Logo 3 5 3 40" xfId="16883"/>
    <cellStyle name="Salomon Logo 3 5 3 41" xfId="16884"/>
    <cellStyle name="Salomon Logo 3 5 3 42" xfId="16885"/>
    <cellStyle name="Salomon Logo 3 5 3 43" xfId="16886"/>
    <cellStyle name="Salomon Logo 3 5 3 44" xfId="16887"/>
    <cellStyle name="Salomon Logo 3 5 3 45" xfId="16888"/>
    <cellStyle name="Salomon Logo 3 5 3 46" xfId="16889"/>
    <cellStyle name="Salomon Logo 3 5 3 47" xfId="16890"/>
    <cellStyle name="Salomon Logo 3 5 3 48" xfId="16891"/>
    <cellStyle name="Salomon Logo 3 5 3 49" xfId="16892"/>
    <cellStyle name="Salomon Logo 3 5 3 5" xfId="16893"/>
    <cellStyle name="Salomon Logo 3 5 3 50" xfId="16894"/>
    <cellStyle name="Salomon Logo 3 5 3 51" xfId="16895"/>
    <cellStyle name="Salomon Logo 3 5 3 52" xfId="16896"/>
    <cellStyle name="Salomon Logo 3 5 3 53" xfId="16897"/>
    <cellStyle name="Salomon Logo 3 5 3 54" xfId="16898"/>
    <cellStyle name="Salomon Logo 3 5 3 55" xfId="16899"/>
    <cellStyle name="Salomon Logo 3 5 3 56" xfId="16900"/>
    <cellStyle name="Salomon Logo 3 5 3 57" xfId="16901"/>
    <cellStyle name="Salomon Logo 3 5 3 58" xfId="16902"/>
    <cellStyle name="Salomon Logo 3 5 3 59" xfId="16903"/>
    <cellStyle name="Salomon Logo 3 5 3 6" xfId="16904"/>
    <cellStyle name="Salomon Logo 3 5 3 60" xfId="16905"/>
    <cellStyle name="Salomon Logo 3 5 3 61" xfId="16906"/>
    <cellStyle name="Salomon Logo 3 5 3 62" xfId="16907"/>
    <cellStyle name="Salomon Logo 3 5 3 63" xfId="16908"/>
    <cellStyle name="Salomon Logo 3 5 3 64" xfId="16909"/>
    <cellStyle name="Salomon Logo 3 5 3 7" xfId="16910"/>
    <cellStyle name="Salomon Logo 3 5 3 8" xfId="16911"/>
    <cellStyle name="Salomon Logo 3 5 3 9" xfId="16912"/>
    <cellStyle name="Salomon Logo 3 5 30" xfId="16913"/>
    <cellStyle name="Salomon Logo 3 5 31" xfId="16914"/>
    <cellStyle name="Salomon Logo 3 5 32" xfId="16915"/>
    <cellStyle name="Salomon Logo 3 5 33" xfId="16916"/>
    <cellStyle name="Salomon Logo 3 5 34" xfId="16917"/>
    <cellStyle name="Salomon Logo 3 5 4" xfId="16918"/>
    <cellStyle name="Salomon Logo 3 5 5" xfId="16919"/>
    <cellStyle name="Salomon Logo 3 5 6" xfId="16920"/>
    <cellStyle name="Salomon Logo 3 5 7" xfId="16921"/>
    <cellStyle name="Salomon Logo 3 5 8" xfId="16922"/>
    <cellStyle name="Salomon Logo 3 5 9" xfId="16923"/>
    <cellStyle name="Salomon Logo 3 6" xfId="16924"/>
    <cellStyle name="Salomon Logo 3 6 10" xfId="16925"/>
    <cellStyle name="Salomon Logo 3 6 11" xfId="16926"/>
    <cellStyle name="Salomon Logo 3 6 12" xfId="16927"/>
    <cellStyle name="Salomon Logo 3 6 13" xfId="16928"/>
    <cellStyle name="Salomon Logo 3 6 14" xfId="16929"/>
    <cellStyle name="Salomon Logo 3 6 15" xfId="16930"/>
    <cellStyle name="Salomon Logo 3 6 16" xfId="16931"/>
    <cellStyle name="Salomon Logo 3 6 17" xfId="16932"/>
    <cellStyle name="Salomon Logo 3 6 18" xfId="16933"/>
    <cellStyle name="Salomon Logo 3 6 19" xfId="16934"/>
    <cellStyle name="Salomon Logo 3 6 2" xfId="16935"/>
    <cellStyle name="Salomon Logo 3 6 2 10" xfId="16936"/>
    <cellStyle name="Salomon Logo 3 6 2 11" xfId="16937"/>
    <cellStyle name="Salomon Logo 3 6 2 12" xfId="16938"/>
    <cellStyle name="Salomon Logo 3 6 2 13" xfId="16939"/>
    <cellStyle name="Salomon Logo 3 6 2 14" xfId="16940"/>
    <cellStyle name="Salomon Logo 3 6 2 15" xfId="16941"/>
    <cellStyle name="Salomon Logo 3 6 2 16" xfId="16942"/>
    <cellStyle name="Salomon Logo 3 6 2 17" xfId="16943"/>
    <cellStyle name="Salomon Logo 3 6 2 18" xfId="16944"/>
    <cellStyle name="Salomon Logo 3 6 2 19" xfId="16945"/>
    <cellStyle name="Salomon Logo 3 6 2 2" xfId="16946"/>
    <cellStyle name="Salomon Logo 3 6 2 20" xfId="16947"/>
    <cellStyle name="Salomon Logo 3 6 2 21" xfId="16948"/>
    <cellStyle name="Salomon Logo 3 6 2 22" xfId="16949"/>
    <cellStyle name="Salomon Logo 3 6 2 23" xfId="16950"/>
    <cellStyle name="Salomon Logo 3 6 2 24" xfId="16951"/>
    <cellStyle name="Salomon Logo 3 6 2 25" xfId="16952"/>
    <cellStyle name="Salomon Logo 3 6 2 26" xfId="16953"/>
    <cellStyle name="Salomon Logo 3 6 2 27" xfId="16954"/>
    <cellStyle name="Salomon Logo 3 6 2 28" xfId="16955"/>
    <cellStyle name="Salomon Logo 3 6 2 29" xfId="16956"/>
    <cellStyle name="Salomon Logo 3 6 2 3" xfId="16957"/>
    <cellStyle name="Salomon Logo 3 6 2 30" xfId="16958"/>
    <cellStyle name="Salomon Logo 3 6 2 31" xfId="16959"/>
    <cellStyle name="Salomon Logo 3 6 2 32" xfId="16960"/>
    <cellStyle name="Salomon Logo 3 6 2 33" xfId="16961"/>
    <cellStyle name="Salomon Logo 3 6 2 34" xfId="16962"/>
    <cellStyle name="Salomon Logo 3 6 2 35" xfId="16963"/>
    <cellStyle name="Salomon Logo 3 6 2 36" xfId="16964"/>
    <cellStyle name="Salomon Logo 3 6 2 37" xfId="16965"/>
    <cellStyle name="Salomon Logo 3 6 2 38" xfId="16966"/>
    <cellStyle name="Salomon Logo 3 6 2 39" xfId="16967"/>
    <cellStyle name="Salomon Logo 3 6 2 4" xfId="16968"/>
    <cellStyle name="Salomon Logo 3 6 2 40" xfId="16969"/>
    <cellStyle name="Salomon Logo 3 6 2 41" xfId="16970"/>
    <cellStyle name="Salomon Logo 3 6 2 42" xfId="16971"/>
    <cellStyle name="Salomon Logo 3 6 2 43" xfId="16972"/>
    <cellStyle name="Salomon Logo 3 6 2 44" xfId="16973"/>
    <cellStyle name="Salomon Logo 3 6 2 45" xfId="16974"/>
    <cellStyle name="Salomon Logo 3 6 2 46" xfId="16975"/>
    <cellStyle name="Salomon Logo 3 6 2 47" xfId="16976"/>
    <cellStyle name="Salomon Logo 3 6 2 48" xfId="16977"/>
    <cellStyle name="Salomon Logo 3 6 2 49" xfId="16978"/>
    <cellStyle name="Salomon Logo 3 6 2 5" xfId="16979"/>
    <cellStyle name="Salomon Logo 3 6 2 50" xfId="16980"/>
    <cellStyle name="Salomon Logo 3 6 2 51" xfId="16981"/>
    <cellStyle name="Salomon Logo 3 6 2 52" xfId="16982"/>
    <cellStyle name="Salomon Logo 3 6 2 53" xfId="16983"/>
    <cellStyle name="Salomon Logo 3 6 2 54" xfId="16984"/>
    <cellStyle name="Salomon Logo 3 6 2 55" xfId="16985"/>
    <cellStyle name="Salomon Logo 3 6 2 56" xfId="16986"/>
    <cellStyle name="Salomon Logo 3 6 2 57" xfId="16987"/>
    <cellStyle name="Salomon Logo 3 6 2 58" xfId="16988"/>
    <cellStyle name="Salomon Logo 3 6 2 59" xfId="16989"/>
    <cellStyle name="Salomon Logo 3 6 2 6" xfId="16990"/>
    <cellStyle name="Salomon Logo 3 6 2 60" xfId="16991"/>
    <cellStyle name="Salomon Logo 3 6 2 61" xfId="16992"/>
    <cellStyle name="Salomon Logo 3 6 2 62" xfId="16993"/>
    <cellStyle name="Salomon Logo 3 6 2 63" xfId="16994"/>
    <cellStyle name="Salomon Logo 3 6 2 64" xfId="16995"/>
    <cellStyle name="Salomon Logo 3 6 2 65" xfId="16996"/>
    <cellStyle name="Salomon Logo 3 6 2 66" xfId="16997"/>
    <cellStyle name="Salomon Logo 3 6 2 7" xfId="16998"/>
    <cellStyle name="Salomon Logo 3 6 2 8" xfId="16999"/>
    <cellStyle name="Salomon Logo 3 6 2 9" xfId="17000"/>
    <cellStyle name="Salomon Logo 3 6 20" xfId="17001"/>
    <cellStyle name="Salomon Logo 3 6 21" xfId="17002"/>
    <cellStyle name="Salomon Logo 3 6 22" xfId="17003"/>
    <cellStyle name="Salomon Logo 3 6 23" xfId="17004"/>
    <cellStyle name="Salomon Logo 3 6 24" xfId="17005"/>
    <cellStyle name="Salomon Logo 3 6 25" xfId="17006"/>
    <cellStyle name="Salomon Logo 3 6 26" xfId="17007"/>
    <cellStyle name="Salomon Logo 3 6 27" xfId="17008"/>
    <cellStyle name="Salomon Logo 3 6 28" xfId="17009"/>
    <cellStyle name="Salomon Logo 3 6 29" xfId="17010"/>
    <cellStyle name="Salomon Logo 3 6 3" xfId="17011"/>
    <cellStyle name="Salomon Logo 3 6 3 10" xfId="17012"/>
    <cellStyle name="Salomon Logo 3 6 3 11" xfId="17013"/>
    <cellStyle name="Salomon Logo 3 6 3 12" xfId="17014"/>
    <cellStyle name="Salomon Logo 3 6 3 13" xfId="17015"/>
    <cellStyle name="Salomon Logo 3 6 3 14" xfId="17016"/>
    <cellStyle name="Salomon Logo 3 6 3 15" xfId="17017"/>
    <cellStyle name="Salomon Logo 3 6 3 16" xfId="17018"/>
    <cellStyle name="Salomon Logo 3 6 3 17" xfId="17019"/>
    <cellStyle name="Salomon Logo 3 6 3 18" xfId="17020"/>
    <cellStyle name="Salomon Logo 3 6 3 19" xfId="17021"/>
    <cellStyle name="Salomon Logo 3 6 3 2" xfId="17022"/>
    <cellStyle name="Salomon Logo 3 6 3 20" xfId="17023"/>
    <cellStyle name="Salomon Logo 3 6 3 21" xfId="17024"/>
    <cellStyle name="Salomon Logo 3 6 3 22" xfId="17025"/>
    <cellStyle name="Salomon Logo 3 6 3 23" xfId="17026"/>
    <cellStyle name="Salomon Logo 3 6 3 24" xfId="17027"/>
    <cellStyle name="Salomon Logo 3 6 3 25" xfId="17028"/>
    <cellStyle name="Salomon Logo 3 6 3 26" xfId="17029"/>
    <cellStyle name="Salomon Logo 3 6 3 27" xfId="17030"/>
    <cellStyle name="Salomon Logo 3 6 3 28" xfId="17031"/>
    <cellStyle name="Salomon Logo 3 6 3 29" xfId="17032"/>
    <cellStyle name="Salomon Logo 3 6 3 3" xfId="17033"/>
    <cellStyle name="Salomon Logo 3 6 3 30" xfId="17034"/>
    <cellStyle name="Salomon Logo 3 6 3 31" xfId="17035"/>
    <cellStyle name="Salomon Logo 3 6 3 32" xfId="17036"/>
    <cellStyle name="Salomon Logo 3 6 3 33" xfId="17037"/>
    <cellStyle name="Salomon Logo 3 6 3 34" xfId="17038"/>
    <cellStyle name="Salomon Logo 3 6 3 35" xfId="17039"/>
    <cellStyle name="Salomon Logo 3 6 3 36" xfId="17040"/>
    <cellStyle name="Salomon Logo 3 6 3 37" xfId="17041"/>
    <cellStyle name="Salomon Logo 3 6 3 38" xfId="17042"/>
    <cellStyle name="Salomon Logo 3 6 3 39" xfId="17043"/>
    <cellStyle name="Salomon Logo 3 6 3 4" xfId="17044"/>
    <cellStyle name="Salomon Logo 3 6 3 40" xfId="17045"/>
    <cellStyle name="Salomon Logo 3 6 3 41" xfId="17046"/>
    <cellStyle name="Salomon Logo 3 6 3 42" xfId="17047"/>
    <cellStyle name="Salomon Logo 3 6 3 43" xfId="17048"/>
    <cellStyle name="Salomon Logo 3 6 3 44" xfId="17049"/>
    <cellStyle name="Salomon Logo 3 6 3 45" xfId="17050"/>
    <cellStyle name="Salomon Logo 3 6 3 46" xfId="17051"/>
    <cellStyle name="Salomon Logo 3 6 3 47" xfId="17052"/>
    <cellStyle name="Salomon Logo 3 6 3 48" xfId="17053"/>
    <cellStyle name="Salomon Logo 3 6 3 49" xfId="17054"/>
    <cellStyle name="Salomon Logo 3 6 3 5" xfId="17055"/>
    <cellStyle name="Salomon Logo 3 6 3 50" xfId="17056"/>
    <cellStyle name="Salomon Logo 3 6 3 51" xfId="17057"/>
    <cellStyle name="Salomon Logo 3 6 3 52" xfId="17058"/>
    <cellStyle name="Salomon Logo 3 6 3 53" xfId="17059"/>
    <cellStyle name="Salomon Logo 3 6 3 54" xfId="17060"/>
    <cellStyle name="Salomon Logo 3 6 3 55" xfId="17061"/>
    <cellStyle name="Salomon Logo 3 6 3 56" xfId="17062"/>
    <cellStyle name="Salomon Logo 3 6 3 57" xfId="17063"/>
    <cellStyle name="Salomon Logo 3 6 3 58" xfId="17064"/>
    <cellStyle name="Salomon Logo 3 6 3 59" xfId="17065"/>
    <cellStyle name="Salomon Logo 3 6 3 6" xfId="17066"/>
    <cellStyle name="Salomon Logo 3 6 3 60" xfId="17067"/>
    <cellStyle name="Salomon Logo 3 6 3 61" xfId="17068"/>
    <cellStyle name="Salomon Logo 3 6 3 62" xfId="17069"/>
    <cellStyle name="Salomon Logo 3 6 3 63" xfId="17070"/>
    <cellStyle name="Salomon Logo 3 6 3 64" xfId="17071"/>
    <cellStyle name="Salomon Logo 3 6 3 7" xfId="17072"/>
    <cellStyle name="Salomon Logo 3 6 3 8" xfId="17073"/>
    <cellStyle name="Salomon Logo 3 6 3 9" xfId="17074"/>
    <cellStyle name="Salomon Logo 3 6 30" xfId="17075"/>
    <cellStyle name="Salomon Logo 3 6 31" xfId="17076"/>
    <cellStyle name="Salomon Logo 3 6 32" xfId="17077"/>
    <cellStyle name="Salomon Logo 3 6 33" xfId="17078"/>
    <cellStyle name="Salomon Logo 3 6 34" xfId="17079"/>
    <cellStyle name="Salomon Logo 3 6 4" xfId="17080"/>
    <cellStyle name="Salomon Logo 3 6 5" xfId="17081"/>
    <cellStyle name="Salomon Logo 3 6 6" xfId="17082"/>
    <cellStyle name="Salomon Logo 3 6 7" xfId="17083"/>
    <cellStyle name="Salomon Logo 3 6 8" xfId="17084"/>
    <cellStyle name="Salomon Logo 3 6 9" xfId="17085"/>
    <cellStyle name="Salomon Logo 3 7" xfId="17086"/>
    <cellStyle name="Salomon Logo 3 7 10" xfId="17087"/>
    <cellStyle name="Salomon Logo 3 7 11" xfId="17088"/>
    <cellStyle name="Salomon Logo 3 7 12" xfId="17089"/>
    <cellStyle name="Salomon Logo 3 7 13" xfId="17090"/>
    <cellStyle name="Salomon Logo 3 7 14" xfId="17091"/>
    <cellStyle name="Salomon Logo 3 7 15" xfId="17092"/>
    <cellStyle name="Salomon Logo 3 7 16" xfId="17093"/>
    <cellStyle name="Salomon Logo 3 7 17" xfId="17094"/>
    <cellStyle name="Salomon Logo 3 7 18" xfId="17095"/>
    <cellStyle name="Salomon Logo 3 7 19" xfId="17096"/>
    <cellStyle name="Salomon Logo 3 7 2" xfId="17097"/>
    <cellStyle name="Salomon Logo 3 7 20" xfId="17098"/>
    <cellStyle name="Salomon Logo 3 7 21" xfId="17099"/>
    <cellStyle name="Salomon Logo 3 7 22" xfId="17100"/>
    <cellStyle name="Salomon Logo 3 7 23" xfId="17101"/>
    <cellStyle name="Salomon Logo 3 7 24" xfId="17102"/>
    <cellStyle name="Salomon Logo 3 7 25" xfId="17103"/>
    <cellStyle name="Salomon Logo 3 7 26" xfId="17104"/>
    <cellStyle name="Salomon Logo 3 7 27" xfId="17105"/>
    <cellStyle name="Salomon Logo 3 7 28" xfId="17106"/>
    <cellStyle name="Salomon Logo 3 7 29" xfId="17107"/>
    <cellStyle name="Salomon Logo 3 7 3" xfId="17108"/>
    <cellStyle name="Salomon Logo 3 7 30" xfId="17109"/>
    <cellStyle name="Salomon Logo 3 7 31" xfId="17110"/>
    <cellStyle name="Salomon Logo 3 7 32" xfId="17111"/>
    <cellStyle name="Salomon Logo 3 7 33" xfId="17112"/>
    <cellStyle name="Salomon Logo 3 7 34" xfId="17113"/>
    <cellStyle name="Salomon Logo 3 7 35" xfId="17114"/>
    <cellStyle name="Salomon Logo 3 7 36" xfId="17115"/>
    <cellStyle name="Salomon Logo 3 7 37" xfId="17116"/>
    <cellStyle name="Salomon Logo 3 7 38" xfId="17117"/>
    <cellStyle name="Salomon Logo 3 7 39" xfId="17118"/>
    <cellStyle name="Salomon Logo 3 7 4" xfId="17119"/>
    <cellStyle name="Salomon Logo 3 7 40" xfId="17120"/>
    <cellStyle name="Salomon Logo 3 7 41" xfId="17121"/>
    <cellStyle name="Salomon Logo 3 7 42" xfId="17122"/>
    <cellStyle name="Salomon Logo 3 7 43" xfId="17123"/>
    <cellStyle name="Salomon Logo 3 7 44" xfId="17124"/>
    <cellStyle name="Salomon Logo 3 7 45" xfId="17125"/>
    <cellStyle name="Salomon Logo 3 7 46" xfId="17126"/>
    <cellStyle name="Salomon Logo 3 7 47" xfId="17127"/>
    <cellStyle name="Salomon Logo 3 7 48" xfId="17128"/>
    <cellStyle name="Salomon Logo 3 7 49" xfId="17129"/>
    <cellStyle name="Salomon Logo 3 7 5" xfId="17130"/>
    <cellStyle name="Salomon Logo 3 7 50" xfId="17131"/>
    <cellStyle name="Salomon Logo 3 7 51" xfId="17132"/>
    <cellStyle name="Salomon Logo 3 7 52" xfId="17133"/>
    <cellStyle name="Salomon Logo 3 7 53" xfId="17134"/>
    <cellStyle name="Salomon Logo 3 7 54" xfId="17135"/>
    <cellStyle name="Salomon Logo 3 7 55" xfId="17136"/>
    <cellStyle name="Salomon Logo 3 7 56" xfId="17137"/>
    <cellStyle name="Salomon Logo 3 7 57" xfId="17138"/>
    <cellStyle name="Salomon Logo 3 7 58" xfId="17139"/>
    <cellStyle name="Salomon Logo 3 7 59" xfId="17140"/>
    <cellStyle name="Salomon Logo 3 7 6" xfId="17141"/>
    <cellStyle name="Salomon Logo 3 7 60" xfId="17142"/>
    <cellStyle name="Salomon Logo 3 7 61" xfId="17143"/>
    <cellStyle name="Salomon Logo 3 7 62" xfId="17144"/>
    <cellStyle name="Salomon Logo 3 7 63" xfId="17145"/>
    <cellStyle name="Salomon Logo 3 7 64" xfId="17146"/>
    <cellStyle name="Salomon Logo 3 7 65" xfId="17147"/>
    <cellStyle name="Salomon Logo 3 7 66" xfId="17148"/>
    <cellStyle name="Salomon Logo 3 7 7" xfId="17149"/>
    <cellStyle name="Salomon Logo 3 7 8" xfId="17150"/>
    <cellStyle name="Salomon Logo 3 7 9" xfId="17151"/>
    <cellStyle name="Salomon Logo 3 8" xfId="17152"/>
    <cellStyle name="Salomon Logo 3 8 10" xfId="17153"/>
    <cellStyle name="Salomon Logo 3 8 11" xfId="17154"/>
    <cellStyle name="Salomon Logo 3 8 12" xfId="17155"/>
    <cellStyle name="Salomon Logo 3 8 13" xfId="17156"/>
    <cellStyle name="Salomon Logo 3 8 14" xfId="17157"/>
    <cellStyle name="Salomon Logo 3 8 15" xfId="17158"/>
    <cellStyle name="Salomon Logo 3 8 16" xfId="17159"/>
    <cellStyle name="Salomon Logo 3 8 17" xfId="17160"/>
    <cellStyle name="Salomon Logo 3 8 18" xfId="17161"/>
    <cellStyle name="Salomon Logo 3 8 19" xfId="17162"/>
    <cellStyle name="Salomon Logo 3 8 2" xfId="17163"/>
    <cellStyle name="Salomon Logo 3 8 20" xfId="17164"/>
    <cellStyle name="Salomon Logo 3 8 21" xfId="17165"/>
    <cellStyle name="Salomon Logo 3 8 22" xfId="17166"/>
    <cellStyle name="Salomon Logo 3 8 23" xfId="17167"/>
    <cellStyle name="Salomon Logo 3 8 24" xfId="17168"/>
    <cellStyle name="Salomon Logo 3 8 25" xfId="17169"/>
    <cellStyle name="Salomon Logo 3 8 26" xfId="17170"/>
    <cellStyle name="Salomon Logo 3 8 27" xfId="17171"/>
    <cellStyle name="Salomon Logo 3 8 28" xfId="17172"/>
    <cellStyle name="Salomon Logo 3 8 29" xfId="17173"/>
    <cellStyle name="Salomon Logo 3 8 3" xfId="17174"/>
    <cellStyle name="Salomon Logo 3 8 30" xfId="17175"/>
    <cellStyle name="Salomon Logo 3 8 31" xfId="17176"/>
    <cellStyle name="Salomon Logo 3 8 32" xfId="17177"/>
    <cellStyle name="Salomon Logo 3 8 33" xfId="17178"/>
    <cellStyle name="Salomon Logo 3 8 34" xfId="17179"/>
    <cellStyle name="Salomon Logo 3 8 35" xfId="17180"/>
    <cellStyle name="Salomon Logo 3 8 36" xfId="17181"/>
    <cellStyle name="Salomon Logo 3 8 37" xfId="17182"/>
    <cellStyle name="Salomon Logo 3 8 38" xfId="17183"/>
    <cellStyle name="Salomon Logo 3 8 39" xfId="17184"/>
    <cellStyle name="Salomon Logo 3 8 4" xfId="17185"/>
    <cellStyle name="Salomon Logo 3 8 40" xfId="17186"/>
    <cellStyle name="Salomon Logo 3 8 41" xfId="17187"/>
    <cellStyle name="Salomon Logo 3 8 42" xfId="17188"/>
    <cellStyle name="Salomon Logo 3 8 43" xfId="17189"/>
    <cellStyle name="Salomon Logo 3 8 44" xfId="17190"/>
    <cellStyle name="Salomon Logo 3 8 45" xfId="17191"/>
    <cellStyle name="Salomon Logo 3 8 46" xfId="17192"/>
    <cellStyle name="Salomon Logo 3 8 47" xfId="17193"/>
    <cellStyle name="Salomon Logo 3 8 48" xfId="17194"/>
    <cellStyle name="Salomon Logo 3 8 49" xfId="17195"/>
    <cellStyle name="Salomon Logo 3 8 5" xfId="17196"/>
    <cellStyle name="Salomon Logo 3 8 50" xfId="17197"/>
    <cellStyle name="Salomon Logo 3 8 51" xfId="17198"/>
    <cellStyle name="Salomon Logo 3 8 52" xfId="17199"/>
    <cellStyle name="Salomon Logo 3 8 53" xfId="17200"/>
    <cellStyle name="Salomon Logo 3 8 54" xfId="17201"/>
    <cellStyle name="Salomon Logo 3 8 55" xfId="17202"/>
    <cellStyle name="Salomon Logo 3 8 56" xfId="17203"/>
    <cellStyle name="Salomon Logo 3 8 57" xfId="17204"/>
    <cellStyle name="Salomon Logo 3 8 58" xfId="17205"/>
    <cellStyle name="Salomon Logo 3 8 59" xfId="17206"/>
    <cellStyle name="Salomon Logo 3 8 6" xfId="17207"/>
    <cellStyle name="Salomon Logo 3 8 60" xfId="17208"/>
    <cellStyle name="Salomon Logo 3 8 61" xfId="17209"/>
    <cellStyle name="Salomon Logo 3 8 62" xfId="17210"/>
    <cellStyle name="Salomon Logo 3 8 63" xfId="17211"/>
    <cellStyle name="Salomon Logo 3 8 64" xfId="17212"/>
    <cellStyle name="Salomon Logo 3 8 7" xfId="17213"/>
    <cellStyle name="Salomon Logo 3 8 8" xfId="17214"/>
    <cellStyle name="Salomon Logo 3 8 9" xfId="17215"/>
    <cellStyle name="Salomon Logo 3 9" xfId="17216"/>
    <cellStyle name="Salomon Logo 30" xfId="17217"/>
    <cellStyle name="Salomon Logo 31" xfId="17218"/>
    <cellStyle name="Salomon Logo 32" xfId="17219"/>
    <cellStyle name="Salomon Logo 33" xfId="17220"/>
    <cellStyle name="Salomon Logo 34" xfId="17221"/>
    <cellStyle name="Salomon Logo 35" xfId="17222"/>
    <cellStyle name="Salomon Logo 36" xfId="17223"/>
    <cellStyle name="Salomon Logo 37" xfId="17224"/>
    <cellStyle name="Salomon Logo 38" xfId="17225"/>
    <cellStyle name="Salomon Logo 39" xfId="17226"/>
    <cellStyle name="Salomon Logo 4" xfId="17227"/>
    <cellStyle name="Salomon Logo 4 10" xfId="17228"/>
    <cellStyle name="Salomon Logo 4 11" xfId="17229"/>
    <cellStyle name="Salomon Logo 4 12" xfId="17230"/>
    <cellStyle name="Salomon Logo 4 13" xfId="17231"/>
    <cellStyle name="Salomon Logo 4 14" xfId="17232"/>
    <cellStyle name="Salomon Logo 4 15" xfId="17233"/>
    <cellStyle name="Salomon Logo 4 16" xfId="17234"/>
    <cellStyle name="Salomon Logo 4 17" xfId="17235"/>
    <cellStyle name="Salomon Logo 4 18" xfId="17236"/>
    <cellStyle name="Salomon Logo 4 19" xfId="17237"/>
    <cellStyle name="Salomon Logo 4 2" xfId="17238"/>
    <cellStyle name="Salomon Logo 4 2 10" xfId="17239"/>
    <cellStyle name="Salomon Logo 4 2 11" xfId="17240"/>
    <cellStyle name="Salomon Logo 4 2 12" xfId="17241"/>
    <cellStyle name="Salomon Logo 4 2 13" xfId="17242"/>
    <cellStyle name="Salomon Logo 4 2 14" xfId="17243"/>
    <cellStyle name="Salomon Logo 4 2 15" xfId="17244"/>
    <cellStyle name="Salomon Logo 4 2 16" xfId="17245"/>
    <cellStyle name="Salomon Logo 4 2 17" xfId="17246"/>
    <cellStyle name="Salomon Logo 4 2 18" xfId="17247"/>
    <cellStyle name="Salomon Logo 4 2 19" xfId="17248"/>
    <cellStyle name="Salomon Logo 4 2 2" xfId="17249"/>
    <cellStyle name="Salomon Logo 4 2 2 10" xfId="17250"/>
    <cellStyle name="Salomon Logo 4 2 2 11" xfId="17251"/>
    <cellStyle name="Salomon Logo 4 2 2 12" xfId="17252"/>
    <cellStyle name="Salomon Logo 4 2 2 13" xfId="17253"/>
    <cellStyle name="Salomon Logo 4 2 2 14" xfId="17254"/>
    <cellStyle name="Salomon Logo 4 2 2 15" xfId="17255"/>
    <cellStyle name="Salomon Logo 4 2 2 16" xfId="17256"/>
    <cellStyle name="Salomon Logo 4 2 2 17" xfId="17257"/>
    <cellStyle name="Salomon Logo 4 2 2 18" xfId="17258"/>
    <cellStyle name="Salomon Logo 4 2 2 19" xfId="17259"/>
    <cellStyle name="Salomon Logo 4 2 2 2" xfId="17260"/>
    <cellStyle name="Salomon Logo 4 2 2 2 10" xfId="17261"/>
    <cellStyle name="Salomon Logo 4 2 2 2 11" xfId="17262"/>
    <cellStyle name="Salomon Logo 4 2 2 2 12" xfId="17263"/>
    <cellStyle name="Salomon Logo 4 2 2 2 13" xfId="17264"/>
    <cellStyle name="Salomon Logo 4 2 2 2 14" xfId="17265"/>
    <cellStyle name="Salomon Logo 4 2 2 2 15" xfId="17266"/>
    <cellStyle name="Salomon Logo 4 2 2 2 16" xfId="17267"/>
    <cellStyle name="Salomon Logo 4 2 2 2 17" xfId="17268"/>
    <cellStyle name="Salomon Logo 4 2 2 2 18" xfId="17269"/>
    <cellStyle name="Salomon Logo 4 2 2 2 19" xfId="17270"/>
    <cellStyle name="Salomon Logo 4 2 2 2 2" xfId="17271"/>
    <cellStyle name="Salomon Logo 4 2 2 2 20" xfId="17272"/>
    <cellStyle name="Salomon Logo 4 2 2 2 21" xfId="17273"/>
    <cellStyle name="Salomon Logo 4 2 2 2 22" xfId="17274"/>
    <cellStyle name="Salomon Logo 4 2 2 2 23" xfId="17275"/>
    <cellStyle name="Salomon Logo 4 2 2 2 24" xfId="17276"/>
    <cellStyle name="Salomon Logo 4 2 2 2 25" xfId="17277"/>
    <cellStyle name="Salomon Logo 4 2 2 2 26" xfId="17278"/>
    <cellStyle name="Salomon Logo 4 2 2 2 27" xfId="17279"/>
    <cellStyle name="Salomon Logo 4 2 2 2 28" xfId="17280"/>
    <cellStyle name="Salomon Logo 4 2 2 2 29" xfId="17281"/>
    <cellStyle name="Salomon Logo 4 2 2 2 3" xfId="17282"/>
    <cellStyle name="Salomon Logo 4 2 2 2 30" xfId="17283"/>
    <cellStyle name="Salomon Logo 4 2 2 2 31" xfId="17284"/>
    <cellStyle name="Salomon Logo 4 2 2 2 32" xfId="17285"/>
    <cellStyle name="Salomon Logo 4 2 2 2 33" xfId="17286"/>
    <cellStyle name="Salomon Logo 4 2 2 2 34" xfId="17287"/>
    <cellStyle name="Salomon Logo 4 2 2 2 35" xfId="17288"/>
    <cellStyle name="Salomon Logo 4 2 2 2 36" xfId="17289"/>
    <cellStyle name="Salomon Logo 4 2 2 2 37" xfId="17290"/>
    <cellStyle name="Salomon Logo 4 2 2 2 38" xfId="17291"/>
    <cellStyle name="Salomon Logo 4 2 2 2 39" xfId="17292"/>
    <cellStyle name="Salomon Logo 4 2 2 2 4" xfId="17293"/>
    <cellStyle name="Salomon Logo 4 2 2 2 40" xfId="17294"/>
    <cellStyle name="Salomon Logo 4 2 2 2 41" xfId="17295"/>
    <cellStyle name="Salomon Logo 4 2 2 2 42" xfId="17296"/>
    <cellStyle name="Salomon Logo 4 2 2 2 43" xfId="17297"/>
    <cellStyle name="Salomon Logo 4 2 2 2 44" xfId="17298"/>
    <cellStyle name="Salomon Logo 4 2 2 2 45" xfId="17299"/>
    <cellStyle name="Salomon Logo 4 2 2 2 46" xfId="17300"/>
    <cellStyle name="Salomon Logo 4 2 2 2 47" xfId="17301"/>
    <cellStyle name="Salomon Logo 4 2 2 2 48" xfId="17302"/>
    <cellStyle name="Salomon Logo 4 2 2 2 49" xfId="17303"/>
    <cellStyle name="Salomon Logo 4 2 2 2 5" xfId="17304"/>
    <cellStyle name="Salomon Logo 4 2 2 2 50" xfId="17305"/>
    <cellStyle name="Salomon Logo 4 2 2 2 51" xfId="17306"/>
    <cellStyle name="Salomon Logo 4 2 2 2 52" xfId="17307"/>
    <cellStyle name="Salomon Logo 4 2 2 2 53" xfId="17308"/>
    <cellStyle name="Salomon Logo 4 2 2 2 54" xfId="17309"/>
    <cellStyle name="Salomon Logo 4 2 2 2 55" xfId="17310"/>
    <cellStyle name="Salomon Logo 4 2 2 2 56" xfId="17311"/>
    <cellStyle name="Salomon Logo 4 2 2 2 57" xfId="17312"/>
    <cellStyle name="Salomon Logo 4 2 2 2 58" xfId="17313"/>
    <cellStyle name="Salomon Logo 4 2 2 2 59" xfId="17314"/>
    <cellStyle name="Salomon Logo 4 2 2 2 6" xfId="17315"/>
    <cellStyle name="Salomon Logo 4 2 2 2 60" xfId="17316"/>
    <cellStyle name="Salomon Logo 4 2 2 2 61" xfId="17317"/>
    <cellStyle name="Salomon Logo 4 2 2 2 62" xfId="17318"/>
    <cellStyle name="Salomon Logo 4 2 2 2 63" xfId="17319"/>
    <cellStyle name="Salomon Logo 4 2 2 2 64" xfId="17320"/>
    <cellStyle name="Salomon Logo 4 2 2 2 65" xfId="17321"/>
    <cellStyle name="Salomon Logo 4 2 2 2 66" xfId="17322"/>
    <cellStyle name="Salomon Logo 4 2 2 2 7" xfId="17323"/>
    <cellStyle name="Salomon Logo 4 2 2 2 8" xfId="17324"/>
    <cellStyle name="Salomon Logo 4 2 2 2 9" xfId="17325"/>
    <cellStyle name="Salomon Logo 4 2 2 20" xfId="17326"/>
    <cellStyle name="Salomon Logo 4 2 2 21" xfId="17327"/>
    <cellStyle name="Salomon Logo 4 2 2 22" xfId="17328"/>
    <cellStyle name="Salomon Logo 4 2 2 23" xfId="17329"/>
    <cellStyle name="Salomon Logo 4 2 2 24" xfId="17330"/>
    <cellStyle name="Salomon Logo 4 2 2 25" xfId="17331"/>
    <cellStyle name="Salomon Logo 4 2 2 26" xfId="17332"/>
    <cellStyle name="Salomon Logo 4 2 2 27" xfId="17333"/>
    <cellStyle name="Salomon Logo 4 2 2 28" xfId="17334"/>
    <cellStyle name="Salomon Logo 4 2 2 29" xfId="17335"/>
    <cellStyle name="Salomon Logo 4 2 2 3" xfId="17336"/>
    <cellStyle name="Salomon Logo 4 2 2 3 10" xfId="17337"/>
    <cellStyle name="Salomon Logo 4 2 2 3 11" xfId="17338"/>
    <cellStyle name="Salomon Logo 4 2 2 3 12" xfId="17339"/>
    <cellStyle name="Salomon Logo 4 2 2 3 13" xfId="17340"/>
    <cellStyle name="Salomon Logo 4 2 2 3 14" xfId="17341"/>
    <cellStyle name="Salomon Logo 4 2 2 3 15" xfId="17342"/>
    <cellStyle name="Salomon Logo 4 2 2 3 16" xfId="17343"/>
    <cellStyle name="Salomon Logo 4 2 2 3 17" xfId="17344"/>
    <cellStyle name="Salomon Logo 4 2 2 3 18" xfId="17345"/>
    <cellStyle name="Salomon Logo 4 2 2 3 19" xfId="17346"/>
    <cellStyle name="Salomon Logo 4 2 2 3 2" xfId="17347"/>
    <cellStyle name="Salomon Logo 4 2 2 3 20" xfId="17348"/>
    <cellStyle name="Salomon Logo 4 2 2 3 21" xfId="17349"/>
    <cellStyle name="Salomon Logo 4 2 2 3 22" xfId="17350"/>
    <cellStyle name="Salomon Logo 4 2 2 3 23" xfId="17351"/>
    <cellStyle name="Salomon Logo 4 2 2 3 24" xfId="17352"/>
    <cellStyle name="Salomon Logo 4 2 2 3 25" xfId="17353"/>
    <cellStyle name="Salomon Logo 4 2 2 3 26" xfId="17354"/>
    <cellStyle name="Salomon Logo 4 2 2 3 27" xfId="17355"/>
    <cellStyle name="Salomon Logo 4 2 2 3 28" xfId="17356"/>
    <cellStyle name="Salomon Logo 4 2 2 3 29" xfId="17357"/>
    <cellStyle name="Salomon Logo 4 2 2 3 3" xfId="17358"/>
    <cellStyle name="Salomon Logo 4 2 2 3 30" xfId="17359"/>
    <cellStyle name="Salomon Logo 4 2 2 3 31" xfId="17360"/>
    <cellStyle name="Salomon Logo 4 2 2 3 32" xfId="17361"/>
    <cellStyle name="Salomon Logo 4 2 2 3 33" xfId="17362"/>
    <cellStyle name="Salomon Logo 4 2 2 3 34" xfId="17363"/>
    <cellStyle name="Salomon Logo 4 2 2 3 35" xfId="17364"/>
    <cellStyle name="Salomon Logo 4 2 2 3 36" xfId="17365"/>
    <cellStyle name="Salomon Logo 4 2 2 3 37" xfId="17366"/>
    <cellStyle name="Salomon Logo 4 2 2 3 38" xfId="17367"/>
    <cellStyle name="Salomon Logo 4 2 2 3 39" xfId="17368"/>
    <cellStyle name="Salomon Logo 4 2 2 3 4" xfId="17369"/>
    <cellStyle name="Salomon Logo 4 2 2 3 40" xfId="17370"/>
    <cellStyle name="Salomon Logo 4 2 2 3 41" xfId="17371"/>
    <cellStyle name="Salomon Logo 4 2 2 3 42" xfId="17372"/>
    <cellStyle name="Salomon Logo 4 2 2 3 43" xfId="17373"/>
    <cellStyle name="Salomon Logo 4 2 2 3 44" xfId="17374"/>
    <cellStyle name="Salomon Logo 4 2 2 3 45" xfId="17375"/>
    <cellStyle name="Salomon Logo 4 2 2 3 46" xfId="17376"/>
    <cellStyle name="Salomon Logo 4 2 2 3 47" xfId="17377"/>
    <cellStyle name="Salomon Logo 4 2 2 3 48" xfId="17378"/>
    <cellStyle name="Salomon Logo 4 2 2 3 49" xfId="17379"/>
    <cellStyle name="Salomon Logo 4 2 2 3 5" xfId="17380"/>
    <cellStyle name="Salomon Logo 4 2 2 3 50" xfId="17381"/>
    <cellStyle name="Salomon Logo 4 2 2 3 51" xfId="17382"/>
    <cellStyle name="Salomon Logo 4 2 2 3 52" xfId="17383"/>
    <cellStyle name="Salomon Logo 4 2 2 3 53" xfId="17384"/>
    <cellStyle name="Salomon Logo 4 2 2 3 54" xfId="17385"/>
    <cellStyle name="Salomon Logo 4 2 2 3 55" xfId="17386"/>
    <cellStyle name="Salomon Logo 4 2 2 3 56" xfId="17387"/>
    <cellStyle name="Salomon Logo 4 2 2 3 57" xfId="17388"/>
    <cellStyle name="Salomon Logo 4 2 2 3 58" xfId="17389"/>
    <cellStyle name="Salomon Logo 4 2 2 3 59" xfId="17390"/>
    <cellStyle name="Salomon Logo 4 2 2 3 6" xfId="17391"/>
    <cellStyle name="Salomon Logo 4 2 2 3 60" xfId="17392"/>
    <cellStyle name="Salomon Logo 4 2 2 3 61" xfId="17393"/>
    <cellStyle name="Salomon Logo 4 2 2 3 62" xfId="17394"/>
    <cellStyle name="Salomon Logo 4 2 2 3 63" xfId="17395"/>
    <cellStyle name="Salomon Logo 4 2 2 3 64" xfId="17396"/>
    <cellStyle name="Salomon Logo 4 2 2 3 7" xfId="17397"/>
    <cellStyle name="Salomon Logo 4 2 2 3 8" xfId="17398"/>
    <cellStyle name="Salomon Logo 4 2 2 3 9" xfId="17399"/>
    <cellStyle name="Salomon Logo 4 2 2 30" xfId="17400"/>
    <cellStyle name="Salomon Logo 4 2 2 31" xfId="17401"/>
    <cellStyle name="Salomon Logo 4 2 2 32" xfId="17402"/>
    <cellStyle name="Salomon Logo 4 2 2 33" xfId="17403"/>
    <cellStyle name="Salomon Logo 4 2 2 34" xfId="17404"/>
    <cellStyle name="Salomon Logo 4 2 2 4" xfId="17405"/>
    <cellStyle name="Salomon Logo 4 2 2 5" xfId="17406"/>
    <cellStyle name="Salomon Logo 4 2 2 6" xfId="17407"/>
    <cellStyle name="Salomon Logo 4 2 2 7" xfId="17408"/>
    <cellStyle name="Salomon Logo 4 2 2 8" xfId="17409"/>
    <cellStyle name="Salomon Logo 4 2 2 9" xfId="17410"/>
    <cellStyle name="Salomon Logo 4 2 20" xfId="17411"/>
    <cellStyle name="Salomon Logo 4 2 21" xfId="17412"/>
    <cellStyle name="Salomon Logo 4 2 22" xfId="17413"/>
    <cellStyle name="Salomon Logo 4 2 23" xfId="17414"/>
    <cellStyle name="Salomon Logo 4 2 24" xfId="17415"/>
    <cellStyle name="Salomon Logo 4 2 25" xfId="17416"/>
    <cellStyle name="Salomon Logo 4 2 26" xfId="17417"/>
    <cellStyle name="Salomon Logo 4 2 27" xfId="17418"/>
    <cellStyle name="Salomon Logo 4 2 28" xfId="17419"/>
    <cellStyle name="Salomon Logo 4 2 29" xfId="17420"/>
    <cellStyle name="Salomon Logo 4 2 3" xfId="17421"/>
    <cellStyle name="Salomon Logo 4 2 3 10" xfId="17422"/>
    <cellStyle name="Salomon Logo 4 2 3 11" xfId="17423"/>
    <cellStyle name="Salomon Logo 4 2 3 12" xfId="17424"/>
    <cellStyle name="Salomon Logo 4 2 3 13" xfId="17425"/>
    <cellStyle name="Salomon Logo 4 2 3 14" xfId="17426"/>
    <cellStyle name="Salomon Logo 4 2 3 15" xfId="17427"/>
    <cellStyle name="Salomon Logo 4 2 3 16" xfId="17428"/>
    <cellStyle name="Salomon Logo 4 2 3 17" xfId="17429"/>
    <cellStyle name="Salomon Logo 4 2 3 18" xfId="17430"/>
    <cellStyle name="Salomon Logo 4 2 3 19" xfId="17431"/>
    <cellStyle name="Salomon Logo 4 2 3 2" xfId="17432"/>
    <cellStyle name="Salomon Logo 4 2 3 2 10" xfId="17433"/>
    <cellStyle name="Salomon Logo 4 2 3 2 11" xfId="17434"/>
    <cellStyle name="Salomon Logo 4 2 3 2 12" xfId="17435"/>
    <cellStyle name="Salomon Logo 4 2 3 2 13" xfId="17436"/>
    <cellStyle name="Salomon Logo 4 2 3 2 14" xfId="17437"/>
    <cellStyle name="Salomon Logo 4 2 3 2 15" xfId="17438"/>
    <cellStyle name="Salomon Logo 4 2 3 2 16" xfId="17439"/>
    <cellStyle name="Salomon Logo 4 2 3 2 17" xfId="17440"/>
    <cellStyle name="Salomon Logo 4 2 3 2 18" xfId="17441"/>
    <cellStyle name="Salomon Logo 4 2 3 2 19" xfId="17442"/>
    <cellStyle name="Salomon Logo 4 2 3 2 2" xfId="17443"/>
    <cellStyle name="Salomon Logo 4 2 3 2 20" xfId="17444"/>
    <cellStyle name="Salomon Logo 4 2 3 2 21" xfId="17445"/>
    <cellStyle name="Salomon Logo 4 2 3 2 22" xfId="17446"/>
    <cellStyle name="Salomon Logo 4 2 3 2 23" xfId="17447"/>
    <cellStyle name="Salomon Logo 4 2 3 2 24" xfId="17448"/>
    <cellStyle name="Salomon Logo 4 2 3 2 25" xfId="17449"/>
    <cellStyle name="Salomon Logo 4 2 3 2 26" xfId="17450"/>
    <cellStyle name="Salomon Logo 4 2 3 2 27" xfId="17451"/>
    <cellStyle name="Salomon Logo 4 2 3 2 28" xfId="17452"/>
    <cellStyle name="Salomon Logo 4 2 3 2 29" xfId="17453"/>
    <cellStyle name="Salomon Logo 4 2 3 2 3" xfId="17454"/>
    <cellStyle name="Salomon Logo 4 2 3 2 30" xfId="17455"/>
    <cellStyle name="Salomon Logo 4 2 3 2 31" xfId="17456"/>
    <cellStyle name="Salomon Logo 4 2 3 2 32" xfId="17457"/>
    <cellStyle name="Salomon Logo 4 2 3 2 33" xfId="17458"/>
    <cellStyle name="Salomon Logo 4 2 3 2 34" xfId="17459"/>
    <cellStyle name="Salomon Logo 4 2 3 2 35" xfId="17460"/>
    <cellStyle name="Salomon Logo 4 2 3 2 36" xfId="17461"/>
    <cellStyle name="Salomon Logo 4 2 3 2 37" xfId="17462"/>
    <cellStyle name="Salomon Logo 4 2 3 2 38" xfId="17463"/>
    <cellStyle name="Salomon Logo 4 2 3 2 39" xfId="17464"/>
    <cellStyle name="Salomon Logo 4 2 3 2 4" xfId="17465"/>
    <cellStyle name="Salomon Logo 4 2 3 2 40" xfId="17466"/>
    <cellStyle name="Salomon Logo 4 2 3 2 41" xfId="17467"/>
    <cellStyle name="Salomon Logo 4 2 3 2 42" xfId="17468"/>
    <cellStyle name="Salomon Logo 4 2 3 2 43" xfId="17469"/>
    <cellStyle name="Salomon Logo 4 2 3 2 44" xfId="17470"/>
    <cellStyle name="Salomon Logo 4 2 3 2 45" xfId="17471"/>
    <cellStyle name="Salomon Logo 4 2 3 2 46" xfId="17472"/>
    <cellStyle name="Salomon Logo 4 2 3 2 47" xfId="17473"/>
    <cellStyle name="Salomon Logo 4 2 3 2 48" xfId="17474"/>
    <cellStyle name="Salomon Logo 4 2 3 2 49" xfId="17475"/>
    <cellStyle name="Salomon Logo 4 2 3 2 5" xfId="17476"/>
    <cellStyle name="Salomon Logo 4 2 3 2 50" xfId="17477"/>
    <cellStyle name="Salomon Logo 4 2 3 2 51" xfId="17478"/>
    <cellStyle name="Salomon Logo 4 2 3 2 52" xfId="17479"/>
    <cellStyle name="Salomon Logo 4 2 3 2 53" xfId="17480"/>
    <cellStyle name="Salomon Logo 4 2 3 2 54" xfId="17481"/>
    <cellStyle name="Salomon Logo 4 2 3 2 55" xfId="17482"/>
    <cellStyle name="Salomon Logo 4 2 3 2 56" xfId="17483"/>
    <cellStyle name="Salomon Logo 4 2 3 2 57" xfId="17484"/>
    <cellStyle name="Salomon Logo 4 2 3 2 58" xfId="17485"/>
    <cellStyle name="Salomon Logo 4 2 3 2 59" xfId="17486"/>
    <cellStyle name="Salomon Logo 4 2 3 2 6" xfId="17487"/>
    <cellStyle name="Salomon Logo 4 2 3 2 60" xfId="17488"/>
    <cellStyle name="Salomon Logo 4 2 3 2 61" xfId="17489"/>
    <cellStyle name="Salomon Logo 4 2 3 2 62" xfId="17490"/>
    <cellStyle name="Salomon Logo 4 2 3 2 63" xfId="17491"/>
    <cellStyle name="Salomon Logo 4 2 3 2 64" xfId="17492"/>
    <cellStyle name="Salomon Logo 4 2 3 2 65" xfId="17493"/>
    <cellStyle name="Salomon Logo 4 2 3 2 66" xfId="17494"/>
    <cellStyle name="Salomon Logo 4 2 3 2 7" xfId="17495"/>
    <cellStyle name="Salomon Logo 4 2 3 2 8" xfId="17496"/>
    <cellStyle name="Salomon Logo 4 2 3 2 9" xfId="17497"/>
    <cellStyle name="Salomon Logo 4 2 3 20" xfId="17498"/>
    <cellStyle name="Salomon Logo 4 2 3 21" xfId="17499"/>
    <cellStyle name="Salomon Logo 4 2 3 22" xfId="17500"/>
    <cellStyle name="Salomon Logo 4 2 3 23" xfId="17501"/>
    <cellStyle name="Salomon Logo 4 2 3 24" xfId="17502"/>
    <cellStyle name="Salomon Logo 4 2 3 25" xfId="17503"/>
    <cellStyle name="Salomon Logo 4 2 3 26" xfId="17504"/>
    <cellStyle name="Salomon Logo 4 2 3 27" xfId="17505"/>
    <cellStyle name="Salomon Logo 4 2 3 28" xfId="17506"/>
    <cellStyle name="Salomon Logo 4 2 3 29" xfId="17507"/>
    <cellStyle name="Salomon Logo 4 2 3 3" xfId="17508"/>
    <cellStyle name="Salomon Logo 4 2 3 3 10" xfId="17509"/>
    <cellStyle name="Salomon Logo 4 2 3 3 11" xfId="17510"/>
    <cellStyle name="Salomon Logo 4 2 3 3 12" xfId="17511"/>
    <cellStyle name="Salomon Logo 4 2 3 3 13" xfId="17512"/>
    <cellStyle name="Salomon Logo 4 2 3 3 14" xfId="17513"/>
    <cellStyle name="Salomon Logo 4 2 3 3 15" xfId="17514"/>
    <cellStyle name="Salomon Logo 4 2 3 3 16" xfId="17515"/>
    <cellStyle name="Salomon Logo 4 2 3 3 17" xfId="17516"/>
    <cellStyle name="Salomon Logo 4 2 3 3 18" xfId="17517"/>
    <cellStyle name="Salomon Logo 4 2 3 3 19" xfId="17518"/>
    <cellStyle name="Salomon Logo 4 2 3 3 2" xfId="17519"/>
    <cellStyle name="Salomon Logo 4 2 3 3 20" xfId="17520"/>
    <cellStyle name="Salomon Logo 4 2 3 3 21" xfId="17521"/>
    <cellStyle name="Salomon Logo 4 2 3 3 22" xfId="17522"/>
    <cellStyle name="Salomon Logo 4 2 3 3 23" xfId="17523"/>
    <cellStyle name="Salomon Logo 4 2 3 3 24" xfId="17524"/>
    <cellStyle name="Salomon Logo 4 2 3 3 25" xfId="17525"/>
    <cellStyle name="Salomon Logo 4 2 3 3 26" xfId="17526"/>
    <cellStyle name="Salomon Logo 4 2 3 3 27" xfId="17527"/>
    <cellStyle name="Salomon Logo 4 2 3 3 28" xfId="17528"/>
    <cellStyle name="Salomon Logo 4 2 3 3 29" xfId="17529"/>
    <cellStyle name="Salomon Logo 4 2 3 3 3" xfId="17530"/>
    <cellStyle name="Salomon Logo 4 2 3 3 30" xfId="17531"/>
    <cellStyle name="Salomon Logo 4 2 3 3 31" xfId="17532"/>
    <cellStyle name="Salomon Logo 4 2 3 3 32" xfId="17533"/>
    <cellStyle name="Salomon Logo 4 2 3 3 33" xfId="17534"/>
    <cellStyle name="Salomon Logo 4 2 3 3 34" xfId="17535"/>
    <cellStyle name="Salomon Logo 4 2 3 3 35" xfId="17536"/>
    <cellStyle name="Salomon Logo 4 2 3 3 36" xfId="17537"/>
    <cellStyle name="Salomon Logo 4 2 3 3 37" xfId="17538"/>
    <cellStyle name="Salomon Logo 4 2 3 3 38" xfId="17539"/>
    <cellStyle name="Salomon Logo 4 2 3 3 39" xfId="17540"/>
    <cellStyle name="Salomon Logo 4 2 3 3 4" xfId="17541"/>
    <cellStyle name="Salomon Logo 4 2 3 3 40" xfId="17542"/>
    <cellStyle name="Salomon Logo 4 2 3 3 41" xfId="17543"/>
    <cellStyle name="Salomon Logo 4 2 3 3 42" xfId="17544"/>
    <cellStyle name="Salomon Logo 4 2 3 3 43" xfId="17545"/>
    <cellStyle name="Salomon Logo 4 2 3 3 44" xfId="17546"/>
    <cellStyle name="Salomon Logo 4 2 3 3 45" xfId="17547"/>
    <cellStyle name="Salomon Logo 4 2 3 3 46" xfId="17548"/>
    <cellStyle name="Salomon Logo 4 2 3 3 47" xfId="17549"/>
    <cellStyle name="Salomon Logo 4 2 3 3 48" xfId="17550"/>
    <cellStyle name="Salomon Logo 4 2 3 3 49" xfId="17551"/>
    <cellStyle name="Salomon Logo 4 2 3 3 5" xfId="17552"/>
    <cellStyle name="Salomon Logo 4 2 3 3 50" xfId="17553"/>
    <cellStyle name="Salomon Logo 4 2 3 3 51" xfId="17554"/>
    <cellStyle name="Salomon Logo 4 2 3 3 52" xfId="17555"/>
    <cellStyle name="Salomon Logo 4 2 3 3 53" xfId="17556"/>
    <cellStyle name="Salomon Logo 4 2 3 3 54" xfId="17557"/>
    <cellStyle name="Salomon Logo 4 2 3 3 55" xfId="17558"/>
    <cellStyle name="Salomon Logo 4 2 3 3 56" xfId="17559"/>
    <cellStyle name="Salomon Logo 4 2 3 3 57" xfId="17560"/>
    <cellStyle name="Salomon Logo 4 2 3 3 58" xfId="17561"/>
    <cellStyle name="Salomon Logo 4 2 3 3 59" xfId="17562"/>
    <cellStyle name="Salomon Logo 4 2 3 3 6" xfId="17563"/>
    <cellStyle name="Salomon Logo 4 2 3 3 60" xfId="17564"/>
    <cellStyle name="Salomon Logo 4 2 3 3 61" xfId="17565"/>
    <cellStyle name="Salomon Logo 4 2 3 3 62" xfId="17566"/>
    <cellStyle name="Salomon Logo 4 2 3 3 63" xfId="17567"/>
    <cellStyle name="Salomon Logo 4 2 3 3 64" xfId="17568"/>
    <cellStyle name="Salomon Logo 4 2 3 3 7" xfId="17569"/>
    <cellStyle name="Salomon Logo 4 2 3 3 8" xfId="17570"/>
    <cellStyle name="Salomon Logo 4 2 3 3 9" xfId="17571"/>
    <cellStyle name="Salomon Logo 4 2 3 30" xfId="17572"/>
    <cellStyle name="Salomon Logo 4 2 3 31" xfId="17573"/>
    <cellStyle name="Salomon Logo 4 2 3 32" xfId="17574"/>
    <cellStyle name="Salomon Logo 4 2 3 33" xfId="17575"/>
    <cellStyle name="Salomon Logo 4 2 3 34" xfId="17576"/>
    <cellStyle name="Salomon Logo 4 2 3 4" xfId="17577"/>
    <cellStyle name="Salomon Logo 4 2 3 5" xfId="17578"/>
    <cellStyle name="Salomon Logo 4 2 3 6" xfId="17579"/>
    <cellStyle name="Salomon Logo 4 2 3 7" xfId="17580"/>
    <cellStyle name="Salomon Logo 4 2 3 8" xfId="17581"/>
    <cellStyle name="Salomon Logo 4 2 3 9" xfId="17582"/>
    <cellStyle name="Salomon Logo 4 2 30" xfId="17583"/>
    <cellStyle name="Salomon Logo 4 2 31" xfId="17584"/>
    <cellStyle name="Salomon Logo 4 2 32" xfId="17585"/>
    <cellStyle name="Salomon Logo 4 2 33" xfId="17586"/>
    <cellStyle name="Salomon Logo 4 2 34" xfId="17587"/>
    <cellStyle name="Salomon Logo 4 2 35" xfId="17588"/>
    <cellStyle name="Salomon Logo 4 2 36" xfId="17589"/>
    <cellStyle name="Salomon Logo 4 2 37" xfId="17590"/>
    <cellStyle name="Salomon Logo 4 2 4" xfId="17591"/>
    <cellStyle name="Salomon Logo 4 2 4 10" xfId="17592"/>
    <cellStyle name="Salomon Logo 4 2 4 11" xfId="17593"/>
    <cellStyle name="Salomon Logo 4 2 4 12" xfId="17594"/>
    <cellStyle name="Salomon Logo 4 2 4 13" xfId="17595"/>
    <cellStyle name="Salomon Logo 4 2 4 14" xfId="17596"/>
    <cellStyle name="Salomon Logo 4 2 4 15" xfId="17597"/>
    <cellStyle name="Salomon Logo 4 2 4 16" xfId="17598"/>
    <cellStyle name="Salomon Logo 4 2 4 17" xfId="17599"/>
    <cellStyle name="Salomon Logo 4 2 4 18" xfId="17600"/>
    <cellStyle name="Salomon Logo 4 2 4 19" xfId="17601"/>
    <cellStyle name="Salomon Logo 4 2 4 2" xfId="17602"/>
    <cellStyle name="Salomon Logo 4 2 4 2 10" xfId="17603"/>
    <cellStyle name="Salomon Logo 4 2 4 2 11" xfId="17604"/>
    <cellStyle name="Salomon Logo 4 2 4 2 12" xfId="17605"/>
    <cellStyle name="Salomon Logo 4 2 4 2 13" xfId="17606"/>
    <cellStyle name="Salomon Logo 4 2 4 2 14" xfId="17607"/>
    <cellStyle name="Salomon Logo 4 2 4 2 15" xfId="17608"/>
    <cellStyle name="Salomon Logo 4 2 4 2 16" xfId="17609"/>
    <cellStyle name="Salomon Logo 4 2 4 2 17" xfId="17610"/>
    <cellStyle name="Salomon Logo 4 2 4 2 18" xfId="17611"/>
    <cellStyle name="Salomon Logo 4 2 4 2 19" xfId="17612"/>
    <cellStyle name="Salomon Logo 4 2 4 2 2" xfId="17613"/>
    <cellStyle name="Salomon Logo 4 2 4 2 20" xfId="17614"/>
    <cellStyle name="Salomon Logo 4 2 4 2 21" xfId="17615"/>
    <cellStyle name="Salomon Logo 4 2 4 2 22" xfId="17616"/>
    <cellStyle name="Salomon Logo 4 2 4 2 23" xfId="17617"/>
    <cellStyle name="Salomon Logo 4 2 4 2 24" xfId="17618"/>
    <cellStyle name="Salomon Logo 4 2 4 2 25" xfId="17619"/>
    <cellStyle name="Salomon Logo 4 2 4 2 26" xfId="17620"/>
    <cellStyle name="Salomon Logo 4 2 4 2 27" xfId="17621"/>
    <cellStyle name="Salomon Logo 4 2 4 2 28" xfId="17622"/>
    <cellStyle name="Salomon Logo 4 2 4 2 29" xfId="17623"/>
    <cellStyle name="Salomon Logo 4 2 4 2 3" xfId="17624"/>
    <cellStyle name="Salomon Logo 4 2 4 2 30" xfId="17625"/>
    <cellStyle name="Salomon Logo 4 2 4 2 31" xfId="17626"/>
    <cellStyle name="Salomon Logo 4 2 4 2 32" xfId="17627"/>
    <cellStyle name="Salomon Logo 4 2 4 2 33" xfId="17628"/>
    <cellStyle name="Salomon Logo 4 2 4 2 34" xfId="17629"/>
    <cellStyle name="Salomon Logo 4 2 4 2 35" xfId="17630"/>
    <cellStyle name="Salomon Logo 4 2 4 2 36" xfId="17631"/>
    <cellStyle name="Salomon Logo 4 2 4 2 37" xfId="17632"/>
    <cellStyle name="Salomon Logo 4 2 4 2 38" xfId="17633"/>
    <cellStyle name="Salomon Logo 4 2 4 2 39" xfId="17634"/>
    <cellStyle name="Salomon Logo 4 2 4 2 4" xfId="17635"/>
    <cellStyle name="Salomon Logo 4 2 4 2 40" xfId="17636"/>
    <cellStyle name="Salomon Logo 4 2 4 2 41" xfId="17637"/>
    <cellStyle name="Salomon Logo 4 2 4 2 42" xfId="17638"/>
    <cellStyle name="Salomon Logo 4 2 4 2 43" xfId="17639"/>
    <cellStyle name="Salomon Logo 4 2 4 2 44" xfId="17640"/>
    <cellStyle name="Salomon Logo 4 2 4 2 45" xfId="17641"/>
    <cellStyle name="Salomon Logo 4 2 4 2 46" xfId="17642"/>
    <cellStyle name="Salomon Logo 4 2 4 2 47" xfId="17643"/>
    <cellStyle name="Salomon Logo 4 2 4 2 48" xfId="17644"/>
    <cellStyle name="Salomon Logo 4 2 4 2 49" xfId="17645"/>
    <cellStyle name="Salomon Logo 4 2 4 2 5" xfId="17646"/>
    <cellStyle name="Salomon Logo 4 2 4 2 50" xfId="17647"/>
    <cellStyle name="Salomon Logo 4 2 4 2 51" xfId="17648"/>
    <cellStyle name="Salomon Logo 4 2 4 2 52" xfId="17649"/>
    <cellStyle name="Salomon Logo 4 2 4 2 53" xfId="17650"/>
    <cellStyle name="Salomon Logo 4 2 4 2 54" xfId="17651"/>
    <cellStyle name="Salomon Logo 4 2 4 2 55" xfId="17652"/>
    <cellStyle name="Salomon Logo 4 2 4 2 56" xfId="17653"/>
    <cellStyle name="Salomon Logo 4 2 4 2 57" xfId="17654"/>
    <cellStyle name="Salomon Logo 4 2 4 2 58" xfId="17655"/>
    <cellStyle name="Salomon Logo 4 2 4 2 59" xfId="17656"/>
    <cellStyle name="Salomon Logo 4 2 4 2 6" xfId="17657"/>
    <cellStyle name="Salomon Logo 4 2 4 2 60" xfId="17658"/>
    <cellStyle name="Salomon Logo 4 2 4 2 61" xfId="17659"/>
    <cellStyle name="Salomon Logo 4 2 4 2 62" xfId="17660"/>
    <cellStyle name="Salomon Logo 4 2 4 2 63" xfId="17661"/>
    <cellStyle name="Salomon Logo 4 2 4 2 64" xfId="17662"/>
    <cellStyle name="Salomon Logo 4 2 4 2 65" xfId="17663"/>
    <cellStyle name="Salomon Logo 4 2 4 2 66" xfId="17664"/>
    <cellStyle name="Salomon Logo 4 2 4 2 7" xfId="17665"/>
    <cellStyle name="Salomon Logo 4 2 4 2 8" xfId="17666"/>
    <cellStyle name="Salomon Logo 4 2 4 2 9" xfId="17667"/>
    <cellStyle name="Salomon Logo 4 2 4 20" xfId="17668"/>
    <cellStyle name="Salomon Logo 4 2 4 21" xfId="17669"/>
    <cellStyle name="Salomon Logo 4 2 4 22" xfId="17670"/>
    <cellStyle name="Salomon Logo 4 2 4 23" xfId="17671"/>
    <cellStyle name="Salomon Logo 4 2 4 24" xfId="17672"/>
    <cellStyle name="Salomon Logo 4 2 4 25" xfId="17673"/>
    <cellStyle name="Salomon Logo 4 2 4 26" xfId="17674"/>
    <cellStyle name="Salomon Logo 4 2 4 27" xfId="17675"/>
    <cellStyle name="Salomon Logo 4 2 4 28" xfId="17676"/>
    <cellStyle name="Salomon Logo 4 2 4 29" xfId="17677"/>
    <cellStyle name="Salomon Logo 4 2 4 3" xfId="17678"/>
    <cellStyle name="Salomon Logo 4 2 4 3 10" xfId="17679"/>
    <cellStyle name="Salomon Logo 4 2 4 3 11" xfId="17680"/>
    <cellStyle name="Salomon Logo 4 2 4 3 12" xfId="17681"/>
    <cellStyle name="Salomon Logo 4 2 4 3 13" xfId="17682"/>
    <cellStyle name="Salomon Logo 4 2 4 3 14" xfId="17683"/>
    <cellStyle name="Salomon Logo 4 2 4 3 15" xfId="17684"/>
    <cellStyle name="Salomon Logo 4 2 4 3 16" xfId="17685"/>
    <cellStyle name="Salomon Logo 4 2 4 3 17" xfId="17686"/>
    <cellStyle name="Salomon Logo 4 2 4 3 18" xfId="17687"/>
    <cellStyle name="Salomon Logo 4 2 4 3 19" xfId="17688"/>
    <cellStyle name="Salomon Logo 4 2 4 3 2" xfId="17689"/>
    <cellStyle name="Salomon Logo 4 2 4 3 20" xfId="17690"/>
    <cellStyle name="Salomon Logo 4 2 4 3 21" xfId="17691"/>
    <cellStyle name="Salomon Logo 4 2 4 3 22" xfId="17692"/>
    <cellStyle name="Salomon Logo 4 2 4 3 23" xfId="17693"/>
    <cellStyle name="Salomon Logo 4 2 4 3 24" xfId="17694"/>
    <cellStyle name="Salomon Logo 4 2 4 3 25" xfId="17695"/>
    <cellStyle name="Salomon Logo 4 2 4 3 26" xfId="17696"/>
    <cellStyle name="Salomon Logo 4 2 4 3 27" xfId="17697"/>
    <cellStyle name="Salomon Logo 4 2 4 3 28" xfId="17698"/>
    <cellStyle name="Salomon Logo 4 2 4 3 29" xfId="17699"/>
    <cellStyle name="Salomon Logo 4 2 4 3 3" xfId="17700"/>
    <cellStyle name="Salomon Logo 4 2 4 3 30" xfId="17701"/>
    <cellStyle name="Salomon Logo 4 2 4 3 31" xfId="17702"/>
    <cellStyle name="Salomon Logo 4 2 4 3 32" xfId="17703"/>
    <cellStyle name="Salomon Logo 4 2 4 3 33" xfId="17704"/>
    <cellStyle name="Salomon Logo 4 2 4 3 34" xfId="17705"/>
    <cellStyle name="Salomon Logo 4 2 4 3 35" xfId="17706"/>
    <cellStyle name="Salomon Logo 4 2 4 3 36" xfId="17707"/>
    <cellStyle name="Salomon Logo 4 2 4 3 37" xfId="17708"/>
    <cellStyle name="Salomon Logo 4 2 4 3 38" xfId="17709"/>
    <cellStyle name="Salomon Logo 4 2 4 3 39" xfId="17710"/>
    <cellStyle name="Salomon Logo 4 2 4 3 4" xfId="17711"/>
    <cellStyle name="Salomon Logo 4 2 4 3 40" xfId="17712"/>
    <cellStyle name="Salomon Logo 4 2 4 3 41" xfId="17713"/>
    <cellStyle name="Salomon Logo 4 2 4 3 42" xfId="17714"/>
    <cellStyle name="Salomon Logo 4 2 4 3 43" xfId="17715"/>
    <cellStyle name="Salomon Logo 4 2 4 3 44" xfId="17716"/>
    <cellStyle name="Salomon Logo 4 2 4 3 45" xfId="17717"/>
    <cellStyle name="Salomon Logo 4 2 4 3 46" xfId="17718"/>
    <cellStyle name="Salomon Logo 4 2 4 3 47" xfId="17719"/>
    <cellStyle name="Salomon Logo 4 2 4 3 48" xfId="17720"/>
    <cellStyle name="Salomon Logo 4 2 4 3 49" xfId="17721"/>
    <cellStyle name="Salomon Logo 4 2 4 3 5" xfId="17722"/>
    <cellStyle name="Salomon Logo 4 2 4 3 50" xfId="17723"/>
    <cellStyle name="Salomon Logo 4 2 4 3 51" xfId="17724"/>
    <cellStyle name="Salomon Logo 4 2 4 3 52" xfId="17725"/>
    <cellStyle name="Salomon Logo 4 2 4 3 53" xfId="17726"/>
    <cellStyle name="Salomon Logo 4 2 4 3 54" xfId="17727"/>
    <cellStyle name="Salomon Logo 4 2 4 3 55" xfId="17728"/>
    <cellStyle name="Salomon Logo 4 2 4 3 56" xfId="17729"/>
    <cellStyle name="Salomon Logo 4 2 4 3 57" xfId="17730"/>
    <cellStyle name="Salomon Logo 4 2 4 3 58" xfId="17731"/>
    <cellStyle name="Salomon Logo 4 2 4 3 59" xfId="17732"/>
    <cellStyle name="Salomon Logo 4 2 4 3 6" xfId="17733"/>
    <cellStyle name="Salomon Logo 4 2 4 3 60" xfId="17734"/>
    <cellStyle name="Salomon Logo 4 2 4 3 61" xfId="17735"/>
    <cellStyle name="Salomon Logo 4 2 4 3 62" xfId="17736"/>
    <cellStyle name="Salomon Logo 4 2 4 3 63" xfId="17737"/>
    <cellStyle name="Salomon Logo 4 2 4 3 64" xfId="17738"/>
    <cellStyle name="Salomon Logo 4 2 4 3 7" xfId="17739"/>
    <cellStyle name="Salomon Logo 4 2 4 3 8" xfId="17740"/>
    <cellStyle name="Salomon Logo 4 2 4 3 9" xfId="17741"/>
    <cellStyle name="Salomon Logo 4 2 4 30" xfId="17742"/>
    <cellStyle name="Salomon Logo 4 2 4 31" xfId="17743"/>
    <cellStyle name="Salomon Logo 4 2 4 32" xfId="17744"/>
    <cellStyle name="Salomon Logo 4 2 4 33" xfId="17745"/>
    <cellStyle name="Salomon Logo 4 2 4 34" xfId="17746"/>
    <cellStyle name="Salomon Logo 4 2 4 4" xfId="17747"/>
    <cellStyle name="Salomon Logo 4 2 4 5" xfId="17748"/>
    <cellStyle name="Salomon Logo 4 2 4 6" xfId="17749"/>
    <cellStyle name="Salomon Logo 4 2 4 7" xfId="17750"/>
    <cellStyle name="Salomon Logo 4 2 4 8" xfId="17751"/>
    <cellStyle name="Salomon Logo 4 2 4 9" xfId="17752"/>
    <cellStyle name="Salomon Logo 4 2 5" xfId="17753"/>
    <cellStyle name="Salomon Logo 4 2 5 10" xfId="17754"/>
    <cellStyle name="Salomon Logo 4 2 5 11" xfId="17755"/>
    <cellStyle name="Salomon Logo 4 2 5 12" xfId="17756"/>
    <cellStyle name="Salomon Logo 4 2 5 13" xfId="17757"/>
    <cellStyle name="Salomon Logo 4 2 5 14" xfId="17758"/>
    <cellStyle name="Salomon Logo 4 2 5 15" xfId="17759"/>
    <cellStyle name="Salomon Logo 4 2 5 16" xfId="17760"/>
    <cellStyle name="Salomon Logo 4 2 5 17" xfId="17761"/>
    <cellStyle name="Salomon Logo 4 2 5 18" xfId="17762"/>
    <cellStyle name="Salomon Logo 4 2 5 19" xfId="17763"/>
    <cellStyle name="Salomon Logo 4 2 5 2" xfId="17764"/>
    <cellStyle name="Salomon Logo 4 2 5 2 10" xfId="17765"/>
    <cellStyle name="Salomon Logo 4 2 5 2 11" xfId="17766"/>
    <cellStyle name="Salomon Logo 4 2 5 2 12" xfId="17767"/>
    <cellStyle name="Salomon Logo 4 2 5 2 13" xfId="17768"/>
    <cellStyle name="Salomon Logo 4 2 5 2 14" xfId="17769"/>
    <cellStyle name="Salomon Logo 4 2 5 2 15" xfId="17770"/>
    <cellStyle name="Salomon Logo 4 2 5 2 16" xfId="17771"/>
    <cellStyle name="Salomon Logo 4 2 5 2 17" xfId="17772"/>
    <cellStyle name="Salomon Logo 4 2 5 2 18" xfId="17773"/>
    <cellStyle name="Salomon Logo 4 2 5 2 19" xfId="17774"/>
    <cellStyle name="Salomon Logo 4 2 5 2 2" xfId="17775"/>
    <cellStyle name="Salomon Logo 4 2 5 2 20" xfId="17776"/>
    <cellStyle name="Salomon Logo 4 2 5 2 21" xfId="17777"/>
    <cellStyle name="Salomon Logo 4 2 5 2 22" xfId="17778"/>
    <cellStyle name="Salomon Logo 4 2 5 2 23" xfId="17779"/>
    <cellStyle name="Salomon Logo 4 2 5 2 24" xfId="17780"/>
    <cellStyle name="Salomon Logo 4 2 5 2 25" xfId="17781"/>
    <cellStyle name="Salomon Logo 4 2 5 2 26" xfId="17782"/>
    <cellStyle name="Salomon Logo 4 2 5 2 27" xfId="17783"/>
    <cellStyle name="Salomon Logo 4 2 5 2 28" xfId="17784"/>
    <cellStyle name="Salomon Logo 4 2 5 2 29" xfId="17785"/>
    <cellStyle name="Salomon Logo 4 2 5 2 3" xfId="17786"/>
    <cellStyle name="Salomon Logo 4 2 5 2 30" xfId="17787"/>
    <cellStyle name="Salomon Logo 4 2 5 2 31" xfId="17788"/>
    <cellStyle name="Salomon Logo 4 2 5 2 32" xfId="17789"/>
    <cellStyle name="Salomon Logo 4 2 5 2 33" xfId="17790"/>
    <cellStyle name="Salomon Logo 4 2 5 2 34" xfId="17791"/>
    <cellStyle name="Salomon Logo 4 2 5 2 35" xfId="17792"/>
    <cellStyle name="Salomon Logo 4 2 5 2 36" xfId="17793"/>
    <cellStyle name="Salomon Logo 4 2 5 2 37" xfId="17794"/>
    <cellStyle name="Salomon Logo 4 2 5 2 38" xfId="17795"/>
    <cellStyle name="Salomon Logo 4 2 5 2 39" xfId="17796"/>
    <cellStyle name="Salomon Logo 4 2 5 2 4" xfId="17797"/>
    <cellStyle name="Salomon Logo 4 2 5 2 40" xfId="17798"/>
    <cellStyle name="Salomon Logo 4 2 5 2 41" xfId="17799"/>
    <cellStyle name="Salomon Logo 4 2 5 2 42" xfId="17800"/>
    <cellStyle name="Salomon Logo 4 2 5 2 43" xfId="17801"/>
    <cellStyle name="Salomon Logo 4 2 5 2 44" xfId="17802"/>
    <cellStyle name="Salomon Logo 4 2 5 2 45" xfId="17803"/>
    <cellStyle name="Salomon Logo 4 2 5 2 46" xfId="17804"/>
    <cellStyle name="Salomon Logo 4 2 5 2 47" xfId="17805"/>
    <cellStyle name="Salomon Logo 4 2 5 2 48" xfId="17806"/>
    <cellStyle name="Salomon Logo 4 2 5 2 49" xfId="17807"/>
    <cellStyle name="Salomon Logo 4 2 5 2 5" xfId="17808"/>
    <cellStyle name="Salomon Logo 4 2 5 2 50" xfId="17809"/>
    <cellStyle name="Salomon Logo 4 2 5 2 51" xfId="17810"/>
    <cellStyle name="Salomon Logo 4 2 5 2 52" xfId="17811"/>
    <cellStyle name="Salomon Logo 4 2 5 2 53" xfId="17812"/>
    <cellStyle name="Salomon Logo 4 2 5 2 54" xfId="17813"/>
    <cellStyle name="Salomon Logo 4 2 5 2 55" xfId="17814"/>
    <cellStyle name="Salomon Logo 4 2 5 2 56" xfId="17815"/>
    <cellStyle name="Salomon Logo 4 2 5 2 57" xfId="17816"/>
    <cellStyle name="Salomon Logo 4 2 5 2 58" xfId="17817"/>
    <cellStyle name="Salomon Logo 4 2 5 2 59" xfId="17818"/>
    <cellStyle name="Salomon Logo 4 2 5 2 6" xfId="17819"/>
    <cellStyle name="Salomon Logo 4 2 5 2 60" xfId="17820"/>
    <cellStyle name="Salomon Logo 4 2 5 2 61" xfId="17821"/>
    <cellStyle name="Salomon Logo 4 2 5 2 62" xfId="17822"/>
    <cellStyle name="Salomon Logo 4 2 5 2 63" xfId="17823"/>
    <cellStyle name="Salomon Logo 4 2 5 2 64" xfId="17824"/>
    <cellStyle name="Salomon Logo 4 2 5 2 65" xfId="17825"/>
    <cellStyle name="Salomon Logo 4 2 5 2 66" xfId="17826"/>
    <cellStyle name="Salomon Logo 4 2 5 2 7" xfId="17827"/>
    <cellStyle name="Salomon Logo 4 2 5 2 8" xfId="17828"/>
    <cellStyle name="Salomon Logo 4 2 5 2 9" xfId="17829"/>
    <cellStyle name="Salomon Logo 4 2 5 20" xfId="17830"/>
    <cellStyle name="Salomon Logo 4 2 5 21" xfId="17831"/>
    <cellStyle name="Salomon Logo 4 2 5 22" xfId="17832"/>
    <cellStyle name="Salomon Logo 4 2 5 23" xfId="17833"/>
    <cellStyle name="Salomon Logo 4 2 5 24" xfId="17834"/>
    <cellStyle name="Salomon Logo 4 2 5 25" xfId="17835"/>
    <cellStyle name="Salomon Logo 4 2 5 26" xfId="17836"/>
    <cellStyle name="Salomon Logo 4 2 5 27" xfId="17837"/>
    <cellStyle name="Salomon Logo 4 2 5 28" xfId="17838"/>
    <cellStyle name="Salomon Logo 4 2 5 29" xfId="17839"/>
    <cellStyle name="Salomon Logo 4 2 5 3" xfId="17840"/>
    <cellStyle name="Salomon Logo 4 2 5 3 10" xfId="17841"/>
    <cellStyle name="Salomon Logo 4 2 5 3 11" xfId="17842"/>
    <cellStyle name="Salomon Logo 4 2 5 3 12" xfId="17843"/>
    <cellStyle name="Salomon Logo 4 2 5 3 13" xfId="17844"/>
    <cellStyle name="Salomon Logo 4 2 5 3 14" xfId="17845"/>
    <cellStyle name="Salomon Logo 4 2 5 3 15" xfId="17846"/>
    <cellStyle name="Salomon Logo 4 2 5 3 16" xfId="17847"/>
    <cellStyle name="Salomon Logo 4 2 5 3 17" xfId="17848"/>
    <cellStyle name="Salomon Logo 4 2 5 3 18" xfId="17849"/>
    <cellStyle name="Salomon Logo 4 2 5 3 19" xfId="17850"/>
    <cellStyle name="Salomon Logo 4 2 5 3 2" xfId="17851"/>
    <cellStyle name="Salomon Logo 4 2 5 3 20" xfId="17852"/>
    <cellStyle name="Salomon Logo 4 2 5 3 21" xfId="17853"/>
    <cellStyle name="Salomon Logo 4 2 5 3 22" xfId="17854"/>
    <cellStyle name="Salomon Logo 4 2 5 3 23" xfId="17855"/>
    <cellStyle name="Salomon Logo 4 2 5 3 24" xfId="17856"/>
    <cellStyle name="Salomon Logo 4 2 5 3 25" xfId="17857"/>
    <cellStyle name="Salomon Logo 4 2 5 3 26" xfId="17858"/>
    <cellStyle name="Salomon Logo 4 2 5 3 27" xfId="17859"/>
    <cellStyle name="Salomon Logo 4 2 5 3 28" xfId="17860"/>
    <cellStyle name="Salomon Logo 4 2 5 3 29" xfId="17861"/>
    <cellStyle name="Salomon Logo 4 2 5 3 3" xfId="17862"/>
    <cellStyle name="Salomon Logo 4 2 5 3 30" xfId="17863"/>
    <cellStyle name="Salomon Logo 4 2 5 3 31" xfId="17864"/>
    <cellStyle name="Salomon Logo 4 2 5 3 32" xfId="17865"/>
    <cellStyle name="Salomon Logo 4 2 5 3 33" xfId="17866"/>
    <cellStyle name="Salomon Logo 4 2 5 3 34" xfId="17867"/>
    <cellStyle name="Salomon Logo 4 2 5 3 35" xfId="17868"/>
    <cellStyle name="Salomon Logo 4 2 5 3 36" xfId="17869"/>
    <cellStyle name="Salomon Logo 4 2 5 3 37" xfId="17870"/>
    <cellStyle name="Salomon Logo 4 2 5 3 38" xfId="17871"/>
    <cellStyle name="Salomon Logo 4 2 5 3 39" xfId="17872"/>
    <cellStyle name="Salomon Logo 4 2 5 3 4" xfId="17873"/>
    <cellStyle name="Salomon Logo 4 2 5 3 40" xfId="17874"/>
    <cellStyle name="Salomon Logo 4 2 5 3 41" xfId="17875"/>
    <cellStyle name="Salomon Logo 4 2 5 3 42" xfId="17876"/>
    <cellStyle name="Salomon Logo 4 2 5 3 43" xfId="17877"/>
    <cellStyle name="Salomon Logo 4 2 5 3 44" xfId="17878"/>
    <cellStyle name="Salomon Logo 4 2 5 3 45" xfId="17879"/>
    <cellStyle name="Salomon Logo 4 2 5 3 46" xfId="17880"/>
    <cellStyle name="Salomon Logo 4 2 5 3 47" xfId="17881"/>
    <cellStyle name="Salomon Logo 4 2 5 3 48" xfId="17882"/>
    <cellStyle name="Salomon Logo 4 2 5 3 49" xfId="17883"/>
    <cellStyle name="Salomon Logo 4 2 5 3 5" xfId="17884"/>
    <cellStyle name="Salomon Logo 4 2 5 3 50" xfId="17885"/>
    <cellStyle name="Salomon Logo 4 2 5 3 51" xfId="17886"/>
    <cellStyle name="Salomon Logo 4 2 5 3 52" xfId="17887"/>
    <cellStyle name="Salomon Logo 4 2 5 3 53" xfId="17888"/>
    <cellStyle name="Salomon Logo 4 2 5 3 54" xfId="17889"/>
    <cellStyle name="Salomon Logo 4 2 5 3 55" xfId="17890"/>
    <cellStyle name="Salomon Logo 4 2 5 3 56" xfId="17891"/>
    <cellStyle name="Salomon Logo 4 2 5 3 57" xfId="17892"/>
    <cellStyle name="Salomon Logo 4 2 5 3 58" xfId="17893"/>
    <cellStyle name="Salomon Logo 4 2 5 3 59" xfId="17894"/>
    <cellStyle name="Salomon Logo 4 2 5 3 6" xfId="17895"/>
    <cellStyle name="Salomon Logo 4 2 5 3 60" xfId="17896"/>
    <cellStyle name="Salomon Logo 4 2 5 3 61" xfId="17897"/>
    <cellStyle name="Salomon Logo 4 2 5 3 62" xfId="17898"/>
    <cellStyle name="Salomon Logo 4 2 5 3 63" xfId="17899"/>
    <cellStyle name="Salomon Logo 4 2 5 3 64" xfId="17900"/>
    <cellStyle name="Salomon Logo 4 2 5 3 7" xfId="17901"/>
    <cellStyle name="Salomon Logo 4 2 5 3 8" xfId="17902"/>
    <cellStyle name="Salomon Logo 4 2 5 3 9" xfId="17903"/>
    <cellStyle name="Salomon Logo 4 2 5 30" xfId="17904"/>
    <cellStyle name="Salomon Logo 4 2 5 31" xfId="17905"/>
    <cellStyle name="Salomon Logo 4 2 5 32" xfId="17906"/>
    <cellStyle name="Salomon Logo 4 2 5 33" xfId="17907"/>
    <cellStyle name="Salomon Logo 4 2 5 34" xfId="17908"/>
    <cellStyle name="Salomon Logo 4 2 5 4" xfId="17909"/>
    <cellStyle name="Salomon Logo 4 2 5 5" xfId="17910"/>
    <cellStyle name="Salomon Logo 4 2 5 6" xfId="17911"/>
    <cellStyle name="Salomon Logo 4 2 5 7" xfId="17912"/>
    <cellStyle name="Salomon Logo 4 2 5 8" xfId="17913"/>
    <cellStyle name="Salomon Logo 4 2 5 9" xfId="17914"/>
    <cellStyle name="Salomon Logo 4 2 6" xfId="17915"/>
    <cellStyle name="Salomon Logo 4 2 6 10" xfId="17916"/>
    <cellStyle name="Salomon Logo 4 2 6 11" xfId="17917"/>
    <cellStyle name="Salomon Logo 4 2 6 12" xfId="17918"/>
    <cellStyle name="Salomon Logo 4 2 6 13" xfId="17919"/>
    <cellStyle name="Salomon Logo 4 2 6 14" xfId="17920"/>
    <cellStyle name="Salomon Logo 4 2 6 15" xfId="17921"/>
    <cellStyle name="Salomon Logo 4 2 6 16" xfId="17922"/>
    <cellStyle name="Salomon Logo 4 2 6 17" xfId="17923"/>
    <cellStyle name="Salomon Logo 4 2 6 18" xfId="17924"/>
    <cellStyle name="Salomon Logo 4 2 6 19" xfId="17925"/>
    <cellStyle name="Salomon Logo 4 2 6 2" xfId="17926"/>
    <cellStyle name="Salomon Logo 4 2 6 20" xfId="17927"/>
    <cellStyle name="Salomon Logo 4 2 6 21" xfId="17928"/>
    <cellStyle name="Salomon Logo 4 2 6 22" xfId="17929"/>
    <cellStyle name="Salomon Logo 4 2 6 23" xfId="17930"/>
    <cellStyle name="Salomon Logo 4 2 6 24" xfId="17931"/>
    <cellStyle name="Salomon Logo 4 2 6 25" xfId="17932"/>
    <cellStyle name="Salomon Logo 4 2 6 26" xfId="17933"/>
    <cellStyle name="Salomon Logo 4 2 6 27" xfId="17934"/>
    <cellStyle name="Salomon Logo 4 2 6 28" xfId="17935"/>
    <cellStyle name="Salomon Logo 4 2 6 29" xfId="17936"/>
    <cellStyle name="Salomon Logo 4 2 6 3" xfId="17937"/>
    <cellStyle name="Salomon Logo 4 2 6 30" xfId="17938"/>
    <cellStyle name="Salomon Logo 4 2 6 31" xfId="17939"/>
    <cellStyle name="Salomon Logo 4 2 6 32" xfId="17940"/>
    <cellStyle name="Salomon Logo 4 2 6 33" xfId="17941"/>
    <cellStyle name="Salomon Logo 4 2 6 34" xfId="17942"/>
    <cellStyle name="Salomon Logo 4 2 6 35" xfId="17943"/>
    <cellStyle name="Salomon Logo 4 2 6 36" xfId="17944"/>
    <cellStyle name="Salomon Logo 4 2 6 37" xfId="17945"/>
    <cellStyle name="Salomon Logo 4 2 6 38" xfId="17946"/>
    <cellStyle name="Salomon Logo 4 2 6 39" xfId="17947"/>
    <cellStyle name="Salomon Logo 4 2 6 4" xfId="17948"/>
    <cellStyle name="Salomon Logo 4 2 6 40" xfId="17949"/>
    <cellStyle name="Salomon Logo 4 2 6 41" xfId="17950"/>
    <cellStyle name="Salomon Logo 4 2 6 42" xfId="17951"/>
    <cellStyle name="Salomon Logo 4 2 6 43" xfId="17952"/>
    <cellStyle name="Salomon Logo 4 2 6 44" xfId="17953"/>
    <cellStyle name="Salomon Logo 4 2 6 45" xfId="17954"/>
    <cellStyle name="Salomon Logo 4 2 6 46" xfId="17955"/>
    <cellStyle name="Salomon Logo 4 2 6 47" xfId="17956"/>
    <cellStyle name="Salomon Logo 4 2 6 48" xfId="17957"/>
    <cellStyle name="Salomon Logo 4 2 6 49" xfId="17958"/>
    <cellStyle name="Salomon Logo 4 2 6 5" xfId="17959"/>
    <cellStyle name="Salomon Logo 4 2 6 50" xfId="17960"/>
    <cellStyle name="Salomon Logo 4 2 6 51" xfId="17961"/>
    <cellStyle name="Salomon Logo 4 2 6 52" xfId="17962"/>
    <cellStyle name="Salomon Logo 4 2 6 53" xfId="17963"/>
    <cellStyle name="Salomon Logo 4 2 6 54" xfId="17964"/>
    <cellStyle name="Salomon Logo 4 2 6 55" xfId="17965"/>
    <cellStyle name="Salomon Logo 4 2 6 56" xfId="17966"/>
    <cellStyle name="Salomon Logo 4 2 6 57" xfId="17967"/>
    <cellStyle name="Salomon Logo 4 2 6 58" xfId="17968"/>
    <cellStyle name="Salomon Logo 4 2 6 59" xfId="17969"/>
    <cellStyle name="Salomon Logo 4 2 6 6" xfId="17970"/>
    <cellStyle name="Salomon Logo 4 2 6 60" xfId="17971"/>
    <cellStyle name="Salomon Logo 4 2 6 61" xfId="17972"/>
    <cellStyle name="Salomon Logo 4 2 6 62" xfId="17973"/>
    <cellStyle name="Salomon Logo 4 2 6 63" xfId="17974"/>
    <cellStyle name="Salomon Logo 4 2 6 64" xfId="17975"/>
    <cellStyle name="Salomon Logo 4 2 6 65" xfId="17976"/>
    <cellStyle name="Salomon Logo 4 2 6 66" xfId="17977"/>
    <cellStyle name="Salomon Logo 4 2 6 7" xfId="17978"/>
    <cellStyle name="Salomon Logo 4 2 6 8" xfId="17979"/>
    <cellStyle name="Salomon Logo 4 2 6 9" xfId="17980"/>
    <cellStyle name="Salomon Logo 4 2 7" xfId="17981"/>
    <cellStyle name="Salomon Logo 4 2 7 10" xfId="17982"/>
    <cellStyle name="Salomon Logo 4 2 7 11" xfId="17983"/>
    <cellStyle name="Salomon Logo 4 2 7 12" xfId="17984"/>
    <cellStyle name="Salomon Logo 4 2 7 13" xfId="17985"/>
    <cellStyle name="Salomon Logo 4 2 7 14" xfId="17986"/>
    <cellStyle name="Salomon Logo 4 2 7 15" xfId="17987"/>
    <cellStyle name="Salomon Logo 4 2 7 16" xfId="17988"/>
    <cellStyle name="Salomon Logo 4 2 7 17" xfId="17989"/>
    <cellStyle name="Salomon Logo 4 2 7 18" xfId="17990"/>
    <cellStyle name="Salomon Logo 4 2 7 19" xfId="17991"/>
    <cellStyle name="Salomon Logo 4 2 7 2" xfId="17992"/>
    <cellStyle name="Salomon Logo 4 2 7 20" xfId="17993"/>
    <cellStyle name="Salomon Logo 4 2 7 21" xfId="17994"/>
    <cellStyle name="Salomon Logo 4 2 7 22" xfId="17995"/>
    <cellStyle name="Salomon Logo 4 2 7 23" xfId="17996"/>
    <cellStyle name="Salomon Logo 4 2 7 24" xfId="17997"/>
    <cellStyle name="Salomon Logo 4 2 7 25" xfId="17998"/>
    <cellStyle name="Salomon Logo 4 2 7 26" xfId="17999"/>
    <cellStyle name="Salomon Logo 4 2 7 27" xfId="18000"/>
    <cellStyle name="Salomon Logo 4 2 7 28" xfId="18001"/>
    <cellStyle name="Salomon Logo 4 2 7 29" xfId="18002"/>
    <cellStyle name="Salomon Logo 4 2 7 3" xfId="18003"/>
    <cellStyle name="Salomon Logo 4 2 7 30" xfId="18004"/>
    <cellStyle name="Salomon Logo 4 2 7 31" xfId="18005"/>
    <cellStyle name="Salomon Logo 4 2 7 32" xfId="18006"/>
    <cellStyle name="Salomon Logo 4 2 7 33" xfId="18007"/>
    <cellStyle name="Salomon Logo 4 2 7 34" xfId="18008"/>
    <cellStyle name="Salomon Logo 4 2 7 35" xfId="18009"/>
    <cellStyle name="Salomon Logo 4 2 7 36" xfId="18010"/>
    <cellStyle name="Salomon Logo 4 2 7 37" xfId="18011"/>
    <cellStyle name="Salomon Logo 4 2 7 38" xfId="18012"/>
    <cellStyle name="Salomon Logo 4 2 7 39" xfId="18013"/>
    <cellStyle name="Salomon Logo 4 2 7 4" xfId="18014"/>
    <cellStyle name="Salomon Logo 4 2 7 40" xfId="18015"/>
    <cellStyle name="Salomon Logo 4 2 7 41" xfId="18016"/>
    <cellStyle name="Salomon Logo 4 2 7 42" xfId="18017"/>
    <cellStyle name="Salomon Logo 4 2 7 43" xfId="18018"/>
    <cellStyle name="Salomon Logo 4 2 7 44" xfId="18019"/>
    <cellStyle name="Salomon Logo 4 2 7 45" xfId="18020"/>
    <cellStyle name="Salomon Logo 4 2 7 46" xfId="18021"/>
    <cellStyle name="Salomon Logo 4 2 7 47" xfId="18022"/>
    <cellStyle name="Salomon Logo 4 2 7 48" xfId="18023"/>
    <cellStyle name="Salomon Logo 4 2 7 49" xfId="18024"/>
    <cellStyle name="Salomon Logo 4 2 7 5" xfId="18025"/>
    <cellStyle name="Salomon Logo 4 2 7 50" xfId="18026"/>
    <cellStyle name="Salomon Logo 4 2 7 51" xfId="18027"/>
    <cellStyle name="Salomon Logo 4 2 7 52" xfId="18028"/>
    <cellStyle name="Salomon Logo 4 2 7 53" xfId="18029"/>
    <cellStyle name="Salomon Logo 4 2 7 54" xfId="18030"/>
    <cellStyle name="Salomon Logo 4 2 7 55" xfId="18031"/>
    <cellStyle name="Salomon Logo 4 2 7 56" xfId="18032"/>
    <cellStyle name="Salomon Logo 4 2 7 57" xfId="18033"/>
    <cellStyle name="Salomon Logo 4 2 7 58" xfId="18034"/>
    <cellStyle name="Salomon Logo 4 2 7 59" xfId="18035"/>
    <cellStyle name="Salomon Logo 4 2 7 6" xfId="18036"/>
    <cellStyle name="Salomon Logo 4 2 7 60" xfId="18037"/>
    <cellStyle name="Salomon Logo 4 2 7 61" xfId="18038"/>
    <cellStyle name="Salomon Logo 4 2 7 62" xfId="18039"/>
    <cellStyle name="Salomon Logo 4 2 7 63" xfId="18040"/>
    <cellStyle name="Salomon Logo 4 2 7 64" xfId="18041"/>
    <cellStyle name="Salomon Logo 4 2 7 7" xfId="18042"/>
    <cellStyle name="Salomon Logo 4 2 7 8" xfId="18043"/>
    <cellStyle name="Salomon Logo 4 2 7 9" xfId="18044"/>
    <cellStyle name="Salomon Logo 4 2 8" xfId="18045"/>
    <cellStyle name="Salomon Logo 4 2 9" xfId="18046"/>
    <cellStyle name="Salomon Logo 4 20" xfId="18047"/>
    <cellStyle name="Salomon Logo 4 21" xfId="18048"/>
    <cellStyle name="Salomon Logo 4 22" xfId="18049"/>
    <cellStyle name="Salomon Logo 4 23" xfId="18050"/>
    <cellStyle name="Salomon Logo 4 24" xfId="18051"/>
    <cellStyle name="Salomon Logo 4 25" xfId="18052"/>
    <cellStyle name="Salomon Logo 4 26" xfId="18053"/>
    <cellStyle name="Salomon Logo 4 27" xfId="18054"/>
    <cellStyle name="Salomon Logo 4 28" xfId="18055"/>
    <cellStyle name="Salomon Logo 4 29" xfId="18056"/>
    <cellStyle name="Salomon Logo 4 3" xfId="18057"/>
    <cellStyle name="Salomon Logo 4 3 10" xfId="18058"/>
    <cellStyle name="Salomon Logo 4 3 11" xfId="18059"/>
    <cellStyle name="Salomon Logo 4 3 12" xfId="18060"/>
    <cellStyle name="Salomon Logo 4 3 13" xfId="18061"/>
    <cellStyle name="Salomon Logo 4 3 14" xfId="18062"/>
    <cellStyle name="Salomon Logo 4 3 15" xfId="18063"/>
    <cellStyle name="Salomon Logo 4 3 16" xfId="18064"/>
    <cellStyle name="Salomon Logo 4 3 17" xfId="18065"/>
    <cellStyle name="Salomon Logo 4 3 18" xfId="18066"/>
    <cellStyle name="Salomon Logo 4 3 19" xfId="18067"/>
    <cellStyle name="Salomon Logo 4 3 2" xfId="18068"/>
    <cellStyle name="Salomon Logo 4 3 2 10" xfId="18069"/>
    <cellStyle name="Salomon Logo 4 3 2 11" xfId="18070"/>
    <cellStyle name="Salomon Logo 4 3 2 12" xfId="18071"/>
    <cellStyle name="Salomon Logo 4 3 2 13" xfId="18072"/>
    <cellStyle name="Salomon Logo 4 3 2 14" xfId="18073"/>
    <cellStyle name="Salomon Logo 4 3 2 15" xfId="18074"/>
    <cellStyle name="Salomon Logo 4 3 2 16" xfId="18075"/>
    <cellStyle name="Salomon Logo 4 3 2 17" xfId="18076"/>
    <cellStyle name="Salomon Logo 4 3 2 18" xfId="18077"/>
    <cellStyle name="Salomon Logo 4 3 2 19" xfId="18078"/>
    <cellStyle name="Salomon Logo 4 3 2 2" xfId="18079"/>
    <cellStyle name="Salomon Logo 4 3 2 20" xfId="18080"/>
    <cellStyle name="Salomon Logo 4 3 2 21" xfId="18081"/>
    <cellStyle name="Salomon Logo 4 3 2 22" xfId="18082"/>
    <cellStyle name="Salomon Logo 4 3 2 23" xfId="18083"/>
    <cellStyle name="Salomon Logo 4 3 2 24" xfId="18084"/>
    <cellStyle name="Salomon Logo 4 3 2 25" xfId="18085"/>
    <cellStyle name="Salomon Logo 4 3 2 26" xfId="18086"/>
    <cellStyle name="Salomon Logo 4 3 2 27" xfId="18087"/>
    <cellStyle name="Salomon Logo 4 3 2 28" xfId="18088"/>
    <cellStyle name="Salomon Logo 4 3 2 29" xfId="18089"/>
    <cellStyle name="Salomon Logo 4 3 2 3" xfId="18090"/>
    <cellStyle name="Salomon Logo 4 3 2 30" xfId="18091"/>
    <cellStyle name="Salomon Logo 4 3 2 31" xfId="18092"/>
    <cellStyle name="Salomon Logo 4 3 2 32" xfId="18093"/>
    <cellStyle name="Salomon Logo 4 3 2 33" xfId="18094"/>
    <cellStyle name="Salomon Logo 4 3 2 34" xfId="18095"/>
    <cellStyle name="Salomon Logo 4 3 2 35" xfId="18096"/>
    <cellStyle name="Salomon Logo 4 3 2 36" xfId="18097"/>
    <cellStyle name="Salomon Logo 4 3 2 37" xfId="18098"/>
    <cellStyle name="Salomon Logo 4 3 2 38" xfId="18099"/>
    <cellStyle name="Salomon Logo 4 3 2 39" xfId="18100"/>
    <cellStyle name="Salomon Logo 4 3 2 4" xfId="18101"/>
    <cellStyle name="Salomon Logo 4 3 2 40" xfId="18102"/>
    <cellStyle name="Salomon Logo 4 3 2 41" xfId="18103"/>
    <cellStyle name="Salomon Logo 4 3 2 42" xfId="18104"/>
    <cellStyle name="Salomon Logo 4 3 2 43" xfId="18105"/>
    <cellStyle name="Salomon Logo 4 3 2 44" xfId="18106"/>
    <cellStyle name="Salomon Logo 4 3 2 45" xfId="18107"/>
    <cellStyle name="Salomon Logo 4 3 2 46" xfId="18108"/>
    <cellStyle name="Salomon Logo 4 3 2 47" xfId="18109"/>
    <cellStyle name="Salomon Logo 4 3 2 48" xfId="18110"/>
    <cellStyle name="Salomon Logo 4 3 2 49" xfId="18111"/>
    <cellStyle name="Salomon Logo 4 3 2 5" xfId="18112"/>
    <cellStyle name="Salomon Logo 4 3 2 50" xfId="18113"/>
    <cellStyle name="Salomon Logo 4 3 2 51" xfId="18114"/>
    <cellStyle name="Salomon Logo 4 3 2 52" xfId="18115"/>
    <cellStyle name="Salomon Logo 4 3 2 53" xfId="18116"/>
    <cellStyle name="Salomon Logo 4 3 2 54" xfId="18117"/>
    <cellStyle name="Salomon Logo 4 3 2 55" xfId="18118"/>
    <cellStyle name="Salomon Logo 4 3 2 56" xfId="18119"/>
    <cellStyle name="Salomon Logo 4 3 2 57" xfId="18120"/>
    <cellStyle name="Salomon Logo 4 3 2 58" xfId="18121"/>
    <cellStyle name="Salomon Logo 4 3 2 59" xfId="18122"/>
    <cellStyle name="Salomon Logo 4 3 2 6" xfId="18123"/>
    <cellStyle name="Salomon Logo 4 3 2 60" xfId="18124"/>
    <cellStyle name="Salomon Logo 4 3 2 61" xfId="18125"/>
    <cellStyle name="Salomon Logo 4 3 2 62" xfId="18126"/>
    <cellStyle name="Salomon Logo 4 3 2 63" xfId="18127"/>
    <cellStyle name="Salomon Logo 4 3 2 64" xfId="18128"/>
    <cellStyle name="Salomon Logo 4 3 2 65" xfId="18129"/>
    <cellStyle name="Salomon Logo 4 3 2 66" xfId="18130"/>
    <cellStyle name="Salomon Logo 4 3 2 7" xfId="18131"/>
    <cellStyle name="Salomon Logo 4 3 2 8" xfId="18132"/>
    <cellStyle name="Salomon Logo 4 3 2 9" xfId="18133"/>
    <cellStyle name="Salomon Logo 4 3 20" xfId="18134"/>
    <cellStyle name="Salomon Logo 4 3 21" xfId="18135"/>
    <cellStyle name="Salomon Logo 4 3 22" xfId="18136"/>
    <cellStyle name="Salomon Logo 4 3 23" xfId="18137"/>
    <cellStyle name="Salomon Logo 4 3 24" xfId="18138"/>
    <cellStyle name="Salomon Logo 4 3 25" xfId="18139"/>
    <cellStyle name="Salomon Logo 4 3 26" xfId="18140"/>
    <cellStyle name="Salomon Logo 4 3 27" xfId="18141"/>
    <cellStyle name="Salomon Logo 4 3 28" xfId="18142"/>
    <cellStyle name="Salomon Logo 4 3 29" xfId="18143"/>
    <cellStyle name="Salomon Logo 4 3 3" xfId="18144"/>
    <cellStyle name="Salomon Logo 4 3 3 10" xfId="18145"/>
    <cellStyle name="Salomon Logo 4 3 3 11" xfId="18146"/>
    <cellStyle name="Salomon Logo 4 3 3 12" xfId="18147"/>
    <cellStyle name="Salomon Logo 4 3 3 13" xfId="18148"/>
    <cellStyle name="Salomon Logo 4 3 3 14" xfId="18149"/>
    <cellStyle name="Salomon Logo 4 3 3 15" xfId="18150"/>
    <cellStyle name="Salomon Logo 4 3 3 16" xfId="18151"/>
    <cellStyle name="Salomon Logo 4 3 3 17" xfId="18152"/>
    <cellStyle name="Salomon Logo 4 3 3 18" xfId="18153"/>
    <cellStyle name="Salomon Logo 4 3 3 19" xfId="18154"/>
    <cellStyle name="Salomon Logo 4 3 3 2" xfId="18155"/>
    <cellStyle name="Salomon Logo 4 3 3 20" xfId="18156"/>
    <cellStyle name="Salomon Logo 4 3 3 21" xfId="18157"/>
    <cellStyle name="Salomon Logo 4 3 3 22" xfId="18158"/>
    <cellStyle name="Salomon Logo 4 3 3 23" xfId="18159"/>
    <cellStyle name="Salomon Logo 4 3 3 24" xfId="18160"/>
    <cellStyle name="Salomon Logo 4 3 3 25" xfId="18161"/>
    <cellStyle name="Salomon Logo 4 3 3 26" xfId="18162"/>
    <cellStyle name="Salomon Logo 4 3 3 27" xfId="18163"/>
    <cellStyle name="Salomon Logo 4 3 3 28" xfId="18164"/>
    <cellStyle name="Salomon Logo 4 3 3 29" xfId="18165"/>
    <cellStyle name="Salomon Logo 4 3 3 3" xfId="18166"/>
    <cellStyle name="Salomon Logo 4 3 3 30" xfId="18167"/>
    <cellStyle name="Salomon Logo 4 3 3 31" xfId="18168"/>
    <cellStyle name="Salomon Logo 4 3 3 32" xfId="18169"/>
    <cellStyle name="Salomon Logo 4 3 3 33" xfId="18170"/>
    <cellStyle name="Salomon Logo 4 3 3 34" xfId="18171"/>
    <cellStyle name="Salomon Logo 4 3 3 35" xfId="18172"/>
    <cellStyle name="Salomon Logo 4 3 3 36" xfId="18173"/>
    <cellStyle name="Salomon Logo 4 3 3 37" xfId="18174"/>
    <cellStyle name="Salomon Logo 4 3 3 38" xfId="18175"/>
    <cellStyle name="Salomon Logo 4 3 3 39" xfId="18176"/>
    <cellStyle name="Salomon Logo 4 3 3 4" xfId="18177"/>
    <cellStyle name="Salomon Logo 4 3 3 40" xfId="18178"/>
    <cellStyle name="Salomon Logo 4 3 3 41" xfId="18179"/>
    <cellStyle name="Salomon Logo 4 3 3 42" xfId="18180"/>
    <cellStyle name="Salomon Logo 4 3 3 43" xfId="18181"/>
    <cellStyle name="Salomon Logo 4 3 3 44" xfId="18182"/>
    <cellStyle name="Salomon Logo 4 3 3 45" xfId="18183"/>
    <cellStyle name="Salomon Logo 4 3 3 46" xfId="18184"/>
    <cellStyle name="Salomon Logo 4 3 3 47" xfId="18185"/>
    <cellStyle name="Salomon Logo 4 3 3 48" xfId="18186"/>
    <cellStyle name="Salomon Logo 4 3 3 49" xfId="18187"/>
    <cellStyle name="Salomon Logo 4 3 3 5" xfId="18188"/>
    <cellStyle name="Salomon Logo 4 3 3 50" xfId="18189"/>
    <cellStyle name="Salomon Logo 4 3 3 51" xfId="18190"/>
    <cellStyle name="Salomon Logo 4 3 3 52" xfId="18191"/>
    <cellStyle name="Salomon Logo 4 3 3 53" xfId="18192"/>
    <cellStyle name="Salomon Logo 4 3 3 54" xfId="18193"/>
    <cellStyle name="Salomon Logo 4 3 3 55" xfId="18194"/>
    <cellStyle name="Salomon Logo 4 3 3 56" xfId="18195"/>
    <cellStyle name="Salomon Logo 4 3 3 57" xfId="18196"/>
    <cellStyle name="Salomon Logo 4 3 3 58" xfId="18197"/>
    <cellStyle name="Salomon Logo 4 3 3 59" xfId="18198"/>
    <cellStyle name="Salomon Logo 4 3 3 6" xfId="18199"/>
    <cellStyle name="Salomon Logo 4 3 3 60" xfId="18200"/>
    <cellStyle name="Salomon Logo 4 3 3 61" xfId="18201"/>
    <cellStyle name="Salomon Logo 4 3 3 62" xfId="18202"/>
    <cellStyle name="Salomon Logo 4 3 3 63" xfId="18203"/>
    <cellStyle name="Salomon Logo 4 3 3 64" xfId="18204"/>
    <cellStyle name="Salomon Logo 4 3 3 7" xfId="18205"/>
    <cellStyle name="Salomon Logo 4 3 3 8" xfId="18206"/>
    <cellStyle name="Salomon Logo 4 3 3 9" xfId="18207"/>
    <cellStyle name="Salomon Logo 4 3 30" xfId="18208"/>
    <cellStyle name="Salomon Logo 4 3 31" xfId="18209"/>
    <cellStyle name="Salomon Logo 4 3 32" xfId="18210"/>
    <cellStyle name="Salomon Logo 4 3 33" xfId="18211"/>
    <cellStyle name="Salomon Logo 4 3 34" xfId="18212"/>
    <cellStyle name="Salomon Logo 4 3 4" xfId="18213"/>
    <cellStyle name="Salomon Logo 4 3 5" xfId="18214"/>
    <cellStyle name="Salomon Logo 4 3 6" xfId="18215"/>
    <cellStyle name="Salomon Logo 4 3 7" xfId="18216"/>
    <cellStyle name="Salomon Logo 4 3 8" xfId="18217"/>
    <cellStyle name="Salomon Logo 4 3 9" xfId="18218"/>
    <cellStyle name="Salomon Logo 4 30" xfId="18219"/>
    <cellStyle name="Salomon Logo 4 31" xfId="18220"/>
    <cellStyle name="Salomon Logo 4 32" xfId="18221"/>
    <cellStyle name="Salomon Logo 4 33" xfId="18222"/>
    <cellStyle name="Salomon Logo 4 34" xfId="18223"/>
    <cellStyle name="Salomon Logo 4 35" xfId="18224"/>
    <cellStyle name="Salomon Logo 4 36" xfId="18225"/>
    <cellStyle name="Salomon Logo 4 37" xfId="18226"/>
    <cellStyle name="Salomon Logo 4 38" xfId="18227"/>
    <cellStyle name="Salomon Logo 4 4" xfId="18228"/>
    <cellStyle name="Salomon Logo 4 4 10" xfId="18229"/>
    <cellStyle name="Salomon Logo 4 4 11" xfId="18230"/>
    <cellStyle name="Salomon Logo 4 4 12" xfId="18231"/>
    <cellStyle name="Salomon Logo 4 4 13" xfId="18232"/>
    <cellStyle name="Salomon Logo 4 4 14" xfId="18233"/>
    <cellStyle name="Salomon Logo 4 4 15" xfId="18234"/>
    <cellStyle name="Salomon Logo 4 4 16" xfId="18235"/>
    <cellStyle name="Salomon Logo 4 4 17" xfId="18236"/>
    <cellStyle name="Salomon Logo 4 4 18" xfId="18237"/>
    <cellStyle name="Salomon Logo 4 4 19" xfId="18238"/>
    <cellStyle name="Salomon Logo 4 4 2" xfId="18239"/>
    <cellStyle name="Salomon Logo 4 4 2 10" xfId="18240"/>
    <cellStyle name="Salomon Logo 4 4 2 11" xfId="18241"/>
    <cellStyle name="Salomon Logo 4 4 2 12" xfId="18242"/>
    <cellStyle name="Salomon Logo 4 4 2 13" xfId="18243"/>
    <cellStyle name="Salomon Logo 4 4 2 14" xfId="18244"/>
    <cellStyle name="Salomon Logo 4 4 2 15" xfId="18245"/>
    <cellStyle name="Salomon Logo 4 4 2 16" xfId="18246"/>
    <cellStyle name="Salomon Logo 4 4 2 17" xfId="18247"/>
    <cellStyle name="Salomon Logo 4 4 2 18" xfId="18248"/>
    <cellStyle name="Salomon Logo 4 4 2 19" xfId="18249"/>
    <cellStyle name="Salomon Logo 4 4 2 2" xfId="18250"/>
    <cellStyle name="Salomon Logo 4 4 2 20" xfId="18251"/>
    <cellStyle name="Salomon Logo 4 4 2 21" xfId="18252"/>
    <cellStyle name="Salomon Logo 4 4 2 22" xfId="18253"/>
    <cellStyle name="Salomon Logo 4 4 2 23" xfId="18254"/>
    <cellStyle name="Salomon Logo 4 4 2 24" xfId="18255"/>
    <cellStyle name="Salomon Logo 4 4 2 25" xfId="18256"/>
    <cellStyle name="Salomon Logo 4 4 2 26" xfId="18257"/>
    <cellStyle name="Salomon Logo 4 4 2 27" xfId="18258"/>
    <cellStyle name="Salomon Logo 4 4 2 28" xfId="18259"/>
    <cellStyle name="Salomon Logo 4 4 2 29" xfId="18260"/>
    <cellStyle name="Salomon Logo 4 4 2 3" xfId="18261"/>
    <cellStyle name="Salomon Logo 4 4 2 30" xfId="18262"/>
    <cellStyle name="Salomon Logo 4 4 2 31" xfId="18263"/>
    <cellStyle name="Salomon Logo 4 4 2 32" xfId="18264"/>
    <cellStyle name="Salomon Logo 4 4 2 33" xfId="18265"/>
    <cellStyle name="Salomon Logo 4 4 2 34" xfId="18266"/>
    <cellStyle name="Salomon Logo 4 4 2 35" xfId="18267"/>
    <cellStyle name="Salomon Logo 4 4 2 36" xfId="18268"/>
    <cellStyle name="Salomon Logo 4 4 2 37" xfId="18269"/>
    <cellStyle name="Salomon Logo 4 4 2 38" xfId="18270"/>
    <cellStyle name="Salomon Logo 4 4 2 39" xfId="18271"/>
    <cellStyle name="Salomon Logo 4 4 2 4" xfId="18272"/>
    <cellStyle name="Salomon Logo 4 4 2 40" xfId="18273"/>
    <cellStyle name="Salomon Logo 4 4 2 41" xfId="18274"/>
    <cellStyle name="Salomon Logo 4 4 2 42" xfId="18275"/>
    <cellStyle name="Salomon Logo 4 4 2 43" xfId="18276"/>
    <cellStyle name="Salomon Logo 4 4 2 44" xfId="18277"/>
    <cellStyle name="Salomon Logo 4 4 2 45" xfId="18278"/>
    <cellStyle name="Salomon Logo 4 4 2 46" xfId="18279"/>
    <cellStyle name="Salomon Logo 4 4 2 47" xfId="18280"/>
    <cellStyle name="Salomon Logo 4 4 2 48" xfId="18281"/>
    <cellStyle name="Salomon Logo 4 4 2 49" xfId="18282"/>
    <cellStyle name="Salomon Logo 4 4 2 5" xfId="18283"/>
    <cellStyle name="Salomon Logo 4 4 2 50" xfId="18284"/>
    <cellStyle name="Salomon Logo 4 4 2 51" xfId="18285"/>
    <cellStyle name="Salomon Logo 4 4 2 52" xfId="18286"/>
    <cellStyle name="Salomon Logo 4 4 2 53" xfId="18287"/>
    <cellStyle name="Salomon Logo 4 4 2 54" xfId="18288"/>
    <cellStyle name="Salomon Logo 4 4 2 55" xfId="18289"/>
    <cellStyle name="Salomon Logo 4 4 2 56" xfId="18290"/>
    <cellStyle name="Salomon Logo 4 4 2 57" xfId="18291"/>
    <cellStyle name="Salomon Logo 4 4 2 58" xfId="18292"/>
    <cellStyle name="Salomon Logo 4 4 2 59" xfId="18293"/>
    <cellStyle name="Salomon Logo 4 4 2 6" xfId="18294"/>
    <cellStyle name="Salomon Logo 4 4 2 60" xfId="18295"/>
    <cellStyle name="Salomon Logo 4 4 2 61" xfId="18296"/>
    <cellStyle name="Salomon Logo 4 4 2 62" xfId="18297"/>
    <cellStyle name="Salomon Logo 4 4 2 63" xfId="18298"/>
    <cellStyle name="Salomon Logo 4 4 2 64" xfId="18299"/>
    <cellStyle name="Salomon Logo 4 4 2 65" xfId="18300"/>
    <cellStyle name="Salomon Logo 4 4 2 66" xfId="18301"/>
    <cellStyle name="Salomon Logo 4 4 2 7" xfId="18302"/>
    <cellStyle name="Salomon Logo 4 4 2 8" xfId="18303"/>
    <cellStyle name="Salomon Logo 4 4 2 9" xfId="18304"/>
    <cellStyle name="Salomon Logo 4 4 20" xfId="18305"/>
    <cellStyle name="Salomon Logo 4 4 21" xfId="18306"/>
    <cellStyle name="Salomon Logo 4 4 22" xfId="18307"/>
    <cellStyle name="Salomon Logo 4 4 23" xfId="18308"/>
    <cellStyle name="Salomon Logo 4 4 24" xfId="18309"/>
    <cellStyle name="Salomon Logo 4 4 25" xfId="18310"/>
    <cellStyle name="Salomon Logo 4 4 26" xfId="18311"/>
    <cellStyle name="Salomon Logo 4 4 27" xfId="18312"/>
    <cellStyle name="Salomon Logo 4 4 28" xfId="18313"/>
    <cellStyle name="Salomon Logo 4 4 29" xfId="18314"/>
    <cellStyle name="Salomon Logo 4 4 3" xfId="18315"/>
    <cellStyle name="Salomon Logo 4 4 3 10" xfId="18316"/>
    <cellStyle name="Salomon Logo 4 4 3 11" xfId="18317"/>
    <cellStyle name="Salomon Logo 4 4 3 12" xfId="18318"/>
    <cellStyle name="Salomon Logo 4 4 3 13" xfId="18319"/>
    <cellStyle name="Salomon Logo 4 4 3 14" xfId="18320"/>
    <cellStyle name="Salomon Logo 4 4 3 15" xfId="18321"/>
    <cellStyle name="Salomon Logo 4 4 3 16" xfId="18322"/>
    <cellStyle name="Salomon Logo 4 4 3 17" xfId="18323"/>
    <cellStyle name="Salomon Logo 4 4 3 18" xfId="18324"/>
    <cellStyle name="Salomon Logo 4 4 3 19" xfId="18325"/>
    <cellStyle name="Salomon Logo 4 4 3 2" xfId="18326"/>
    <cellStyle name="Salomon Logo 4 4 3 20" xfId="18327"/>
    <cellStyle name="Salomon Logo 4 4 3 21" xfId="18328"/>
    <cellStyle name="Salomon Logo 4 4 3 22" xfId="18329"/>
    <cellStyle name="Salomon Logo 4 4 3 23" xfId="18330"/>
    <cellStyle name="Salomon Logo 4 4 3 24" xfId="18331"/>
    <cellStyle name="Salomon Logo 4 4 3 25" xfId="18332"/>
    <cellStyle name="Salomon Logo 4 4 3 26" xfId="18333"/>
    <cellStyle name="Salomon Logo 4 4 3 27" xfId="18334"/>
    <cellStyle name="Salomon Logo 4 4 3 28" xfId="18335"/>
    <cellStyle name="Salomon Logo 4 4 3 29" xfId="18336"/>
    <cellStyle name="Salomon Logo 4 4 3 3" xfId="18337"/>
    <cellStyle name="Salomon Logo 4 4 3 30" xfId="18338"/>
    <cellStyle name="Salomon Logo 4 4 3 31" xfId="18339"/>
    <cellStyle name="Salomon Logo 4 4 3 32" xfId="18340"/>
    <cellStyle name="Salomon Logo 4 4 3 33" xfId="18341"/>
    <cellStyle name="Salomon Logo 4 4 3 34" xfId="18342"/>
    <cellStyle name="Salomon Logo 4 4 3 35" xfId="18343"/>
    <cellStyle name="Salomon Logo 4 4 3 36" xfId="18344"/>
    <cellStyle name="Salomon Logo 4 4 3 37" xfId="18345"/>
    <cellStyle name="Salomon Logo 4 4 3 38" xfId="18346"/>
    <cellStyle name="Salomon Logo 4 4 3 39" xfId="18347"/>
    <cellStyle name="Salomon Logo 4 4 3 4" xfId="18348"/>
    <cellStyle name="Salomon Logo 4 4 3 40" xfId="18349"/>
    <cellStyle name="Salomon Logo 4 4 3 41" xfId="18350"/>
    <cellStyle name="Salomon Logo 4 4 3 42" xfId="18351"/>
    <cellStyle name="Salomon Logo 4 4 3 43" xfId="18352"/>
    <cellStyle name="Salomon Logo 4 4 3 44" xfId="18353"/>
    <cellStyle name="Salomon Logo 4 4 3 45" xfId="18354"/>
    <cellStyle name="Salomon Logo 4 4 3 46" xfId="18355"/>
    <cellStyle name="Salomon Logo 4 4 3 47" xfId="18356"/>
    <cellStyle name="Salomon Logo 4 4 3 48" xfId="18357"/>
    <cellStyle name="Salomon Logo 4 4 3 49" xfId="18358"/>
    <cellStyle name="Salomon Logo 4 4 3 5" xfId="18359"/>
    <cellStyle name="Salomon Logo 4 4 3 50" xfId="18360"/>
    <cellStyle name="Salomon Logo 4 4 3 51" xfId="18361"/>
    <cellStyle name="Salomon Logo 4 4 3 52" xfId="18362"/>
    <cellStyle name="Salomon Logo 4 4 3 53" xfId="18363"/>
    <cellStyle name="Salomon Logo 4 4 3 54" xfId="18364"/>
    <cellStyle name="Salomon Logo 4 4 3 55" xfId="18365"/>
    <cellStyle name="Salomon Logo 4 4 3 56" xfId="18366"/>
    <cellStyle name="Salomon Logo 4 4 3 57" xfId="18367"/>
    <cellStyle name="Salomon Logo 4 4 3 58" xfId="18368"/>
    <cellStyle name="Salomon Logo 4 4 3 59" xfId="18369"/>
    <cellStyle name="Salomon Logo 4 4 3 6" xfId="18370"/>
    <cellStyle name="Salomon Logo 4 4 3 60" xfId="18371"/>
    <cellStyle name="Salomon Logo 4 4 3 61" xfId="18372"/>
    <cellStyle name="Salomon Logo 4 4 3 62" xfId="18373"/>
    <cellStyle name="Salomon Logo 4 4 3 63" xfId="18374"/>
    <cellStyle name="Salomon Logo 4 4 3 64" xfId="18375"/>
    <cellStyle name="Salomon Logo 4 4 3 7" xfId="18376"/>
    <cellStyle name="Salomon Logo 4 4 3 8" xfId="18377"/>
    <cellStyle name="Salomon Logo 4 4 3 9" xfId="18378"/>
    <cellStyle name="Salomon Logo 4 4 30" xfId="18379"/>
    <cellStyle name="Salomon Logo 4 4 31" xfId="18380"/>
    <cellStyle name="Salomon Logo 4 4 32" xfId="18381"/>
    <cellStyle name="Salomon Logo 4 4 33" xfId="18382"/>
    <cellStyle name="Salomon Logo 4 4 34" xfId="18383"/>
    <cellStyle name="Salomon Logo 4 4 4" xfId="18384"/>
    <cellStyle name="Salomon Logo 4 4 5" xfId="18385"/>
    <cellStyle name="Salomon Logo 4 4 6" xfId="18386"/>
    <cellStyle name="Salomon Logo 4 4 7" xfId="18387"/>
    <cellStyle name="Salomon Logo 4 4 8" xfId="18388"/>
    <cellStyle name="Salomon Logo 4 4 9" xfId="18389"/>
    <cellStyle name="Salomon Logo 4 5" xfId="18390"/>
    <cellStyle name="Salomon Logo 4 5 10" xfId="18391"/>
    <cellStyle name="Salomon Logo 4 5 11" xfId="18392"/>
    <cellStyle name="Salomon Logo 4 5 12" xfId="18393"/>
    <cellStyle name="Salomon Logo 4 5 13" xfId="18394"/>
    <cellStyle name="Salomon Logo 4 5 14" xfId="18395"/>
    <cellStyle name="Salomon Logo 4 5 15" xfId="18396"/>
    <cellStyle name="Salomon Logo 4 5 16" xfId="18397"/>
    <cellStyle name="Salomon Logo 4 5 17" xfId="18398"/>
    <cellStyle name="Salomon Logo 4 5 18" xfId="18399"/>
    <cellStyle name="Salomon Logo 4 5 19" xfId="18400"/>
    <cellStyle name="Salomon Logo 4 5 2" xfId="18401"/>
    <cellStyle name="Salomon Logo 4 5 2 10" xfId="18402"/>
    <cellStyle name="Salomon Logo 4 5 2 11" xfId="18403"/>
    <cellStyle name="Salomon Logo 4 5 2 12" xfId="18404"/>
    <cellStyle name="Salomon Logo 4 5 2 13" xfId="18405"/>
    <cellStyle name="Salomon Logo 4 5 2 14" xfId="18406"/>
    <cellStyle name="Salomon Logo 4 5 2 15" xfId="18407"/>
    <cellStyle name="Salomon Logo 4 5 2 16" xfId="18408"/>
    <cellStyle name="Salomon Logo 4 5 2 17" xfId="18409"/>
    <cellStyle name="Salomon Logo 4 5 2 18" xfId="18410"/>
    <cellStyle name="Salomon Logo 4 5 2 19" xfId="18411"/>
    <cellStyle name="Salomon Logo 4 5 2 2" xfId="18412"/>
    <cellStyle name="Salomon Logo 4 5 2 20" xfId="18413"/>
    <cellStyle name="Salomon Logo 4 5 2 21" xfId="18414"/>
    <cellStyle name="Salomon Logo 4 5 2 22" xfId="18415"/>
    <cellStyle name="Salomon Logo 4 5 2 23" xfId="18416"/>
    <cellStyle name="Salomon Logo 4 5 2 24" xfId="18417"/>
    <cellStyle name="Salomon Logo 4 5 2 25" xfId="18418"/>
    <cellStyle name="Salomon Logo 4 5 2 26" xfId="18419"/>
    <cellStyle name="Salomon Logo 4 5 2 27" xfId="18420"/>
    <cellStyle name="Salomon Logo 4 5 2 28" xfId="18421"/>
    <cellStyle name="Salomon Logo 4 5 2 29" xfId="18422"/>
    <cellStyle name="Salomon Logo 4 5 2 3" xfId="18423"/>
    <cellStyle name="Salomon Logo 4 5 2 30" xfId="18424"/>
    <cellStyle name="Salomon Logo 4 5 2 31" xfId="18425"/>
    <cellStyle name="Salomon Logo 4 5 2 32" xfId="18426"/>
    <cellStyle name="Salomon Logo 4 5 2 33" xfId="18427"/>
    <cellStyle name="Salomon Logo 4 5 2 34" xfId="18428"/>
    <cellStyle name="Salomon Logo 4 5 2 35" xfId="18429"/>
    <cellStyle name="Salomon Logo 4 5 2 36" xfId="18430"/>
    <cellStyle name="Salomon Logo 4 5 2 37" xfId="18431"/>
    <cellStyle name="Salomon Logo 4 5 2 38" xfId="18432"/>
    <cellStyle name="Salomon Logo 4 5 2 39" xfId="18433"/>
    <cellStyle name="Salomon Logo 4 5 2 4" xfId="18434"/>
    <cellStyle name="Salomon Logo 4 5 2 40" xfId="18435"/>
    <cellStyle name="Salomon Logo 4 5 2 41" xfId="18436"/>
    <cellStyle name="Salomon Logo 4 5 2 42" xfId="18437"/>
    <cellStyle name="Salomon Logo 4 5 2 43" xfId="18438"/>
    <cellStyle name="Salomon Logo 4 5 2 44" xfId="18439"/>
    <cellStyle name="Salomon Logo 4 5 2 45" xfId="18440"/>
    <cellStyle name="Salomon Logo 4 5 2 46" xfId="18441"/>
    <cellStyle name="Salomon Logo 4 5 2 47" xfId="18442"/>
    <cellStyle name="Salomon Logo 4 5 2 48" xfId="18443"/>
    <cellStyle name="Salomon Logo 4 5 2 49" xfId="18444"/>
    <cellStyle name="Salomon Logo 4 5 2 5" xfId="18445"/>
    <cellStyle name="Salomon Logo 4 5 2 50" xfId="18446"/>
    <cellStyle name="Salomon Logo 4 5 2 51" xfId="18447"/>
    <cellStyle name="Salomon Logo 4 5 2 52" xfId="18448"/>
    <cellStyle name="Salomon Logo 4 5 2 53" xfId="18449"/>
    <cellStyle name="Salomon Logo 4 5 2 54" xfId="18450"/>
    <cellStyle name="Salomon Logo 4 5 2 55" xfId="18451"/>
    <cellStyle name="Salomon Logo 4 5 2 56" xfId="18452"/>
    <cellStyle name="Salomon Logo 4 5 2 57" xfId="18453"/>
    <cellStyle name="Salomon Logo 4 5 2 58" xfId="18454"/>
    <cellStyle name="Salomon Logo 4 5 2 59" xfId="18455"/>
    <cellStyle name="Salomon Logo 4 5 2 6" xfId="18456"/>
    <cellStyle name="Salomon Logo 4 5 2 60" xfId="18457"/>
    <cellStyle name="Salomon Logo 4 5 2 61" xfId="18458"/>
    <cellStyle name="Salomon Logo 4 5 2 62" xfId="18459"/>
    <cellStyle name="Salomon Logo 4 5 2 63" xfId="18460"/>
    <cellStyle name="Salomon Logo 4 5 2 64" xfId="18461"/>
    <cellStyle name="Salomon Logo 4 5 2 65" xfId="18462"/>
    <cellStyle name="Salomon Logo 4 5 2 66" xfId="18463"/>
    <cellStyle name="Salomon Logo 4 5 2 7" xfId="18464"/>
    <cellStyle name="Salomon Logo 4 5 2 8" xfId="18465"/>
    <cellStyle name="Salomon Logo 4 5 2 9" xfId="18466"/>
    <cellStyle name="Salomon Logo 4 5 20" xfId="18467"/>
    <cellStyle name="Salomon Logo 4 5 21" xfId="18468"/>
    <cellStyle name="Salomon Logo 4 5 22" xfId="18469"/>
    <cellStyle name="Salomon Logo 4 5 23" xfId="18470"/>
    <cellStyle name="Salomon Logo 4 5 24" xfId="18471"/>
    <cellStyle name="Salomon Logo 4 5 25" xfId="18472"/>
    <cellStyle name="Salomon Logo 4 5 26" xfId="18473"/>
    <cellStyle name="Salomon Logo 4 5 27" xfId="18474"/>
    <cellStyle name="Salomon Logo 4 5 28" xfId="18475"/>
    <cellStyle name="Salomon Logo 4 5 29" xfId="18476"/>
    <cellStyle name="Salomon Logo 4 5 3" xfId="18477"/>
    <cellStyle name="Salomon Logo 4 5 3 10" xfId="18478"/>
    <cellStyle name="Salomon Logo 4 5 3 11" xfId="18479"/>
    <cellStyle name="Salomon Logo 4 5 3 12" xfId="18480"/>
    <cellStyle name="Salomon Logo 4 5 3 13" xfId="18481"/>
    <cellStyle name="Salomon Logo 4 5 3 14" xfId="18482"/>
    <cellStyle name="Salomon Logo 4 5 3 15" xfId="18483"/>
    <cellStyle name="Salomon Logo 4 5 3 16" xfId="18484"/>
    <cellStyle name="Salomon Logo 4 5 3 17" xfId="18485"/>
    <cellStyle name="Salomon Logo 4 5 3 18" xfId="18486"/>
    <cellStyle name="Salomon Logo 4 5 3 19" xfId="18487"/>
    <cellStyle name="Salomon Logo 4 5 3 2" xfId="18488"/>
    <cellStyle name="Salomon Logo 4 5 3 20" xfId="18489"/>
    <cellStyle name="Salomon Logo 4 5 3 21" xfId="18490"/>
    <cellStyle name="Salomon Logo 4 5 3 22" xfId="18491"/>
    <cellStyle name="Salomon Logo 4 5 3 23" xfId="18492"/>
    <cellStyle name="Salomon Logo 4 5 3 24" xfId="18493"/>
    <cellStyle name="Salomon Logo 4 5 3 25" xfId="18494"/>
    <cellStyle name="Salomon Logo 4 5 3 26" xfId="18495"/>
    <cellStyle name="Salomon Logo 4 5 3 27" xfId="18496"/>
    <cellStyle name="Salomon Logo 4 5 3 28" xfId="18497"/>
    <cellStyle name="Salomon Logo 4 5 3 29" xfId="18498"/>
    <cellStyle name="Salomon Logo 4 5 3 3" xfId="18499"/>
    <cellStyle name="Salomon Logo 4 5 3 30" xfId="18500"/>
    <cellStyle name="Salomon Logo 4 5 3 31" xfId="18501"/>
    <cellStyle name="Salomon Logo 4 5 3 32" xfId="18502"/>
    <cellStyle name="Salomon Logo 4 5 3 33" xfId="18503"/>
    <cellStyle name="Salomon Logo 4 5 3 34" xfId="18504"/>
    <cellStyle name="Salomon Logo 4 5 3 35" xfId="18505"/>
    <cellStyle name="Salomon Logo 4 5 3 36" xfId="18506"/>
    <cellStyle name="Salomon Logo 4 5 3 37" xfId="18507"/>
    <cellStyle name="Salomon Logo 4 5 3 38" xfId="18508"/>
    <cellStyle name="Salomon Logo 4 5 3 39" xfId="18509"/>
    <cellStyle name="Salomon Logo 4 5 3 4" xfId="18510"/>
    <cellStyle name="Salomon Logo 4 5 3 40" xfId="18511"/>
    <cellStyle name="Salomon Logo 4 5 3 41" xfId="18512"/>
    <cellStyle name="Salomon Logo 4 5 3 42" xfId="18513"/>
    <cellStyle name="Salomon Logo 4 5 3 43" xfId="18514"/>
    <cellStyle name="Salomon Logo 4 5 3 44" xfId="18515"/>
    <cellStyle name="Salomon Logo 4 5 3 45" xfId="18516"/>
    <cellStyle name="Salomon Logo 4 5 3 46" xfId="18517"/>
    <cellStyle name="Salomon Logo 4 5 3 47" xfId="18518"/>
    <cellStyle name="Salomon Logo 4 5 3 48" xfId="18519"/>
    <cellStyle name="Salomon Logo 4 5 3 49" xfId="18520"/>
    <cellStyle name="Salomon Logo 4 5 3 5" xfId="18521"/>
    <cellStyle name="Salomon Logo 4 5 3 50" xfId="18522"/>
    <cellStyle name="Salomon Logo 4 5 3 51" xfId="18523"/>
    <cellStyle name="Salomon Logo 4 5 3 52" xfId="18524"/>
    <cellStyle name="Salomon Logo 4 5 3 53" xfId="18525"/>
    <cellStyle name="Salomon Logo 4 5 3 54" xfId="18526"/>
    <cellStyle name="Salomon Logo 4 5 3 55" xfId="18527"/>
    <cellStyle name="Salomon Logo 4 5 3 56" xfId="18528"/>
    <cellStyle name="Salomon Logo 4 5 3 57" xfId="18529"/>
    <cellStyle name="Salomon Logo 4 5 3 58" xfId="18530"/>
    <cellStyle name="Salomon Logo 4 5 3 59" xfId="18531"/>
    <cellStyle name="Salomon Logo 4 5 3 6" xfId="18532"/>
    <cellStyle name="Salomon Logo 4 5 3 60" xfId="18533"/>
    <cellStyle name="Salomon Logo 4 5 3 61" xfId="18534"/>
    <cellStyle name="Salomon Logo 4 5 3 62" xfId="18535"/>
    <cellStyle name="Salomon Logo 4 5 3 63" xfId="18536"/>
    <cellStyle name="Salomon Logo 4 5 3 64" xfId="18537"/>
    <cellStyle name="Salomon Logo 4 5 3 7" xfId="18538"/>
    <cellStyle name="Salomon Logo 4 5 3 8" xfId="18539"/>
    <cellStyle name="Salomon Logo 4 5 3 9" xfId="18540"/>
    <cellStyle name="Salomon Logo 4 5 30" xfId="18541"/>
    <cellStyle name="Salomon Logo 4 5 31" xfId="18542"/>
    <cellStyle name="Salomon Logo 4 5 32" xfId="18543"/>
    <cellStyle name="Salomon Logo 4 5 33" xfId="18544"/>
    <cellStyle name="Salomon Logo 4 5 34" xfId="18545"/>
    <cellStyle name="Salomon Logo 4 5 4" xfId="18546"/>
    <cellStyle name="Salomon Logo 4 5 5" xfId="18547"/>
    <cellStyle name="Salomon Logo 4 5 6" xfId="18548"/>
    <cellStyle name="Salomon Logo 4 5 7" xfId="18549"/>
    <cellStyle name="Salomon Logo 4 5 8" xfId="18550"/>
    <cellStyle name="Salomon Logo 4 5 9" xfId="18551"/>
    <cellStyle name="Salomon Logo 4 6" xfId="18552"/>
    <cellStyle name="Salomon Logo 4 6 10" xfId="18553"/>
    <cellStyle name="Salomon Logo 4 6 11" xfId="18554"/>
    <cellStyle name="Salomon Logo 4 6 12" xfId="18555"/>
    <cellStyle name="Salomon Logo 4 6 13" xfId="18556"/>
    <cellStyle name="Salomon Logo 4 6 14" xfId="18557"/>
    <cellStyle name="Salomon Logo 4 6 15" xfId="18558"/>
    <cellStyle name="Salomon Logo 4 6 16" xfId="18559"/>
    <cellStyle name="Salomon Logo 4 6 17" xfId="18560"/>
    <cellStyle name="Salomon Logo 4 6 18" xfId="18561"/>
    <cellStyle name="Salomon Logo 4 6 19" xfId="18562"/>
    <cellStyle name="Salomon Logo 4 6 2" xfId="18563"/>
    <cellStyle name="Salomon Logo 4 6 2 10" xfId="18564"/>
    <cellStyle name="Salomon Logo 4 6 2 11" xfId="18565"/>
    <cellStyle name="Salomon Logo 4 6 2 12" xfId="18566"/>
    <cellStyle name="Salomon Logo 4 6 2 13" xfId="18567"/>
    <cellStyle name="Salomon Logo 4 6 2 14" xfId="18568"/>
    <cellStyle name="Salomon Logo 4 6 2 15" xfId="18569"/>
    <cellStyle name="Salomon Logo 4 6 2 16" xfId="18570"/>
    <cellStyle name="Salomon Logo 4 6 2 17" xfId="18571"/>
    <cellStyle name="Salomon Logo 4 6 2 18" xfId="18572"/>
    <cellStyle name="Salomon Logo 4 6 2 19" xfId="18573"/>
    <cellStyle name="Salomon Logo 4 6 2 2" xfId="18574"/>
    <cellStyle name="Salomon Logo 4 6 2 20" xfId="18575"/>
    <cellStyle name="Salomon Logo 4 6 2 21" xfId="18576"/>
    <cellStyle name="Salomon Logo 4 6 2 22" xfId="18577"/>
    <cellStyle name="Salomon Logo 4 6 2 23" xfId="18578"/>
    <cellStyle name="Salomon Logo 4 6 2 24" xfId="18579"/>
    <cellStyle name="Salomon Logo 4 6 2 25" xfId="18580"/>
    <cellStyle name="Salomon Logo 4 6 2 26" xfId="18581"/>
    <cellStyle name="Salomon Logo 4 6 2 27" xfId="18582"/>
    <cellStyle name="Salomon Logo 4 6 2 28" xfId="18583"/>
    <cellStyle name="Salomon Logo 4 6 2 29" xfId="18584"/>
    <cellStyle name="Salomon Logo 4 6 2 3" xfId="18585"/>
    <cellStyle name="Salomon Logo 4 6 2 30" xfId="18586"/>
    <cellStyle name="Salomon Logo 4 6 2 31" xfId="18587"/>
    <cellStyle name="Salomon Logo 4 6 2 32" xfId="18588"/>
    <cellStyle name="Salomon Logo 4 6 2 33" xfId="18589"/>
    <cellStyle name="Salomon Logo 4 6 2 34" xfId="18590"/>
    <cellStyle name="Salomon Logo 4 6 2 35" xfId="18591"/>
    <cellStyle name="Salomon Logo 4 6 2 36" xfId="18592"/>
    <cellStyle name="Salomon Logo 4 6 2 37" xfId="18593"/>
    <cellStyle name="Salomon Logo 4 6 2 38" xfId="18594"/>
    <cellStyle name="Salomon Logo 4 6 2 39" xfId="18595"/>
    <cellStyle name="Salomon Logo 4 6 2 4" xfId="18596"/>
    <cellStyle name="Salomon Logo 4 6 2 40" xfId="18597"/>
    <cellStyle name="Salomon Logo 4 6 2 41" xfId="18598"/>
    <cellStyle name="Salomon Logo 4 6 2 42" xfId="18599"/>
    <cellStyle name="Salomon Logo 4 6 2 43" xfId="18600"/>
    <cellStyle name="Salomon Logo 4 6 2 44" xfId="18601"/>
    <cellStyle name="Salomon Logo 4 6 2 45" xfId="18602"/>
    <cellStyle name="Salomon Logo 4 6 2 46" xfId="18603"/>
    <cellStyle name="Salomon Logo 4 6 2 47" xfId="18604"/>
    <cellStyle name="Salomon Logo 4 6 2 48" xfId="18605"/>
    <cellStyle name="Salomon Logo 4 6 2 49" xfId="18606"/>
    <cellStyle name="Salomon Logo 4 6 2 5" xfId="18607"/>
    <cellStyle name="Salomon Logo 4 6 2 50" xfId="18608"/>
    <cellStyle name="Salomon Logo 4 6 2 51" xfId="18609"/>
    <cellStyle name="Salomon Logo 4 6 2 52" xfId="18610"/>
    <cellStyle name="Salomon Logo 4 6 2 53" xfId="18611"/>
    <cellStyle name="Salomon Logo 4 6 2 54" xfId="18612"/>
    <cellStyle name="Salomon Logo 4 6 2 55" xfId="18613"/>
    <cellStyle name="Salomon Logo 4 6 2 56" xfId="18614"/>
    <cellStyle name="Salomon Logo 4 6 2 57" xfId="18615"/>
    <cellStyle name="Salomon Logo 4 6 2 58" xfId="18616"/>
    <cellStyle name="Salomon Logo 4 6 2 59" xfId="18617"/>
    <cellStyle name="Salomon Logo 4 6 2 6" xfId="18618"/>
    <cellStyle name="Salomon Logo 4 6 2 60" xfId="18619"/>
    <cellStyle name="Salomon Logo 4 6 2 61" xfId="18620"/>
    <cellStyle name="Salomon Logo 4 6 2 62" xfId="18621"/>
    <cellStyle name="Salomon Logo 4 6 2 63" xfId="18622"/>
    <cellStyle name="Salomon Logo 4 6 2 64" xfId="18623"/>
    <cellStyle name="Salomon Logo 4 6 2 65" xfId="18624"/>
    <cellStyle name="Salomon Logo 4 6 2 66" xfId="18625"/>
    <cellStyle name="Salomon Logo 4 6 2 7" xfId="18626"/>
    <cellStyle name="Salomon Logo 4 6 2 8" xfId="18627"/>
    <cellStyle name="Salomon Logo 4 6 2 9" xfId="18628"/>
    <cellStyle name="Salomon Logo 4 6 20" xfId="18629"/>
    <cellStyle name="Salomon Logo 4 6 21" xfId="18630"/>
    <cellStyle name="Salomon Logo 4 6 22" xfId="18631"/>
    <cellStyle name="Salomon Logo 4 6 23" xfId="18632"/>
    <cellStyle name="Salomon Logo 4 6 24" xfId="18633"/>
    <cellStyle name="Salomon Logo 4 6 25" xfId="18634"/>
    <cellStyle name="Salomon Logo 4 6 26" xfId="18635"/>
    <cellStyle name="Salomon Logo 4 6 27" xfId="18636"/>
    <cellStyle name="Salomon Logo 4 6 28" xfId="18637"/>
    <cellStyle name="Salomon Logo 4 6 29" xfId="18638"/>
    <cellStyle name="Salomon Logo 4 6 3" xfId="18639"/>
    <cellStyle name="Salomon Logo 4 6 3 10" xfId="18640"/>
    <cellStyle name="Salomon Logo 4 6 3 11" xfId="18641"/>
    <cellStyle name="Salomon Logo 4 6 3 12" xfId="18642"/>
    <cellStyle name="Salomon Logo 4 6 3 13" xfId="18643"/>
    <cellStyle name="Salomon Logo 4 6 3 14" xfId="18644"/>
    <cellStyle name="Salomon Logo 4 6 3 15" xfId="18645"/>
    <cellStyle name="Salomon Logo 4 6 3 16" xfId="18646"/>
    <cellStyle name="Salomon Logo 4 6 3 17" xfId="18647"/>
    <cellStyle name="Salomon Logo 4 6 3 18" xfId="18648"/>
    <cellStyle name="Salomon Logo 4 6 3 19" xfId="18649"/>
    <cellStyle name="Salomon Logo 4 6 3 2" xfId="18650"/>
    <cellStyle name="Salomon Logo 4 6 3 20" xfId="18651"/>
    <cellStyle name="Salomon Logo 4 6 3 21" xfId="18652"/>
    <cellStyle name="Salomon Logo 4 6 3 22" xfId="18653"/>
    <cellStyle name="Salomon Logo 4 6 3 23" xfId="18654"/>
    <cellStyle name="Salomon Logo 4 6 3 24" xfId="18655"/>
    <cellStyle name="Salomon Logo 4 6 3 25" xfId="18656"/>
    <cellStyle name="Salomon Logo 4 6 3 26" xfId="18657"/>
    <cellStyle name="Salomon Logo 4 6 3 27" xfId="18658"/>
    <cellStyle name="Salomon Logo 4 6 3 28" xfId="18659"/>
    <cellStyle name="Salomon Logo 4 6 3 29" xfId="18660"/>
    <cellStyle name="Salomon Logo 4 6 3 3" xfId="18661"/>
    <cellStyle name="Salomon Logo 4 6 3 30" xfId="18662"/>
    <cellStyle name="Salomon Logo 4 6 3 31" xfId="18663"/>
    <cellStyle name="Salomon Logo 4 6 3 32" xfId="18664"/>
    <cellStyle name="Salomon Logo 4 6 3 33" xfId="18665"/>
    <cellStyle name="Salomon Logo 4 6 3 34" xfId="18666"/>
    <cellStyle name="Salomon Logo 4 6 3 35" xfId="18667"/>
    <cellStyle name="Salomon Logo 4 6 3 36" xfId="18668"/>
    <cellStyle name="Salomon Logo 4 6 3 37" xfId="18669"/>
    <cellStyle name="Salomon Logo 4 6 3 38" xfId="18670"/>
    <cellStyle name="Salomon Logo 4 6 3 39" xfId="18671"/>
    <cellStyle name="Salomon Logo 4 6 3 4" xfId="18672"/>
    <cellStyle name="Salomon Logo 4 6 3 40" xfId="18673"/>
    <cellStyle name="Salomon Logo 4 6 3 41" xfId="18674"/>
    <cellStyle name="Salomon Logo 4 6 3 42" xfId="18675"/>
    <cellStyle name="Salomon Logo 4 6 3 43" xfId="18676"/>
    <cellStyle name="Salomon Logo 4 6 3 44" xfId="18677"/>
    <cellStyle name="Salomon Logo 4 6 3 45" xfId="18678"/>
    <cellStyle name="Salomon Logo 4 6 3 46" xfId="18679"/>
    <cellStyle name="Salomon Logo 4 6 3 47" xfId="18680"/>
    <cellStyle name="Salomon Logo 4 6 3 48" xfId="18681"/>
    <cellStyle name="Salomon Logo 4 6 3 49" xfId="18682"/>
    <cellStyle name="Salomon Logo 4 6 3 5" xfId="18683"/>
    <cellStyle name="Salomon Logo 4 6 3 50" xfId="18684"/>
    <cellStyle name="Salomon Logo 4 6 3 51" xfId="18685"/>
    <cellStyle name="Salomon Logo 4 6 3 52" xfId="18686"/>
    <cellStyle name="Salomon Logo 4 6 3 53" xfId="18687"/>
    <cellStyle name="Salomon Logo 4 6 3 54" xfId="18688"/>
    <cellStyle name="Salomon Logo 4 6 3 55" xfId="18689"/>
    <cellStyle name="Salomon Logo 4 6 3 56" xfId="18690"/>
    <cellStyle name="Salomon Logo 4 6 3 57" xfId="18691"/>
    <cellStyle name="Salomon Logo 4 6 3 58" xfId="18692"/>
    <cellStyle name="Salomon Logo 4 6 3 59" xfId="18693"/>
    <cellStyle name="Salomon Logo 4 6 3 6" xfId="18694"/>
    <cellStyle name="Salomon Logo 4 6 3 60" xfId="18695"/>
    <cellStyle name="Salomon Logo 4 6 3 61" xfId="18696"/>
    <cellStyle name="Salomon Logo 4 6 3 62" xfId="18697"/>
    <cellStyle name="Salomon Logo 4 6 3 63" xfId="18698"/>
    <cellStyle name="Salomon Logo 4 6 3 64" xfId="18699"/>
    <cellStyle name="Salomon Logo 4 6 3 7" xfId="18700"/>
    <cellStyle name="Salomon Logo 4 6 3 8" xfId="18701"/>
    <cellStyle name="Salomon Logo 4 6 3 9" xfId="18702"/>
    <cellStyle name="Salomon Logo 4 6 30" xfId="18703"/>
    <cellStyle name="Salomon Logo 4 6 31" xfId="18704"/>
    <cellStyle name="Salomon Logo 4 6 32" xfId="18705"/>
    <cellStyle name="Salomon Logo 4 6 33" xfId="18706"/>
    <cellStyle name="Salomon Logo 4 6 34" xfId="18707"/>
    <cellStyle name="Salomon Logo 4 6 4" xfId="18708"/>
    <cellStyle name="Salomon Logo 4 6 5" xfId="18709"/>
    <cellStyle name="Salomon Logo 4 6 6" xfId="18710"/>
    <cellStyle name="Salomon Logo 4 6 7" xfId="18711"/>
    <cellStyle name="Salomon Logo 4 6 8" xfId="18712"/>
    <cellStyle name="Salomon Logo 4 6 9" xfId="18713"/>
    <cellStyle name="Salomon Logo 4 7" xfId="18714"/>
    <cellStyle name="Salomon Logo 4 7 10" xfId="18715"/>
    <cellStyle name="Salomon Logo 4 7 11" xfId="18716"/>
    <cellStyle name="Salomon Logo 4 7 12" xfId="18717"/>
    <cellStyle name="Salomon Logo 4 7 13" xfId="18718"/>
    <cellStyle name="Salomon Logo 4 7 14" xfId="18719"/>
    <cellStyle name="Salomon Logo 4 7 15" xfId="18720"/>
    <cellStyle name="Salomon Logo 4 7 16" xfId="18721"/>
    <cellStyle name="Salomon Logo 4 7 17" xfId="18722"/>
    <cellStyle name="Salomon Logo 4 7 18" xfId="18723"/>
    <cellStyle name="Salomon Logo 4 7 19" xfId="18724"/>
    <cellStyle name="Salomon Logo 4 7 2" xfId="18725"/>
    <cellStyle name="Salomon Logo 4 7 20" xfId="18726"/>
    <cellStyle name="Salomon Logo 4 7 21" xfId="18727"/>
    <cellStyle name="Salomon Logo 4 7 22" xfId="18728"/>
    <cellStyle name="Salomon Logo 4 7 23" xfId="18729"/>
    <cellStyle name="Salomon Logo 4 7 24" xfId="18730"/>
    <cellStyle name="Salomon Logo 4 7 25" xfId="18731"/>
    <cellStyle name="Salomon Logo 4 7 26" xfId="18732"/>
    <cellStyle name="Salomon Logo 4 7 27" xfId="18733"/>
    <cellStyle name="Salomon Logo 4 7 28" xfId="18734"/>
    <cellStyle name="Salomon Logo 4 7 29" xfId="18735"/>
    <cellStyle name="Salomon Logo 4 7 3" xfId="18736"/>
    <cellStyle name="Salomon Logo 4 7 30" xfId="18737"/>
    <cellStyle name="Salomon Logo 4 7 31" xfId="18738"/>
    <cellStyle name="Salomon Logo 4 7 32" xfId="18739"/>
    <cellStyle name="Salomon Logo 4 7 33" xfId="18740"/>
    <cellStyle name="Salomon Logo 4 7 34" xfId="18741"/>
    <cellStyle name="Salomon Logo 4 7 35" xfId="18742"/>
    <cellStyle name="Salomon Logo 4 7 36" xfId="18743"/>
    <cellStyle name="Salomon Logo 4 7 37" xfId="18744"/>
    <cellStyle name="Salomon Logo 4 7 38" xfId="18745"/>
    <cellStyle name="Salomon Logo 4 7 39" xfId="18746"/>
    <cellStyle name="Salomon Logo 4 7 4" xfId="18747"/>
    <cellStyle name="Salomon Logo 4 7 40" xfId="18748"/>
    <cellStyle name="Salomon Logo 4 7 41" xfId="18749"/>
    <cellStyle name="Salomon Logo 4 7 42" xfId="18750"/>
    <cellStyle name="Salomon Logo 4 7 43" xfId="18751"/>
    <cellStyle name="Salomon Logo 4 7 44" xfId="18752"/>
    <cellStyle name="Salomon Logo 4 7 45" xfId="18753"/>
    <cellStyle name="Salomon Logo 4 7 46" xfId="18754"/>
    <cellStyle name="Salomon Logo 4 7 47" xfId="18755"/>
    <cellStyle name="Salomon Logo 4 7 48" xfId="18756"/>
    <cellStyle name="Salomon Logo 4 7 49" xfId="18757"/>
    <cellStyle name="Salomon Logo 4 7 5" xfId="18758"/>
    <cellStyle name="Salomon Logo 4 7 50" xfId="18759"/>
    <cellStyle name="Salomon Logo 4 7 51" xfId="18760"/>
    <cellStyle name="Salomon Logo 4 7 52" xfId="18761"/>
    <cellStyle name="Salomon Logo 4 7 53" xfId="18762"/>
    <cellStyle name="Salomon Logo 4 7 54" xfId="18763"/>
    <cellStyle name="Salomon Logo 4 7 55" xfId="18764"/>
    <cellStyle name="Salomon Logo 4 7 56" xfId="18765"/>
    <cellStyle name="Salomon Logo 4 7 57" xfId="18766"/>
    <cellStyle name="Salomon Logo 4 7 58" xfId="18767"/>
    <cellStyle name="Salomon Logo 4 7 59" xfId="18768"/>
    <cellStyle name="Salomon Logo 4 7 6" xfId="18769"/>
    <cellStyle name="Salomon Logo 4 7 60" xfId="18770"/>
    <cellStyle name="Salomon Logo 4 7 61" xfId="18771"/>
    <cellStyle name="Salomon Logo 4 7 62" xfId="18772"/>
    <cellStyle name="Salomon Logo 4 7 63" xfId="18773"/>
    <cellStyle name="Salomon Logo 4 7 64" xfId="18774"/>
    <cellStyle name="Salomon Logo 4 7 65" xfId="18775"/>
    <cellStyle name="Salomon Logo 4 7 66" xfId="18776"/>
    <cellStyle name="Salomon Logo 4 7 7" xfId="18777"/>
    <cellStyle name="Salomon Logo 4 7 8" xfId="18778"/>
    <cellStyle name="Salomon Logo 4 7 9" xfId="18779"/>
    <cellStyle name="Salomon Logo 4 8" xfId="18780"/>
    <cellStyle name="Salomon Logo 4 8 10" xfId="18781"/>
    <cellStyle name="Salomon Logo 4 8 11" xfId="18782"/>
    <cellStyle name="Salomon Logo 4 8 12" xfId="18783"/>
    <cellStyle name="Salomon Logo 4 8 13" xfId="18784"/>
    <cellStyle name="Salomon Logo 4 8 14" xfId="18785"/>
    <cellStyle name="Salomon Logo 4 8 15" xfId="18786"/>
    <cellStyle name="Salomon Logo 4 8 16" xfId="18787"/>
    <cellStyle name="Salomon Logo 4 8 17" xfId="18788"/>
    <cellStyle name="Salomon Logo 4 8 18" xfId="18789"/>
    <cellStyle name="Salomon Logo 4 8 19" xfId="18790"/>
    <cellStyle name="Salomon Logo 4 8 2" xfId="18791"/>
    <cellStyle name="Salomon Logo 4 8 20" xfId="18792"/>
    <cellStyle name="Salomon Logo 4 8 21" xfId="18793"/>
    <cellStyle name="Salomon Logo 4 8 22" xfId="18794"/>
    <cellStyle name="Salomon Logo 4 8 23" xfId="18795"/>
    <cellStyle name="Salomon Logo 4 8 24" xfId="18796"/>
    <cellStyle name="Salomon Logo 4 8 25" xfId="18797"/>
    <cellStyle name="Salomon Logo 4 8 26" xfId="18798"/>
    <cellStyle name="Salomon Logo 4 8 27" xfId="18799"/>
    <cellStyle name="Salomon Logo 4 8 28" xfId="18800"/>
    <cellStyle name="Salomon Logo 4 8 29" xfId="18801"/>
    <cellStyle name="Salomon Logo 4 8 3" xfId="18802"/>
    <cellStyle name="Salomon Logo 4 8 30" xfId="18803"/>
    <cellStyle name="Salomon Logo 4 8 31" xfId="18804"/>
    <cellStyle name="Salomon Logo 4 8 32" xfId="18805"/>
    <cellStyle name="Salomon Logo 4 8 33" xfId="18806"/>
    <cellStyle name="Salomon Logo 4 8 34" xfId="18807"/>
    <cellStyle name="Salomon Logo 4 8 35" xfId="18808"/>
    <cellStyle name="Salomon Logo 4 8 36" xfId="18809"/>
    <cellStyle name="Salomon Logo 4 8 37" xfId="18810"/>
    <cellStyle name="Salomon Logo 4 8 38" xfId="18811"/>
    <cellStyle name="Salomon Logo 4 8 39" xfId="18812"/>
    <cellStyle name="Salomon Logo 4 8 4" xfId="18813"/>
    <cellStyle name="Salomon Logo 4 8 40" xfId="18814"/>
    <cellStyle name="Salomon Logo 4 8 41" xfId="18815"/>
    <cellStyle name="Salomon Logo 4 8 42" xfId="18816"/>
    <cellStyle name="Salomon Logo 4 8 43" xfId="18817"/>
    <cellStyle name="Salomon Logo 4 8 44" xfId="18818"/>
    <cellStyle name="Salomon Logo 4 8 45" xfId="18819"/>
    <cellStyle name="Salomon Logo 4 8 46" xfId="18820"/>
    <cellStyle name="Salomon Logo 4 8 47" xfId="18821"/>
    <cellStyle name="Salomon Logo 4 8 48" xfId="18822"/>
    <cellStyle name="Salomon Logo 4 8 49" xfId="18823"/>
    <cellStyle name="Salomon Logo 4 8 5" xfId="18824"/>
    <cellStyle name="Salomon Logo 4 8 50" xfId="18825"/>
    <cellStyle name="Salomon Logo 4 8 51" xfId="18826"/>
    <cellStyle name="Salomon Logo 4 8 52" xfId="18827"/>
    <cellStyle name="Salomon Logo 4 8 53" xfId="18828"/>
    <cellStyle name="Salomon Logo 4 8 54" xfId="18829"/>
    <cellStyle name="Salomon Logo 4 8 55" xfId="18830"/>
    <cellStyle name="Salomon Logo 4 8 56" xfId="18831"/>
    <cellStyle name="Salomon Logo 4 8 57" xfId="18832"/>
    <cellStyle name="Salomon Logo 4 8 58" xfId="18833"/>
    <cellStyle name="Salomon Logo 4 8 59" xfId="18834"/>
    <cellStyle name="Salomon Logo 4 8 6" xfId="18835"/>
    <cellStyle name="Salomon Logo 4 8 60" xfId="18836"/>
    <cellStyle name="Salomon Logo 4 8 61" xfId="18837"/>
    <cellStyle name="Salomon Logo 4 8 62" xfId="18838"/>
    <cellStyle name="Salomon Logo 4 8 63" xfId="18839"/>
    <cellStyle name="Salomon Logo 4 8 64" xfId="18840"/>
    <cellStyle name="Salomon Logo 4 8 7" xfId="18841"/>
    <cellStyle name="Salomon Logo 4 8 8" xfId="18842"/>
    <cellStyle name="Salomon Logo 4 8 9" xfId="18843"/>
    <cellStyle name="Salomon Logo 4 9" xfId="18844"/>
    <cellStyle name="Salomon Logo 40" xfId="18845"/>
    <cellStyle name="Salomon Logo 41" xfId="18846"/>
    <cellStyle name="Salomon Logo 5" xfId="18847"/>
    <cellStyle name="Salomon Logo 5 10" xfId="18848"/>
    <cellStyle name="Salomon Logo 5 11" xfId="18849"/>
    <cellStyle name="Salomon Logo 5 12" xfId="18850"/>
    <cellStyle name="Salomon Logo 5 13" xfId="18851"/>
    <cellStyle name="Salomon Logo 5 14" xfId="18852"/>
    <cellStyle name="Salomon Logo 5 15" xfId="18853"/>
    <cellStyle name="Salomon Logo 5 16" xfId="18854"/>
    <cellStyle name="Salomon Logo 5 17" xfId="18855"/>
    <cellStyle name="Salomon Logo 5 18" xfId="18856"/>
    <cellStyle name="Salomon Logo 5 19" xfId="18857"/>
    <cellStyle name="Salomon Logo 5 2" xfId="18858"/>
    <cellStyle name="Salomon Logo 5 2 10" xfId="18859"/>
    <cellStyle name="Salomon Logo 5 2 11" xfId="18860"/>
    <cellStyle name="Salomon Logo 5 2 12" xfId="18861"/>
    <cellStyle name="Salomon Logo 5 2 13" xfId="18862"/>
    <cellStyle name="Salomon Logo 5 2 14" xfId="18863"/>
    <cellStyle name="Salomon Logo 5 2 15" xfId="18864"/>
    <cellStyle name="Salomon Logo 5 2 16" xfId="18865"/>
    <cellStyle name="Salomon Logo 5 2 17" xfId="18866"/>
    <cellStyle name="Salomon Logo 5 2 18" xfId="18867"/>
    <cellStyle name="Salomon Logo 5 2 19" xfId="18868"/>
    <cellStyle name="Salomon Logo 5 2 2" xfId="18869"/>
    <cellStyle name="Salomon Logo 5 2 2 10" xfId="18870"/>
    <cellStyle name="Salomon Logo 5 2 2 11" xfId="18871"/>
    <cellStyle name="Salomon Logo 5 2 2 12" xfId="18872"/>
    <cellStyle name="Salomon Logo 5 2 2 13" xfId="18873"/>
    <cellStyle name="Salomon Logo 5 2 2 14" xfId="18874"/>
    <cellStyle name="Salomon Logo 5 2 2 15" xfId="18875"/>
    <cellStyle name="Salomon Logo 5 2 2 16" xfId="18876"/>
    <cellStyle name="Salomon Logo 5 2 2 17" xfId="18877"/>
    <cellStyle name="Salomon Logo 5 2 2 18" xfId="18878"/>
    <cellStyle name="Salomon Logo 5 2 2 19" xfId="18879"/>
    <cellStyle name="Salomon Logo 5 2 2 2" xfId="18880"/>
    <cellStyle name="Salomon Logo 5 2 2 20" xfId="18881"/>
    <cellStyle name="Salomon Logo 5 2 2 21" xfId="18882"/>
    <cellStyle name="Salomon Logo 5 2 2 22" xfId="18883"/>
    <cellStyle name="Salomon Logo 5 2 2 23" xfId="18884"/>
    <cellStyle name="Salomon Logo 5 2 2 24" xfId="18885"/>
    <cellStyle name="Salomon Logo 5 2 2 25" xfId="18886"/>
    <cellStyle name="Salomon Logo 5 2 2 26" xfId="18887"/>
    <cellStyle name="Salomon Logo 5 2 2 27" xfId="18888"/>
    <cellStyle name="Salomon Logo 5 2 2 28" xfId="18889"/>
    <cellStyle name="Salomon Logo 5 2 2 29" xfId="18890"/>
    <cellStyle name="Salomon Logo 5 2 2 3" xfId="18891"/>
    <cellStyle name="Salomon Logo 5 2 2 30" xfId="18892"/>
    <cellStyle name="Salomon Logo 5 2 2 31" xfId="18893"/>
    <cellStyle name="Salomon Logo 5 2 2 32" xfId="18894"/>
    <cellStyle name="Salomon Logo 5 2 2 33" xfId="18895"/>
    <cellStyle name="Salomon Logo 5 2 2 34" xfId="18896"/>
    <cellStyle name="Salomon Logo 5 2 2 35" xfId="18897"/>
    <cellStyle name="Salomon Logo 5 2 2 36" xfId="18898"/>
    <cellStyle name="Salomon Logo 5 2 2 37" xfId="18899"/>
    <cellStyle name="Salomon Logo 5 2 2 38" xfId="18900"/>
    <cellStyle name="Salomon Logo 5 2 2 39" xfId="18901"/>
    <cellStyle name="Salomon Logo 5 2 2 4" xfId="18902"/>
    <cellStyle name="Salomon Logo 5 2 2 40" xfId="18903"/>
    <cellStyle name="Salomon Logo 5 2 2 41" xfId="18904"/>
    <cellStyle name="Salomon Logo 5 2 2 42" xfId="18905"/>
    <cellStyle name="Salomon Logo 5 2 2 43" xfId="18906"/>
    <cellStyle name="Salomon Logo 5 2 2 44" xfId="18907"/>
    <cellStyle name="Salomon Logo 5 2 2 45" xfId="18908"/>
    <cellStyle name="Salomon Logo 5 2 2 46" xfId="18909"/>
    <cellStyle name="Salomon Logo 5 2 2 47" xfId="18910"/>
    <cellStyle name="Salomon Logo 5 2 2 48" xfId="18911"/>
    <cellStyle name="Salomon Logo 5 2 2 49" xfId="18912"/>
    <cellStyle name="Salomon Logo 5 2 2 5" xfId="18913"/>
    <cellStyle name="Salomon Logo 5 2 2 50" xfId="18914"/>
    <cellStyle name="Salomon Logo 5 2 2 51" xfId="18915"/>
    <cellStyle name="Salomon Logo 5 2 2 52" xfId="18916"/>
    <cellStyle name="Salomon Logo 5 2 2 53" xfId="18917"/>
    <cellStyle name="Salomon Logo 5 2 2 54" xfId="18918"/>
    <cellStyle name="Salomon Logo 5 2 2 55" xfId="18919"/>
    <cellStyle name="Salomon Logo 5 2 2 56" xfId="18920"/>
    <cellStyle name="Salomon Logo 5 2 2 57" xfId="18921"/>
    <cellStyle name="Salomon Logo 5 2 2 58" xfId="18922"/>
    <cellStyle name="Salomon Logo 5 2 2 59" xfId="18923"/>
    <cellStyle name="Salomon Logo 5 2 2 6" xfId="18924"/>
    <cellStyle name="Salomon Logo 5 2 2 60" xfId="18925"/>
    <cellStyle name="Salomon Logo 5 2 2 61" xfId="18926"/>
    <cellStyle name="Salomon Logo 5 2 2 62" xfId="18927"/>
    <cellStyle name="Salomon Logo 5 2 2 63" xfId="18928"/>
    <cellStyle name="Salomon Logo 5 2 2 64" xfId="18929"/>
    <cellStyle name="Salomon Logo 5 2 2 65" xfId="18930"/>
    <cellStyle name="Salomon Logo 5 2 2 66" xfId="18931"/>
    <cellStyle name="Salomon Logo 5 2 2 7" xfId="18932"/>
    <cellStyle name="Salomon Logo 5 2 2 8" xfId="18933"/>
    <cellStyle name="Salomon Logo 5 2 2 9" xfId="18934"/>
    <cellStyle name="Salomon Logo 5 2 20" xfId="18935"/>
    <cellStyle name="Salomon Logo 5 2 21" xfId="18936"/>
    <cellStyle name="Salomon Logo 5 2 22" xfId="18937"/>
    <cellStyle name="Salomon Logo 5 2 23" xfId="18938"/>
    <cellStyle name="Salomon Logo 5 2 24" xfId="18939"/>
    <cellStyle name="Salomon Logo 5 2 25" xfId="18940"/>
    <cellStyle name="Salomon Logo 5 2 26" xfId="18941"/>
    <cellStyle name="Salomon Logo 5 2 27" xfId="18942"/>
    <cellStyle name="Salomon Logo 5 2 28" xfId="18943"/>
    <cellStyle name="Salomon Logo 5 2 29" xfId="18944"/>
    <cellStyle name="Salomon Logo 5 2 3" xfId="18945"/>
    <cellStyle name="Salomon Logo 5 2 3 10" xfId="18946"/>
    <cellStyle name="Salomon Logo 5 2 3 11" xfId="18947"/>
    <cellStyle name="Salomon Logo 5 2 3 12" xfId="18948"/>
    <cellStyle name="Salomon Logo 5 2 3 13" xfId="18949"/>
    <cellStyle name="Salomon Logo 5 2 3 14" xfId="18950"/>
    <cellStyle name="Salomon Logo 5 2 3 15" xfId="18951"/>
    <cellStyle name="Salomon Logo 5 2 3 16" xfId="18952"/>
    <cellStyle name="Salomon Logo 5 2 3 17" xfId="18953"/>
    <cellStyle name="Salomon Logo 5 2 3 18" xfId="18954"/>
    <cellStyle name="Salomon Logo 5 2 3 19" xfId="18955"/>
    <cellStyle name="Salomon Logo 5 2 3 2" xfId="18956"/>
    <cellStyle name="Salomon Logo 5 2 3 20" xfId="18957"/>
    <cellStyle name="Salomon Logo 5 2 3 21" xfId="18958"/>
    <cellStyle name="Salomon Logo 5 2 3 22" xfId="18959"/>
    <cellStyle name="Salomon Logo 5 2 3 23" xfId="18960"/>
    <cellStyle name="Salomon Logo 5 2 3 24" xfId="18961"/>
    <cellStyle name="Salomon Logo 5 2 3 25" xfId="18962"/>
    <cellStyle name="Salomon Logo 5 2 3 26" xfId="18963"/>
    <cellStyle name="Salomon Logo 5 2 3 27" xfId="18964"/>
    <cellStyle name="Salomon Logo 5 2 3 28" xfId="18965"/>
    <cellStyle name="Salomon Logo 5 2 3 29" xfId="18966"/>
    <cellStyle name="Salomon Logo 5 2 3 3" xfId="18967"/>
    <cellStyle name="Salomon Logo 5 2 3 30" xfId="18968"/>
    <cellStyle name="Salomon Logo 5 2 3 31" xfId="18969"/>
    <cellStyle name="Salomon Logo 5 2 3 32" xfId="18970"/>
    <cellStyle name="Salomon Logo 5 2 3 33" xfId="18971"/>
    <cellStyle name="Salomon Logo 5 2 3 34" xfId="18972"/>
    <cellStyle name="Salomon Logo 5 2 3 35" xfId="18973"/>
    <cellStyle name="Salomon Logo 5 2 3 36" xfId="18974"/>
    <cellStyle name="Salomon Logo 5 2 3 37" xfId="18975"/>
    <cellStyle name="Salomon Logo 5 2 3 38" xfId="18976"/>
    <cellStyle name="Salomon Logo 5 2 3 39" xfId="18977"/>
    <cellStyle name="Salomon Logo 5 2 3 4" xfId="18978"/>
    <cellStyle name="Salomon Logo 5 2 3 40" xfId="18979"/>
    <cellStyle name="Salomon Logo 5 2 3 41" xfId="18980"/>
    <cellStyle name="Salomon Logo 5 2 3 42" xfId="18981"/>
    <cellStyle name="Salomon Logo 5 2 3 43" xfId="18982"/>
    <cellStyle name="Salomon Logo 5 2 3 44" xfId="18983"/>
    <cellStyle name="Salomon Logo 5 2 3 45" xfId="18984"/>
    <cellStyle name="Salomon Logo 5 2 3 46" xfId="18985"/>
    <cellStyle name="Salomon Logo 5 2 3 47" xfId="18986"/>
    <cellStyle name="Salomon Logo 5 2 3 48" xfId="18987"/>
    <cellStyle name="Salomon Logo 5 2 3 49" xfId="18988"/>
    <cellStyle name="Salomon Logo 5 2 3 5" xfId="18989"/>
    <cellStyle name="Salomon Logo 5 2 3 50" xfId="18990"/>
    <cellStyle name="Salomon Logo 5 2 3 51" xfId="18991"/>
    <cellStyle name="Salomon Logo 5 2 3 52" xfId="18992"/>
    <cellStyle name="Salomon Logo 5 2 3 53" xfId="18993"/>
    <cellStyle name="Salomon Logo 5 2 3 54" xfId="18994"/>
    <cellStyle name="Salomon Logo 5 2 3 55" xfId="18995"/>
    <cellStyle name="Salomon Logo 5 2 3 56" xfId="18996"/>
    <cellStyle name="Salomon Logo 5 2 3 57" xfId="18997"/>
    <cellStyle name="Salomon Logo 5 2 3 58" xfId="18998"/>
    <cellStyle name="Salomon Logo 5 2 3 59" xfId="18999"/>
    <cellStyle name="Salomon Logo 5 2 3 6" xfId="19000"/>
    <cellStyle name="Salomon Logo 5 2 3 60" xfId="19001"/>
    <cellStyle name="Salomon Logo 5 2 3 61" xfId="19002"/>
    <cellStyle name="Salomon Logo 5 2 3 62" xfId="19003"/>
    <cellStyle name="Salomon Logo 5 2 3 63" xfId="19004"/>
    <cellStyle name="Salomon Logo 5 2 3 64" xfId="19005"/>
    <cellStyle name="Salomon Logo 5 2 3 7" xfId="19006"/>
    <cellStyle name="Salomon Logo 5 2 3 8" xfId="19007"/>
    <cellStyle name="Salomon Logo 5 2 3 9" xfId="19008"/>
    <cellStyle name="Salomon Logo 5 2 30" xfId="19009"/>
    <cellStyle name="Salomon Logo 5 2 31" xfId="19010"/>
    <cellStyle name="Salomon Logo 5 2 32" xfId="19011"/>
    <cellStyle name="Salomon Logo 5 2 33" xfId="19012"/>
    <cellStyle name="Salomon Logo 5 2 34" xfId="19013"/>
    <cellStyle name="Salomon Logo 5 2 4" xfId="19014"/>
    <cellStyle name="Salomon Logo 5 2 5" xfId="19015"/>
    <cellStyle name="Salomon Logo 5 2 6" xfId="19016"/>
    <cellStyle name="Salomon Logo 5 2 7" xfId="19017"/>
    <cellStyle name="Salomon Logo 5 2 8" xfId="19018"/>
    <cellStyle name="Salomon Logo 5 2 9" xfId="19019"/>
    <cellStyle name="Salomon Logo 5 20" xfId="19020"/>
    <cellStyle name="Salomon Logo 5 21" xfId="19021"/>
    <cellStyle name="Salomon Logo 5 22" xfId="19022"/>
    <cellStyle name="Salomon Logo 5 23" xfId="19023"/>
    <cellStyle name="Salomon Logo 5 24" xfId="19024"/>
    <cellStyle name="Salomon Logo 5 25" xfId="19025"/>
    <cellStyle name="Salomon Logo 5 26" xfId="19026"/>
    <cellStyle name="Salomon Logo 5 27" xfId="19027"/>
    <cellStyle name="Salomon Logo 5 28" xfId="19028"/>
    <cellStyle name="Salomon Logo 5 29" xfId="19029"/>
    <cellStyle name="Salomon Logo 5 3" xfId="19030"/>
    <cellStyle name="Salomon Logo 5 3 10" xfId="19031"/>
    <cellStyle name="Salomon Logo 5 3 11" xfId="19032"/>
    <cellStyle name="Salomon Logo 5 3 12" xfId="19033"/>
    <cellStyle name="Salomon Logo 5 3 13" xfId="19034"/>
    <cellStyle name="Salomon Logo 5 3 14" xfId="19035"/>
    <cellStyle name="Salomon Logo 5 3 15" xfId="19036"/>
    <cellStyle name="Salomon Logo 5 3 16" xfId="19037"/>
    <cellStyle name="Salomon Logo 5 3 17" xfId="19038"/>
    <cellStyle name="Salomon Logo 5 3 18" xfId="19039"/>
    <cellStyle name="Salomon Logo 5 3 19" xfId="19040"/>
    <cellStyle name="Salomon Logo 5 3 2" xfId="19041"/>
    <cellStyle name="Salomon Logo 5 3 2 10" xfId="19042"/>
    <cellStyle name="Salomon Logo 5 3 2 11" xfId="19043"/>
    <cellStyle name="Salomon Logo 5 3 2 12" xfId="19044"/>
    <cellStyle name="Salomon Logo 5 3 2 13" xfId="19045"/>
    <cellStyle name="Salomon Logo 5 3 2 14" xfId="19046"/>
    <cellStyle name="Salomon Logo 5 3 2 15" xfId="19047"/>
    <cellStyle name="Salomon Logo 5 3 2 16" xfId="19048"/>
    <cellStyle name="Salomon Logo 5 3 2 17" xfId="19049"/>
    <cellStyle name="Salomon Logo 5 3 2 18" xfId="19050"/>
    <cellStyle name="Salomon Logo 5 3 2 19" xfId="19051"/>
    <cellStyle name="Salomon Logo 5 3 2 2" xfId="19052"/>
    <cellStyle name="Salomon Logo 5 3 2 20" xfId="19053"/>
    <cellStyle name="Salomon Logo 5 3 2 21" xfId="19054"/>
    <cellStyle name="Salomon Logo 5 3 2 22" xfId="19055"/>
    <cellStyle name="Salomon Logo 5 3 2 23" xfId="19056"/>
    <cellStyle name="Salomon Logo 5 3 2 24" xfId="19057"/>
    <cellStyle name="Salomon Logo 5 3 2 25" xfId="19058"/>
    <cellStyle name="Salomon Logo 5 3 2 26" xfId="19059"/>
    <cellStyle name="Salomon Logo 5 3 2 27" xfId="19060"/>
    <cellStyle name="Salomon Logo 5 3 2 28" xfId="19061"/>
    <cellStyle name="Salomon Logo 5 3 2 29" xfId="19062"/>
    <cellStyle name="Salomon Logo 5 3 2 3" xfId="19063"/>
    <cellStyle name="Salomon Logo 5 3 2 30" xfId="19064"/>
    <cellStyle name="Salomon Logo 5 3 2 31" xfId="19065"/>
    <cellStyle name="Salomon Logo 5 3 2 32" xfId="19066"/>
    <cellStyle name="Salomon Logo 5 3 2 33" xfId="19067"/>
    <cellStyle name="Salomon Logo 5 3 2 34" xfId="19068"/>
    <cellStyle name="Salomon Logo 5 3 2 35" xfId="19069"/>
    <cellStyle name="Salomon Logo 5 3 2 36" xfId="19070"/>
    <cellStyle name="Salomon Logo 5 3 2 37" xfId="19071"/>
    <cellStyle name="Salomon Logo 5 3 2 38" xfId="19072"/>
    <cellStyle name="Salomon Logo 5 3 2 39" xfId="19073"/>
    <cellStyle name="Salomon Logo 5 3 2 4" xfId="19074"/>
    <cellStyle name="Salomon Logo 5 3 2 40" xfId="19075"/>
    <cellStyle name="Salomon Logo 5 3 2 41" xfId="19076"/>
    <cellStyle name="Salomon Logo 5 3 2 42" xfId="19077"/>
    <cellStyle name="Salomon Logo 5 3 2 43" xfId="19078"/>
    <cellStyle name="Salomon Logo 5 3 2 44" xfId="19079"/>
    <cellStyle name="Salomon Logo 5 3 2 45" xfId="19080"/>
    <cellStyle name="Salomon Logo 5 3 2 46" xfId="19081"/>
    <cellStyle name="Salomon Logo 5 3 2 47" xfId="19082"/>
    <cellStyle name="Salomon Logo 5 3 2 48" xfId="19083"/>
    <cellStyle name="Salomon Logo 5 3 2 49" xfId="19084"/>
    <cellStyle name="Salomon Logo 5 3 2 5" xfId="19085"/>
    <cellStyle name="Salomon Logo 5 3 2 50" xfId="19086"/>
    <cellStyle name="Salomon Logo 5 3 2 51" xfId="19087"/>
    <cellStyle name="Salomon Logo 5 3 2 52" xfId="19088"/>
    <cellStyle name="Salomon Logo 5 3 2 53" xfId="19089"/>
    <cellStyle name="Salomon Logo 5 3 2 54" xfId="19090"/>
    <cellStyle name="Salomon Logo 5 3 2 55" xfId="19091"/>
    <cellStyle name="Salomon Logo 5 3 2 56" xfId="19092"/>
    <cellStyle name="Salomon Logo 5 3 2 57" xfId="19093"/>
    <cellStyle name="Salomon Logo 5 3 2 58" xfId="19094"/>
    <cellStyle name="Salomon Logo 5 3 2 59" xfId="19095"/>
    <cellStyle name="Salomon Logo 5 3 2 6" xfId="19096"/>
    <cellStyle name="Salomon Logo 5 3 2 60" xfId="19097"/>
    <cellStyle name="Salomon Logo 5 3 2 61" xfId="19098"/>
    <cellStyle name="Salomon Logo 5 3 2 62" xfId="19099"/>
    <cellStyle name="Salomon Logo 5 3 2 63" xfId="19100"/>
    <cellStyle name="Salomon Logo 5 3 2 64" xfId="19101"/>
    <cellStyle name="Salomon Logo 5 3 2 65" xfId="19102"/>
    <cellStyle name="Salomon Logo 5 3 2 66" xfId="19103"/>
    <cellStyle name="Salomon Logo 5 3 2 7" xfId="19104"/>
    <cellStyle name="Salomon Logo 5 3 2 8" xfId="19105"/>
    <cellStyle name="Salomon Logo 5 3 2 9" xfId="19106"/>
    <cellStyle name="Salomon Logo 5 3 20" xfId="19107"/>
    <cellStyle name="Salomon Logo 5 3 21" xfId="19108"/>
    <cellStyle name="Salomon Logo 5 3 22" xfId="19109"/>
    <cellStyle name="Salomon Logo 5 3 23" xfId="19110"/>
    <cellStyle name="Salomon Logo 5 3 24" xfId="19111"/>
    <cellStyle name="Salomon Logo 5 3 25" xfId="19112"/>
    <cellStyle name="Salomon Logo 5 3 26" xfId="19113"/>
    <cellStyle name="Salomon Logo 5 3 27" xfId="19114"/>
    <cellStyle name="Salomon Logo 5 3 28" xfId="19115"/>
    <cellStyle name="Salomon Logo 5 3 29" xfId="19116"/>
    <cellStyle name="Salomon Logo 5 3 3" xfId="19117"/>
    <cellStyle name="Salomon Logo 5 3 3 10" xfId="19118"/>
    <cellStyle name="Salomon Logo 5 3 3 11" xfId="19119"/>
    <cellStyle name="Salomon Logo 5 3 3 12" xfId="19120"/>
    <cellStyle name="Salomon Logo 5 3 3 13" xfId="19121"/>
    <cellStyle name="Salomon Logo 5 3 3 14" xfId="19122"/>
    <cellStyle name="Salomon Logo 5 3 3 15" xfId="19123"/>
    <cellStyle name="Salomon Logo 5 3 3 16" xfId="19124"/>
    <cellStyle name="Salomon Logo 5 3 3 17" xfId="19125"/>
    <cellStyle name="Salomon Logo 5 3 3 18" xfId="19126"/>
    <cellStyle name="Salomon Logo 5 3 3 19" xfId="19127"/>
    <cellStyle name="Salomon Logo 5 3 3 2" xfId="19128"/>
    <cellStyle name="Salomon Logo 5 3 3 20" xfId="19129"/>
    <cellStyle name="Salomon Logo 5 3 3 21" xfId="19130"/>
    <cellStyle name="Salomon Logo 5 3 3 22" xfId="19131"/>
    <cellStyle name="Salomon Logo 5 3 3 23" xfId="19132"/>
    <cellStyle name="Salomon Logo 5 3 3 24" xfId="19133"/>
    <cellStyle name="Salomon Logo 5 3 3 25" xfId="19134"/>
    <cellStyle name="Salomon Logo 5 3 3 26" xfId="19135"/>
    <cellStyle name="Salomon Logo 5 3 3 27" xfId="19136"/>
    <cellStyle name="Salomon Logo 5 3 3 28" xfId="19137"/>
    <cellStyle name="Salomon Logo 5 3 3 29" xfId="19138"/>
    <cellStyle name="Salomon Logo 5 3 3 3" xfId="19139"/>
    <cellStyle name="Salomon Logo 5 3 3 30" xfId="19140"/>
    <cellStyle name="Salomon Logo 5 3 3 31" xfId="19141"/>
    <cellStyle name="Salomon Logo 5 3 3 32" xfId="19142"/>
    <cellStyle name="Salomon Logo 5 3 3 33" xfId="19143"/>
    <cellStyle name="Salomon Logo 5 3 3 34" xfId="19144"/>
    <cellStyle name="Salomon Logo 5 3 3 35" xfId="19145"/>
    <cellStyle name="Salomon Logo 5 3 3 36" xfId="19146"/>
    <cellStyle name="Salomon Logo 5 3 3 37" xfId="19147"/>
    <cellStyle name="Salomon Logo 5 3 3 38" xfId="19148"/>
    <cellStyle name="Salomon Logo 5 3 3 39" xfId="19149"/>
    <cellStyle name="Salomon Logo 5 3 3 4" xfId="19150"/>
    <cellStyle name="Salomon Logo 5 3 3 40" xfId="19151"/>
    <cellStyle name="Salomon Logo 5 3 3 41" xfId="19152"/>
    <cellStyle name="Salomon Logo 5 3 3 42" xfId="19153"/>
    <cellStyle name="Salomon Logo 5 3 3 43" xfId="19154"/>
    <cellStyle name="Salomon Logo 5 3 3 44" xfId="19155"/>
    <cellStyle name="Salomon Logo 5 3 3 45" xfId="19156"/>
    <cellStyle name="Salomon Logo 5 3 3 46" xfId="19157"/>
    <cellStyle name="Salomon Logo 5 3 3 47" xfId="19158"/>
    <cellStyle name="Salomon Logo 5 3 3 48" xfId="19159"/>
    <cellStyle name="Salomon Logo 5 3 3 49" xfId="19160"/>
    <cellStyle name="Salomon Logo 5 3 3 5" xfId="19161"/>
    <cellStyle name="Salomon Logo 5 3 3 50" xfId="19162"/>
    <cellStyle name="Salomon Logo 5 3 3 51" xfId="19163"/>
    <cellStyle name="Salomon Logo 5 3 3 52" xfId="19164"/>
    <cellStyle name="Salomon Logo 5 3 3 53" xfId="19165"/>
    <cellStyle name="Salomon Logo 5 3 3 54" xfId="19166"/>
    <cellStyle name="Salomon Logo 5 3 3 55" xfId="19167"/>
    <cellStyle name="Salomon Logo 5 3 3 56" xfId="19168"/>
    <cellStyle name="Salomon Logo 5 3 3 57" xfId="19169"/>
    <cellStyle name="Salomon Logo 5 3 3 58" xfId="19170"/>
    <cellStyle name="Salomon Logo 5 3 3 59" xfId="19171"/>
    <cellStyle name="Salomon Logo 5 3 3 6" xfId="19172"/>
    <cellStyle name="Salomon Logo 5 3 3 60" xfId="19173"/>
    <cellStyle name="Salomon Logo 5 3 3 61" xfId="19174"/>
    <cellStyle name="Salomon Logo 5 3 3 62" xfId="19175"/>
    <cellStyle name="Salomon Logo 5 3 3 63" xfId="19176"/>
    <cellStyle name="Salomon Logo 5 3 3 64" xfId="19177"/>
    <cellStyle name="Salomon Logo 5 3 3 7" xfId="19178"/>
    <cellStyle name="Salomon Logo 5 3 3 8" xfId="19179"/>
    <cellStyle name="Salomon Logo 5 3 3 9" xfId="19180"/>
    <cellStyle name="Salomon Logo 5 3 30" xfId="19181"/>
    <cellStyle name="Salomon Logo 5 3 31" xfId="19182"/>
    <cellStyle name="Salomon Logo 5 3 32" xfId="19183"/>
    <cellStyle name="Salomon Logo 5 3 33" xfId="19184"/>
    <cellStyle name="Salomon Logo 5 3 34" xfId="19185"/>
    <cellStyle name="Salomon Logo 5 3 4" xfId="19186"/>
    <cellStyle name="Salomon Logo 5 3 5" xfId="19187"/>
    <cellStyle name="Salomon Logo 5 3 6" xfId="19188"/>
    <cellStyle name="Salomon Logo 5 3 7" xfId="19189"/>
    <cellStyle name="Salomon Logo 5 3 8" xfId="19190"/>
    <cellStyle name="Salomon Logo 5 3 9" xfId="19191"/>
    <cellStyle name="Salomon Logo 5 30" xfId="19192"/>
    <cellStyle name="Salomon Logo 5 31" xfId="19193"/>
    <cellStyle name="Salomon Logo 5 32" xfId="19194"/>
    <cellStyle name="Salomon Logo 5 33" xfId="19195"/>
    <cellStyle name="Salomon Logo 5 34" xfId="19196"/>
    <cellStyle name="Salomon Logo 5 35" xfId="19197"/>
    <cellStyle name="Salomon Logo 5 36" xfId="19198"/>
    <cellStyle name="Salomon Logo 5 37" xfId="19199"/>
    <cellStyle name="Salomon Logo 5 4" xfId="19200"/>
    <cellStyle name="Salomon Logo 5 4 10" xfId="19201"/>
    <cellStyle name="Salomon Logo 5 4 11" xfId="19202"/>
    <cellStyle name="Salomon Logo 5 4 12" xfId="19203"/>
    <cellStyle name="Salomon Logo 5 4 13" xfId="19204"/>
    <cellStyle name="Salomon Logo 5 4 14" xfId="19205"/>
    <cellStyle name="Salomon Logo 5 4 15" xfId="19206"/>
    <cellStyle name="Salomon Logo 5 4 16" xfId="19207"/>
    <cellStyle name="Salomon Logo 5 4 17" xfId="19208"/>
    <cellStyle name="Salomon Logo 5 4 18" xfId="19209"/>
    <cellStyle name="Salomon Logo 5 4 19" xfId="19210"/>
    <cellStyle name="Salomon Logo 5 4 2" xfId="19211"/>
    <cellStyle name="Salomon Logo 5 4 2 10" xfId="19212"/>
    <cellStyle name="Salomon Logo 5 4 2 11" xfId="19213"/>
    <cellStyle name="Salomon Logo 5 4 2 12" xfId="19214"/>
    <cellStyle name="Salomon Logo 5 4 2 13" xfId="19215"/>
    <cellStyle name="Salomon Logo 5 4 2 14" xfId="19216"/>
    <cellStyle name="Salomon Logo 5 4 2 15" xfId="19217"/>
    <cellStyle name="Salomon Logo 5 4 2 16" xfId="19218"/>
    <cellStyle name="Salomon Logo 5 4 2 17" xfId="19219"/>
    <cellStyle name="Salomon Logo 5 4 2 18" xfId="19220"/>
    <cellStyle name="Salomon Logo 5 4 2 19" xfId="19221"/>
    <cellStyle name="Salomon Logo 5 4 2 2" xfId="19222"/>
    <cellStyle name="Salomon Logo 5 4 2 20" xfId="19223"/>
    <cellStyle name="Salomon Logo 5 4 2 21" xfId="19224"/>
    <cellStyle name="Salomon Logo 5 4 2 22" xfId="19225"/>
    <cellStyle name="Salomon Logo 5 4 2 23" xfId="19226"/>
    <cellStyle name="Salomon Logo 5 4 2 24" xfId="19227"/>
    <cellStyle name="Salomon Logo 5 4 2 25" xfId="19228"/>
    <cellStyle name="Salomon Logo 5 4 2 26" xfId="19229"/>
    <cellStyle name="Salomon Logo 5 4 2 27" xfId="19230"/>
    <cellStyle name="Salomon Logo 5 4 2 28" xfId="19231"/>
    <cellStyle name="Salomon Logo 5 4 2 29" xfId="19232"/>
    <cellStyle name="Salomon Logo 5 4 2 3" xfId="19233"/>
    <cellStyle name="Salomon Logo 5 4 2 30" xfId="19234"/>
    <cellStyle name="Salomon Logo 5 4 2 31" xfId="19235"/>
    <cellStyle name="Salomon Logo 5 4 2 32" xfId="19236"/>
    <cellStyle name="Salomon Logo 5 4 2 33" xfId="19237"/>
    <cellStyle name="Salomon Logo 5 4 2 34" xfId="19238"/>
    <cellStyle name="Salomon Logo 5 4 2 35" xfId="19239"/>
    <cellStyle name="Salomon Logo 5 4 2 36" xfId="19240"/>
    <cellStyle name="Salomon Logo 5 4 2 37" xfId="19241"/>
    <cellStyle name="Salomon Logo 5 4 2 38" xfId="19242"/>
    <cellStyle name="Salomon Logo 5 4 2 39" xfId="19243"/>
    <cellStyle name="Salomon Logo 5 4 2 4" xfId="19244"/>
    <cellStyle name="Salomon Logo 5 4 2 40" xfId="19245"/>
    <cellStyle name="Salomon Logo 5 4 2 41" xfId="19246"/>
    <cellStyle name="Salomon Logo 5 4 2 42" xfId="19247"/>
    <cellStyle name="Salomon Logo 5 4 2 43" xfId="19248"/>
    <cellStyle name="Salomon Logo 5 4 2 44" xfId="19249"/>
    <cellStyle name="Salomon Logo 5 4 2 45" xfId="19250"/>
    <cellStyle name="Salomon Logo 5 4 2 46" xfId="19251"/>
    <cellStyle name="Salomon Logo 5 4 2 47" xfId="19252"/>
    <cellStyle name="Salomon Logo 5 4 2 48" xfId="19253"/>
    <cellStyle name="Salomon Logo 5 4 2 49" xfId="19254"/>
    <cellStyle name="Salomon Logo 5 4 2 5" xfId="19255"/>
    <cellStyle name="Salomon Logo 5 4 2 50" xfId="19256"/>
    <cellStyle name="Salomon Logo 5 4 2 51" xfId="19257"/>
    <cellStyle name="Salomon Logo 5 4 2 52" xfId="19258"/>
    <cellStyle name="Salomon Logo 5 4 2 53" xfId="19259"/>
    <cellStyle name="Salomon Logo 5 4 2 54" xfId="19260"/>
    <cellStyle name="Salomon Logo 5 4 2 55" xfId="19261"/>
    <cellStyle name="Salomon Logo 5 4 2 56" xfId="19262"/>
    <cellStyle name="Salomon Logo 5 4 2 57" xfId="19263"/>
    <cellStyle name="Salomon Logo 5 4 2 58" xfId="19264"/>
    <cellStyle name="Salomon Logo 5 4 2 59" xfId="19265"/>
    <cellStyle name="Salomon Logo 5 4 2 6" xfId="19266"/>
    <cellStyle name="Salomon Logo 5 4 2 60" xfId="19267"/>
    <cellStyle name="Salomon Logo 5 4 2 61" xfId="19268"/>
    <cellStyle name="Salomon Logo 5 4 2 62" xfId="19269"/>
    <cellStyle name="Salomon Logo 5 4 2 63" xfId="19270"/>
    <cellStyle name="Salomon Logo 5 4 2 64" xfId="19271"/>
    <cellStyle name="Salomon Logo 5 4 2 65" xfId="19272"/>
    <cellStyle name="Salomon Logo 5 4 2 66" xfId="19273"/>
    <cellStyle name="Salomon Logo 5 4 2 7" xfId="19274"/>
    <cellStyle name="Salomon Logo 5 4 2 8" xfId="19275"/>
    <cellStyle name="Salomon Logo 5 4 2 9" xfId="19276"/>
    <cellStyle name="Salomon Logo 5 4 20" xfId="19277"/>
    <cellStyle name="Salomon Logo 5 4 21" xfId="19278"/>
    <cellStyle name="Salomon Logo 5 4 22" xfId="19279"/>
    <cellStyle name="Salomon Logo 5 4 23" xfId="19280"/>
    <cellStyle name="Salomon Logo 5 4 24" xfId="19281"/>
    <cellStyle name="Salomon Logo 5 4 25" xfId="19282"/>
    <cellStyle name="Salomon Logo 5 4 26" xfId="19283"/>
    <cellStyle name="Salomon Logo 5 4 27" xfId="19284"/>
    <cellStyle name="Salomon Logo 5 4 28" xfId="19285"/>
    <cellStyle name="Salomon Logo 5 4 29" xfId="19286"/>
    <cellStyle name="Salomon Logo 5 4 3" xfId="19287"/>
    <cellStyle name="Salomon Logo 5 4 3 10" xfId="19288"/>
    <cellStyle name="Salomon Logo 5 4 3 11" xfId="19289"/>
    <cellStyle name="Salomon Logo 5 4 3 12" xfId="19290"/>
    <cellStyle name="Salomon Logo 5 4 3 13" xfId="19291"/>
    <cellStyle name="Salomon Logo 5 4 3 14" xfId="19292"/>
    <cellStyle name="Salomon Logo 5 4 3 15" xfId="19293"/>
    <cellStyle name="Salomon Logo 5 4 3 16" xfId="19294"/>
    <cellStyle name="Salomon Logo 5 4 3 17" xfId="19295"/>
    <cellStyle name="Salomon Logo 5 4 3 18" xfId="19296"/>
    <cellStyle name="Salomon Logo 5 4 3 19" xfId="19297"/>
    <cellStyle name="Salomon Logo 5 4 3 2" xfId="19298"/>
    <cellStyle name="Salomon Logo 5 4 3 20" xfId="19299"/>
    <cellStyle name="Salomon Logo 5 4 3 21" xfId="19300"/>
    <cellStyle name="Salomon Logo 5 4 3 22" xfId="19301"/>
    <cellStyle name="Salomon Logo 5 4 3 23" xfId="19302"/>
    <cellStyle name="Salomon Logo 5 4 3 24" xfId="19303"/>
    <cellStyle name="Salomon Logo 5 4 3 25" xfId="19304"/>
    <cellStyle name="Salomon Logo 5 4 3 26" xfId="19305"/>
    <cellStyle name="Salomon Logo 5 4 3 27" xfId="19306"/>
    <cellStyle name="Salomon Logo 5 4 3 28" xfId="19307"/>
    <cellStyle name="Salomon Logo 5 4 3 29" xfId="19308"/>
    <cellStyle name="Salomon Logo 5 4 3 3" xfId="19309"/>
    <cellStyle name="Salomon Logo 5 4 3 30" xfId="19310"/>
    <cellStyle name="Salomon Logo 5 4 3 31" xfId="19311"/>
    <cellStyle name="Salomon Logo 5 4 3 32" xfId="19312"/>
    <cellStyle name="Salomon Logo 5 4 3 33" xfId="19313"/>
    <cellStyle name="Salomon Logo 5 4 3 34" xfId="19314"/>
    <cellStyle name="Salomon Logo 5 4 3 35" xfId="19315"/>
    <cellStyle name="Salomon Logo 5 4 3 36" xfId="19316"/>
    <cellStyle name="Salomon Logo 5 4 3 37" xfId="19317"/>
    <cellStyle name="Salomon Logo 5 4 3 38" xfId="19318"/>
    <cellStyle name="Salomon Logo 5 4 3 39" xfId="19319"/>
    <cellStyle name="Salomon Logo 5 4 3 4" xfId="19320"/>
    <cellStyle name="Salomon Logo 5 4 3 40" xfId="19321"/>
    <cellStyle name="Salomon Logo 5 4 3 41" xfId="19322"/>
    <cellStyle name="Salomon Logo 5 4 3 42" xfId="19323"/>
    <cellStyle name="Salomon Logo 5 4 3 43" xfId="19324"/>
    <cellStyle name="Salomon Logo 5 4 3 44" xfId="19325"/>
    <cellStyle name="Salomon Logo 5 4 3 45" xfId="19326"/>
    <cellStyle name="Salomon Logo 5 4 3 46" xfId="19327"/>
    <cellStyle name="Salomon Logo 5 4 3 47" xfId="19328"/>
    <cellStyle name="Salomon Logo 5 4 3 48" xfId="19329"/>
    <cellStyle name="Salomon Logo 5 4 3 49" xfId="19330"/>
    <cellStyle name="Salomon Logo 5 4 3 5" xfId="19331"/>
    <cellStyle name="Salomon Logo 5 4 3 50" xfId="19332"/>
    <cellStyle name="Salomon Logo 5 4 3 51" xfId="19333"/>
    <cellStyle name="Salomon Logo 5 4 3 52" xfId="19334"/>
    <cellStyle name="Salomon Logo 5 4 3 53" xfId="19335"/>
    <cellStyle name="Salomon Logo 5 4 3 54" xfId="19336"/>
    <cellStyle name="Salomon Logo 5 4 3 55" xfId="19337"/>
    <cellStyle name="Salomon Logo 5 4 3 56" xfId="19338"/>
    <cellStyle name="Salomon Logo 5 4 3 57" xfId="19339"/>
    <cellStyle name="Salomon Logo 5 4 3 58" xfId="19340"/>
    <cellStyle name="Salomon Logo 5 4 3 59" xfId="19341"/>
    <cellStyle name="Salomon Logo 5 4 3 6" xfId="19342"/>
    <cellStyle name="Salomon Logo 5 4 3 60" xfId="19343"/>
    <cellStyle name="Salomon Logo 5 4 3 61" xfId="19344"/>
    <cellStyle name="Salomon Logo 5 4 3 62" xfId="19345"/>
    <cellStyle name="Salomon Logo 5 4 3 63" xfId="19346"/>
    <cellStyle name="Salomon Logo 5 4 3 64" xfId="19347"/>
    <cellStyle name="Salomon Logo 5 4 3 7" xfId="19348"/>
    <cellStyle name="Salomon Logo 5 4 3 8" xfId="19349"/>
    <cellStyle name="Salomon Logo 5 4 3 9" xfId="19350"/>
    <cellStyle name="Salomon Logo 5 4 30" xfId="19351"/>
    <cellStyle name="Salomon Logo 5 4 31" xfId="19352"/>
    <cellStyle name="Salomon Logo 5 4 32" xfId="19353"/>
    <cellStyle name="Salomon Logo 5 4 33" xfId="19354"/>
    <cellStyle name="Salomon Logo 5 4 34" xfId="19355"/>
    <cellStyle name="Salomon Logo 5 4 4" xfId="19356"/>
    <cellStyle name="Salomon Logo 5 4 5" xfId="19357"/>
    <cellStyle name="Salomon Logo 5 4 6" xfId="19358"/>
    <cellStyle name="Salomon Logo 5 4 7" xfId="19359"/>
    <cellStyle name="Salomon Logo 5 4 8" xfId="19360"/>
    <cellStyle name="Salomon Logo 5 4 9" xfId="19361"/>
    <cellStyle name="Salomon Logo 5 5" xfId="19362"/>
    <cellStyle name="Salomon Logo 5 5 10" xfId="19363"/>
    <cellStyle name="Salomon Logo 5 5 11" xfId="19364"/>
    <cellStyle name="Salomon Logo 5 5 12" xfId="19365"/>
    <cellStyle name="Salomon Logo 5 5 13" xfId="19366"/>
    <cellStyle name="Salomon Logo 5 5 14" xfId="19367"/>
    <cellStyle name="Salomon Logo 5 5 15" xfId="19368"/>
    <cellStyle name="Salomon Logo 5 5 16" xfId="19369"/>
    <cellStyle name="Salomon Logo 5 5 17" xfId="19370"/>
    <cellStyle name="Salomon Logo 5 5 18" xfId="19371"/>
    <cellStyle name="Salomon Logo 5 5 19" xfId="19372"/>
    <cellStyle name="Salomon Logo 5 5 2" xfId="19373"/>
    <cellStyle name="Salomon Logo 5 5 2 10" xfId="19374"/>
    <cellStyle name="Salomon Logo 5 5 2 11" xfId="19375"/>
    <cellStyle name="Salomon Logo 5 5 2 12" xfId="19376"/>
    <cellStyle name="Salomon Logo 5 5 2 13" xfId="19377"/>
    <cellStyle name="Salomon Logo 5 5 2 14" xfId="19378"/>
    <cellStyle name="Salomon Logo 5 5 2 15" xfId="19379"/>
    <cellStyle name="Salomon Logo 5 5 2 16" xfId="19380"/>
    <cellStyle name="Salomon Logo 5 5 2 17" xfId="19381"/>
    <cellStyle name="Salomon Logo 5 5 2 18" xfId="19382"/>
    <cellStyle name="Salomon Logo 5 5 2 19" xfId="19383"/>
    <cellStyle name="Salomon Logo 5 5 2 2" xfId="19384"/>
    <cellStyle name="Salomon Logo 5 5 2 20" xfId="19385"/>
    <cellStyle name="Salomon Logo 5 5 2 21" xfId="19386"/>
    <cellStyle name="Salomon Logo 5 5 2 22" xfId="19387"/>
    <cellStyle name="Salomon Logo 5 5 2 23" xfId="19388"/>
    <cellStyle name="Salomon Logo 5 5 2 24" xfId="19389"/>
    <cellStyle name="Salomon Logo 5 5 2 25" xfId="19390"/>
    <cellStyle name="Salomon Logo 5 5 2 26" xfId="19391"/>
    <cellStyle name="Salomon Logo 5 5 2 27" xfId="19392"/>
    <cellStyle name="Salomon Logo 5 5 2 28" xfId="19393"/>
    <cellStyle name="Salomon Logo 5 5 2 29" xfId="19394"/>
    <cellStyle name="Salomon Logo 5 5 2 3" xfId="19395"/>
    <cellStyle name="Salomon Logo 5 5 2 30" xfId="19396"/>
    <cellStyle name="Salomon Logo 5 5 2 31" xfId="19397"/>
    <cellStyle name="Salomon Logo 5 5 2 32" xfId="19398"/>
    <cellStyle name="Salomon Logo 5 5 2 33" xfId="19399"/>
    <cellStyle name="Salomon Logo 5 5 2 34" xfId="19400"/>
    <cellStyle name="Salomon Logo 5 5 2 35" xfId="19401"/>
    <cellStyle name="Salomon Logo 5 5 2 36" xfId="19402"/>
    <cellStyle name="Salomon Logo 5 5 2 37" xfId="19403"/>
    <cellStyle name="Salomon Logo 5 5 2 38" xfId="19404"/>
    <cellStyle name="Salomon Logo 5 5 2 39" xfId="19405"/>
    <cellStyle name="Salomon Logo 5 5 2 4" xfId="19406"/>
    <cellStyle name="Salomon Logo 5 5 2 40" xfId="19407"/>
    <cellStyle name="Salomon Logo 5 5 2 41" xfId="19408"/>
    <cellStyle name="Salomon Logo 5 5 2 42" xfId="19409"/>
    <cellStyle name="Salomon Logo 5 5 2 43" xfId="19410"/>
    <cellStyle name="Salomon Logo 5 5 2 44" xfId="19411"/>
    <cellStyle name="Salomon Logo 5 5 2 45" xfId="19412"/>
    <cellStyle name="Salomon Logo 5 5 2 46" xfId="19413"/>
    <cellStyle name="Salomon Logo 5 5 2 47" xfId="19414"/>
    <cellStyle name="Salomon Logo 5 5 2 48" xfId="19415"/>
    <cellStyle name="Salomon Logo 5 5 2 49" xfId="19416"/>
    <cellStyle name="Salomon Logo 5 5 2 5" xfId="19417"/>
    <cellStyle name="Salomon Logo 5 5 2 50" xfId="19418"/>
    <cellStyle name="Salomon Logo 5 5 2 51" xfId="19419"/>
    <cellStyle name="Salomon Logo 5 5 2 52" xfId="19420"/>
    <cellStyle name="Salomon Logo 5 5 2 53" xfId="19421"/>
    <cellStyle name="Salomon Logo 5 5 2 54" xfId="19422"/>
    <cellStyle name="Salomon Logo 5 5 2 55" xfId="19423"/>
    <cellStyle name="Salomon Logo 5 5 2 56" xfId="19424"/>
    <cellStyle name="Salomon Logo 5 5 2 57" xfId="19425"/>
    <cellStyle name="Salomon Logo 5 5 2 58" xfId="19426"/>
    <cellStyle name="Salomon Logo 5 5 2 59" xfId="19427"/>
    <cellStyle name="Salomon Logo 5 5 2 6" xfId="19428"/>
    <cellStyle name="Salomon Logo 5 5 2 60" xfId="19429"/>
    <cellStyle name="Salomon Logo 5 5 2 61" xfId="19430"/>
    <cellStyle name="Salomon Logo 5 5 2 62" xfId="19431"/>
    <cellStyle name="Salomon Logo 5 5 2 63" xfId="19432"/>
    <cellStyle name="Salomon Logo 5 5 2 64" xfId="19433"/>
    <cellStyle name="Salomon Logo 5 5 2 65" xfId="19434"/>
    <cellStyle name="Salomon Logo 5 5 2 66" xfId="19435"/>
    <cellStyle name="Salomon Logo 5 5 2 7" xfId="19436"/>
    <cellStyle name="Salomon Logo 5 5 2 8" xfId="19437"/>
    <cellStyle name="Salomon Logo 5 5 2 9" xfId="19438"/>
    <cellStyle name="Salomon Logo 5 5 20" xfId="19439"/>
    <cellStyle name="Salomon Logo 5 5 21" xfId="19440"/>
    <cellStyle name="Salomon Logo 5 5 22" xfId="19441"/>
    <cellStyle name="Salomon Logo 5 5 23" xfId="19442"/>
    <cellStyle name="Salomon Logo 5 5 24" xfId="19443"/>
    <cellStyle name="Salomon Logo 5 5 25" xfId="19444"/>
    <cellStyle name="Salomon Logo 5 5 26" xfId="19445"/>
    <cellStyle name="Salomon Logo 5 5 27" xfId="19446"/>
    <cellStyle name="Salomon Logo 5 5 28" xfId="19447"/>
    <cellStyle name="Salomon Logo 5 5 29" xfId="19448"/>
    <cellStyle name="Salomon Logo 5 5 3" xfId="19449"/>
    <cellStyle name="Salomon Logo 5 5 3 10" xfId="19450"/>
    <cellStyle name="Salomon Logo 5 5 3 11" xfId="19451"/>
    <cellStyle name="Salomon Logo 5 5 3 12" xfId="19452"/>
    <cellStyle name="Salomon Logo 5 5 3 13" xfId="19453"/>
    <cellStyle name="Salomon Logo 5 5 3 14" xfId="19454"/>
    <cellStyle name="Salomon Logo 5 5 3 15" xfId="19455"/>
    <cellStyle name="Salomon Logo 5 5 3 16" xfId="19456"/>
    <cellStyle name="Salomon Logo 5 5 3 17" xfId="19457"/>
    <cellStyle name="Salomon Logo 5 5 3 18" xfId="19458"/>
    <cellStyle name="Salomon Logo 5 5 3 19" xfId="19459"/>
    <cellStyle name="Salomon Logo 5 5 3 2" xfId="19460"/>
    <cellStyle name="Salomon Logo 5 5 3 20" xfId="19461"/>
    <cellStyle name="Salomon Logo 5 5 3 21" xfId="19462"/>
    <cellStyle name="Salomon Logo 5 5 3 22" xfId="19463"/>
    <cellStyle name="Salomon Logo 5 5 3 23" xfId="19464"/>
    <cellStyle name="Salomon Logo 5 5 3 24" xfId="19465"/>
    <cellStyle name="Salomon Logo 5 5 3 25" xfId="19466"/>
    <cellStyle name="Salomon Logo 5 5 3 26" xfId="19467"/>
    <cellStyle name="Salomon Logo 5 5 3 27" xfId="19468"/>
    <cellStyle name="Salomon Logo 5 5 3 28" xfId="19469"/>
    <cellStyle name="Salomon Logo 5 5 3 29" xfId="19470"/>
    <cellStyle name="Salomon Logo 5 5 3 3" xfId="19471"/>
    <cellStyle name="Salomon Logo 5 5 3 30" xfId="19472"/>
    <cellStyle name="Salomon Logo 5 5 3 31" xfId="19473"/>
    <cellStyle name="Salomon Logo 5 5 3 32" xfId="19474"/>
    <cellStyle name="Salomon Logo 5 5 3 33" xfId="19475"/>
    <cellStyle name="Salomon Logo 5 5 3 34" xfId="19476"/>
    <cellStyle name="Salomon Logo 5 5 3 35" xfId="19477"/>
    <cellStyle name="Salomon Logo 5 5 3 36" xfId="19478"/>
    <cellStyle name="Salomon Logo 5 5 3 37" xfId="19479"/>
    <cellStyle name="Salomon Logo 5 5 3 38" xfId="19480"/>
    <cellStyle name="Salomon Logo 5 5 3 39" xfId="19481"/>
    <cellStyle name="Salomon Logo 5 5 3 4" xfId="19482"/>
    <cellStyle name="Salomon Logo 5 5 3 40" xfId="19483"/>
    <cellStyle name="Salomon Logo 5 5 3 41" xfId="19484"/>
    <cellStyle name="Salomon Logo 5 5 3 42" xfId="19485"/>
    <cellStyle name="Salomon Logo 5 5 3 43" xfId="19486"/>
    <cellStyle name="Salomon Logo 5 5 3 44" xfId="19487"/>
    <cellStyle name="Salomon Logo 5 5 3 45" xfId="19488"/>
    <cellStyle name="Salomon Logo 5 5 3 46" xfId="19489"/>
    <cellStyle name="Salomon Logo 5 5 3 47" xfId="19490"/>
    <cellStyle name="Salomon Logo 5 5 3 48" xfId="19491"/>
    <cellStyle name="Salomon Logo 5 5 3 49" xfId="19492"/>
    <cellStyle name="Salomon Logo 5 5 3 5" xfId="19493"/>
    <cellStyle name="Salomon Logo 5 5 3 50" xfId="19494"/>
    <cellStyle name="Salomon Logo 5 5 3 51" xfId="19495"/>
    <cellStyle name="Salomon Logo 5 5 3 52" xfId="19496"/>
    <cellStyle name="Salomon Logo 5 5 3 53" xfId="19497"/>
    <cellStyle name="Salomon Logo 5 5 3 54" xfId="19498"/>
    <cellStyle name="Salomon Logo 5 5 3 55" xfId="19499"/>
    <cellStyle name="Salomon Logo 5 5 3 56" xfId="19500"/>
    <cellStyle name="Salomon Logo 5 5 3 57" xfId="19501"/>
    <cellStyle name="Salomon Logo 5 5 3 58" xfId="19502"/>
    <cellStyle name="Salomon Logo 5 5 3 59" xfId="19503"/>
    <cellStyle name="Salomon Logo 5 5 3 6" xfId="19504"/>
    <cellStyle name="Salomon Logo 5 5 3 60" xfId="19505"/>
    <cellStyle name="Salomon Logo 5 5 3 61" xfId="19506"/>
    <cellStyle name="Salomon Logo 5 5 3 62" xfId="19507"/>
    <cellStyle name="Salomon Logo 5 5 3 63" xfId="19508"/>
    <cellStyle name="Salomon Logo 5 5 3 64" xfId="19509"/>
    <cellStyle name="Salomon Logo 5 5 3 7" xfId="19510"/>
    <cellStyle name="Salomon Logo 5 5 3 8" xfId="19511"/>
    <cellStyle name="Salomon Logo 5 5 3 9" xfId="19512"/>
    <cellStyle name="Salomon Logo 5 5 30" xfId="19513"/>
    <cellStyle name="Salomon Logo 5 5 31" xfId="19514"/>
    <cellStyle name="Salomon Logo 5 5 32" xfId="19515"/>
    <cellStyle name="Salomon Logo 5 5 33" xfId="19516"/>
    <cellStyle name="Salomon Logo 5 5 34" xfId="19517"/>
    <cellStyle name="Salomon Logo 5 5 4" xfId="19518"/>
    <cellStyle name="Salomon Logo 5 5 5" xfId="19519"/>
    <cellStyle name="Salomon Logo 5 5 6" xfId="19520"/>
    <cellStyle name="Salomon Logo 5 5 7" xfId="19521"/>
    <cellStyle name="Salomon Logo 5 5 8" xfId="19522"/>
    <cellStyle name="Salomon Logo 5 5 9" xfId="19523"/>
    <cellStyle name="Salomon Logo 5 6" xfId="19524"/>
    <cellStyle name="Salomon Logo 5 6 10" xfId="19525"/>
    <cellStyle name="Salomon Logo 5 6 11" xfId="19526"/>
    <cellStyle name="Salomon Logo 5 6 12" xfId="19527"/>
    <cellStyle name="Salomon Logo 5 6 13" xfId="19528"/>
    <cellStyle name="Salomon Logo 5 6 14" xfId="19529"/>
    <cellStyle name="Salomon Logo 5 6 15" xfId="19530"/>
    <cellStyle name="Salomon Logo 5 6 16" xfId="19531"/>
    <cellStyle name="Salomon Logo 5 6 17" xfId="19532"/>
    <cellStyle name="Salomon Logo 5 6 18" xfId="19533"/>
    <cellStyle name="Salomon Logo 5 6 19" xfId="19534"/>
    <cellStyle name="Salomon Logo 5 6 2" xfId="19535"/>
    <cellStyle name="Salomon Logo 5 6 20" xfId="19536"/>
    <cellStyle name="Salomon Logo 5 6 21" xfId="19537"/>
    <cellStyle name="Salomon Logo 5 6 22" xfId="19538"/>
    <cellStyle name="Salomon Logo 5 6 23" xfId="19539"/>
    <cellStyle name="Salomon Logo 5 6 24" xfId="19540"/>
    <cellStyle name="Salomon Logo 5 6 25" xfId="19541"/>
    <cellStyle name="Salomon Logo 5 6 26" xfId="19542"/>
    <cellStyle name="Salomon Logo 5 6 27" xfId="19543"/>
    <cellStyle name="Salomon Logo 5 6 28" xfId="19544"/>
    <cellStyle name="Salomon Logo 5 6 29" xfId="19545"/>
    <cellStyle name="Salomon Logo 5 6 3" xfId="19546"/>
    <cellStyle name="Salomon Logo 5 6 30" xfId="19547"/>
    <cellStyle name="Salomon Logo 5 6 31" xfId="19548"/>
    <cellStyle name="Salomon Logo 5 6 32" xfId="19549"/>
    <cellStyle name="Salomon Logo 5 6 33" xfId="19550"/>
    <cellStyle name="Salomon Logo 5 6 34" xfId="19551"/>
    <cellStyle name="Salomon Logo 5 6 35" xfId="19552"/>
    <cellStyle name="Salomon Logo 5 6 36" xfId="19553"/>
    <cellStyle name="Salomon Logo 5 6 37" xfId="19554"/>
    <cellStyle name="Salomon Logo 5 6 38" xfId="19555"/>
    <cellStyle name="Salomon Logo 5 6 39" xfId="19556"/>
    <cellStyle name="Salomon Logo 5 6 4" xfId="19557"/>
    <cellStyle name="Salomon Logo 5 6 40" xfId="19558"/>
    <cellStyle name="Salomon Logo 5 6 41" xfId="19559"/>
    <cellStyle name="Salomon Logo 5 6 42" xfId="19560"/>
    <cellStyle name="Salomon Logo 5 6 43" xfId="19561"/>
    <cellStyle name="Salomon Logo 5 6 44" xfId="19562"/>
    <cellStyle name="Salomon Logo 5 6 45" xfId="19563"/>
    <cellStyle name="Salomon Logo 5 6 46" xfId="19564"/>
    <cellStyle name="Salomon Logo 5 6 47" xfId="19565"/>
    <cellStyle name="Salomon Logo 5 6 48" xfId="19566"/>
    <cellStyle name="Salomon Logo 5 6 49" xfId="19567"/>
    <cellStyle name="Salomon Logo 5 6 5" xfId="19568"/>
    <cellStyle name="Salomon Logo 5 6 50" xfId="19569"/>
    <cellStyle name="Salomon Logo 5 6 51" xfId="19570"/>
    <cellStyle name="Salomon Logo 5 6 52" xfId="19571"/>
    <cellStyle name="Salomon Logo 5 6 53" xfId="19572"/>
    <cellStyle name="Salomon Logo 5 6 54" xfId="19573"/>
    <cellStyle name="Salomon Logo 5 6 55" xfId="19574"/>
    <cellStyle name="Salomon Logo 5 6 56" xfId="19575"/>
    <cellStyle name="Salomon Logo 5 6 57" xfId="19576"/>
    <cellStyle name="Salomon Logo 5 6 58" xfId="19577"/>
    <cellStyle name="Salomon Logo 5 6 59" xfId="19578"/>
    <cellStyle name="Salomon Logo 5 6 6" xfId="19579"/>
    <cellStyle name="Salomon Logo 5 6 60" xfId="19580"/>
    <cellStyle name="Salomon Logo 5 6 61" xfId="19581"/>
    <cellStyle name="Salomon Logo 5 6 62" xfId="19582"/>
    <cellStyle name="Salomon Logo 5 6 63" xfId="19583"/>
    <cellStyle name="Salomon Logo 5 6 64" xfId="19584"/>
    <cellStyle name="Salomon Logo 5 6 65" xfId="19585"/>
    <cellStyle name="Salomon Logo 5 6 66" xfId="19586"/>
    <cellStyle name="Salomon Logo 5 6 7" xfId="19587"/>
    <cellStyle name="Salomon Logo 5 6 8" xfId="19588"/>
    <cellStyle name="Salomon Logo 5 6 9" xfId="19589"/>
    <cellStyle name="Salomon Logo 5 7" xfId="19590"/>
    <cellStyle name="Salomon Logo 5 7 10" xfId="19591"/>
    <cellStyle name="Salomon Logo 5 7 11" xfId="19592"/>
    <cellStyle name="Salomon Logo 5 7 12" xfId="19593"/>
    <cellStyle name="Salomon Logo 5 7 13" xfId="19594"/>
    <cellStyle name="Salomon Logo 5 7 14" xfId="19595"/>
    <cellStyle name="Salomon Logo 5 7 15" xfId="19596"/>
    <cellStyle name="Salomon Logo 5 7 16" xfId="19597"/>
    <cellStyle name="Salomon Logo 5 7 17" xfId="19598"/>
    <cellStyle name="Salomon Logo 5 7 18" xfId="19599"/>
    <cellStyle name="Salomon Logo 5 7 19" xfId="19600"/>
    <cellStyle name="Salomon Logo 5 7 2" xfId="19601"/>
    <cellStyle name="Salomon Logo 5 7 20" xfId="19602"/>
    <cellStyle name="Salomon Logo 5 7 21" xfId="19603"/>
    <cellStyle name="Salomon Logo 5 7 22" xfId="19604"/>
    <cellStyle name="Salomon Logo 5 7 23" xfId="19605"/>
    <cellStyle name="Salomon Logo 5 7 24" xfId="19606"/>
    <cellStyle name="Salomon Logo 5 7 25" xfId="19607"/>
    <cellStyle name="Salomon Logo 5 7 26" xfId="19608"/>
    <cellStyle name="Salomon Logo 5 7 27" xfId="19609"/>
    <cellStyle name="Salomon Logo 5 7 28" xfId="19610"/>
    <cellStyle name="Salomon Logo 5 7 29" xfId="19611"/>
    <cellStyle name="Salomon Logo 5 7 3" xfId="19612"/>
    <cellStyle name="Salomon Logo 5 7 30" xfId="19613"/>
    <cellStyle name="Salomon Logo 5 7 31" xfId="19614"/>
    <cellStyle name="Salomon Logo 5 7 32" xfId="19615"/>
    <cellStyle name="Salomon Logo 5 7 33" xfId="19616"/>
    <cellStyle name="Salomon Logo 5 7 34" xfId="19617"/>
    <cellStyle name="Salomon Logo 5 7 35" xfId="19618"/>
    <cellStyle name="Salomon Logo 5 7 36" xfId="19619"/>
    <cellStyle name="Salomon Logo 5 7 37" xfId="19620"/>
    <cellStyle name="Salomon Logo 5 7 38" xfId="19621"/>
    <cellStyle name="Salomon Logo 5 7 39" xfId="19622"/>
    <cellStyle name="Salomon Logo 5 7 4" xfId="19623"/>
    <cellStyle name="Salomon Logo 5 7 40" xfId="19624"/>
    <cellStyle name="Salomon Logo 5 7 41" xfId="19625"/>
    <cellStyle name="Salomon Logo 5 7 42" xfId="19626"/>
    <cellStyle name="Salomon Logo 5 7 43" xfId="19627"/>
    <cellStyle name="Salomon Logo 5 7 44" xfId="19628"/>
    <cellStyle name="Salomon Logo 5 7 45" xfId="19629"/>
    <cellStyle name="Salomon Logo 5 7 46" xfId="19630"/>
    <cellStyle name="Salomon Logo 5 7 47" xfId="19631"/>
    <cellStyle name="Salomon Logo 5 7 48" xfId="19632"/>
    <cellStyle name="Salomon Logo 5 7 49" xfId="19633"/>
    <cellStyle name="Salomon Logo 5 7 5" xfId="19634"/>
    <cellStyle name="Salomon Logo 5 7 50" xfId="19635"/>
    <cellStyle name="Salomon Logo 5 7 51" xfId="19636"/>
    <cellStyle name="Salomon Logo 5 7 52" xfId="19637"/>
    <cellStyle name="Salomon Logo 5 7 53" xfId="19638"/>
    <cellStyle name="Salomon Logo 5 7 54" xfId="19639"/>
    <cellStyle name="Salomon Logo 5 7 55" xfId="19640"/>
    <cellStyle name="Salomon Logo 5 7 56" xfId="19641"/>
    <cellStyle name="Salomon Logo 5 7 57" xfId="19642"/>
    <cellStyle name="Salomon Logo 5 7 58" xfId="19643"/>
    <cellStyle name="Salomon Logo 5 7 59" xfId="19644"/>
    <cellStyle name="Salomon Logo 5 7 6" xfId="19645"/>
    <cellStyle name="Salomon Logo 5 7 60" xfId="19646"/>
    <cellStyle name="Salomon Logo 5 7 61" xfId="19647"/>
    <cellStyle name="Salomon Logo 5 7 62" xfId="19648"/>
    <cellStyle name="Salomon Logo 5 7 63" xfId="19649"/>
    <cellStyle name="Salomon Logo 5 7 64" xfId="19650"/>
    <cellStyle name="Salomon Logo 5 7 7" xfId="19651"/>
    <cellStyle name="Salomon Logo 5 7 8" xfId="19652"/>
    <cellStyle name="Salomon Logo 5 7 9" xfId="19653"/>
    <cellStyle name="Salomon Logo 5 8" xfId="19654"/>
    <cellStyle name="Salomon Logo 5 9" xfId="19655"/>
    <cellStyle name="Salomon Logo 6" xfId="19656"/>
    <cellStyle name="Salomon Logo 6 10" xfId="19657"/>
    <cellStyle name="Salomon Logo 6 11" xfId="19658"/>
    <cellStyle name="Salomon Logo 6 12" xfId="19659"/>
    <cellStyle name="Salomon Logo 6 13" xfId="19660"/>
    <cellStyle name="Salomon Logo 6 14" xfId="19661"/>
    <cellStyle name="Salomon Logo 6 15" xfId="19662"/>
    <cellStyle name="Salomon Logo 6 16" xfId="19663"/>
    <cellStyle name="Salomon Logo 6 17" xfId="19664"/>
    <cellStyle name="Salomon Logo 6 18" xfId="19665"/>
    <cellStyle name="Salomon Logo 6 19" xfId="19666"/>
    <cellStyle name="Salomon Logo 6 2" xfId="19667"/>
    <cellStyle name="Salomon Logo 6 2 10" xfId="19668"/>
    <cellStyle name="Salomon Logo 6 2 11" xfId="19669"/>
    <cellStyle name="Salomon Logo 6 2 12" xfId="19670"/>
    <cellStyle name="Salomon Logo 6 2 13" xfId="19671"/>
    <cellStyle name="Salomon Logo 6 2 14" xfId="19672"/>
    <cellStyle name="Salomon Logo 6 2 15" xfId="19673"/>
    <cellStyle name="Salomon Logo 6 2 16" xfId="19674"/>
    <cellStyle name="Salomon Logo 6 2 17" xfId="19675"/>
    <cellStyle name="Salomon Logo 6 2 18" xfId="19676"/>
    <cellStyle name="Salomon Logo 6 2 19" xfId="19677"/>
    <cellStyle name="Salomon Logo 6 2 2" xfId="19678"/>
    <cellStyle name="Salomon Logo 6 2 20" xfId="19679"/>
    <cellStyle name="Salomon Logo 6 2 21" xfId="19680"/>
    <cellStyle name="Salomon Logo 6 2 22" xfId="19681"/>
    <cellStyle name="Salomon Logo 6 2 23" xfId="19682"/>
    <cellStyle name="Salomon Logo 6 2 24" xfId="19683"/>
    <cellStyle name="Salomon Logo 6 2 25" xfId="19684"/>
    <cellStyle name="Salomon Logo 6 2 26" xfId="19685"/>
    <cellStyle name="Salomon Logo 6 2 27" xfId="19686"/>
    <cellStyle name="Salomon Logo 6 2 28" xfId="19687"/>
    <cellStyle name="Salomon Logo 6 2 29" xfId="19688"/>
    <cellStyle name="Salomon Logo 6 2 3" xfId="19689"/>
    <cellStyle name="Salomon Logo 6 2 30" xfId="19690"/>
    <cellStyle name="Salomon Logo 6 2 31" xfId="19691"/>
    <cellStyle name="Salomon Logo 6 2 32" xfId="19692"/>
    <cellStyle name="Salomon Logo 6 2 33" xfId="19693"/>
    <cellStyle name="Salomon Logo 6 2 34" xfId="19694"/>
    <cellStyle name="Salomon Logo 6 2 35" xfId="19695"/>
    <cellStyle name="Salomon Logo 6 2 36" xfId="19696"/>
    <cellStyle name="Salomon Logo 6 2 37" xfId="19697"/>
    <cellStyle name="Salomon Logo 6 2 38" xfId="19698"/>
    <cellStyle name="Salomon Logo 6 2 39" xfId="19699"/>
    <cellStyle name="Salomon Logo 6 2 4" xfId="19700"/>
    <cellStyle name="Salomon Logo 6 2 40" xfId="19701"/>
    <cellStyle name="Salomon Logo 6 2 41" xfId="19702"/>
    <cellStyle name="Salomon Logo 6 2 42" xfId="19703"/>
    <cellStyle name="Salomon Logo 6 2 43" xfId="19704"/>
    <cellStyle name="Salomon Logo 6 2 44" xfId="19705"/>
    <cellStyle name="Salomon Logo 6 2 45" xfId="19706"/>
    <cellStyle name="Salomon Logo 6 2 46" xfId="19707"/>
    <cellStyle name="Salomon Logo 6 2 47" xfId="19708"/>
    <cellStyle name="Salomon Logo 6 2 48" xfId="19709"/>
    <cellStyle name="Salomon Logo 6 2 49" xfId="19710"/>
    <cellStyle name="Salomon Logo 6 2 5" xfId="19711"/>
    <cellStyle name="Salomon Logo 6 2 50" xfId="19712"/>
    <cellStyle name="Salomon Logo 6 2 51" xfId="19713"/>
    <cellStyle name="Salomon Logo 6 2 52" xfId="19714"/>
    <cellStyle name="Salomon Logo 6 2 53" xfId="19715"/>
    <cellStyle name="Salomon Logo 6 2 54" xfId="19716"/>
    <cellStyle name="Salomon Logo 6 2 55" xfId="19717"/>
    <cellStyle name="Salomon Logo 6 2 56" xfId="19718"/>
    <cellStyle name="Salomon Logo 6 2 57" xfId="19719"/>
    <cellStyle name="Salomon Logo 6 2 58" xfId="19720"/>
    <cellStyle name="Salomon Logo 6 2 59" xfId="19721"/>
    <cellStyle name="Salomon Logo 6 2 6" xfId="19722"/>
    <cellStyle name="Salomon Logo 6 2 60" xfId="19723"/>
    <cellStyle name="Salomon Logo 6 2 61" xfId="19724"/>
    <cellStyle name="Salomon Logo 6 2 62" xfId="19725"/>
    <cellStyle name="Salomon Logo 6 2 63" xfId="19726"/>
    <cellStyle name="Salomon Logo 6 2 64" xfId="19727"/>
    <cellStyle name="Salomon Logo 6 2 65" xfId="19728"/>
    <cellStyle name="Salomon Logo 6 2 66" xfId="19729"/>
    <cellStyle name="Salomon Logo 6 2 7" xfId="19730"/>
    <cellStyle name="Salomon Logo 6 2 8" xfId="19731"/>
    <cellStyle name="Salomon Logo 6 2 9" xfId="19732"/>
    <cellStyle name="Salomon Logo 6 20" xfId="19733"/>
    <cellStyle name="Salomon Logo 6 21" xfId="19734"/>
    <cellStyle name="Salomon Logo 6 22" xfId="19735"/>
    <cellStyle name="Salomon Logo 6 23" xfId="19736"/>
    <cellStyle name="Salomon Logo 6 24" xfId="19737"/>
    <cellStyle name="Salomon Logo 6 25" xfId="19738"/>
    <cellStyle name="Salomon Logo 6 26" xfId="19739"/>
    <cellStyle name="Salomon Logo 6 27" xfId="19740"/>
    <cellStyle name="Salomon Logo 6 28" xfId="19741"/>
    <cellStyle name="Salomon Logo 6 29" xfId="19742"/>
    <cellStyle name="Salomon Logo 6 3" xfId="19743"/>
    <cellStyle name="Salomon Logo 6 3 10" xfId="19744"/>
    <cellStyle name="Salomon Logo 6 3 11" xfId="19745"/>
    <cellStyle name="Salomon Logo 6 3 12" xfId="19746"/>
    <cellStyle name="Salomon Logo 6 3 13" xfId="19747"/>
    <cellStyle name="Salomon Logo 6 3 14" xfId="19748"/>
    <cellStyle name="Salomon Logo 6 3 15" xfId="19749"/>
    <cellStyle name="Salomon Logo 6 3 16" xfId="19750"/>
    <cellStyle name="Salomon Logo 6 3 17" xfId="19751"/>
    <cellStyle name="Salomon Logo 6 3 18" xfId="19752"/>
    <cellStyle name="Salomon Logo 6 3 19" xfId="19753"/>
    <cellStyle name="Salomon Logo 6 3 2" xfId="19754"/>
    <cellStyle name="Salomon Logo 6 3 20" xfId="19755"/>
    <cellStyle name="Salomon Logo 6 3 21" xfId="19756"/>
    <cellStyle name="Salomon Logo 6 3 22" xfId="19757"/>
    <cellStyle name="Salomon Logo 6 3 23" xfId="19758"/>
    <cellStyle name="Salomon Logo 6 3 24" xfId="19759"/>
    <cellStyle name="Salomon Logo 6 3 25" xfId="19760"/>
    <cellStyle name="Salomon Logo 6 3 26" xfId="19761"/>
    <cellStyle name="Salomon Logo 6 3 27" xfId="19762"/>
    <cellStyle name="Salomon Logo 6 3 28" xfId="19763"/>
    <cellStyle name="Salomon Logo 6 3 29" xfId="19764"/>
    <cellStyle name="Salomon Logo 6 3 3" xfId="19765"/>
    <cellStyle name="Salomon Logo 6 3 30" xfId="19766"/>
    <cellStyle name="Salomon Logo 6 3 31" xfId="19767"/>
    <cellStyle name="Salomon Logo 6 3 32" xfId="19768"/>
    <cellStyle name="Salomon Logo 6 3 33" xfId="19769"/>
    <cellStyle name="Salomon Logo 6 3 34" xfId="19770"/>
    <cellStyle name="Salomon Logo 6 3 35" xfId="19771"/>
    <cellStyle name="Salomon Logo 6 3 36" xfId="19772"/>
    <cellStyle name="Salomon Logo 6 3 37" xfId="19773"/>
    <cellStyle name="Salomon Logo 6 3 38" xfId="19774"/>
    <cellStyle name="Salomon Logo 6 3 39" xfId="19775"/>
    <cellStyle name="Salomon Logo 6 3 4" xfId="19776"/>
    <cellStyle name="Salomon Logo 6 3 40" xfId="19777"/>
    <cellStyle name="Salomon Logo 6 3 41" xfId="19778"/>
    <cellStyle name="Salomon Logo 6 3 42" xfId="19779"/>
    <cellStyle name="Salomon Logo 6 3 43" xfId="19780"/>
    <cellStyle name="Salomon Logo 6 3 44" xfId="19781"/>
    <cellStyle name="Salomon Logo 6 3 45" xfId="19782"/>
    <cellStyle name="Salomon Logo 6 3 46" xfId="19783"/>
    <cellStyle name="Salomon Logo 6 3 47" xfId="19784"/>
    <cellStyle name="Salomon Logo 6 3 48" xfId="19785"/>
    <cellStyle name="Salomon Logo 6 3 49" xfId="19786"/>
    <cellStyle name="Salomon Logo 6 3 5" xfId="19787"/>
    <cellStyle name="Salomon Logo 6 3 50" xfId="19788"/>
    <cellStyle name="Salomon Logo 6 3 51" xfId="19789"/>
    <cellStyle name="Salomon Logo 6 3 52" xfId="19790"/>
    <cellStyle name="Salomon Logo 6 3 53" xfId="19791"/>
    <cellStyle name="Salomon Logo 6 3 54" xfId="19792"/>
    <cellStyle name="Salomon Logo 6 3 55" xfId="19793"/>
    <cellStyle name="Salomon Logo 6 3 56" xfId="19794"/>
    <cellStyle name="Salomon Logo 6 3 57" xfId="19795"/>
    <cellStyle name="Salomon Logo 6 3 58" xfId="19796"/>
    <cellStyle name="Salomon Logo 6 3 59" xfId="19797"/>
    <cellStyle name="Salomon Logo 6 3 6" xfId="19798"/>
    <cellStyle name="Salomon Logo 6 3 60" xfId="19799"/>
    <cellStyle name="Salomon Logo 6 3 61" xfId="19800"/>
    <cellStyle name="Salomon Logo 6 3 62" xfId="19801"/>
    <cellStyle name="Salomon Logo 6 3 63" xfId="19802"/>
    <cellStyle name="Salomon Logo 6 3 64" xfId="19803"/>
    <cellStyle name="Salomon Logo 6 3 7" xfId="19804"/>
    <cellStyle name="Salomon Logo 6 3 8" xfId="19805"/>
    <cellStyle name="Salomon Logo 6 3 9" xfId="19806"/>
    <cellStyle name="Salomon Logo 6 30" xfId="19807"/>
    <cellStyle name="Salomon Logo 6 31" xfId="19808"/>
    <cellStyle name="Salomon Logo 6 32" xfId="19809"/>
    <cellStyle name="Salomon Logo 6 33" xfId="19810"/>
    <cellStyle name="Salomon Logo 6 34" xfId="19811"/>
    <cellStyle name="Salomon Logo 6 4" xfId="19812"/>
    <cellStyle name="Salomon Logo 6 5" xfId="19813"/>
    <cellStyle name="Salomon Logo 6 6" xfId="19814"/>
    <cellStyle name="Salomon Logo 6 7" xfId="19815"/>
    <cellStyle name="Salomon Logo 6 8" xfId="19816"/>
    <cellStyle name="Salomon Logo 6 9" xfId="19817"/>
    <cellStyle name="Salomon Logo 7" xfId="19818"/>
    <cellStyle name="Salomon Logo 7 10" xfId="19819"/>
    <cellStyle name="Salomon Logo 7 11" xfId="19820"/>
    <cellStyle name="Salomon Logo 7 12" xfId="19821"/>
    <cellStyle name="Salomon Logo 7 13" xfId="19822"/>
    <cellStyle name="Salomon Logo 7 14" xfId="19823"/>
    <cellStyle name="Salomon Logo 7 15" xfId="19824"/>
    <cellStyle name="Salomon Logo 7 16" xfId="19825"/>
    <cellStyle name="Salomon Logo 7 17" xfId="19826"/>
    <cellStyle name="Salomon Logo 7 18" xfId="19827"/>
    <cellStyle name="Salomon Logo 7 19" xfId="19828"/>
    <cellStyle name="Salomon Logo 7 2" xfId="19829"/>
    <cellStyle name="Salomon Logo 7 2 10" xfId="19830"/>
    <cellStyle name="Salomon Logo 7 2 11" xfId="19831"/>
    <cellStyle name="Salomon Logo 7 2 12" xfId="19832"/>
    <cellStyle name="Salomon Logo 7 2 13" xfId="19833"/>
    <cellStyle name="Salomon Logo 7 2 14" xfId="19834"/>
    <cellStyle name="Salomon Logo 7 2 15" xfId="19835"/>
    <cellStyle name="Salomon Logo 7 2 16" xfId="19836"/>
    <cellStyle name="Salomon Logo 7 2 17" xfId="19837"/>
    <cellStyle name="Salomon Logo 7 2 18" xfId="19838"/>
    <cellStyle name="Salomon Logo 7 2 19" xfId="19839"/>
    <cellStyle name="Salomon Logo 7 2 2" xfId="19840"/>
    <cellStyle name="Salomon Logo 7 2 20" xfId="19841"/>
    <cellStyle name="Salomon Logo 7 2 21" xfId="19842"/>
    <cellStyle name="Salomon Logo 7 2 22" xfId="19843"/>
    <cellStyle name="Salomon Logo 7 2 23" xfId="19844"/>
    <cellStyle name="Salomon Logo 7 2 24" xfId="19845"/>
    <cellStyle name="Salomon Logo 7 2 25" xfId="19846"/>
    <cellStyle name="Salomon Logo 7 2 26" xfId="19847"/>
    <cellStyle name="Salomon Logo 7 2 27" xfId="19848"/>
    <cellStyle name="Salomon Logo 7 2 28" xfId="19849"/>
    <cellStyle name="Salomon Logo 7 2 29" xfId="19850"/>
    <cellStyle name="Salomon Logo 7 2 3" xfId="19851"/>
    <cellStyle name="Salomon Logo 7 2 30" xfId="19852"/>
    <cellStyle name="Salomon Logo 7 2 31" xfId="19853"/>
    <cellStyle name="Salomon Logo 7 2 32" xfId="19854"/>
    <cellStyle name="Salomon Logo 7 2 33" xfId="19855"/>
    <cellStyle name="Salomon Logo 7 2 34" xfId="19856"/>
    <cellStyle name="Salomon Logo 7 2 35" xfId="19857"/>
    <cellStyle name="Salomon Logo 7 2 36" xfId="19858"/>
    <cellStyle name="Salomon Logo 7 2 37" xfId="19859"/>
    <cellStyle name="Salomon Logo 7 2 38" xfId="19860"/>
    <cellStyle name="Salomon Logo 7 2 39" xfId="19861"/>
    <cellStyle name="Salomon Logo 7 2 4" xfId="19862"/>
    <cellStyle name="Salomon Logo 7 2 40" xfId="19863"/>
    <cellStyle name="Salomon Logo 7 2 41" xfId="19864"/>
    <cellStyle name="Salomon Logo 7 2 42" xfId="19865"/>
    <cellStyle name="Salomon Logo 7 2 43" xfId="19866"/>
    <cellStyle name="Salomon Logo 7 2 44" xfId="19867"/>
    <cellStyle name="Salomon Logo 7 2 45" xfId="19868"/>
    <cellStyle name="Salomon Logo 7 2 46" xfId="19869"/>
    <cellStyle name="Salomon Logo 7 2 47" xfId="19870"/>
    <cellStyle name="Salomon Logo 7 2 48" xfId="19871"/>
    <cellStyle name="Salomon Logo 7 2 49" xfId="19872"/>
    <cellStyle name="Salomon Logo 7 2 5" xfId="19873"/>
    <cellStyle name="Salomon Logo 7 2 50" xfId="19874"/>
    <cellStyle name="Salomon Logo 7 2 51" xfId="19875"/>
    <cellStyle name="Salomon Logo 7 2 52" xfId="19876"/>
    <cellStyle name="Salomon Logo 7 2 53" xfId="19877"/>
    <cellStyle name="Salomon Logo 7 2 54" xfId="19878"/>
    <cellStyle name="Salomon Logo 7 2 55" xfId="19879"/>
    <cellStyle name="Salomon Logo 7 2 56" xfId="19880"/>
    <cellStyle name="Salomon Logo 7 2 57" xfId="19881"/>
    <cellStyle name="Salomon Logo 7 2 58" xfId="19882"/>
    <cellStyle name="Salomon Logo 7 2 59" xfId="19883"/>
    <cellStyle name="Salomon Logo 7 2 6" xfId="19884"/>
    <cellStyle name="Salomon Logo 7 2 60" xfId="19885"/>
    <cellStyle name="Salomon Logo 7 2 61" xfId="19886"/>
    <cellStyle name="Salomon Logo 7 2 62" xfId="19887"/>
    <cellStyle name="Salomon Logo 7 2 63" xfId="19888"/>
    <cellStyle name="Salomon Logo 7 2 64" xfId="19889"/>
    <cellStyle name="Salomon Logo 7 2 65" xfId="19890"/>
    <cellStyle name="Salomon Logo 7 2 66" xfId="19891"/>
    <cellStyle name="Salomon Logo 7 2 7" xfId="19892"/>
    <cellStyle name="Salomon Logo 7 2 8" xfId="19893"/>
    <cellStyle name="Salomon Logo 7 2 9" xfId="19894"/>
    <cellStyle name="Salomon Logo 7 20" xfId="19895"/>
    <cellStyle name="Salomon Logo 7 21" xfId="19896"/>
    <cellStyle name="Salomon Logo 7 22" xfId="19897"/>
    <cellStyle name="Salomon Logo 7 23" xfId="19898"/>
    <cellStyle name="Salomon Logo 7 24" xfId="19899"/>
    <cellStyle name="Salomon Logo 7 25" xfId="19900"/>
    <cellStyle name="Salomon Logo 7 26" xfId="19901"/>
    <cellStyle name="Salomon Logo 7 27" xfId="19902"/>
    <cellStyle name="Salomon Logo 7 28" xfId="19903"/>
    <cellStyle name="Salomon Logo 7 29" xfId="19904"/>
    <cellStyle name="Salomon Logo 7 3" xfId="19905"/>
    <cellStyle name="Salomon Logo 7 3 10" xfId="19906"/>
    <cellStyle name="Salomon Logo 7 3 11" xfId="19907"/>
    <cellStyle name="Salomon Logo 7 3 12" xfId="19908"/>
    <cellStyle name="Salomon Logo 7 3 13" xfId="19909"/>
    <cellStyle name="Salomon Logo 7 3 14" xfId="19910"/>
    <cellStyle name="Salomon Logo 7 3 15" xfId="19911"/>
    <cellStyle name="Salomon Logo 7 3 16" xfId="19912"/>
    <cellStyle name="Salomon Logo 7 3 17" xfId="19913"/>
    <cellStyle name="Salomon Logo 7 3 18" xfId="19914"/>
    <cellStyle name="Salomon Logo 7 3 19" xfId="19915"/>
    <cellStyle name="Salomon Logo 7 3 2" xfId="19916"/>
    <cellStyle name="Salomon Logo 7 3 20" xfId="19917"/>
    <cellStyle name="Salomon Logo 7 3 21" xfId="19918"/>
    <cellStyle name="Salomon Logo 7 3 22" xfId="19919"/>
    <cellStyle name="Salomon Logo 7 3 23" xfId="19920"/>
    <cellStyle name="Salomon Logo 7 3 24" xfId="19921"/>
    <cellStyle name="Salomon Logo 7 3 25" xfId="19922"/>
    <cellStyle name="Salomon Logo 7 3 26" xfId="19923"/>
    <cellStyle name="Salomon Logo 7 3 27" xfId="19924"/>
    <cellStyle name="Salomon Logo 7 3 28" xfId="19925"/>
    <cellStyle name="Salomon Logo 7 3 29" xfId="19926"/>
    <cellStyle name="Salomon Logo 7 3 3" xfId="19927"/>
    <cellStyle name="Salomon Logo 7 3 30" xfId="19928"/>
    <cellStyle name="Salomon Logo 7 3 31" xfId="19929"/>
    <cellStyle name="Salomon Logo 7 3 32" xfId="19930"/>
    <cellStyle name="Salomon Logo 7 3 33" xfId="19931"/>
    <cellStyle name="Salomon Logo 7 3 34" xfId="19932"/>
    <cellStyle name="Salomon Logo 7 3 35" xfId="19933"/>
    <cellStyle name="Salomon Logo 7 3 36" xfId="19934"/>
    <cellStyle name="Salomon Logo 7 3 37" xfId="19935"/>
    <cellStyle name="Salomon Logo 7 3 38" xfId="19936"/>
    <cellStyle name="Salomon Logo 7 3 39" xfId="19937"/>
    <cellStyle name="Salomon Logo 7 3 4" xfId="19938"/>
    <cellStyle name="Salomon Logo 7 3 40" xfId="19939"/>
    <cellStyle name="Salomon Logo 7 3 41" xfId="19940"/>
    <cellStyle name="Salomon Logo 7 3 42" xfId="19941"/>
    <cellStyle name="Salomon Logo 7 3 43" xfId="19942"/>
    <cellStyle name="Salomon Logo 7 3 44" xfId="19943"/>
    <cellStyle name="Salomon Logo 7 3 45" xfId="19944"/>
    <cellStyle name="Salomon Logo 7 3 46" xfId="19945"/>
    <cellStyle name="Salomon Logo 7 3 47" xfId="19946"/>
    <cellStyle name="Salomon Logo 7 3 48" xfId="19947"/>
    <cellStyle name="Salomon Logo 7 3 49" xfId="19948"/>
    <cellStyle name="Salomon Logo 7 3 5" xfId="19949"/>
    <cellStyle name="Salomon Logo 7 3 50" xfId="19950"/>
    <cellStyle name="Salomon Logo 7 3 51" xfId="19951"/>
    <cellStyle name="Salomon Logo 7 3 52" xfId="19952"/>
    <cellStyle name="Salomon Logo 7 3 53" xfId="19953"/>
    <cellStyle name="Salomon Logo 7 3 54" xfId="19954"/>
    <cellStyle name="Salomon Logo 7 3 55" xfId="19955"/>
    <cellStyle name="Salomon Logo 7 3 56" xfId="19956"/>
    <cellStyle name="Salomon Logo 7 3 57" xfId="19957"/>
    <cellStyle name="Salomon Logo 7 3 58" xfId="19958"/>
    <cellStyle name="Salomon Logo 7 3 59" xfId="19959"/>
    <cellStyle name="Salomon Logo 7 3 6" xfId="19960"/>
    <cellStyle name="Salomon Logo 7 3 60" xfId="19961"/>
    <cellStyle name="Salomon Logo 7 3 61" xfId="19962"/>
    <cellStyle name="Salomon Logo 7 3 62" xfId="19963"/>
    <cellStyle name="Salomon Logo 7 3 63" xfId="19964"/>
    <cellStyle name="Salomon Logo 7 3 64" xfId="19965"/>
    <cellStyle name="Salomon Logo 7 3 7" xfId="19966"/>
    <cellStyle name="Salomon Logo 7 3 8" xfId="19967"/>
    <cellStyle name="Salomon Logo 7 3 9" xfId="19968"/>
    <cellStyle name="Salomon Logo 7 30" xfId="19969"/>
    <cellStyle name="Salomon Logo 7 31" xfId="19970"/>
    <cellStyle name="Salomon Logo 7 32" xfId="19971"/>
    <cellStyle name="Salomon Logo 7 33" xfId="19972"/>
    <cellStyle name="Salomon Logo 7 34" xfId="19973"/>
    <cellStyle name="Salomon Logo 7 4" xfId="19974"/>
    <cellStyle name="Salomon Logo 7 5" xfId="19975"/>
    <cellStyle name="Salomon Logo 7 6" xfId="19976"/>
    <cellStyle name="Salomon Logo 7 7" xfId="19977"/>
    <cellStyle name="Salomon Logo 7 8" xfId="19978"/>
    <cellStyle name="Salomon Logo 7 9" xfId="19979"/>
    <cellStyle name="Salomon Logo 8" xfId="19980"/>
    <cellStyle name="Salomon Logo 8 10" xfId="19981"/>
    <cellStyle name="Salomon Logo 8 11" xfId="19982"/>
    <cellStyle name="Salomon Logo 8 12" xfId="19983"/>
    <cellStyle name="Salomon Logo 8 13" xfId="19984"/>
    <cellStyle name="Salomon Logo 8 14" xfId="19985"/>
    <cellStyle name="Salomon Logo 8 15" xfId="19986"/>
    <cellStyle name="Salomon Logo 8 16" xfId="19987"/>
    <cellStyle name="Salomon Logo 8 17" xfId="19988"/>
    <cellStyle name="Salomon Logo 8 18" xfId="19989"/>
    <cellStyle name="Salomon Logo 8 19" xfId="19990"/>
    <cellStyle name="Salomon Logo 8 2" xfId="19991"/>
    <cellStyle name="Salomon Logo 8 2 10" xfId="19992"/>
    <cellStyle name="Salomon Logo 8 2 11" xfId="19993"/>
    <cellStyle name="Salomon Logo 8 2 12" xfId="19994"/>
    <cellStyle name="Salomon Logo 8 2 13" xfId="19995"/>
    <cellStyle name="Salomon Logo 8 2 14" xfId="19996"/>
    <cellStyle name="Salomon Logo 8 2 15" xfId="19997"/>
    <cellStyle name="Salomon Logo 8 2 16" xfId="19998"/>
    <cellStyle name="Salomon Logo 8 2 17" xfId="19999"/>
    <cellStyle name="Salomon Logo 8 2 18" xfId="20000"/>
    <cellStyle name="Salomon Logo 8 2 19" xfId="20001"/>
    <cellStyle name="Salomon Logo 8 2 2" xfId="20002"/>
    <cellStyle name="Salomon Logo 8 2 20" xfId="20003"/>
    <cellStyle name="Salomon Logo 8 2 21" xfId="20004"/>
    <cellStyle name="Salomon Logo 8 2 22" xfId="20005"/>
    <cellStyle name="Salomon Logo 8 2 23" xfId="20006"/>
    <cellStyle name="Salomon Logo 8 2 24" xfId="20007"/>
    <cellStyle name="Salomon Logo 8 2 25" xfId="20008"/>
    <cellStyle name="Salomon Logo 8 2 26" xfId="20009"/>
    <cellStyle name="Salomon Logo 8 2 27" xfId="20010"/>
    <cellStyle name="Salomon Logo 8 2 28" xfId="20011"/>
    <cellStyle name="Salomon Logo 8 2 29" xfId="20012"/>
    <cellStyle name="Salomon Logo 8 2 3" xfId="20013"/>
    <cellStyle name="Salomon Logo 8 2 30" xfId="20014"/>
    <cellStyle name="Salomon Logo 8 2 31" xfId="20015"/>
    <cellStyle name="Salomon Logo 8 2 32" xfId="20016"/>
    <cellStyle name="Salomon Logo 8 2 33" xfId="20017"/>
    <cellStyle name="Salomon Logo 8 2 34" xfId="20018"/>
    <cellStyle name="Salomon Logo 8 2 35" xfId="20019"/>
    <cellStyle name="Salomon Logo 8 2 36" xfId="20020"/>
    <cellStyle name="Salomon Logo 8 2 37" xfId="20021"/>
    <cellStyle name="Salomon Logo 8 2 38" xfId="20022"/>
    <cellStyle name="Salomon Logo 8 2 39" xfId="20023"/>
    <cellStyle name="Salomon Logo 8 2 4" xfId="20024"/>
    <cellStyle name="Salomon Logo 8 2 40" xfId="20025"/>
    <cellStyle name="Salomon Logo 8 2 41" xfId="20026"/>
    <cellStyle name="Salomon Logo 8 2 42" xfId="20027"/>
    <cellStyle name="Salomon Logo 8 2 43" xfId="20028"/>
    <cellStyle name="Salomon Logo 8 2 44" xfId="20029"/>
    <cellStyle name="Salomon Logo 8 2 45" xfId="20030"/>
    <cellStyle name="Salomon Logo 8 2 46" xfId="20031"/>
    <cellStyle name="Salomon Logo 8 2 47" xfId="20032"/>
    <cellStyle name="Salomon Logo 8 2 48" xfId="20033"/>
    <cellStyle name="Salomon Logo 8 2 49" xfId="20034"/>
    <cellStyle name="Salomon Logo 8 2 5" xfId="20035"/>
    <cellStyle name="Salomon Logo 8 2 50" xfId="20036"/>
    <cellStyle name="Salomon Logo 8 2 51" xfId="20037"/>
    <cellStyle name="Salomon Logo 8 2 52" xfId="20038"/>
    <cellStyle name="Salomon Logo 8 2 53" xfId="20039"/>
    <cellStyle name="Salomon Logo 8 2 54" xfId="20040"/>
    <cellStyle name="Salomon Logo 8 2 55" xfId="20041"/>
    <cellStyle name="Salomon Logo 8 2 56" xfId="20042"/>
    <cellStyle name="Salomon Logo 8 2 57" xfId="20043"/>
    <cellStyle name="Salomon Logo 8 2 58" xfId="20044"/>
    <cellStyle name="Salomon Logo 8 2 59" xfId="20045"/>
    <cellStyle name="Salomon Logo 8 2 6" xfId="20046"/>
    <cellStyle name="Salomon Logo 8 2 60" xfId="20047"/>
    <cellStyle name="Salomon Logo 8 2 61" xfId="20048"/>
    <cellStyle name="Salomon Logo 8 2 62" xfId="20049"/>
    <cellStyle name="Salomon Logo 8 2 63" xfId="20050"/>
    <cellStyle name="Salomon Logo 8 2 64" xfId="20051"/>
    <cellStyle name="Salomon Logo 8 2 65" xfId="20052"/>
    <cellStyle name="Salomon Logo 8 2 66" xfId="20053"/>
    <cellStyle name="Salomon Logo 8 2 7" xfId="20054"/>
    <cellStyle name="Salomon Logo 8 2 8" xfId="20055"/>
    <cellStyle name="Salomon Logo 8 2 9" xfId="20056"/>
    <cellStyle name="Salomon Logo 8 20" xfId="20057"/>
    <cellStyle name="Salomon Logo 8 21" xfId="20058"/>
    <cellStyle name="Salomon Logo 8 22" xfId="20059"/>
    <cellStyle name="Salomon Logo 8 23" xfId="20060"/>
    <cellStyle name="Salomon Logo 8 24" xfId="20061"/>
    <cellStyle name="Salomon Logo 8 25" xfId="20062"/>
    <cellStyle name="Salomon Logo 8 26" xfId="20063"/>
    <cellStyle name="Salomon Logo 8 27" xfId="20064"/>
    <cellStyle name="Salomon Logo 8 28" xfId="20065"/>
    <cellStyle name="Salomon Logo 8 29" xfId="20066"/>
    <cellStyle name="Salomon Logo 8 3" xfId="20067"/>
    <cellStyle name="Salomon Logo 8 3 10" xfId="20068"/>
    <cellStyle name="Salomon Logo 8 3 11" xfId="20069"/>
    <cellStyle name="Salomon Logo 8 3 12" xfId="20070"/>
    <cellStyle name="Salomon Logo 8 3 13" xfId="20071"/>
    <cellStyle name="Salomon Logo 8 3 14" xfId="20072"/>
    <cellStyle name="Salomon Logo 8 3 15" xfId="20073"/>
    <cellStyle name="Salomon Logo 8 3 16" xfId="20074"/>
    <cellStyle name="Salomon Logo 8 3 17" xfId="20075"/>
    <cellStyle name="Salomon Logo 8 3 18" xfId="20076"/>
    <cellStyle name="Salomon Logo 8 3 19" xfId="20077"/>
    <cellStyle name="Salomon Logo 8 3 2" xfId="20078"/>
    <cellStyle name="Salomon Logo 8 3 20" xfId="20079"/>
    <cellStyle name="Salomon Logo 8 3 21" xfId="20080"/>
    <cellStyle name="Salomon Logo 8 3 22" xfId="20081"/>
    <cellStyle name="Salomon Logo 8 3 23" xfId="20082"/>
    <cellStyle name="Salomon Logo 8 3 24" xfId="20083"/>
    <cellStyle name="Salomon Logo 8 3 25" xfId="20084"/>
    <cellStyle name="Salomon Logo 8 3 26" xfId="20085"/>
    <cellStyle name="Salomon Logo 8 3 27" xfId="20086"/>
    <cellStyle name="Salomon Logo 8 3 28" xfId="20087"/>
    <cellStyle name="Salomon Logo 8 3 29" xfId="20088"/>
    <cellStyle name="Salomon Logo 8 3 3" xfId="20089"/>
    <cellStyle name="Salomon Logo 8 3 30" xfId="20090"/>
    <cellStyle name="Salomon Logo 8 3 31" xfId="20091"/>
    <cellStyle name="Salomon Logo 8 3 32" xfId="20092"/>
    <cellStyle name="Salomon Logo 8 3 33" xfId="20093"/>
    <cellStyle name="Salomon Logo 8 3 34" xfId="20094"/>
    <cellStyle name="Salomon Logo 8 3 35" xfId="20095"/>
    <cellStyle name="Salomon Logo 8 3 36" xfId="20096"/>
    <cellStyle name="Salomon Logo 8 3 37" xfId="20097"/>
    <cellStyle name="Salomon Logo 8 3 38" xfId="20098"/>
    <cellStyle name="Salomon Logo 8 3 39" xfId="20099"/>
    <cellStyle name="Salomon Logo 8 3 4" xfId="20100"/>
    <cellStyle name="Salomon Logo 8 3 40" xfId="20101"/>
    <cellStyle name="Salomon Logo 8 3 41" xfId="20102"/>
    <cellStyle name="Salomon Logo 8 3 42" xfId="20103"/>
    <cellStyle name="Salomon Logo 8 3 43" xfId="20104"/>
    <cellStyle name="Salomon Logo 8 3 44" xfId="20105"/>
    <cellStyle name="Salomon Logo 8 3 45" xfId="20106"/>
    <cellStyle name="Salomon Logo 8 3 46" xfId="20107"/>
    <cellStyle name="Salomon Logo 8 3 47" xfId="20108"/>
    <cellStyle name="Salomon Logo 8 3 48" xfId="20109"/>
    <cellStyle name="Salomon Logo 8 3 49" xfId="20110"/>
    <cellStyle name="Salomon Logo 8 3 5" xfId="20111"/>
    <cellStyle name="Salomon Logo 8 3 50" xfId="20112"/>
    <cellStyle name="Salomon Logo 8 3 51" xfId="20113"/>
    <cellStyle name="Salomon Logo 8 3 52" xfId="20114"/>
    <cellStyle name="Salomon Logo 8 3 53" xfId="20115"/>
    <cellStyle name="Salomon Logo 8 3 54" xfId="20116"/>
    <cellStyle name="Salomon Logo 8 3 55" xfId="20117"/>
    <cellStyle name="Salomon Logo 8 3 56" xfId="20118"/>
    <cellStyle name="Salomon Logo 8 3 57" xfId="20119"/>
    <cellStyle name="Salomon Logo 8 3 58" xfId="20120"/>
    <cellStyle name="Salomon Logo 8 3 59" xfId="20121"/>
    <cellStyle name="Salomon Logo 8 3 6" xfId="20122"/>
    <cellStyle name="Salomon Logo 8 3 60" xfId="20123"/>
    <cellStyle name="Salomon Logo 8 3 61" xfId="20124"/>
    <cellStyle name="Salomon Logo 8 3 62" xfId="20125"/>
    <cellStyle name="Salomon Logo 8 3 63" xfId="20126"/>
    <cellStyle name="Salomon Logo 8 3 64" xfId="20127"/>
    <cellStyle name="Salomon Logo 8 3 7" xfId="20128"/>
    <cellStyle name="Salomon Logo 8 3 8" xfId="20129"/>
    <cellStyle name="Salomon Logo 8 3 9" xfId="20130"/>
    <cellStyle name="Salomon Logo 8 30" xfId="20131"/>
    <cellStyle name="Salomon Logo 8 31" xfId="20132"/>
    <cellStyle name="Salomon Logo 8 32" xfId="20133"/>
    <cellStyle name="Salomon Logo 8 33" xfId="20134"/>
    <cellStyle name="Salomon Logo 8 34" xfId="20135"/>
    <cellStyle name="Salomon Logo 8 4" xfId="20136"/>
    <cellStyle name="Salomon Logo 8 5" xfId="20137"/>
    <cellStyle name="Salomon Logo 8 6" xfId="20138"/>
    <cellStyle name="Salomon Logo 8 7" xfId="20139"/>
    <cellStyle name="Salomon Logo 8 8" xfId="20140"/>
    <cellStyle name="Salomon Logo 8 9" xfId="20141"/>
    <cellStyle name="Salomon Logo 9" xfId="20142"/>
    <cellStyle name="Salomon Logo 9 10" xfId="20143"/>
    <cellStyle name="Salomon Logo 9 11" xfId="20144"/>
    <cellStyle name="Salomon Logo 9 12" xfId="20145"/>
    <cellStyle name="Salomon Logo 9 13" xfId="20146"/>
    <cellStyle name="Salomon Logo 9 14" xfId="20147"/>
    <cellStyle name="Salomon Logo 9 15" xfId="20148"/>
    <cellStyle name="Salomon Logo 9 16" xfId="20149"/>
    <cellStyle name="Salomon Logo 9 17" xfId="20150"/>
    <cellStyle name="Salomon Logo 9 18" xfId="20151"/>
    <cellStyle name="Salomon Logo 9 19" xfId="20152"/>
    <cellStyle name="Salomon Logo 9 2" xfId="20153"/>
    <cellStyle name="Salomon Logo 9 2 10" xfId="20154"/>
    <cellStyle name="Salomon Logo 9 2 11" xfId="20155"/>
    <cellStyle name="Salomon Logo 9 2 12" xfId="20156"/>
    <cellStyle name="Salomon Logo 9 2 13" xfId="20157"/>
    <cellStyle name="Salomon Logo 9 2 14" xfId="20158"/>
    <cellStyle name="Salomon Logo 9 2 15" xfId="20159"/>
    <cellStyle name="Salomon Logo 9 2 16" xfId="20160"/>
    <cellStyle name="Salomon Logo 9 2 17" xfId="20161"/>
    <cellStyle name="Salomon Logo 9 2 18" xfId="20162"/>
    <cellStyle name="Salomon Logo 9 2 19" xfId="20163"/>
    <cellStyle name="Salomon Logo 9 2 2" xfId="20164"/>
    <cellStyle name="Salomon Logo 9 2 20" xfId="20165"/>
    <cellStyle name="Salomon Logo 9 2 21" xfId="20166"/>
    <cellStyle name="Salomon Logo 9 2 22" xfId="20167"/>
    <cellStyle name="Salomon Logo 9 2 23" xfId="20168"/>
    <cellStyle name="Salomon Logo 9 2 24" xfId="20169"/>
    <cellStyle name="Salomon Logo 9 2 25" xfId="20170"/>
    <cellStyle name="Salomon Logo 9 2 26" xfId="20171"/>
    <cellStyle name="Salomon Logo 9 2 27" xfId="20172"/>
    <cellStyle name="Salomon Logo 9 2 28" xfId="20173"/>
    <cellStyle name="Salomon Logo 9 2 29" xfId="20174"/>
    <cellStyle name="Salomon Logo 9 2 3" xfId="20175"/>
    <cellStyle name="Salomon Logo 9 2 30" xfId="20176"/>
    <cellStyle name="Salomon Logo 9 2 31" xfId="20177"/>
    <cellStyle name="Salomon Logo 9 2 32" xfId="20178"/>
    <cellStyle name="Salomon Logo 9 2 33" xfId="20179"/>
    <cellStyle name="Salomon Logo 9 2 34" xfId="20180"/>
    <cellStyle name="Salomon Logo 9 2 35" xfId="20181"/>
    <cellStyle name="Salomon Logo 9 2 36" xfId="20182"/>
    <cellStyle name="Salomon Logo 9 2 37" xfId="20183"/>
    <cellStyle name="Salomon Logo 9 2 38" xfId="20184"/>
    <cellStyle name="Salomon Logo 9 2 39" xfId="20185"/>
    <cellStyle name="Salomon Logo 9 2 4" xfId="20186"/>
    <cellStyle name="Salomon Logo 9 2 40" xfId="20187"/>
    <cellStyle name="Salomon Logo 9 2 41" xfId="20188"/>
    <cellStyle name="Salomon Logo 9 2 42" xfId="20189"/>
    <cellStyle name="Salomon Logo 9 2 43" xfId="20190"/>
    <cellStyle name="Salomon Logo 9 2 44" xfId="20191"/>
    <cellStyle name="Salomon Logo 9 2 45" xfId="20192"/>
    <cellStyle name="Salomon Logo 9 2 46" xfId="20193"/>
    <cellStyle name="Salomon Logo 9 2 47" xfId="20194"/>
    <cellStyle name="Salomon Logo 9 2 48" xfId="20195"/>
    <cellStyle name="Salomon Logo 9 2 49" xfId="20196"/>
    <cellStyle name="Salomon Logo 9 2 5" xfId="20197"/>
    <cellStyle name="Salomon Logo 9 2 50" xfId="20198"/>
    <cellStyle name="Salomon Logo 9 2 51" xfId="20199"/>
    <cellStyle name="Salomon Logo 9 2 52" xfId="20200"/>
    <cellStyle name="Salomon Logo 9 2 53" xfId="20201"/>
    <cellStyle name="Salomon Logo 9 2 54" xfId="20202"/>
    <cellStyle name="Salomon Logo 9 2 55" xfId="20203"/>
    <cellStyle name="Salomon Logo 9 2 56" xfId="20204"/>
    <cellStyle name="Salomon Logo 9 2 57" xfId="20205"/>
    <cellStyle name="Salomon Logo 9 2 58" xfId="20206"/>
    <cellStyle name="Salomon Logo 9 2 59" xfId="20207"/>
    <cellStyle name="Salomon Logo 9 2 6" xfId="20208"/>
    <cellStyle name="Salomon Logo 9 2 60" xfId="20209"/>
    <cellStyle name="Salomon Logo 9 2 61" xfId="20210"/>
    <cellStyle name="Salomon Logo 9 2 62" xfId="20211"/>
    <cellStyle name="Salomon Logo 9 2 63" xfId="20212"/>
    <cellStyle name="Salomon Logo 9 2 64" xfId="20213"/>
    <cellStyle name="Salomon Logo 9 2 65" xfId="20214"/>
    <cellStyle name="Salomon Logo 9 2 66" xfId="20215"/>
    <cellStyle name="Salomon Logo 9 2 7" xfId="20216"/>
    <cellStyle name="Salomon Logo 9 2 8" xfId="20217"/>
    <cellStyle name="Salomon Logo 9 2 9" xfId="20218"/>
    <cellStyle name="Salomon Logo 9 20" xfId="20219"/>
    <cellStyle name="Salomon Logo 9 21" xfId="20220"/>
    <cellStyle name="Salomon Logo 9 22" xfId="20221"/>
    <cellStyle name="Salomon Logo 9 23" xfId="20222"/>
    <cellStyle name="Salomon Logo 9 24" xfId="20223"/>
    <cellStyle name="Salomon Logo 9 25" xfId="20224"/>
    <cellStyle name="Salomon Logo 9 26" xfId="20225"/>
    <cellStyle name="Salomon Logo 9 27" xfId="20226"/>
    <cellStyle name="Salomon Logo 9 28" xfId="20227"/>
    <cellStyle name="Salomon Logo 9 29" xfId="20228"/>
    <cellStyle name="Salomon Logo 9 3" xfId="20229"/>
    <cellStyle name="Salomon Logo 9 3 10" xfId="20230"/>
    <cellStyle name="Salomon Logo 9 3 11" xfId="20231"/>
    <cellStyle name="Salomon Logo 9 3 12" xfId="20232"/>
    <cellStyle name="Salomon Logo 9 3 13" xfId="20233"/>
    <cellStyle name="Salomon Logo 9 3 14" xfId="20234"/>
    <cellStyle name="Salomon Logo 9 3 15" xfId="20235"/>
    <cellStyle name="Salomon Logo 9 3 16" xfId="20236"/>
    <cellStyle name="Salomon Logo 9 3 17" xfId="20237"/>
    <cellStyle name="Salomon Logo 9 3 18" xfId="20238"/>
    <cellStyle name="Salomon Logo 9 3 19" xfId="20239"/>
    <cellStyle name="Salomon Logo 9 3 2" xfId="20240"/>
    <cellStyle name="Salomon Logo 9 3 20" xfId="20241"/>
    <cellStyle name="Salomon Logo 9 3 21" xfId="20242"/>
    <cellStyle name="Salomon Logo 9 3 22" xfId="20243"/>
    <cellStyle name="Salomon Logo 9 3 23" xfId="20244"/>
    <cellStyle name="Salomon Logo 9 3 24" xfId="20245"/>
    <cellStyle name="Salomon Logo 9 3 25" xfId="20246"/>
    <cellStyle name="Salomon Logo 9 3 26" xfId="20247"/>
    <cellStyle name="Salomon Logo 9 3 27" xfId="20248"/>
    <cellStyle name="Salomon Logo 9 3 28" xfId="20249"/>
    <cellStyle name="Salomon Logo 9 3 29" xfId="20250"/>
    <cellStyle name="Salomon Logo 9 3 3" xfId="20251"/>
    <cellStyle name="Salomon Logo 9 3 30" xfId="20252"/>
    <cellStyle name="Salomon Logo 9 3 31" xfId="20253"/>
    <cellStyle name="Salomon Logo 9 3 32" xfId="20254"/>
    <cellStyle name="Salomon Logo 9 3 33" xfId="20255"/>
    <cellStyle name="Salomon Logo 9 3 34" xfId="20256"/>
    <cellStyle name="Salomon Logo 9 3 35" xfId="20257"/>
    <cellStyle name="Salomon Logo 9 3 36" xfId="20258"/>
    <cellStyle name="Salomon Logo 9 3 37" xfId="20259"/>
    <cellStyle name="Salomon Logo 9 3 38" xfId="20260"/>
    <cellStyle name="Salomon Logo 9 3 39" xfId="20261"/>
    <cellStyle name="Salomon Logo 9 3 4" xfId="20262"/>
    <cellStyle name="Salomon Logo 9 3 40" xfId="20263"/>
    <cellStyle name="Salomon Logo 9 3 41" xfId="20264"/>
    <cellStyle name="Salomon Logo 9 3 42" xfId="20265"/>
    <cellStyle name="Salomon Logo 9 3 43" xfId="20266"/>
    <cellStyle name="Salomon Logo 9 3 44" xfId="20267"/>
    <cellStyle name="Salomon Logo 9 3 45" xfId="20268"/>
    <cellStyle name="Salomon Logo 9 3 46" xfId="20269"/>
    <cellStyle name="Salomon Logo 9 3 47" xfId="20270"/>
    <cellStyle name="Salomon Logo 9 3 48" xfId="20271"/>
    <cellStyle name="Salomon Logo 9 3 49" xfId="20272"/>
    <cellStyle name="Salomon Logo 9 3 5" xfId="20273"/>
    <cellStyle name="Salomon Logo 9 3 50" xfId="20274"/>
    <cellStyle name="Salomon Logo 9 3 51" xfId="20275"/>
    <cellStyle name="Salomon Logo 9 3 52" xfId="20276"/>
    <cellStyle name="Salomon Logo 9 3 53" xfId="20277"/>
    <cellStyle name="Salomon Logo 9 3 54" xfId="20278"/>
    <cellStyle name="Salomon Logo 9 3 55" xfId="20279"/>
    <cellStyle name="Salomon Logo 9 3 56" xfId="20280"/>
    <cellStyle name="Salomon Logo 9 3 57" xfId="20281"/>
    <cellStyle name="Salomon Logo 9 3 58" xfId="20282"/>
    <cellStyle name="Salomon Logo 9 3 59" xfId="20283"/>
    <cellStyle name="Salomon Logo 9 3 6" xfId="20284"/>
    <cellStyle name="Salomon Logo 9 3 60" xfId="20285"/>
    <cellStyle name="Salomon Logo 9 3 61" xfId="20286"/>
    <cellStyle name="Salomon Logo 9 3 62" xfId="20287"/>
    <cellStyle name="Salomon Logo 9 3 63" xfId="20288"/>
    <cellStyle name="Salomon Logo 9 3 64" xfId="20289"/>
    <cellStyle name="Salomon Logo 9 3 7" xfId="20290"/>
    <cellStyle name="Salomon Logo 9 3 8" xfId="20291"/>
    <cellStyle name="Salomon Logo 9 3 9" xfId="20292"/>
    <cellStyle name="Salomon Logo 9 30" xfId="20293"/>
    <cellStyle name="Salomon Logo 9 31" xfId="20294"/>
    <cellStyle name="Salomon Logo 9 32" xfId="20295"/>
    <cellStyle name="Salomon Logo 9 33" xfId="20296"/>
    <cellStyle name="Salomon Logo 9 34" xfId="20297"/>
    <cellStyle name="Salomon Logo 9 4" xfId="20298"/>
    <cellStyle name="Salomon Logo 9 5" xfId="20299"/>
    <cellStyle name="Salomon Logo 9 6" xfId="20300"/>
    <cellStyle name="Salomon Logo 9 7" xfId="20301"/>
    <cellStyle name="Salomon Logo 9 8" xfId="20302"/>
    <cellStyle name="Salomon Logo 9 9" xfId="20303"/>
    <cellStyle name="SAPBEXaggData" xfId="20304"/>
    <cellStyle name="SAPBEXaggData 10" xfId="20305"/>
    <cellStyle name="SAPBEXaggData 11" xfId="20306"/>
    <cellStyle name="SAPBEXaggData 2" xfId="20307"/>
    <cellStyle name="SAPBEXaggData 2 2" xfId="20308"/>
    <cellStyle name="SAPBEXaggData 2 2 2" xfId="20309"/>
    <cellStyle name="SAPBEXaggData 2 2 3" xfId="20310"/>
    <cellStyle name="SAPBEXaggData 2 2 4" xfId="20311"/>
    <cellStyle name="SAPBEXaggData 2 2 5" xfId="20312"/>
    <cellStyle name="SAPBEXaggData 2 2 6" xfId="20313"/>
    <cellStyle name="SAPBEXaggData 2 2 7" xfId="20314"/>
    <cellStyle name="SAPBEXaggData 2 3" xfId="20315"/>
    <cellStyle name="SAPBEXaggData 2 3 2" xfId="20316"/>
    <cellStyle name="SAPBEXaggData 2 3 3" xfId="20317"/>
    <cellStyle name="SAPBEXaggData 2 3 4" xfId="20318"/>
    <cellStyle name="SAPBEXaggData 2 3 5" xfId="20319"/>
    <cellStyle name="SAPBEXaggData 2 3 6" xfId="20320"/>
    <cellStyle name="SAPBEXaggData 2 4" xfId="20321"/>
    <cellStyle name="SAPBEXaggData 2 5" xfId="20322"/>
    <cellStyle name="SAPBEXaggData 2 6" xfId="20323"/>
    <cellStyle name="SAPBEXaggData 2 7" xfId="20324"/>
    <cellStyle name="SAPBEXaggData 2 8" xfId="20325"/>
    <cellStyle name="SAPBEXaggData 3" xfId="20326"/>
    <cellStyle name="SAPBEXaggData 3 2" xfId="20327"/>
    <cellStyle name="SAPBEXaggData 3 3" xfId="20328"/>
    <cellStyle name="SAPBEXaggData 3 4" xfId="20329"/>
    <cellStyle name="SAPBEXaggData 3 5" xfId="20330"/>
    <cellStyle name="SAPBEXaggData 3 6" xfId="20331"/>
    <cellStyle name="SAPBEXaggData 3 7" xfId="20332"/>
    <cellStyle name="SAPBEXaggData 4" xfId="20333"/>
    <cellStyle name="SAPBEXaggData 4 2" xfId="20334"/>
    <cellStyle name="SAPBEXaggData 4 3" xfId="20335"/>
    <cellStyle name="SAPBEXaggData 4 4" xfId="20336"/>
    <cellStyle name="SAPBEXaggData 4 5" xfId="20337"/>
    <cellStyle name="SAPBEXaggData 4 6" xfId="20338"/>
    <cellStyle name="SAPBEXaggData 5" xfId="20339"/>
    <cellStyle name="SAPBEXaggData 6" xfId="20340"/>
    <cellStyle name="SAPBEXaggData 7" xfId="20341"/>
    <cellStyle name="SAPBEXaggData 8" xfId="20342"/>
    <cellStyle name="SAPBEXaggData 9" xfId="20343"/>
    <cellStyle name="SAPBEXaggDataEmph" xfId="20344"/>
    <cellStyle name="SAPBEXaggDataEmph 10" xfId="20345"/>
    <cellStyle name="SAPBEXaggDataEmph 2" xfId="20346"/>
    <cellStyle name="SAPBEXaggDataEmph 2 2" xfId="20347"/>
    <cellStyle name="SAPBEXaggDataEmph 2 3" xfId="20348"/>
    <cellStyle name="SAPBEXaggDataEmph 2 4" xfId="20349"/>
    <cellStyle name="SAPBEXaggDataEmph 2 5" xfId="20350"/>
    <cellStyle name="SAPBEXaggDataEmph 2 6" xfId="20351"/>
    <cellStyle name="SAPBEXaggDataEmph 2 7" xfId="20352"/>
    <cellStyle name="SAPBEXaggDataEmph 3" xfId="20353"/>
    <cellStyle name="SAPBEXaggDataEmph 3 2" xfId="20354"/>
    <cellStyle name="SAPBEXaggDataEmph 3 3" xfId="20355"/>
    <cellStyle name="SAPBEXaggDataEmph 3 4" xfId="20356"/>
    <cellStyle name="SAPBEXaggDataEmph 3 5" xfId="20357"/>
    <cellStyle name="SAPBEXaggDataEmph 3 6" xfId="20358"/>
    <cellStyle name="SAPBEXaggDataEmph 4" xfId="20359"/>
    <cellStyle name="SAPBEXaggDataEmph 5" xfId="20360"/>
    <cellStyle name="SAPBEXaggDataEmph 6" xfId="20361"/>
    <cellStyle name="SAPBEXaggDataEmph 7" xfId="20362"/>
    <cellStyle name="SAPBEXaggDataEmph 8" xfId="20363"/>
    <cellStyle name="SAPBEXaggDataEmph 9" xfId="20364"/>
    <cellStyle name="SAPBEXaggItem" xfId="20365"/>
    <cellStyle name="SAPBEXaggItem 10" xfId="20366"/>
    <cellStyle name="SAPBEXaggItem 11" xfId="20367"/>
    <cellStyle name="SAPBEXaggItem 2" xfId="20368"/>
    <cellStyle name="SAPBEXaggItem 2 2" xfId="20369"/>
    <cellStyle name="SAPBEXaggItem 2 2 2" xfId="20370"/>
    <cellStyle name="SAPBEXaggItem 2 2 3" xfId="20371"/>
    <cellStyle name="SAPBEXaggItem 2 2 4" xfId="20372"/>
    <cellStyle name="SAPBEXaggItem 2 2 5" xfId="20373"/>
    <cellStyle name="SAPBEXaggItem 2 2 6" xfId="20374"/>
    <cellStyle name="SAPBEXaggItem 2 2 7" xfId="20375"/>
    <cellStyle name="SAPBEXaggItem 2 3" xfId="20376"/>
    <cellStyle name="SAPBEXaggItem 2 3 2" xfId="20377"/>
    <cellStyle name="SAPBEXaggItem 2 3 3" xfId="20378"/>
    <cellStyle name="SAPBEXaggItem 2 3 4" xfId="20379"/>
    <cellStyle name="SAPBEXaggItem 2 3 5" xfId="20380"/>
    <cellStyle name="SAPBEXaggItem 2 3 6" xfId="20381"/>
    <cellStyle name="SAPBEXaggItem 2 4" xfId="20382"/>
    <cellStyle name="SAPBEXaggItem 2 5" xfId="20383"/>
    <cellStyle name="SAPBEXaggItem 2 6" xfId="20384"/>
    <cellStyle name="SAPBEXaggItem 2 7" xfId="20385"/>
    <cellStyle name="SAPBEXaggItem 2 8" xfId="20386"/>
    <cellStyle name="SAPBEXaggItem 3" xfId="20387"/>
    <cellStyle name="SAPBEXaggItem 3 2" xfId="20388"/>
    <cellStyle name="SAPBEXaggItem 3 3" xfId="20389"/>
    <cellStyle name="SAPBEXaggItem 3 4" xfId="20390"/>
    <cellStyle name="SAPBEXaggItem 3 5" xfId="20391"/>
    <cellStyle name="SAPBEXaggItem 3 6" xfId="20392"/>
    <cellStyle name="SAPBEXaggItem 3 7" xfId="20393"/>
    <cellStyle name="SAPBEXaggItem 4" xfId="20394"/>
    <cellStyle name="SAPBEXaggItem 4 2" xfId="20395"/>
    <cellStyle name="SAPBEXaggItem 4 3" xfId="20396"/>
    <cellStyle name="SAPBEXaggItem 4 4" xfId="20397"/>
    <cellStyle name="SAPBEXaggItem 4 5" xfId="20398"/>
    <cellStyle name="SAPBEXaggItem 4 6" xfId="20399"/>
    <cellStyle name="SAPBEXaggItem 5" xfId="20400"/>
    <cellStyle name="SAPBEXaggItem 6" xfId="20401"/>
    <cellStyle name="SAPBEXaggItem 7" xfId="20402"/>
    <cellStyle name="SAPBEXaggItem 8" xfId="20403"/>
    <cellStyle name="SAPBEXaggItem 9" xfId="20404"/>
    <cellStyle name="SAPBEXaggItemX" xfId="20405"/>
    <cellStyle name="SAPBEXaggItemX 10" xfId="20406"/>
    <cellStyle name="SAPBEXaggItemX 2" xfId="20407"/>
    <cellStyle name="SAPBEXaggItemX 2 2" xfId="20408"/>
    <cellStyle name="SAPBEXaggItemX 2 3" xfId="20409"/>
    <cellStyle name="SAPBEXaggItemX 2 4" xfId="20410"/>
    <cellStyle name="SAPBEXaggItemX 2 5" xfId="20411"/>
    <cellStyle name="SAPBEXaggItemX 2 6" xfId="20412"/>
    <cellStyle name="SAPBEXaggItemX 2 7" xfId="20413"/>
    <cellStyle name="SAPBEXaggItemX 3" xfId="20414"/>
    <cellStyle name="SAPBEXaggItemX 3 2" xfId="20415"/>
    <cellStyle name="SAPBEXaggItemX 3 3" xfId="20416"/>
    <cellStyle name="SAPBEXaggItemX 3 4" xfId="20417"/>
    <cellStyle name="SAPBEXaggItemX 3 5" xfId="20418"/>
    <cellStyle name="SAPBEXaggItemX 3 6" xfId="20419"/>
    <cellStyle name="SAPBEXaggItemX 4" xfId="20420"/>
    <cellStyle name="SAPBEXaggItemX 5" xfId="20421"/>
    <cellStyle name="SAPBEXaggItemX 6" xfId="20422"/>
    <cellStyle name="SAPBEXaggItemX 7" xfId="20423"/>
    <cellStyle name="SAPBEXaggItemX 8" xfId="20424"/>
    <cellStyle name="SAPBEXaggItemX 9" xfId="20425"/>
    <cellStyle name="SAPBEXchaText" xfId="20426"/>
    <cellStyle name="SAPBEXchaText 2" xfId="20427"/>
    <cellStyle name="SAPBEXchaText 2 2" xfId="20428"/>
    <cellStyle name="SAPBEXchaText 2 2 2" xfId="20429"/>
    <cellStyle name="SAPBEXchaText 2 2 3" xfId="20430"/>
    <cellStyle name="SAPBEXchaText 2 2 4" xfId="20431"/>
    <cellStyle name="SAPBEXchaText 2 2 5" xfId="20432"/>
    <cellStyle name="SAPBEXchaText 2 2 6" xfId="20433"/>
    <cellStyle name="SAPBEXchaText 2 2 7" xfId="20434"/>
    <cellStyle name="SAPBEXchaText 2 3" xfId="20435"/>
    <cellStyle name="SAPBEXchaText 2 3 2" xfId="20436"/>
    <cellStyle name="SAPBEXchaText 2 3 3" xfId="20437"/>
    <cellStyle name="SAPBEXchaText 2 3 4" xfId="20438"/>
    <cellStyle name="SAPBEXchaText 2 3 5" xfId="20439"/>
    <cellStyle name="SAPBEXchaText 2 3 6" xfId="20440"/>
    <cellStyle name="SAPBEXchaText 2 4" xfId="20441"/>
    <cellStyle name="SAPBEXchaText 2 5" xfId="20442"/>
    <cellStyle name="SAPBEXchaText 2 6" xfId="20443"/>
    <cellStyle name="SAPBEXchaText 2 7" xfId="20444"/>
    <cellStyle name="SAPBEXchaText 2 8" xfId="20445"/>
    <cellStyle name="SAPBEXchaText 3" xfId="20446"/>
    <cellStyle name="SAPBEXchaText 4" xfId="20447"/>
    <cellStyle name="SAPBEXchaText 5" xfId="20448"/>
    <cellStyle name="SAPBEXexcBad7" xfId="20449"/>
    <cellStyle name="SAPBEXexcBad7 10" xfId="20450"/>
    <cellStyle name="SAPBEXexcBad7 2" xfId="20451"/>
    <cellStyle name="SAPBEXexcBad7 2 2" xfId="20452"/>
    <cellStyle name="SAPBEXexcBad7 2 3" xfId="20453"/>
    <cellStyle name="SAPBEXexcBad7 2 4" xfId="20454"/>
    <cellStyle name="SAPBEXexcBad7 2 5" xfId="20455"/>
    <cellStyle name="SAPBEXexcBad7 2 6" xfId="20456"/>
    <cellStyle name="SAPBEXexcBad7 2 7" xfId="20457"/>
    <cellStyle name="SAPBEXexcBad7 3" xfId="20458"/>
    <cellStyle name="SAPBEXexcBad7 3 2" xfId="20459"/>
    <cellStyle name="SAPBEXexcBad7 3 3" xfId="20460"/>
    <cellStyle name="SAPBEXexcBad7 3 4" xfId="20461"/>
    <cellStyle name="SAPBEXexcBad7 3 5" xfId="20462"/>
    <cellStyle name="SAPBEXexcBad7 3 6" xfId="20463"/>
    <cellStyle name="SAPBEXexcBad7 4" xfId="20464"/>
    <cellStyle name="SAPBEXexcBad7 5" xfId="20465"/>
    <cellStyle name="SAPBEXexcBad7 6" xfId="20466"/>
    <cellStyle name="SAPBEXexcBad7 7" xfId="20467"/>
    <cellStyle name="SAPBEXexcBad7 8" xfId="20468"/>
    <cellStyle name="SAPBEXexcBad7 9" xfId="20469"/>
    <cellStyle name="SAPBEXexcBad8" xfId="20470"/>
    <cellStyle name="SAPBEXexcBad8 10" xfId="20471"/>
    <cellStyle name="SAPBEXexcBad8 2" xfId="20472"/>
    <cellStyle name="SAPBEXexcBad8 2 2" xfId="20473"/>
    <cellStyle name="SAPBEXexcBad8 2 3" xfId="20474"/>
    <cellStyle name="SAPBEXexcBad8 2 4" xfId="20475"/>
    <cellStyle name="SAPBEXexcBad8 2 5" xfId="20476"/>
    <cellStyle name="SAPBEXexcBad8 2 6" xfId="20477"/>
    <cellStyle name="SAPBEXexcBad8 2 7" xfId="20478"/>
    <cellStyle name="SAPBEXexcBad8 3" xfId="20479"/>
    <cellStyle name="SAPBEXexcBad8 3 2" xfId="20480"/>
    <cellStyle name="SAPBEXexcBad8 3 3" xfId="20481"/>
    <cellStyle name="SAPBEXexcBad8 3 4" xfId="20482"/>
    <cellStyle name="SAPBEXexcBad8 3 5" xfId="20483"/>
    <cellStyle name="SAPBEXexcBad8 3 6" xfId="20484"/>
    <cellStyle name="SAPBEXexcBad8 4" xfId="20485"/>
    <cellStyle name="SAPBEXexcBad8 5" xfId="20486"/>
    <cellStyle name="SAPBEXexcBad8 6" xfId="20487"/>
    <cellStyle name="SAPBEXexcBad8 7" xfId="20488"/>
    <cellStyle name="SAPBEXexcBad8 8" xfId="20489"/>
    <cellStyle name="SAPBEXexcBad8 9" xfId="20490"/>
    <cellStyle name="SAPBEXexcBad9" xfId="20491"/>
    <cellStyle name="SAPBEXexcBad9 10" xfId="20492"/>
    <cellStyle name="SAPBEXexcBad9 2" xfId="20493"/>
    <cellStyle name="SAPBEXexcBad9 2 2" xfId="20494"/>
    <cellStyle name="SAPBEXexcBad9 2 3" xfId="20495"/>
    <cellStyle name="SAPBEXexcBad9 2 4" xfId="20496"/>
    <cellStyle name="SAPBEXexcBad9 2 5" xfId="20497"/>
    <cellStyle name="SAPBEXexcBad9 2 6" xfId="20498"/>
    <cellStyle name="SAPBEXexcBad9 2 7" xfId="20499"/>
    <cellStyle name="SAPBEXexcBad9 3" xfId="20500"/>
    <cellStyle name="SAPBEXexcBad9 3 2" xfId="20501"/>
    <cellStyle name="SAPBEXexcBad9 3 3" xfId="20502"/>
    <cellStyle name="SAPBEXexcBad9 3 4" xfId="20503"/>
    <cellStyle name="SAPBEXexcBad9 3 5" xfId="20504"/>
    <cellStyle name="SAPBEXexcBad9 3 6" xfId="20505"/>
    <cellStyle name="SAPBEXexcBad9 4" xfId="20506"/>
    <cellStyle name="SAPBEXexcBad9 5" xfId="20507"/>
    <cellStyle name="SAPBEXexcBad9 6" xfId="20508"/>
    <cellStyle name="SAPBEXexcBad9 7" xfId="20509"/>
    <cellStyle name="SAPBEXexcBad9 8" xfId="20510"/>
    <cellStyle name="SAPBEXexcBad9 9" xfId="20511"/>
    <cellStyle name="SAPBEXexcCritical4" xfId="20512"/>
    <cellStyle name="SAPBEXexcCritical4 10" xfId="20513"/>
    <cellStyle name="SAPBEXexcCritical4 2" xfId="20514"/>
    <cellStyle name="SAPBEXexcCritical4 2 2" xfId="20515"/>
    <cellStyle name="SAPBEXexcCritical4 2 3" xfId="20516"/>
    <cellStyle name="SAPBEXexcCritical4 2 4" xfId="20517"/>
    <cellStyle name="SAPBEXexcCritical4 2 5" xfId="20518"/>
    <cellStyle name="SAPBEXexcCritical4 2 6" xfId="20519"/>
    <cellStyle name="SAPBEXexcCritical4 2 7" xfId="20520"/>
    <cellStyle name="SAPBEXexcCritical4 3" xfId="20521"/>
    <cellStyle name="SAPBEXexcCritical4 3 2" xfId="20522"/>
    <cellStyle name="SAPBEXexcCritical4 3 3" xfId="20523"/>
    <cellStyle name="SAPBEXexcCritical4 3 4" xfId="20524"/>
    <cellStyle name="SAPBEXexcCritical4 3 5" xfId="20525"/>
    <cellStyle name="SAPBEXexcCritical4 3 6" xfId="20526"/>
    <cellStyle name="SAPBEXexcCritical4 4" xfId="20527"/>
    <cellStyle name="SAPBEXexcCritical4 5" xfId="20528"/>
    <cellStyle name="SAPBEXexcCritical4 6" xfId="20529"/>
    <cellStyle name="SAPBEXexcCritical4 7" xfId="20530"/>
    <cellStyle name="SAPBEXexcCritical4 8" xfId="20531"/>
    <cellStyle name="SAPBEXexcCritical4 9" xfId="20532"/>
    <cellStyle name="SAPBEXexcCritical5" xfId="20533"/>
    <cellStyle name="SAPBEXexcCritical5 10" xfId="20534"/>
    <cellStyle name="SAPBEXexcCritical5 2" xfId="20535"/>
    <cellStyle name="SAPBEXexcCritical5 2 2" xfId="20536"/>
    <cellStyle name="SAPBEXexcCritical5 2 3" xfId="20537"/>
    <cellStyle name="SAPBEXexcCritical5 2 4" xfId="20538"/>
    <cellStyle name="SAPBEXexcCritical5 2 5" xfId="20539"/>
    <cellStyle name="SAPBEXexcCritical5 2 6" xfId="20540"/>
    <cellStyle name="SAPBEXexcCritical5 2 7" xfId="20541"/>
    <cellStyle name="SAPBEXexcCritical5 3" xfId="20542"/>
    <cellStyle name="SAPBEXexcCritical5 3 2" xfId="20543"/>
    <cellStyle name="SAPBEXexcCritical5 3 3" xfId="20544"/>
    <cellStyle name="SAPBEXexcCritical5 3 4" xfId="20545"/>
    <cellStyle name="SAPBEXexcCritical5 3 5" xfId="20546"/>
    <cellStyle name="SAPBEXexcCritical5 3 6" xfId="20547"/>
    <cellStyle name="SAPBEXexcCritical5 4" xfId="20548"/>
    <cellStyle name="SAPBEXexcCritical5 5" xfId="20549"/>
    <cellStyle name="SAPBEXexcCritical5 6" xfId="20550"/>
    <cellStyle name="SAPBEXexcCritical5 7" xfId="20551"/>
    <cellStyle name="SAPBEXexcCritical5 8" xfId="20552"/>
    <cellStyle name="SAPBEXexcCritical5 9" xfId="20553"/>
    <cellStyle name="SAPBEXexcCritical6" xfId="20554"/>
    <cellStyle name="SAPBEXexcCritical6 10" xfId="20555"/>
    <cellStyle name="SAPBEXexcCritical6 2" xfId="20556"/>
    <cellStyle name="SAPBEXexcCritical6 2 2" xfId="20557"/>
    <cellStyle name="SAPBEXexcCritical6 2 3" xfId="20558"/>
    <cellStyle name="SAPBEXexcCritical6 2 4" xfId="20559"/>
    <cellStyle name="SAPBEXexcCritical6 2 5" xfId="20560"/>
    <cellStyle name="SAPBEXexcCritical6 2 6" xfId="20561"/>
    <cellStyle name="SAPBEXexcCritical6 2 7" xfId="20562"/>
    <cellStyle name="SAPBEXexcCritical6 3" xfId="20563"/>
    <cellStyle name="SAPBEXexcCritical6 3 2" xfId="20564"/>
    <cellStyle name="SAPBEXexcCritical6 3 3" xfId="20565"/>
    <cellStyle name="SAPBEXexcCritical6 3 4" xfId="20566"/>
    <cellStyle name="SAPBEXexcCritical6 3 5" xfId="20567"/>
    <cellStyle name="SAPBEXexcCritical6 3 6" xfId="20568"/>
    <cellStyle name="SAPBEXexcCritical6 4" xfId="20569"/>
    <cellStyle name="SAPBEXexcCritical6 5" xfId="20570"/>
    <cellStyle name="SAPBEXexcCritical6 6" xfId="20571"/>
    <cellStyle name="SAPBEXexcCritical6 7" xfId="20572"/>
    <cellStyle name="SAPBEXexcCritical6 8" xfId="20573"/>
    <cellStyle name="SAPBEXexcCritical6 9" xfId="20574"/>
    <cellStyle name="SAPBEXexcGood1" xfId="20575"/>
    <cellStyle name="SAPBEXexcGood1 10" xfId="20576"/>
    <cellStyle name="SAPBEXexcGood1 2" xfId="20577"/>
    <cellStyle name="SAPBEXexcGood1 2 2" xfId="20578"/>
    <cellStyle name="SAPBEXexcGood1 2 3" xfId="20579"/>
    <cellStyle name="SAPBEXexcGood1 2 4" xfId="20580"/>
    <cellStyle name="SAPBEXexcGood1 2 5" xfId="20581"/>
    <cellStyle name="SAPBEXexcGood1 2 6" xfId="20582"/>
    <cellStyle name="SAPBEXexcGood1 2 7" xfId="20583"/>
    <cellStyle name="SAPBEXexcGood1 3" xfId="20584"/>
    <cellStyle name="SAPBEXexcGood1 3 2" xfId="20585"/>
    <cellStyle name="SAPBEXexcGood1 3 3" xfId="20586"/>
    <cellStyle name="SAPBEXexcGood1 3 4" xfId="20587"/>
    <cellStyle name="SAPBEXexcGood1 3 5" xfId="20588"/>
    <cellStyle name="SAPBEXexcGood1 3 6" xfId="20589"/>
    <cellStyle name="SAPBEXexcGood1 4" xfId="20590"/>
    <cellStyle name="SAPBEXexcGood1 5" xfId="20591"/>
    <cellStyle name="SAPBEXexcGood1 6" xfId="20592"/>
    <cellStyle name="SAPBEXexcGood1 7" xfId="20593"/>
    <cellStyle name="SAPBEXexcGood1 8" xfId="20594"/>
    <cellStyle name="SAPBEXexcGood1 9" xfId="20595"/>
    <cellStyle name="SAPBEXexcGood2" xfId="20596"/>
    <cellStyle name="SAPBEXexcGood2 10" xfId="20597"/>
    <cellStyle name="SAPBEXexcGood2 2" xfId="20598"/>
    <cellStyle name="SAPBEXexcGood2 2 2" xfId="20599"/>
    <cellStyle name="SAPBEXexcGood2 2 3" xfId="20600"/>
    <cellStyle name="SAPBEXexcGood2 2 4" xfId="20601"/>
    <cellStyle name="SAPBEXexcGood2 2 5" xfId="20602"/>
    <cellStyle name="SAPBEXexcGood2 2 6" xfId="20603"/>
    <cellStyle name="SAPBEXexcGood2 2 7" xfId="20604"/>
    <cellStyle name="SAPBEXexcGood2 3" xfId="20605"/>
    <cellStyle name="SAPBEXexcGood2 3 2" xfId="20606"/>
    <cellStyle name="SAPBEXexcGood2 3 3" xfId="20607"/>
    <cellStyle name="SAPBEXexcGood2 3 4" xfId="20608"/>
    <cellStyle name="SAPBEXexcGood2 3 5" xfId="20609"/>
    <cellStyle name="SAPBEXexcGood2 3 6" xfId="20610"/>
    <cellStyle name="SAPBEXexcGood2 4" xfId="20611"/>
    <cellStyle name="SAPBEXexcGood2 5" xfId="20612"/>
    <cellStyle name="SAPBEXexcGood2 6" xfId="20613"/>
    <cellStyle name="SAPBEXexcGood2 7" xfId="20614"/>
    <cellStyle name="SAPBEXexcGood2 8" xfId="20615"/>
    <cellStyle name="SAPBEXexcGood2 9" xfId="20616"/>
    <cellStyle name="SAPBEXexcGood3" xfId="20617"/>
    <cellStyle name="SAPBEXexcGood3 10" xfId="20618"/>
    <cellStyle name="SAPBEXexcGood3 2" xfId="20619"/>
    <cellStyle name="SAPBEXexcGood3 2 2" xfId="20620"/>
    <cellStyle name="SAPBEXexcGood3 2 3" xfId="20621"/>
    <cellStyle name="SAPBEXexcGood3 2 4" xfId="20622"/>
    <cellStyle name="SAPBEXexcGood3 2 5" xfId="20623"/>
    <cellStyle name="SAPBEXexcGood3 2 6" xfId="20624"/>
    <cellStyle name="SAPBEXexcGood3 2 7" xfId="20625"/>
    <cellStyle name="SAPBEXexcGood3 3" xfId="20626"/>
    <cellStyle name="SAPBEXexcGood3 3 2" xfId="20627"/>
    <cellStyle name="SAPBEXexcGood3 3 3" xfId="20628"/>
    <cellStyle name="SAPBEXexcGood3 3 4" xfId="20629"/>
    <cellStyle name="SAPBEXexcGood3 3 5" xfId="20630"/>
    <cellStyle name="SAPBEXexcGood3 3 6" xfId="20631"/>
    <cellStyle name="SAPBEXexcGood3 4" xfId="20632"/>
    <cellStyle name="SAPBEXexcGood3 5" xfId="20633"/>
    <cellStyle name="SAPBEXexcGood3 6" xfId="20634"/>
    <cellStyle name="SAPBEXexcGood3 7" xfId="20635"/>
    <cellStyle name="SAPBEXexcGood3 8" xfId="20636"/>
    <cellStyle name="SAPBEXexcGood3 9" xfId="20637"/>
    <cellStyle name="SAPBEXfilterDrill" xfId="20638"/>
    <cellStyle name="SAPBEXfilterDrill 10" xfId="20639"/>
    <cellStyle name="SAPBEXfilterDrill 2" xfId="20640"/>
    <cellStyle name="SAPBEXfilterDrill 2 2" xfId="20641"/>
    <cellStyle name="SAPBEXfilterDrill 2 3" xfId="20642"/>
    <cellStyle name="SAPBEXfilterDrill 2 4" xfId="20643"/>
    <cellStyle name="SAPBEXfilterDrill 2 5" xfId="20644"/>
    <cellStyle name="SAPBEXfilterDrill 2 6" xfId="20645"/>
    <cellStyle name="SAPBEXfilterDrill 2 7" xfId="20646"/>
    <cellStyle name="SAPBEXfilterDrill 3" xfId="20647"/>
    <cellStyle name="SAPBEXfilterDrill 3 2" xfId="20648"/>
    <cellStyle name="SAPBEXfilterDrill 3 3" xfId="20649"/>
    <cellStyle name="SAPBEXfilterDrill 3 4" xfId="20650"/>
    <cellStyle name="SAPBEXfilterDrill 3 5" xfId="20651"/>
    <cellStyle name="SAPBEXfilterDrill 3 6" xfId="20652"/>
    <cellStyle name="SAPBEXfilterDrill 4" xfId="20653"/>
    <cellStyle name="SAPBEXfilterDrill 5" xfId="20654"/>
    <cellStyle name="SAPBEXfilterDrill 6" xfId="20655"/>
    <cellStyle name="SAPBEXfilterDrill 7" xfId="20656"/>
    <cellStyle name="SAPBEXfilterDrill 8" xfId="20657"/>
    <cellStyle name="SAPBEXfilterDrill 9" xfId="20658"/>
    <cellStyle name="SAPBEXfilterItem" xfId="20659"/>
    <cellStyle name="SAPBEXfilterItem 10" xfId="20660"/>
    <cellStyle name="SAPBEXfilterItem 2" xfId="20661"/>
    <cellStyle name="SAPBEXfilterItem 2 2" xfId="20662"/>
    <cellStyle name="SAPBEXfilterItem 2 3" xfId="20663"/>
    <cellStyle name="SAPBEXfilterItem 2 4" xfId="20664"/>
    <cellStyle name="SAPBEXfilterItem 2 5" xfId="20665"/>
    <cellStyle name="SAPBEXfilterItem 2 6" xfId="20666"/>
    <cellStyle name="SAPBEXfilterItem 2 7" xfId="20667"/>
    <cellStyle name="SAPBEXfilterItem 3" xfId="20668"/>
    <cellStyle name="SAPBEXfilterItem 3 2" xfId="20669"/>
    <cellStyle name="SAPBEXfilterItem 3 3" xfId="20670"/>
    <cellStyle name="SAPBEXfilterItem 3 4" xfId="20671"/>
    <cellStyle name="SAPBEXfilterItem 3 5" xfId="20672"/>
    <cellStyle name="SAPBEXfilterItem 3 6" xfId="20673"/>
    <cellStyle name="SAPBEXfilterItem 4" xfId="20674"/>
    <cellStyle name="SAPBEXfilterItem 5" xfId="20675"/>
    <cellStyle name="SAPBEXfilterItem 6" xfId="20676"/>
    <cellStyle name="SAPBEXfilterItem 7" xfId="20677"/>
    <cellStyle name="SAPBEXfilterItem 8" xfId="20678"/>
    <cellStyle name="SAPBEXfilterItem 9" xfId="20679"/>
    <cellStyle name="SAPBEXfilterText" xfId="20680"/>
    <cellStyle name="SAPBEXformats" xfId="20681"/>
    <cellStyle name="SAPBEXformats 2" xfId="20682"/>
    <cellStyle name="SAPBEXformats 2 2" xfId="20683"/>
    <cellStyle name="SAPBEXformats 2 2 2" xfId="20684"/>
    <cellStyle name="SAPBEXformats 2 2 3" xfId="20685"/>
    <cellStyle name="SAPBEXformats 2 2 4" xfId="20686"/>
    <cellStyle name="SAPBEXformats 2 2 5" xfId="20687"/>
    <cellStyle name="SAPBEXformats 2 2 6" xfId="20688"/>
    <cellStyle name="SAPBEXformats 2 2 7" xfId="20689"/>
    <cellStyle name="SAPBEXformats 2 3" xfId="20690"/>
    <cellStyle name="SAPBEXformats 2 3 2" xfId="20691"/>
    <cellStyle name="SAPBEXformats 2 3 3" xfId="20692"/>
    <cellStyle name="SAPBEXformats 2 3 4" xfId="20693"/>
    <cellStyle name="SAPBEXformats 2 3 5" xfId="20694"/>
    <cellStyle name="SAPBEXformats 2 3 6" xfId="20695"/>
    <cellStyle name="SAPBEXformats 2 4" xfId="20696"/>
    <cellStyle name="SAPBEXformats 2 5" xfId="20697"/>
    <cellStyle name="SAPBEXformats 2 6" xfId="20698"/>
    <cellStyle name="SAPBEXformats 2 7" xfId="20699"/>
    <cellStyle name="SAPBEXformats 2 8" xfId="20700"/>
    <cellStyle name="SAPBEXformats 3" xfId="20701"/>
    <cellStyle name="SAPBEXformats 4" xfId="20702"/>
    <cellStyle name="SAPBEXformats 5" xfId="20703"/>
    <cellStyle name="SAPBEXheaderItem" xfId="20704"/>
    <cellStyle name="SAPBEXheaderItem 2" xfId="20705"/>
    <cellStyle name="SAPBEXheaderItem 3" xfId="20706"/>
    <cellStyle name="SAPBEXheaderItem 4" xfId="20707"/>
    <cellStyle name="SAPBEXheaderText" xfId="20708"/>
    <cellStyle name="SAPBEXheaderText 2" xfId="20709"/>
    <cellStyle name="SAPBEXheaderText 3" xfId="20710"/>
    <cellStyle name="SAPBEXheaderText 4" xfId="20711"/>
    <cellStyle name="SAPBEXHLevel0" xfId="20712"/>
    <cellStyle name="SAPBEXHLevel0 2" xfId="20713"/>
    <cellStyle name="SAPBEXHLevel0 3" xfId="20714"/>
    <cellStyle name="SAPBEXHLevel0 4" xfId="20715"/>
    <cellStyle name="SAPBEXHLevel0X" xfId="20716"/>
    <cellStyle name="SAPBEXHLevel0X 2" xfId="20717"/>
    <cellStyle name="SAPBEXHLevel0X 3" xfId="20718"/>
    <cellStyle name="SAPBEXHLevel0X 4" xfId="20719"/>
    <cellStyle name="SAPBEXHLevel1" xfId="20720"/>
    <cellStyle name="SAPBEXHLevel1 2" xfId="20721"/>
    <cellStyle name="SAPBEXHLevel1 3" xfId="20722"/>
    <cellStyle name="SAPBEXHLevel1 4" xfId="20723"/>
    <cellStyle name="SAPBEXHLevel1X" xfId="20724"/>
    <cellStyle name="SAPBEXHLevel1X 2" xfId="20725"/>
    <cellStyle name="SAPBEXHLevel1X 3" xfId="20726"/>
    <cellStyle name="SAPBEXHLevel1X 4" xfId="20727"/>
    <cellStyle name="SAPBEXHLevel2" xfId="20728"/>
    <cellStyle name="SAPBEXHLevel2 2" xfId="20729"/>
    <cellStyle name="SAPBEXHLevel2 3" xfId="20730"/>
    <cellStyle name="SAPBEXHLevel2 4" xfId="20731"/>
    <cellStyle name="SAPBEXHLevel2X" xfId="20732"/>
    <cellStyle name="SAPBEXHLevel2X 10" xfId="20733"/>
    <cellStyle name="SAPBEXHLevel2X 2" xfId="20734"/>
    <cellStyle name="SAPBEXHLevel2X 2 2" xfId="20735"/>
    <cellStyle name="SAPBEXHLevel2X 2 3" xfId="20736"/>
    <cellStyle name="SAPBEXHLevel2X 2 4" xfId="20737"/>
    <cellStyle name="SAPBEXHLevel2X 2 5" xfId="20738"/>
    <cellStyle name="SAPBEXHLevel2X 2 6" xfId="20739"/>
    <cellStyle name="SAPBEXHLevel2X 2 7" xfId="20740"/>
    <cellStyle name="SAPBEXHLevel2X 3" xfId="20741"/>
    <cellStyle name="SAPBEXHLevel2X 3 2" xfId="20742"/>
    <cellStyle name="SAPBEXHLevel2X 3 3" xfId="20743"/>
    <cellStyle name="SAPBEXHLevel2X 3 4" xfId="20744"/>
    <cellStyle name="SAPBEXHLevel2X 3 5" xfId="20745"/>
    <cellStyle name="SAPBEXHLevel2X 3 6" xfId="20746"/>
    <cellStyle name="SAPBEXHLevel2X 4" xfId="20747"/>
    <cellStyle name="SAPBEXHLevel2X 5" xfId="20748"/>
    <cellStyle name="SAPBEXHLevel2X 6" xfId="20749"/>
    <cellStyle name="SAPBEXHLevel2X 7" xfId="20750"/>
    <cellStyle name="SAPBEXHLevel2X 8" xfId="20751"/>
    <cellStyle name="SAPBEXHLevel2X 9" xfId="20752"/>
    <cellStyle name="SAPBEXHLevel3" xfId="20753"/>
    <cellStyle name="SAPBEXHLevel3 2" xfId="20754"/>
    <cellStyle name="SAPBEXHLevel3 3" xfId="20755"/>
    <cellStyle name="SAPBEXHLevel3 4" xfId="20756"/>
    <cellStyle name="SAPBEXHLevel3X" xfId="20757"/>
    <cellStyle name="SAPBEXHLevel3X 10" xfId="20758"/>
    <cellStyle name="SAPBEXHLevel3X 2" xfId="20759"/>
    <cellStyle name="SAPBEXHLevel3X 2 2" xfId="20760"/>
    <cellStyle name="SAPBEXHLevel3X 2 3" xfId="20761"/>
    <cellStyle name="SAPBEXHLevel3X 2 4" xfId="20762"/>
    <cellStyle name="SAPBEXHLevel3X 2 5" xfId="20763"/>
    <cellStyle name="SAPBEXHLevel3X 2 6" xfId="20764"/>
    <cellStyle name="SAPBEXHLevel3X 2 7" xfId="20765"/>
    <cellStyle name="SAPBEXHLevel3X 3" xfId="20766"/>
    <cellStyle name="SAPBEXHLevel3X 3 2" xfId="20767"/>
    <cellStyle name="SAPBEXHLevel3X 3 3" xfId="20768"/>
    <cellStyle name="SAPBEXHLevel3X 3 4" xfId="20769"/>
    <cellStyle name="SAPBEXHLevel3X 3 5" xfId="20770"/>
    <cellStyle name="SAPBEXHLevel3X 3 6" xfId="20771"/>
    <cellStyle name="SAPBEXHLevel3X 4" xfId="20772"/>
    <cellStyle name="SAPBEXHLevel3X 5" xfId="20773"/>
    <cellStyle name="SAPBEXHLevel3X 6" xfId="20774"/>
    <cellStyle name="SAPBEXHLevel3X 7" xfId="20775"/>
    <cellStyle name="SAPBEXHLevel3X 8" xfId="20776"/>
    <cellStyle name="SAPBEXHLevel3X 9" xfId="20777"/>
    <cellStyle name="SAPBEXinputData" xfId="20778"/>
    <cellStyle name="SAPBEXinputData 2" xfId="20779"/>
    <cellStyle name="SAPBEXinputData 2 2" xfId="20780"/>
    <cellStyle name="SAPBEXinputData 2 3" xfId="20781"/>
    <cellStyle name="SAPBEXinputData 2 4" xfId="20782"/>
    <cellStyle name="SAPBEXinputData 2 5" xfId="20783"/>
    <cellStyle name="SAPBEXinputData 2 6" xfId="20784"/>
    <cellStyle name="SAPBEXinputData 2 7" xfId="20785"/>
    <cellStyle name="SAPBEXinputData 3" xfId="20786"/>
    <cellStyle name="SAPBEXinputData 3 2" xfId="20787"/>
    <cellStyle name="SAPBEXinputData 3 3" xfId="20788"/>
    <cellStyle name="SAPBEXinputData 3 4" xfId="20789"/>
    <cellStyle name="SAPBEXinputData 3 5" xfId="20790"/>
    <cellStyle name="SAPBEXinputData 3 6" xfId="20791"/>
    <cellStyle name="SAPBEXinputData 4" xfId="20792"/>
    <cellStyle name="SAPBEXinputData 5" xfId="20793"/>
    <cellStyle name="SAPBEXinputData 6" xfId="20794"/>
    <cellStyle name="SAPBEXinputData 7" xfId="20795"/>
    <cellStyle name="SAPBEXinputData 8" xfId="20796"/>
    <cellStyle name="SAPBEXinputData 9" xfId="20797"/>
    <cellStyle name="SAPBEXItemHeader" xfId="20798"/>
    <cellStyle name="SAPBEXItemHeader 2" xfId="20799"/>
    <cellStyle name="SAPBEXItemHeader 2 2" xfId="20800"/>
    <cellStyle name="SAPBEXItemHeader 2 3" xfId="20801"/>
    <cellStyle name="SAPBEXItemHeader 2 4" xfId="20802"/>
    <cellStyle name="SAPBEXItemHeader 2 5" xfId="20803"/>
    <cellStyle name="SAPBEXItemHeader 2 6" xfId="20804"/>
    <cellStyle name="SAPBEXItemHeader 2 7" xfId="20805"/>
    <cellStyle name="SAPBEXItemHeader 3" xfId="20806"/>
    <cellStyle name="SAPBEXItemHeader 3 2" xfId="20807"/>
    <cellStyle name="SAPBEXItemHeader 3 3" xfId="20808"/>
    <cellStyle name="SAPBEXItemHeader 3 4" xfId="20809"/>
    <cellStyle name="SAPBEXItemHeader 3 5" xfId="20810"/>
    <cellStyle name="SAPBEXItemHeader 3 6" xfId="20811"/>
    <cellStyle name="SAPBEXItemHeader 4" xfId="20812"/>
    <cellStyle name="SAPBEXItemHeader 5" xfId="20813"/>
    <cellStyle name="SAPBEXItemHeader 6" xfId="20814"/>
    <cellStyle name="SAPBEXItemHeader 7" xfId="20815"/>
    <cellStyle name="SAPBEXItemHeader 8" xfId="20816"/>
    <cellStyle name="SAPBEXresData" xfId="20817"/>
    <cellStyle name="SAPBEXresData 10" xfId="20818"/>
    <cellStyle name="SAPBEXresData 2" xfId="20819"/>
    <cellStyle name="SAPBEXresData 2 2" xfId="20820"/>
    <cellStyle name="SAPBEXresData 2 3" xfId="20821"/>
    <cellStyle name="SAPBEXresData 2 4" xfId="20822"/>
    <cellStyle name="SAPBEXresData 2 5" xfId="20823"/>
    <cellStyle name="SAPBEXresData 2 6" xfId="20824"/>
    <cellStyle name="SAPBEXresData 2 7" xfId="20825"/>
    <cellStyle name="SAPBEXresData 3" xfId="20826"/>
    <cellStyle name="SAPBEXresData 3 2" xfId="20827"/>
    <cellStyle name="SAPBEXresData 3 3" xfId="20828"/>
    <cellStyle name="SAPBEXresData 3 4" xfId="20829"/>
    <cellStyle name="SAPBEXresData 3 5" xfId="20830"/>
    <cellStyle name="SAPBEXresData 3 6" xfId="20831"/>
    <cellStyle name="SAPBEXresData 4" xfId="20832"/>
    <cellStyle name="SAPBEXresData 5" xfId="20833"/>
    <cellStyle name="SAPBEXresData 6" xfId="20834"/>
    <cellStyle name="SAPBEXresData 7" xfId="20835"/>
    <cellStyle name="SAPBEXresData 8" xfId="20836"/>
    <cellStyle name="SAPBEXresData 9" xfId="20837"/>
    <cellStyle name="SAPBEXresDataEmph" xfId="20838"/>
    <cellStyle name="SAPBEXresDataEmph 10" xfId="20839"/>
    <cellStyle name="SAPBEXresDataEmph 2" xfId="20840"/>
    <cellStyle name="SAPBEXresDataEmph 2 2" xfId="20841"/>
    <cellStyle name="SAPBEXresDataEmph 2 3" xfId="20842"/>
    <cellStyle name="SAPBEXresDataEmph 2 4" xfId="20843"/>
    <cellStyle name="SAPBEXresDataEmph 2 5" xfId="20844"/>
    <cellStyle name="SAPBEXresDataEmph 2 6" xfId="20845"/>
    <cellStyle name="SAPBEXresDataEmph 2 7" xfId="20846"/>
    <cellStyle name="SAPBEXresDataEmph 3" xfId="20847"/>
    <cellStyle name="SAPBEXresDataEmph 3 2" xfId="20848"/>
    <cellStyle name="SAPBEXresDataEmph 3 3" xfId="20849"/>
    <cellStyle name="SAPBEXresDataEmph 3 4" xfId="20850"/>
    <cellStyle name="SAPBEXresDataEmph 3 5" xfId="20851"/>
    <cellStyle name="SAPBEXresDataEmph 3 6" xfId="20852"/>
    <cellStyle name="SAPBEXresDataEmph 4" xfId="20853"/>
    <cellStyle name="SAPBEXresDataEmph 5" xfId="20854"/>
    <cellStyle name="SAPBEXresDataEmph 6" xfId="20855"/>
    <cellStyle name="SAPBEXresDataEmph 7" xfId="20856"/>
    <cellStyle name="SAPBEXresDataEmph 8" xfId="20857"/>
    <cellStyle name="SAPBEXresDataEmph 9" xfId="20858"/>
    <cellStyle name="SAPBEXresItem" xfId="20859"/>
    <cellStyle name="SAPBEXresItem 10" xfId="20860"/>
    <cellStyle name="SAPBEXresItem 2" xfId="20861"/>
    <cellStyle name="SAPBEXresItem 2 2" xfId="20862"/>
    <cellStyle name="SAPBEXresItem 2 3" xfId="20863"/>
    <cellStyle name="SAPBEXresItem 2 4" xfId="20864"/>
    <cellStyle name="SAPBEXresItem 2 5" xfId="20865"/>
    <cellStyle name="SAPBEXresItem 2 6" xfId="20866"/>
    <cellStyle name="SAPBEXresItem 2 7" xfId="20867"/>
    <cellStyle name="SAPBEXresItem 3" xfId="20868"/>
    <cellStyle name="SAPBEXresItem 3 2" xfId="20869"/>
    <cellStyle name="SAPBEXresItem 3 3" xfId="20870"/>
    <cellStyle name="SAPBEXresItem 3 4" xfId="20871"/>
    <cellStyle name="SAPBEXresItem 3 5" xfId="20872"/>
    <cellStyle name="SAPBEXresItem 3 6" xfId="20873"/>
    <cellStyle name="SAPBEXresItem 4" xfId="20874"/>
    <cellStyle name="SAPBEXresItem 5" xfId="20875"/>
    <cellStyle name="SAPBEXresItem 6" xfId="20876"/>
    <cellStyle name="SAPBEXresItem 7" xfId="20877"/>
    <cellStyle name="SAPBEXresItem 8" xfId="20878"/>
    <cellStyle name="SAPBEXresItem 9" xfId="20879"/>
    <cellStyle name="SAPBEXresItemX" xfId="20880"/>
    <cellStyle name="SAPBEXresItemX 10" xfId="20881"/>
    <cellStyle name="SAPBEXresItemX 2" xfId="20882"/>
    <cellStyle name="SAPBEXresItemX 2 2" xfId="20883"/>
    <cellStyle name="SAPBEXresItemX 2 3" xfId="20884"/>
    <cellStyle name="SAPBEXresItemX 2 4" xfId="20885"/>
    <cellStyle name="SAPBEXresItemX 2 5" xfId="20886"/>
    <cellStyle name="SAPBEXresItemX 2 6" xfId="20887"/>
    <cellStyle name="SAPBEXresItemX 2 7" xfId="20888"/>
    <cellStyle name="SAPBEXresItemX 3" xfId="20889"/>
    <cellStyle name="SAPBEXresItemX 3 2" xfId="20890"/>
    <cellStyle name="SAPBEXresItemX 3 3" xfId="20891"/>
    <cellStyle name="SAPBEXresItemX 3 4" xfId="20892"/>
    <cellStyle name="SAPBEXresItemX 3 5" xfId="20893"/>
    <cellStyle name="SAPBEXresItemX 3 6" xfId="20894"/>
    <cellStyle name="SAPBEXresItemX 4" xfId="20895"/>
    <cellStyle name="SAPBEXresItemX 5" xfId="20896"/>
    <cellStyle name="SAPBEXresItemX 6" xfId="20897"/>
    <cellStyle name="SAPBEXresItemX 7" xfId="20898"/>
    <cellStyle name="SAPBEXresItemX 8" xfId="20899"/>
    <cellStyle name="SAPBEXresItemX 9" xfId="20900"/>
    <cellStyle name="SAPBEXstdData" xfId="20901"/>
    <cellStyle name="SAPBEXstdData 10" xfId="20902"/>
    <cellStyle name="SAPBEXstdData 11" xfId="20903"/>
    <cellStyle name="SAPBEXstdData 2" xfId="20904"/>
    <cellStyle name="SAPBEXstdData 2 2" xfId="20905"/>
    <cellStyle name="SAPBEXstdData 2 2 2" xfId="20906"/>
    <cellStyle name="SAPBEXstdData 2 2 3" xfId="20907"/>
    <cellStyle name="SAPBEXstdData 2 2 4" xfId="20908"/>
    <cellStyle name="SAPBEXstdData 2 2 5" xfId="20909"/>
    <cellStyle name="SAPBEXstdData 2 2 6" xfId="20910"/>
    <cellStyle name="SAPBEXstdData 2 2 7" xfId="20911"/>
    <cellStyle name="SAPBEXstdData 2 3" xfId="20912"/>
    <cellStyle name="SAPBEXstdData 2 3 2" xfId="20913"/>
    <cellStyle name="SAPBEXstdData 2 3 3" xfId="20914"/>
    <cellStyle name="SAPBEXstdData 2 3 4" xfId="20915"/>
    <cellStyle name="SAPBEXstdData 2 3 5" xfId="20916"/>
    <cellStyle name="SAPBEXstdData 2 3 6" xfId="20917"/>
    <cellStyle name="SAPBEXstdData 2 4" xfId="20918"/>
    <cellStyle name="SAPBEXstdData 2 5" xfId="20919"/>
    <cellStyle name="SAPBEXstdData 2 6" xfId="20920"/>
    <cellStyle name="SAPBEXstdData 2 7" xfId="20921"/>
    <cellStyle name="SAPBEXstdData 2 8" xfId="20922"/>
    <cellStyle name="SAPBEXstdData 3" xfId="20923"/>
    <cellStyle name="SAPBEXstdData 3 2" xfId="20924"/>
    <cellStyle name="SAPBEXstdData 3 3" xfId="20925"/>
    <cellStyle name="SAPBEXstdData 3 4" xfId="20926"/>
    <cellStyle name="SAPBEXstdData 3 5" xfId="20927"/>
    <cellStyle name="SAPBEXstdData 3 6" xfId="20928"/>
    <cellStyle name="SAPBEXstdData 3 7" xfId="20929"/>
    <cellStyle name="SAPBEXstdData 4" xfId="20930"/>
    <cellStyle name="SAPBEXstdData 4 2" xfId="20931"/>
    <cellStyle name="SAPBEXstdData 4 3" xfId="20932"/>
    <cellStyle name="SAPBEXstdData 4 4" xfId="20933"/>
    <cellStyle name="SAPBEXstdData 4 5" xfId="20934"/>
    <cellStyle name="SAPBEXstdData 4 6" xfId="20935"/>
    <cellStyle name="SAPBEXstdData 5" xfId="20936"/>
    <cellStyle name="SAPBEXstdData 6" xfId="20937"/>
    <cellStyle name="SAPBEXstdData 7" xfId="20938"/>
    <cellStyle name="SAPBEXstdData 8" xfId="20939"/>
    <cellStyle name="SAPBEXstdData 9" xfId="20940"/>
    <cellStyle name="SAPBEXstdDataEmph" xfId="20941"/>
    <cellStyle name="SAPBEXstdDataEmph 10" xfId="20942"/>
    <cellStyle name="SAPBEXstdDataEmph 2" xfId="20943"/>
    <cellStyle name="SAPBEXstdDataEmph 2 2" xfId="20944"/>
    <cellStyle name="SAPBEXstdDataEmph 2 3" xfId="20945"/>
    <cellStyle name="SAPBEXstdDataEmph 2 4" xfId="20946"/>
    <cellStyle name="SAPBEXstdDataEmph 2 5" xfId="20947"/>
    <cellStyle name="SAPBEXstdDataEmph 2 6" xfId="20948"/>
    <cellStyle name="SAPBEXstdDataEmph 2 7" xfId="20949"/>
    <cellStyle name="SAPBEXstdDataEmph 3" xfId="20950"/>
    <cellStyle name="SAPBEXstdDataEmph 3 2" xfId="20951"/>
    <cellStyle name="SAPBEXstdDataEmph 3 3" xfId="20952"/>
    <cellStyle name="SAPBEXstdDataEmph 3 4" xfId="20953"/>
    <cellStyle name="SAPBEXstdDataEmph 3 5" xfId="20954"/>
    <cellStyle name="SAPBEXstdDataEmph 3 6" xfId="20955"/>
    <cellStyle name="SAPBEXstdDataEmph 4" xfId="20956"/>
    <cellStyle name="SAPBEXstdDataEmph 5" xfId="20957"/>
    <cellStyle name="SAPBEXstdDataEmph 6" xfId="20958"/>
    <cellStyle name="SAPBEXstdDataEmph 7" xfId="20959"/>
    <cellStyle name="SAPBEXstdDataEmph 8" xfId="20960"/>
    <cellStyle name="SAPBEXstdDataEmph 9" xfId="20961"/>
    <cellStyle name="SAPBEXstdItem" xfId="20962"/>
    <cellStyle name="SAPBEXstdItem 2" xfId="20963"/>
    <cellStyle name="SAPBEXstdItem 2 2" xfId="20964"/>
    <cellStyle name="SAPBEXstdItem 2 2 2" xfId="20965"/>
    <cellStyle name="SAPBEXstdItem 2 2 3" xfId="20966"/>
    <cellStyle name="SAPBEXstdItem 2 2 4" xfId="20967"/>
    <cellStyle name="SAPBEXstdItem 2 2 5" xfId="20968"/>
    <cellStyle name="SAPBEXstdItem 2 2 6" xfId="20969"/>
    <cellStyle name="SAPBEXstdItem 2 2 7" xfId="20970"/>
    <cellStyle name="SAPBEXstdItem 2 3" xfId="20971"/>
    <cellStyle name="SAPBEXstdItem 2 3 2" xfId="20972"/>
    <cellStyle name="SAPBEXstdItem 2 3 3" xfId="20973"/>
    <cellStyle name="SAPBEXstdItem 2 3 4" xfId="20974"/>
    <cellStyle name="SAPBEXstdItem 2 3 5" xfId="20975"/>
    <cellStyle name="SAPBEXstdItem 2 3 6" xfId="20976"/>
    <cellStyle name="SAPBEXstdItem 2 4" xfId="20977"/>
    <cellStyle name="SAPBEXstdItem 2 5" xfId="20978"/>
    <cellStyle name="SAPBEXstdItem 2 6" xfId="20979"/>
    <cellStyle name="SAPBEXstdItem 2 7" xfId="20980"/>
    <cellStyle name="SAPBEXstdItem 2 8" xfId="20981"/>
    <cellStyle name="SAPBEXstdItem 3" xfId="20982"/>
    <cellStyle name="SAPBEXstdItem 4" xfId="20983"/>
    <cellStyle name="SAPBEXstdItem 5" xfId="20984"/>
    <cellStyle name="SAPBEXstdItemX" xfId="20985"/>
    <cellStyle name="SAPBEXstdItemX 2" xfId="20986"/>
    <cellStyle name="SAPBEXstdItemX 3" xfId="20987"/>
    <cellStyle name="SAPBEXstdItemX 4" xfId="20988"/>
    <cellStyle name="SAPBEXtitle" xfId="20989"/>
    <cellStyle name="SAPBEXtitle 2" xfId="20990"/>
    <cellStyle name="SAPBEXunassignedItem" xfId="20991"/>
    <cellStyle name="SAPBEXunassignedItem 2" xfId="20992"/>
    <cellStyle name="SAPBEXunassignedItem 2 2" xfId="20993"/>
    <cellStyle name="SAPBEXunassignedItem 2 3" xfId="20994"/>
    <cellStyle name="SAPBEXunassignedItem 2 4" xfId="20995"/>
    <cellStyle name="SAPBEXunassignedItem 2 5" xfId="20996"/>
    <cellStyle name="SAPBEXunassignedItem 2 6" xfId="20997"/>
    <cellStyle name="SAPBEXunassignedItem 2 7" xfId="20998"/>
    <cellStyle name="SAPBEXunassignedItem 3" xfId="20999"/>
    <cellStyle name="SAPBEXunassignedItem 3 2" xfId="21000"/>
    <cellStyle name="SAPBEXunassignedItem 3 3" xfId="21001"/>
    <cellStyle name="SAPBEXunassignedItem 3 4" xfId="21002"/>
    <cellStyle name="SAPBEXunassignedItem 3 5" xfId="21003"/>
    <cellStyle name="SAPBEXunassignedItem 3 6" xfId="21004"/>
    <cellStyle name="SAPBEXunassignedItem 4" xfId="21005"/>
    <cellStyle name="SAPBEXunassignedItem 5" xfId="21006"/>
    <cellStyle name="SAPBEXunassignedItem 6" xfId="21007"/>
    <cellStyle name="SAPBEXunassignedItem 7" xfId="21008"/>
    <cellStyle name="SAPBEXunassignedItem 8" xfId="21009"/>
    <cellStyle name="SAPBEXundefined" xfId="21010"/>
    <cellStyle name="SAPBEXundefined 10" xfId="21011"/>
    <cellStyle name="SAPBEXundefined 2" xfId="21012"/>
    <cellStyle name="SAPBEXundefined 2 2" xfId="21013"/>
    <cellStyle name="SAPBEXundefined 2 3" xfId="21014"/>
    <cellStyle name="SAPBEXundefined 2 4" xfId="21015"/>
    <cellStyle name="SAPBEXundefined 2 5" xfId="21016"/>
    <cellStyle name="SAPBEXundefined 2 6" xfId="21017"/>
    <cellStyle name="SAPBEXundefined 2 7" xfId="21018"/>
    <cellStyle name="SAPBEXundefined 3" xfId="21019"/>
    <cellStyle name="SAPBEXundefined 3 2" xfId="21020"/>
    <cellStyle name="SAPBEXundefined 3 3" xfId="21021"/>
    <cellStyle name="SAPBEXundefined 3 4" xfId="21022"/>
    <cellStyle name="SAPBEXundefined 3 5" xfId="21023"/>
    <cellStyle name="SAPBEXundefined 3 6" xfId="21024"/>
    <cellStyle name="SAPBEXundefined 4" xfId="21025"/>
    <cellStyle name="SAPBEXundefined 5" xfId="21026"/>
    <cellStyle name="SAPBEXundefined 6" xfId="21027"/>
    <cellStyle name="SAPBEXundefined 7" xfId="21028"/>
    <cellStyle name="SAPBEXundefined 8" xfId="21029"/>
    <cellStyle name="SAPBEXundefined 9" xfId="21030"/>
    <cellStyle name="ScotchRule" xfId="21031"/>
    <cellStyle name="ScotchRule 2" xfId="21032"/>
    <cellStyle name="ScotchRule 2 2" xfId="21033"/>
    <cellStyle name="ScotchRule 2 2 2" xfId="21034"/>
    <cellStyle name="ScotchRule 2 2 2 10" xfId="21035"/>
    <cellStyle name="ScotchRule 2 2 2 11" xfId="21036"/>
    <cellStyle name="ScotchRule 2 2 2 12" xfId="21037"/>
    <cellStyle name="ScotchRule 2 2 2 13" xfId="21038"/>
    <cellStyle name="ScotchRule 2 2 2 14" xfId="21039"/>
    <cellStyle name="ScotchRule 2 2 2 15" xfId="21040"/>
    <cellStyle name="ScotchRule 2 2 2 16" xfId="21041"/>
    <cellStyle name="ScotchRule 2 2 2 17" xfId="21042"/>
    <cellStyle name="ScotchRule 2 2 2 18" xfId="21043"/>
    <cellStyle name="ScotchRule 2 2 2 2" xfId="21044"/>
    <cellStyle name="ScotchRule 2 2 2 2 10" xfId="21045"/>
    <cellStyle name="ScotchRule 2 2 2 2 11" xfId="21046"/>
    <cellStyle name="ScotchRule 2 2 2 2 12" xfId="21047"/>
    <cellStyle name="ScotchRule 2 2 2 2 13" xfId="21048"/>
    <cellStyle name="ScotchRule 2 2 2 2 14" xfId="21049"/>
    <cellStyle name="ScotchRule 2 2 2 2 15" xfId="21050"/>
    <cellStyle name="ScotchRule 2 2 2 2 16" xfId="21051"/>
    <cellStyle name="ScotchRule 2 2 2 2 17" xfId="21052"/>
    <cellStyle name="ScotchRule 2 2 2 2 18" xfId="21053"/>
    <cellStyle name="ScotchRule 2 2 2 2 19" xfId="21054"/>
    <cellStyle name="ScotchRule 2 2 2 2 2" xfId="21055"/>
    <cellStyle name="ScotchRule 2 2 2 2 20" xfId="21056"/>
    <cellStyle name="ScotchRule 2 2 2 2 21" xfId="21057"/>
    <cellStyle name="ScotchRule 2 2 2 2 22" xfId="21058"/>
    <cellStyle name="ScotchRule 2 2 2 2 23" xfId="21059"/>
    <cellStyle name="ScotchRule 2 2 2 2 24" xfId="21060"/>
    <cellStyle name="ScotchRule 2 2 2 2 25" xfId="21061"/>
    <cellStyle name="ScotchRule 2 2 2 2 26" xfId="21062"/>
    <cellStyle name="ScotchRule 2 2 2 2 27" xfId="21063"/>
    <cellStyle name="ScotchRule 2 2 2 2 28" xfId="21064"/>
    <cellStyle name="ScotchRule 2 2 2 2 29" xfId="21065"/>
    <cellStyle name="ScotchRule 2 2 2 2 3" xfId="21066"/>
    <cellStyle name="ScotchRule 2 2 2 2 30" xfId="21067"/>
    <cellStyle name="ScotchRule 2 2 2 2 31" xfId="21068"/>
    <cellStyle name="ScotchRule 2 2 2 2 32" xfId="21069"/>
    <cellStyle name="ScotchRule 2 2 2 2 33" xfId="21070"/>
    <cellStyle name="ScotchRule 2 2 2 2 34" xfId="21071"/>
    <cellStyle name="ScotchRule 2 2 2 2 35" xfId="21072"/>
    <cellStyle name="ScotchRule 2 2 2 2 36" xfId="21073"/>
    <cellStyle name="ScotchRule 2 2 2 2 37" xfId="21074"/>
    <cellStyle name="ScotchRule 2 2 2 2 38" xfId="21075"/>
    <cellStyle name="ScotchRule 2 2 2 2 39" xfId="21076"/>
    <cellStyle name="ScotchRule 2 2 2 2 4" xfId="21077"/>
    <cellStyle name="ScotchRule 2 2 2 2 40" xfId="21078"/>
    <cellStyle name="ScotchRule 2 2 2 2 41" xfId="21079"/>
    <cellStyle name="ScotchRule 2 2 2 2 42" xfId="21080"/>
    <cellStyle name="ScotchRule 2 2 2 2 43" xfId="21081"/>
    <cellStyle name="ScotchRule 2 2 2 2 44" xfId="21082"/>
    <cellStyle name="ScotchRule 2 2 2 2 45" xfId="21083"/>
    <cellStyle name="ScotchRule 2 2 2 2 46" xfId="21084"/>
    <cellStyle name="ScotchRule 2 2 2 2 47" xfId="21085"/>
    <cellStyle name="ScotchRule 2 2 2 2 48" xfId="21086"/>
    <cellStyle name="ScotchRule 2 2 2 2 49" xfId="21087"/>
    <cellStyle name="ScotchRule 2 2 2 2 5" xfId="21088"/>
    <cellStyle name="ScotchRule 2 2 2 2 50" xfId="21089"/>
    <cellStyle name="ScotchRule 2 2 2 2 51" xfId="21090"/>
    <cellStyle name="ScotchRule 2 2 2 2 52" xfId="21091"/>
    <cellStyle name="ScotchRule 2 2 2 2 53" xfId="21092"/>
    <cellStyle name="ScotchRule 2 2 2 2 54" xfId="21093"/>
    <cellStyle name="ScotchRule 2 2 2 2 55" xfId="21094"/>
    <cellStyle name="ScotchRule 2 2 2 2 56" xfId="21095"/>
    <cellStyle name="ScotchRule 2 2 2 2 57" xfId="21096"/>
    <cellStyle name="ScotchRule 2 2 2 2 58" xfId="21097"/>
    <cellStyle name="ScotchRule 2 2 2 2 59" xfId="21098"/>
    <cellStyle name="ScotchRule 2 2 2 2 6" xfId="21099"/>
    <cellStyle name="ScotchRule 2 2 2 2 60" xfId="21100"/>
    <cellStyle name="ScotchRule 2 2 2 2 61" xfId="21101"/>
    <cellStyle name="ScotchRule 2 2 2 2 62" xfId="21102"/>
    <cellStyle name="ScotchRule 2 2 2 2 63" xfId="21103"/>
    <cellStyle name="ScotchRule 2 2 2 2 64" xfId="21104"/>
    <cellStyle name="ScotchRule 2 2 2 2 7" xfId="21105"/>
    <cellStyle name="ScotchRule 2 2 2 2 8" xfId="21106"/>
    <cellStyle name="ScotchRule 2 2 2 2 9" xfId="21107"/>
    <cellStyle name="ScotchRule 2 2 2 3" xfId="21108"/>
    <cellStyle name="ScotchRule 2 2 2 4" xfId="21109"/>
    <cellStyle name="ScotchRule 2 2 2 5" xfId="21110"/>
    <cellStyle name="ScotchRule 2 2 2 6" xfId="21111"/>
    <cellStyle name="ScotchRule 2 2 2 7" xfId="21112"/>
    <cellStyle name="ScotchRule 2 2 2 8" xfId="21113"/>
    <cellStyle name="ScotchRule 2 2 2 9" xfId="21114"/>
    <cellStyle name="ScotchRule 2 2 3" xfId="21115"/>
    <cellStyle name="ScotchRule 2 2 3 10" xfId="21116"/>
    <cellStyle name="ScotchRule 2 2 3 11" xfId="21117"/>
    <cellStyle name="ScotchRule 2 2 3 12" xfId="21118"/>
    <cellStyle name="ScotchRule 2 2 3 13" xfId="21119"/>
    <cellStyle name="ScotchRule 2 2 3 14" xfId="21120"/>
    <cellStyle name="ScotchRule 2 2 3 15" xfId="21121"/>
    <cellStyle name="ScotchRule 2 2 3 16" xfId="21122"/>
    <cellStyle name="ScotchRule 2 2 3 17" xfId="21123"/>
    <cellStyle name="ScotchRule 2 2 3 18" xfId="21124"/>
    <cellStyle name="ScotchRule 2 2 3 19" xfId="21125"/>
    <cellStyle name="ScotchRule 2 2 3 2" xfId="21126"/>
    <cellStyle name="ScotchRule 2 2 3 2 10" xfId="21127"/>
    <cellStyle name="ScotchRule 2 2 3 2 11" xfId="21128"/>
    <cellStyle name="ScotchRule 2 2 3 2 12" xfId="21129"/>
    <cellStyle name="ScotchRule 2 2 3 2 13" xfId="21130"/>
    <cellStyle name="ScotchRule 2 2 3 2 14" xfId="21131"/>
    <cellStyle name="ScotchRule 2 2 3 2 15" xfId="21132"/>
    <cellStyle name="ScotchRule 2 2 3 2 16" xfId="21133"/>
    <cellStyle name="ScotchRule 2 2 3 2 17" xfId="21134"/>
    <cellStyle name="ScotchRule 2 2 3 2 18" xfId="21135"/>
    <cellStyle name="ScotchRule 2 2 3 2 19" xfId="21136"/>
    <cellStyle name="ScotchRule 2 2 3 2 2" xfId="21137"/>
    <cellStyle name="ScotchRule 2 2 3 2 20" xfId="21138"/>
    <cellStyle name="ScotchRule 2 2 3 2 21" xfId="21139"/>
    <cellStyle name="ScotchRule 2 2 3 2 22" xfId="21140"/>
    <cellStyle name="ScotchRule 2 2 3 2 23" xfId="21141"/>
    <cellStyle name="ScotchRule 2 2 3 2 24" xfId="21142"/>
    <cellStyle name="ScotchRule 2 2 3 2 25" xfId="21143"/>
    <cellStyle name="ScotchRule 2 2 3 2 26" xfId="21144"/>
    <cellStyle name="ScotchRule 2 2 3 2 27" xfId="21145"/>
    <cellStyle name="ScotchRule 2 2 3 2 28" xfId="21146"/>
    <cellStyle name="ScotchRule 2 2 3 2 29" xfId="21147"/>
    <cellStyle name="ScotchRule 2 2 3 2 3" xfId="21148"/>
    <cellStyle name="ScotchRule 2 2 3 2 30" xfId="21149"/>
    <cellStyle name="ScotchRule 2 2 3 2 31" xfId="21150"/>
    <cellStyle name="ScotchRule 2 2 3 2 32" xfId="21151"/>
    <cellStyle name="ScotchRule 2 2 3 2 33" xfId="21152"/>
    <cellStyle name="ScotchRule 2 2 3 2 34" xfId="21153"/>
    <cellStyle name="ScotchRule 2 2 3 2 35" xfId="21154"/>
    <cellStyle name="ScotchRule 2 2 3 2 36" xfId="21155"/>
    <cellStyle name="ScotchRule 2 2 3 2 37" xfId="21156"/>
    <cellStyle name="ScotchRule 2 2 3 2 38" xfId="21157"/>
    <cellStyle name="ScotchRule 2 2 3 2 39" xfId="21158"/>
    <cellStyle name="ScotchRule 2 2 3 2 4" xfId="21159"/>
    <cellStyle name="ScotchRule 2 2 3 2 40" xfId="21160"/>
    <cellStyle name="ScotchRule 2 2 3 2 41" xfId="21161"/>
    <cellStyle name="ScotchRule 2 2 3 2 42" xfId="21162"/>
    <cellStyle name="ScotchRule 2 2 3 2 43" xfId="21163"/>
    <cellStyle name="ScotchRule 2 2 3 2 44" xfId="21164"/>
    <cellStyle name="ScotchRule 2 2 3 2 45" xfId="21165"/>
    <cellStyle name="ScotchRule 2 2 3 2 46" xfId="21166"/>
    <cellStyle name="ScotchRule 2 2 3 2 47" xfId="21167"/>
    <cellStyle name="ScotchRule 2 2 3 2 48" xfId="21168"/>
    <cellStyle name="ScotchRule 2 2 3 2 49" xfId="21169"/>
    <cellStyle name="ScotchRule 2 2 3 2 5" xfId="21170"/>
    <cellStyle name="ScotchRule 2 2 3 2 50" xfId="21171"/>
    <cellStyle name="ScotchRule 2 2 3 2 51" xfId="21172"/>
    <cellStyle name="ScotchRule 2 2 3 2 52" xfId="21173"/>
    <cellStyle name="ScotchRule 2 2 3 2 53" xfId="21174"/>
    <cellStyle name="ScotchRule 2 2 3 2 54" xfId="21175"/>
    <cellStyle name="ScotchRule 2 2 3 2 55" xfId="21176"/>
    <cellStyle name="ScotchRule 2 2 3 2 56" xfId="21177"/>
    <cellStyle name="ScotchRule 2 2 3 2 57" xfId="21178"/>
    <cellStyle name="ScotchRule 2 2 3 2 58" xfId="21179"/>
    <cellStyle name="ScotchRule 2 2 3 2 59" xfId="21180"/>
    <cellStyle name="ScotchRule 2 2 3 2 6" xfId="21181"/>
    <cellStyle name="ScotchRule 2 2 3 2 60" xfId="21182"/>
    <cellStyle name="ScotchRule 2 2 3 2 61" xfId="21183"/>
    <cellStyle name="ScotchRule 2 2 3 2 62" xfId="21184"/>
    <cellStyle name="ScotchRule 2 2 3 2 63" xfId="21185"/>
    <cellStyle name="ScotchRule 2 2 3 2 64" xfId="21186"/>
    <cellStyle name="ScotchRule 2 2 3 2 7" xfId="21187"/>
    <cellStyle name="ScotchRule 2 2 3 2 8" xfId="21188"/>
    <cellStyle name="ScotchRule 2 2 3 2 9" xfId="21189"/>
    <cellStyle name="ScotchRule 2 2 3 20" xfId="21190"/>
    <cellStyle name="ScotchRule 2 2 3 21" xfId="21191"/>
    <cellStyle name="ScotchRule 2 2 3 22" xfId="21192"/>
    <cellStyle name="ScotchRule 2 2 3 23" xfId="21193"/>
    <cellStyle name="ScotchRule 2 2 3 24" xfId="21194"/>
    <cellStyle name="ScotchRule 2 2 3 25" xfId="21195"/>
    <cellStyle name="ScotchRule 2 2 3 26" xfId="21196"/>
    <cellStyle name="ScotchRule 2 2 3 27" xfId="21197"/>
    <cellStyle name="ScotchRule 2 2 3 28" xfId="21198"/>
    <cellStyle name="ScotchRule 2 2 3 29" xfId="21199"/>
    <cellStyle name="ScotchRule 2 2 3 3" xfId="21200"/>
    <cellStyle name="ScotchRule 2 2 3 30" xfId="21201"/>
    <cellStyle name="ScotchRule 2 2 3 31" xfId="21202"/>
    <cellStyle name="ScotchRule 2 2 3 32" xfId="21203"/>
    <cellStyle name="ScotchRule 2 2 3 33" xfId="21204"/>
    <cellStyle name="ScotchRule 2 2 3 34" xfId="21205"/>
    <cellStyle name="ScotchRule 2 2 3 35" xfId="21206"/>
    <cellStyle name="ScotchRule 2 2 3 36" xfId="21207"/>
    <cellStyle name="ScotchRule 2 2 3 37" xfId="21208"/>
    <cellStyle name="ScotchRule 2 2 3 38" xfId="21209"/>
    <cellStyle name="ScotchRule 2 2 3 39" xfId="21210"/>
    <cellStyle name="ScotchRule 2 2 3 4" xfId="21211"/>
    <cellStyle name="ScotchRule 2 2 3 40" xfId="21212"/>
    <cellStyle name="ScotchRule 2 2 3 41" xfId="21213"/>
    <cellStyle name="ScotchRule 2 2 3 42" xfId="21214"/>
    <cellStyle name="ScotchRule 2 2 3 43" xfId="21215"/>
    <cellStyle name="ScotchRule 2 2 3 44" xfId="21216"/>
    <cellStyle name="ScotchRule 2 2 3 45" xfId="21217"/>
    <cellStyle name="ScotchRule 2 2 3 46" xfId="21218"/>
    <cellStyle name="ScotchRule 2 2 3 47" xfId="21219"/>
    <cellStyle name="ScotchRule 2 2 3 48" xfId="21220"/>
    <cellStyle name="ScotchRule 2 2 3 5" xfId="21221"/>
    <cellStyle name="ScotchRule 2 2 3 6" xfId="21222"/>
    <cellStyle name="ScotchRule 2 2 3 7" xfId="21223"/>
    <cellStyle name="ScotchRule 2 2 3 8" xfId="21224"/>
    <cellStyle name="ScotchRule 2 2 3 9" xfId="21225"/>
    <cellStyle name="ScotchRule 2 2 4" xfId="21226"/>
    <cellStyle name="ScotchRule 2 2 4 10" xfId="21227"/>
    <cellStyle name="ScotchRule 2 2 4 11" xfId="21228"/>
    <cellStyle name="ScotchRule 2 2 4 12" xfId="21229"/>
    <cellStyle name="ScotchRule 2 2 4 13" xfId="21230"/>
    <cellStyle name="ScotchRule 2 2 4 14" xfId="21231"/>
    <cellStyle name="ScotchRule 2 2 4 15" xfId="21232"/>
    <cellStyle name="ScotchRule 2 2 4 16" xfId="21233"/>
    <cellStyle name="ScotchRule 2 2 4 17" xfId="21234"/>
    <cellStyle name="ScotchRule 2 2 4 18" xfId="21235"/>
    <cellStyle name="ScotchRule 2 2 4 19" xfId="21236"/>
    <cellStyle name="ScotchRule 2 2 4 2" xfId="21237"/>
    <cellStyle name="ScotchRule 2 2 4 2 10" xfId="21238"/>
    <cellStyle name="ScotchRule 2 2 4 2 11" xfId="21239"/>
    <cellStyle name="ScotchRule 2 2 4 2 12" xfId="21240"/>
    <cellStyle name="ScotchRule 2 2 4 2 13" xfId="21241"/>
    <cellStyle name="ScotchRule 2 2 4 2 14" xfId="21242"/>
    <cellStyle name="ScotchRule 2 2 4 2 15" xfId="21243"/>
    <cellStyle name="ScotchRule 2 2 4 2 16" xfId="21244"/>
    <cellStyle name="ScotchRule 2 2 4 2 17" xfId="21245"/>
    <cellStyle name="ScotchRule 2 2 4 2 18" xfId="21246"/>
    <cellStyle name="ScotchRule 2 2 4 2 19" xfId="21247"/>
    <cellStyle name="ScotchRule 2 2 4 2 2" xfId="21248"/>
    <cellStyle name="ScotchRule 2 2 4 2 20" xfId="21249"/>
    <cellStyle name="ScotchRule 2 2 4 2 21" xfId="21250"/>
    <cellStyle name="ScotchRule 2 2 4 2 22" xfId="21251"/>
    <cellStyle name="ScotchRule 2 2 4 2 23" xfId="21252"/>
    <cellStyle name="ScotchRule 2 2 4 2 24" xfId="21253"/>
    <cellStyle name="ScotchRule 2 2 4 2 25" xfId="21254"/>
    <cellStyle name="ScotchRule 2 2 4 2 26" xfId="21255"/>
    <cellStyle name="ScotchRule 2 2 4 2 27" xfId="21256"/>
    <cellStyle name="ScotchRule 2 2 4 2 28" xfId="21257"/>
    <cellStyle name="ScotchRule 2 2 4 2 29" xfId="21258"/>
    <cellStyle name="ScotchRule 2 2 4 2 3" xfId="21259"/>
    <cellStyle name="ScotchRule 2 2 4 2 30" xfId="21260"/>
    <cellStyle name="ScotchRule 2 2 4 2 31" xfId="21261"/>
    <cellStyle name="ScotchRule 2 2 4 2 32" xfId="21262"/>
    <cellStyle name="ScotchRule 2 2 4 2 33" xfId="21263"/>
    <cellStyle name="ScotchRule 2 2 4 2 34" xfId="21264"/>
    <cellStyle name="ScotchRule 2 2 4 2 35" xfId="21265"/>
    <cellStyle name="ScotchRule 2 2 4 2 36" xfId="21266"/>
    <cellStyle name="ScotchRule 2 2 4 2 37" xfId="21267"/>
    <cellStyle name="ScotchRule 2 2 4 2 38" xfId="21268"/>
    <cellStyle name="ScotchRule 2 2 4 2 39" xfId="21269"/>
    <cellStyle name="ScotchRule 2 2 4 2 4" xfId="21270"/>
    <cellStyle name="ScotchRule 2 2 4 2 40" xfId="21271"/>
    <cellStyle name="ScotchRule 2 2 4 2 41" xfId="21272"/>
    <cellStyle name="ScotchRule 2 2 4 2 42" xfId="21273"/>
    <cellStyle name="ScotchRule 2 2 4 2 43" xfId="21274"/>
    <cellStyle name="ScotchRule 2 2 4 2 44" xfId="21275"/>
    <cellStyle name="ScotchRule 2 2 4 2 45" xfId="21276"/>
    <cellStyle name="ScotchRule 2 2 4 2 46" xfId="21277"/>
    <cellStyle name="ScotchRule 2 2 4 2 47" xfId="21278"/>
    <cellStyle name="ScotchRule 2 2 4 2 48" xfId="21279"/>
    <cellStyle name="ScotchRule 2 2 4 2 49" xfId="21280"/>
    <cellStyle name="ScotchRule 2 2 4 2 5" xfId="21281"/>
    <cellStyle name="ScotchRule 2 2 4 2 50" xfId="21282"/>
    <cellStyle name="ScotchRule 2 2 4 2 51" xfId="21283"/>
    <cellStyle name="ScotchRule 2 2 4 2 52" xfId="21284"/>
    <cellStyle name="ScotchRule 2 2 4 2 53" xfId="21285"/>
    <cellStyle name="ScotchRule 2 2 4 2 54" xfId="21286"/>
    <cellStyle name="ScotchRule 2 2 4 2 55" xfId="21287"/>
    <cellStyle name="ScotchRule 2 2 4 2 56" xfId="21288"/>
    <cellStyle name="ScotchRule 2 2 4 2 57" xfId="21289"/>
    <cellStyle name="ScotchRule 2 2 4 2 58" xfId="21290"/>
    <cellStyle name="ScotchRule 2 2 4 2 59" xfId="21291"/>
    <cellStyle name="ScotchRule 2 2 4 2 6" xfId="21292"/>
    <cellStyle name="ScotchRule 2 2 4 2 60" xfId="21293"/>
    <cellStyle name="ScotchRule 2 2 4 2 61" xfId="21294"/>
    <cellStyle name="ScotchRule 2 2 4 2 62" xfId="21295"/>
    <cellStyle name="ScotchRule 2 2 4 2 63" xfId="21296"/>
    <cellStyle name="ScotchRule 2 2 4 2 64" xfId="21297"/>
    <cellStyle name="ScotchRule 2 2 4 2 65" xfId="21298"/>
    <cellStyle name="ScotchRule 2 2 4 2 66" xfId="21299"/>
    <cellStyle name="ScotchRule 2 2 4 2 7" xfId="21300"/>
    <cellStyle name="ScotchRule 2 2 4 2 8" xfId="21301"/>
    <cellStyle name="ScotchRule 2 2 4 2 9" xfId="21302"/>
    <cellStyle name="ScotchRule 2 2 4 20" xfId="21303"/>
    <cellStyle name="ScotchRule 2 2 4 21" xfId="21304"/>
    <cellStyle name="ScotchRule 2 2 4 22" xfId="21305"/>
    <cellStyle name="ScotchRule 2 2 4 23" xfId="21306"/>
    <cellStyle name="ScotchRule 2 2 4 24" xfId="21307"/>
    <cellStyle name="ScotchRule 2 2 4 25" xfId="21308"/>
    <cellStyle name="ScotchRule 2 2 4 26" xfId="21309"/>
    <cellStyle name="ScotchRule 2 2 4 27" xfId="21310"/>
    <cellStyle name="ScotchRule 2 2 4 28" xfId="21311"/>
    <cellStyle name="ScotchRule 2 2 4 29" xfId="21312"/>
    <cellStyle name="ScotchRule 2 2 4 3" xfId="21313"/>
    <cellStyle name="ScotchRule 2 2 4 30" xfId="21314"/>
    <cellStyle name="ScotchRule 2 2 4 31" xfId="21315"/>
    <cellStyle name="ScotchRule 2 2 4 32" xfId="21316"/>
    <cellStyle name="ScotchRule 2 2 4 33" xfId="21317"/>
    <cellStyle name="ScotchRule 2 2 4 34" xfId="21318"/>
    <cellStyle name="ScotchRule 2 2 4 35" xfId="21319"/>
    <cellStyle name="ScotchRule 2 2 4 36" xfId="21320"/>
    <cellStyle name="ScotchRule 2 2 4 37" xfId="21321"/>
    <cellStyle name="ScotchRule 2 2 4 38" xfId="21322"/>
    <cellStyle name="ScotchRule 2 2 4 39" xfId="21323"/>
    <cellStyle name="ScotchRule 2 2 4 4" xfId="21324"/>
    <cellStyle name="ScotchRule 2 2 4 40" xfId="21325"/>
    <cellStyle name="ScotchRule 2 2 4 41" xfId="21326"/>
    <cellStyle name="ScotchRule 2 2 4 42" xfId="21327"/>
    <cellStyle name="ScotchRule 2 2 4 43" xfId="21328"/>
    <cellStyle name="ScotchRule 2 2 4 44" xfId="21329"/>
    <cellStyle name="ScotchRule 2 2 4 45" xfId="21330"/>
    <cellStyle name="ScotchRule 2 2 4 46" xfId="21331"/>
    <cellStyle name="ScotchRule 2 2 4 47" xfId="21332"/>
    <cellStyle name="ScotchRule 2 2 4 48" xfId="21333"/>
    <cellStyle name="ScotchRule 2 2 4 5" xfId="21334"/>
    <cellStyle name="ScotchRule 2 2 4 6" xfId="21335"/>
    <cellStyle name="ScotchRule 2 2 4 7" xfId="21336"/>
    <cellStyle name="ScotchRule 2 2 4 8" xfId="21337"/>
    <cellStyle name="ScotchRule 2 2 4 9" xfId="21338"/>
    <cellStyle name="ScotchRule 2 2 5" xfId="21339"/>
    <cellStyle name="ScotchRule 2 2 6" xfId="21340"/>
    <cellStyle name="ScotchRule 2 3" xfId="21341"/>
    <cellStyle name="ScotchRule 2 3 10" xfId="21342"/>
    <cellStyle name="ScotchRule 2 3 11" xfId="21343"/>
    <cellStyle name="ScotchRule 2 3 12" xfId="21344"/>
    <cellStyle name="ScotchRule 2 3 13" xfId="21345"/>
    <cellStyle name="ScotchRule 2 3 14" xfId="21346"/>
    <cellStyle name="ScotchRule 2 3 15" xfId="21347"/>
    <cellStyle name="ScotchRule 2 3 16" xfId="21348"/>
    <cellStyle name="ScotchRule 2 3 17" xfId="21349"/>
    <cellStyle name="ScotchRule 2 3 18" xfId="21350"/>
    <cellStyle name="ScotchRule 2 3 19" xfId="21351"/>
    <cellStyle name="ScotchRule 2 3 2" xfId="21352"/>
    <cellStyle name="ScotchRule 2 3 2 10" xfId="21353"/>
    <cellStyle name="ScotchRule 2 3 2 11" xfId="21354"/>
    <cellStyle name="ScotchRule 2 3 2 12" xfId="21355"/>
    <cellStyle name="ScotchRule 2 3 2 13" xfId="21356"/>
    <cellStyle name="ScotchRule 2 3 2 14" xfId="21357"/>
    <cellStyle name="ScotchRule 2 3 2 15" xfId="21358"/>
    <cellStyle name="ScotchRule 2 3 2 16" xfId="21359"/>
    <cellStyle name="ScotchRule 2 3 2 17" xfId="21360"/>
    <cellStyle name="ScotchRule 2 3 2 18" xfId="21361"/>
    <cellStyle name="ScotchRule 2 3 2 19" xfId="21362"/>
    <cellStyle name="ScotchRule 2 3 2 2" xfId="21363"/>
    <cellStyle name="ScotchRule 2 3 2 20" xfId="21364"/>
    <cellStyle name="ScotchRule 2 3 2 21" xfId="21365"/>
    <cellStyle name="ScotchRule 2 3 2 22" xfId="21366"/>
    <cellStyle name="ScotchRule 2 3 2 23" xfId="21367"/>
    <cellStyle name="ScotchRule 2 3 2 24" xfId="21368"/>
    <cellStyle name="ScotchRule 2 3 2 25" xfId="21369"/>
    <cellStyle name="ScotchRule 2 3 2 26" xfId="21370"/>
    <cellStyle name="ScotchRule 2 3 2 27" xfId="21371"/>
    <cellStyle name="ScotchRule 2 3 2 28" xfId="21372"/>
    <cellStyle name="ScotchRule 2 3 2 29" xfId="21373"/>
    <cellStyle name="ScotchRule 2 3 2 3" xfId="21374"/>
    <cellStyle name="ScotchRule 2 3 2 30" xfId="21375"/>
    <cellStyle name="ScotchRule 2 3 2 31" xfId="21376"/>
    <cellStyle name="ScotchRule 2 3 2 32" xfId="21377"/>
    <cellStyle name="ScotchRule 2 3 2 33" xfId="21378"/>
    <cellStyle name="ScotchRule 2 3 2 34" xfId="21379"/>
    <cellStyle name="ScotchRule 2 3 2 35" xfId="21380"/>
    <cellStyle name="ScotchRule 2 3 2 36" xfId="21381"/>
    <cellStyle name="ScotchRule 2 3 2 37" xfId="21382"/>
    <cellStyle name="ScotchRule 2 3 2 38" xfId="21383"/>
    <cellStyle name="ScotchRule 2 3 2 39" xfId="21384"/>
    <cellStyle name="ScotchRule 2 3 2 4" xfId="21385"/>
    <cellStyle name="ScotchRule 2 3 2 40" xfId="21386"/>
    <cellStyle name="ScotchRule 2 3 2 41" xfId="21387"/>
    <cellStyle name="ScotchRule 2 3 2 42" xfId="21388"/>
    <cellStyle name="ScotchRule 2 3 2 43" xfId="21389"/>
    <cellStyle name="ScotchRule 2 3 2 44" xfId="21390"/>
    <cellStyle name="ScotchRule 2 3 2 45" xfId="21391"/>
    <cellStyle name="ScotchRule 2 3 2 46" xfId="21392"/>
    <cellStyle name="ScotchRule 2 3 2 47" xfId="21393"/>
    <cellStyle name="ScotchRule 2 3 2 48" xfId="21394"/>
    <cellStyle name="ScotchRule 2 3 2 49" xfId="21395"/>
    <cellStyle name="ScotchRule 2 3 2 5" xfId="21396"/>
    <cellStyle name="ScotchRule 2 3 2 50" xfId="21397"/>
    <cellStyle name="ScotchRule 2 3 2 51" xfId="21398"/>
    <cellStyle name="ScotchRule 2 3 2 52" xfId="21399"/>
    <cellStyle name="ScotchRule 2 3 2 53" xfId="21400"/>
    <cellStyle name="ScotchRule 2 3 2 54" xfId="21401"/>
    <cellStyle name="ScotchRule 2 3 2 55" xfId="21402"/>
    <cellStyle name="ScotchRule 2 3 2 56" xfId="21403"/>
    <cellStyle name="ScotchRule 2 3 2 57" xfId="21404"/>
    <cellStyle name="ScotchRule 2 3 2 58" xfId="21405"/>
    <cellStyle name="ScotchRule 2 3 2 59" xfId="21406"/>
    <cellStyle name="ScotchRule 2 3 2 6" xfId="21407"/>
    <cellStyle name="ScotchRule 2 3 2 60" xfId="21408"/>
    <cellStyle name="ScotchRule 2 3 2 61" xfId="21409"/>
    <cellStyle name="ScotchRule 2 3 2 62" xfId="21410"/>
    <cellStyle name="ScotchRule 2 3 2 63" xfId="21411"/>
    <cellStyle name="ScotchRule 2 3 2 64" xfId="21412"/>
    <cellStyle name="ScotchRule 2 3 2 65" xfId="21413"/>
    <cellStyle name="ScotchRule 2 3 2 66" xfId="21414"/>
    <cellStyle name="ScotchRule 2 3 2 7" xfId="21415"/>
    <cellStyle name="ScotchRule 2 3 2 8" xfId="21416"/>
    <cellStyle name="ScotchRule 2 3 2 9" xfId="21417"/>
    <cellStyle name="ScotchRule 2 3 20" xfId="21418"/>
    <cellStyle name="ScotchRule 2 3 21" xfId="21419"/>
    <cellStyle name="ScotchRule 2 3 22" xfId="21420"/>
    <cellStyle name="ScotchRule 2 3 23" xfId="21421"/>
    <cellStyle name="ScotchRule 2 3 24" xfId="21422"/>
    <cellStyle name="ScotchRule 2 3 25" xfId="21423"/>
    <cellStyle name="ScotchRule 2 3 26" xfId="21424"/>
    <cellStyle name="ScotchRule 2 3 27" xfId="21425"/>
    <cellStyle name="ScotchRule 2 3 28" xfId="21426"/>
    <cellStyle name="ScotchRule 2 3 29" xfId="21427"/>
    <cellStyle name="ScotchRule 2 3 3" xfId="21428"/>
    <cellStyle name="ScotchRule 2 3 30" xfId="21429"/>
    <cellStyle name="ScotchRule 2 3 31" xfId="21430"/>
    <cellStyle name="ScotchRule 2 3 32" xfId="21431"/>
    <cellStyle name="ScotchRule 2 3 33" xfId="21432"/>
    <cellStyle name="ScotchRule 2 3 34" xfId="21433"/>
    <cellStyle name="ScotchRule 2 3 35" xfId="21434"/>
    <cellStyle name="ScotchRule 2 3 36" xfId="21435"/>
    <cellStyle name="ScotchRule 2 3 37" xfId="21436"/>
    <cellStyle name="ScotchRule 2 3 38" xfId="21437"/>
    <cellStyle name="ScotchRule 2 3 39" xfId="21438"/>
    <cellStyle name="ScotchRule 2 3 4" xfId="21439"/>
    <cellStyle name="ScotchRule 2 3 40" xfId="21440"/>
    <cellStyle name="ScotchRule 2 3 41" xfId="21441"/>
    <cellStyle name="ScotchRule 2 3 42" xfId="21442"/>
    <cellStyle name="ScotchRule 2 3 43" xfId="21443"/>
    <cellStyle name="ScotchRule 2 3 44" xfId="21444"/>
    <cellStyle name="ScotchRule 2 3 45" xfId="21445"/>
    <cellStyle name="ScotchRule 2 3 46" xfId="21446"/>
    <cellStyle name="ScotchRule 2 3 47" xfId="21447"/>
    <cellStyle name="ScotchRule 2 3 48" xfId="21448"/>
    <cellStyle name="ScotchRule 2 3 5" xfId="21449"/>
    <cellStyle name="ScotchRule 2 3 6" xfId="21450"/>
    <cellStyle name="ScotchRule 2 3 7" xfId="21451"/>
    <cellStyle name="ScotchRule 2 3 8" xfId="21452"/>
    <cellStyle name="ScotchRule 2 3 9" xfId="21453"/>
    <cellStyle name="ScotchRule 2 4" xfId="21454"/>
    <cellStyle name="ScotchRule 2 4 10" xfId="21455"/>
    <cellStyle name="ScotchRule 2 4 11" xfId="21456"/>
    <cellStyle name="ScotchRule 2 4 12" xfId="21457"/>
    <cellStyle name="ScotchRule 2 4 13" xfId="21458"/>
    <cellStyle name="ScotchRule 2 4 14" xfId="21459"/>
    <cellStyle name="ScotchRule 2 4 15" xfId="21460"/>
    <cellStyle name="ScotchRule 2 4 16" xfId="21461"/>
    <cellStyle name="ScotchRule 2 4 17" xfId="21462"/>
    <cellStyle name="ScotchRule 2 4 18" xfId="21463"/>
    <cellStyle name="ScotchRule 2 4 19" xfId="21464"/>
    <cellStyle name="ScotchRule 2 4 2" xfId="21465"/>
    <cellStyle name="ScotchRule 2 4 2 10" xfId="21466"/>
    <cellStyle name="ScotchRule 2 4 2 11" xfId="21467"/>
    <cellStyle name="ScotchRule 2 4 2 12" xfId="21468"/>
    <cellStyle name="ScotchRule 2 4 2 13" xfId="21469"/>
    <cellStyle name="ScotchRule 2 4 2 14" xfId="21470"/>
    <cellStyle name="ScotchRule 2 4 2 15" xfId="21471"/>
    <cellStyle name="ScotchRule 2 4 2 16" xfId="21472"/>
    <cellStyle name="ScotchRule 2 4 2 17" xfId="21473"/>
    <cellStyle name="ScotchRule 2 4 2 18" xfId="21474"/>
    <cellStyle name="ScotchRule 2 4 2 19" xfId="21475"/>
    <cellStyle name="ScotchRule 2 4 2 2" xfId="21476"/>
    <cellStyle name="ScotchRule 2 4 2 20" xfId="21477"/>
    <cellStyle name="ScotchRule 2 4 2 21" xfId="21478"/>
    <cellStyle name="ScotchRule 2 4 2 22" xfId="21479"/>
    <cellStyle name="ScotchRule 2 4 2 23" xfId="21480"/>
    <cellStyle name="ScotchRule 2 4 2 24" xfId="21481"/>
    <cellStyle name="ScotchRule 2 4 2 25" xfId="21482"/>
    <cellStyle name="ScotchRule 2 4 2 26" xfId="21483"/>
    <cellStyle name="ScotchRule 2 4 2 27" xfId="21484"/>
    <cellStyle name="ScotchRule 2 4 2 28" xfId="21485"/>
    <cellStyle name="ScotchRule 2 4 2 29" xfId="21486"/>
    <cellStyle name="ScotchRule 2 4 2 3" xfId="21487"/>
    <cellStyle name="ScotchRule 2 4 2 30" xfId="21488"/>
    <cellStyle name="ScotchRule 2 4 2 31" xfId="21489"/>
    <cellStyle name="ScotchRule 2 4 2 32" xfId="21490"/>
    <cellStyle name="ScotchRule 2 4 2 33" xfId="21491"/>
    <cellStyle name="ScotchRule 2 4 2 34" xfId="21492"/>
    <cellStyle name="ScotchRule 2 4 2 35" xfId="21493"/>
    <cellStyle name="ScotchRule 2 4 2 36" xfId="21494"/>
    <cellStyle name="ScotchRule 2 4 2 37" xfId="21495"/>
    <cellStyle name="ScotchRule 2 4 2 38" xfId="21496"/>
    <cellStyle name="ScotchRule 2 4 2 39" xfId="21497"/>
    <cellStyle name="ScotchRule 2 4 2 4" xfId="21498"/>
    <cellStyle name="ScotchRule 2 4 2 40" xfId="21499"/>
    <cellStyle name="ScotchRule 2 4 2 41" xfId="21500"/>
    <cellStyle name="ScotchRule 2 4 2 42" xfId="21501"/>
    <cellStyle name="ScotchRule 2 4 2 43" xfId="21502"/>
    <cellStyle name="ScotchRule 2 4 2 44" xfId="21503"/>
    <cellStyle name="ScotchRule 2 4 2 45" xfId="21504"/>
    <cellStyle name="ScotchRule 2 4 2 46" xfId="21505"/>
    <cellStyle name="ScotchRule 2 4 2 47" xfId="21506"/>
    <cellStyle name="ScotchRule 2 4 2 48" xfId="21507"/>
    <cellStyle name="ScotchRule 2 4 2 49" xfId="21508"/>
    <cellStyle name="ScotchRule 2 4 2 5" xfId="21509"/>
    <cellStyle name="ScotchRule 2 4 2 50" xfId="21510"/>
    <cellStyle name="ScotchRule 2 4 2 51" xfId="21511"/>
    <cellStyle name="ScotchRule 2 4 2 52" xfId="21512"/>
    <cellStyle name="ScotchRule 2 4 2 53" xfId="21513"/>
    <cellStyle name="ScotchRule 2 4 2 54" xfId="21514"/>
    <cellStyle name="ScotchRule 2 4 2 55" xfId="21515"/>
    <cellStyle name="ScotchRule 2 4 2 56" xfId="21516"/>
    <cellStyle name="ScotchRule 2 4 2 57" xfId="21517"/>
    <cellStyle name="ScotchRule 2 4 2 58" xfId="21518"/>
    <cellStyle name="ScotchRule 2 4 2 59" xfId="21519"/>
    <cellStyle name="ScotchRule 2 4 2 6" xfId="21520"/>
    <cellStyle name="ScotchRule 2 4 2 60" xfId="21521"/>
    <cellStyle name="ScotchRule 2 4 2 61" xfId="21522"/>
    <cellStyle name="ScotchRule 2 4 2 62" xfId="21523"/>
    <cellStyle name="ScotchRule 2 4 2 63" xfId="21524"/>
    <cellStyle name="ScotchRule 2 4 2 64" xfId="21525"/>
    <cellStyle name="ScotchRule 2 4 2 65" xfId="21526"/>
    <cellStyle name="ScotchRule 2 4 2 66" xfId="21527"/>
    <cellStyle name="ScotchRule 2 4 2 7" xfId="21528"/>
    <cellStyle name="ScotchRule 2 4 2 8" xfId="21529"/>
    <cellStyle name="ScotchRule 2 4 2 9" xfId="21530"/>
    <cellStyle name="ScotchRule 2 4 20" xfId="21531"/>
    <cellStyle name="ScotchRule 2 4 21" xfId="21532"/>
    <cellStyle name="ScotchRule 2 4 22" xfId="21533"/>
    <cellStyle name="ScotchRule 2 4 23" xfId="21534"/>
    <cellStyle name="ScotchRule 2 4 24" xfId="21535"/>
    <cellStyle name="ScotchRule 2 4 25" xfId="21536"/>
    <cellStyle name="ScotchRule 2 4 26" xfId="21537"/>
    <cellStyle name="ScotchRule 2 4 27" xfId="21538"/>
    <cellStyle name="ScotchRule 2 4 28" xfId="21539"/>
    <cellStyle name="ScotchRule 2 4 29" xfId="21540"/>
    <cellStyle name="ScotchRule 2 4 3" xfId="21541"/>
    <cellStyle name="ScotchRule 2 4 30" xfId="21542"/>
    <cellStyle name="ScotchRule 2 4 31" xfId="21543"/>
    <cellStyle name="ScotchRule 2 4 32" xfId="21544"/>
    <cellStyle name="ScotchRule 2 4 33" xfId="21545"/>
    <cellStyle name="ScotchRule 2 4 34" xfId="21546"/>
    <cellStyle name="ScotchRule 2 4 35" xfId="21547"/>
    <cellStyle name="ScotchRule 2 4 36" xfId="21548"/>
    <cellStyle name="ScotchRule 2 4 37" xfId="21549"/>
    <cellStyle name="ScotchRule 2 4 38" xfId="21550"/>
    <cellStyle name="ScotchRule 2 4 39" xfId="21551"/>
    <cellStyle name="ScotchRule 2 4 4" xfId="21552"/>
    <cellStyle name="ScotchRule 2 4 40" xfId="21553"/>
    <cellStyle name="ScotchRule 2 4 41" xfId="21554"/>
    <cellStyle name="ScotchRule 2 4 42" xfId="21555"/>
    <cellStyle name="ScotchRule 2 4 43" xfId="21556"/>
    <cellStyle name="ScotchRule 2 4 44" xfId="21557"/>
    <cellStyle name="ScotchRule 2 4 45" xfId="21558"/>
    <cellStyle name="ScotchRule 2 4 46" xfId="21559"/>
    <cellStyle name="ScotchRule 2 4 47" xfId="21560"/>
    <cellStyle name="ScotchRule 2 4 48" xfId="21561"/>
    <cellStyle name="ScotchRule 2 4 5" xfId="21562"/>
    <cellStyle name="ScotchRule 2 4 6" xfId="21563"/>
    <cellStyle name="ScotchRule 2 4 7" xfId="21564"/>
    <cellStyle name="ScotchRule 2 4 8" xfId="21565"/>
    <cellStyle name="ScotchRule 2 4 9" xfId="21566"/>
    <cellStyle name="ScotchRule 2 5" xfId="21567"/>
    <cellStyle name="ScotchRule 3" xfId="21568"/>
    <cellStyle name="ScotchRule 3 2" xfId="21569"/>
    <cellStyle name="ScotchRule 3 2 2" xfId="21570"/>
    <cellStyle name="ScotchRule 3 2 2 10" xfId="21571"/>
    <cellStyle name="ScotchRule 3 2 2 11" xfId="21572"/>
    <cellStyle name="ScotchRule 3 2 2 12" xfId="21573"/>
    <cellStyle name="ScotchRule 3 2 2 13" xfId="21574"/>
    <cellStyle name="ScotchRule 3 2 2 14" xfId="21575"/>
    <cellStyle name="ScotchRule 3 2 2 15" xfId="21576"/>
    <cellStyle name="ScotchRule 3 2 2 16" xfId="21577"/>
    <cellStyle name="ScotchRule 3 2 2 17" xfId="21578"/>
    <cellStyle name="ScotchRule 3 2 2 18" xfId="21579"/>
    <cellStyle name="ScotchRule 3 2 2 2" xfId="21580"/>
    <cellStyle name="ScotchRule 3 2 2 2 10" xfId="21581"/>
    <cellStyle name="ScotchRule 3 2 2 2 11" xfId="21582"/>
    <cellStyle name="ScotchRule 3 2 2 2 12" xfId="21583"/>
    <cellStyle name="ScotchRule 3 2 2 2 13" xfId="21584"/>
    <cellStyle name="ScotchRule 3 2 2 2 14" xfId="21585"/>
    <cellStyle name="ScotchRule 3 2 2 2 15" xfId="21586"/>
    <cellStyle name="ScotchRule 3 2 2 2 16" xfId="21587"/>
    <cellStyle name="ScotchRule 3 2 2 2 17" xfId="21588"/>
    <cellStyle name="ScotchRule 3 2 2 2 18" xfId="21589"/>
    <cellStyle name="ScotchRule 3 2 2 2 19" xfId="21590"/>
    <cellStyle name="ScotchRule 3 2 2 2 2" xfId="21591"/>
    <cellStyle name="ScotchRule 3 2 2 2 20" xfId="21592"/>
    <cellStyle name="ScotchRule 3 2 2 2 21" xfId="21593"/>
    <cellStyle name="ScotchRule 3 2 2 2 22" xfId="21594"/>
    <cellStyle name="ScotchRule 3 2 2 2 23" xfId="21595"/>
    <cellStyle name="ScotchRule 3 2 2 2 24" xfId="21596"/>
    <cellStyle name="ScotchRule 3 2 2 2 25" xfId="21597"/>
    <cellStyle name="ScotchRule 3 2 2 2 26" xfId="21598"/>
    <cellStyle name="ScotchRule 3 2 2 2 27" xfId="21599"/>
    <cellStyle name="ScotchRule 3 2 2 2 28" xfId="21600"/>
    <cellStyle name="ScotchRule 3 2 2 2 29" xfId="21601"/>
    <cellStyle name="ScotchRule 3 2 2 2 3" xfId="21602"/>
    <cellStyle name="ScotchRule 3 2 2 2 30" xfId="21603"/>
    <cellStyle name="ScotchRule 3 2 2 2 31" xfId="21604"/>
    <cellStyle name="ScotchRule 3 2 2 2 32" xfId="21605"/>
    <cellStyle name="ScotchRule 3 2 2 2 33" xfId="21606"/>
    <cellStyle name="ScotchRule 3 2 2 2 34" xfId="21607"/>
    <cellStyle name="ScotchRule 3 2 2 2 35" xfId="21608"/>
    <cellStyle name="ScotchRule 3 2 2 2 36" xfId="21609"/>
    <cellStyle name="ScotchRule 3 2 2 2 37" xfId="21610"/>
    <cellStyle name="ScotchRule 3 2 2 2 38" xfId="21611"/>
    <cellStyle name="ScotchRule 3 2 2 2 39" xfId="21612"/>
    <cellStyle name="ScotchRule 3 2 2 2 4" xfId="21613"/>
    <cellStyle name="ScotchRule 3 2 2 2 40" xfId="21614"/>
    <cellStyle name="ScotchRule 3 2 2 2 41" xfId="21615"/>
    <cellStyle name="ScotchRule 3 2 2 2 42" xfId="21616"/>
    <cellStyle name="ScotchRule 3 2 2 2 43" xfId="21617"/>
    <cellStyle name="ScotchRule 3 2 2 2 44" xfId="21618"/>
    <cellStyle name="ScotchRule 3 2 2 2 45" xfId="21619"/>
    <cellStyle name="ScotchRule 3 2 2 2 46" xfId="21620"/>
    <cellStyle name="ScotchRule 3 2 2 2 47" xfId="21621"/>
    <cellStyle name="ScotchRule 3 2 2 2 48" xfId="21622"/>
    <cellStyle name="ScotchRule 3 2 2 2 49" xfId="21623"/>
    <cellStyle name="ScotchRule 3 2 2 2 5" xfId="21624"/>
    <cellStyle name="ScotchRule 3 2 2 2 50" xfId="21625"/>
    <cellStyle name="ScotchRule 3 2 2 2 51" xfId="21626"/>
    <cellStyle name="ScotchRule 3 2 2 2 52" xfId="21627"/>
    <cellStyle name="ScotchRule 3 2 2 2 53" xfId="21628"/>
    <cellStyle name="ScotchRule 3 2 2 2 54" xfId="21629"/>
    <cellStyle name="ScotchRule 3 2 2 2 55" xfId="21630"/>
    <cellStyle name="ScotchRule 3 2 2 2 56" xfId="21631"/>
    <cellStyle name="ScotchRule 3 2 2 2 57" xfId="21632"/>
    <cellStyle name="ScotchRule 3 2 2 2 58" xfId="21633"/>
    <cellStyle name="ScotchRule 3 2 2 2 59" xfId="21634"/>
    <cellStyle name="ScotchRule 3 2 2 2 6" xfId="21635"/>
    <cellStyle name="ScotchRule 3 2 2 2 60" xfId="21636"/>
    <cellStyle name="ScotchRule 3 2 2 2 61" xfId="21637"/>
    <cellStyle name="ScotchRule 3 2 2 2 62" xfId="21638"/>
    <cellStyle name="ScotchRule 3 2 2 2 63" xfId="21639"/>
    <cellStyle name="ScotchRule 3 2 2 2 64" xfId="21640"/>
    <cellStyle name="ScotchRule 3 2 2 2 7" xfId="21641"/>
    <cellStyle name="ScotchRule 3 2 2 2 8" xfId="21642"/>
    <cellStyle name="ScotchRule 3 2 2 2 9" xfId="21643"/>
    <cellStyle name="ScotchRule 3 2 2 3" xfId="21644"/>
    <cellStyle name="ScotchRule 3 2 2 4" xfId="21645"/>
    <cellStyle name="ScotchRule 3 2 2 5" xfId="21646"/>
    <cellStyle name="ScotchRule 3 2 2 6" xfId="21647"/>
    <cellStyle name="ScotchRule 3 2 2 7" xfId="21648"/>
    <cellStyle name="ScotchRule 3 2 2 8" xfId="21649"/>
    <cellStyle name="ScotchRule 3 2 2 9" xfId="21650"/>
    <cellStyle name="ScotchRule 3 2 3" xfId="21651"/>
    <cellStyle name="ScotchRule 3 2 3 10" xfId="21652"/>
    <cellStyle name="ScotchRule 3 2 3 11" xfId="21653"/>
    <cellStyle name="ScotchRule 3 2 3 12" xfId="21654"/>
    <cellStyle name="ScotchRule 3 2 3 13" xfId="21655"/>
    <cellStyle name="ScotchRule 3 2 3 14" xfId="21656"/>
    <cellStyle name="ScotchRule 3 2 3 15" xfId="21657"/>
    <cellStyle name="ScotchRule 3 2 3 16" xfId="21658"/>
    <cellStyle name="ScotchRule 3 2 3 17" xfId="21659"/>
    <cellStyle name="ScotchRule 3 2 3 18" xfId="21660"/>
    <cellStyle name="ScotchRule 3 2 3 19" xfId="21661"/>
    <cellStyle name="ScotchRule 3 2 3 2" xfId="21662"/>
    <cellStyle name="ScotchRule 3 2 3 2 10" xfId="21663"/>
    <cellStyle name="ScotchRule 3 2 3 2 11" xfId="21664"/>
    <cellStyle name="ScotchRule 3 2 3 2 12" xfId="21665"/>
    <cellStyle name="ScotchRule 3 2 3 2 13" xfId="21666"/>
    <cellStyle name="ScotchRule 3 2 3 2 14" xfId="21667"/>
    <cellStyle name="ScotchRule 3 2 3 2 15" xfId="21668"/>
    <cellStyle name="ScotchRule 3 2 3 2 16" xfId="21669"/>
    <cellStyle name="ScotchRule 3 2 3 2 17" xfId="21670"/>
    <cellStyle name="ScotchRule 3 2 3 2 18" xfId="21671"/>
    <cellStyle name="ScotchRule 3 2 3 2 19" xfId="21672"/>
    <cellStyle name="ScotchRule 3 2 3 2 2" xfId="21673"/>
    <cellStyle name="ScotchRule 3 2 3 2 20" xfId="21674"/>
    <cellStyle name="ScotchRule 3 2 3 2 21" xfId="21675"/>
    <cellStyle name="ScotchRule 3 2 3 2 22" xfId="21676"/>
    <cellStyle name="ScotchRule 3 2 3 2 23" xfId="21677"/>
    <cellStyle name="ScotchRule 3 2 3 2 24" xfId="21678"/>
    <cellStyle name="ScotchRule 3 2 3 2 25" xfId="21679"/>
    <cellStyle name="ScotchRule 3 2 3 2 26" xfId="21680"/>
    <cellStyle name="ScotchRule 3 2 3 2 27" xfId="21681"/>
    <cellStyle name="ScotchRule 3 2 3 2 28" xfId="21682"/>
    <cellStyle name="ScotchRule 3 2 3 2 29" xfId="21683"/>
    <cellStyle name="ScotchRule 3 2 3 2 3" xfId="21684"/>
    <cellStyle name="ScotchRule 3 2 3 2 30" xfId="21685"/>
    <cellStyle name="ScotchRule 3 2 3 2 31" xfId="21686"/>
    <cellStyle name="ScotchRule 3 2 3 2 32" xfId="21687"/>
    <cellStyle name="ScotchRule 3 2 3 2 33" xfId="21688"/>
    <cellStyle name="ScotchRule 3 2 3 2 34" xfId="21689"/>
    <cellStyle name="ScotchRule 3 2 3 2 35" xfId="21690"/>
    <cellStyle name="ScotchRule 3 2 3 2 36" xfId="21691"/>
    <cellStyle name="ScotchRule 3 2 3 2 37" xfId="21692"/>
    <cellStyle name="ScotchRule 3 2 3 2 38" xfId="21693"/>
    <cellStyle name="ScotchRule 3 2 3 2 39" xfId="21694"/>
    <cellStyle name="ScotchRule 3 2 3 2 4" xfId="21695"/>
    <cellStyle name="ScotchRule 3 2 3 2 40" xfId="21696"/>
    <cellStyle name="ScotchRule 3 2 3 2 41" xfId="21697"/>
    <cellStyle name="ScotchRule 3 2 3 2 42" xfId="21698"/>
    <cellStyle name="ScotchRule 3 2 3 2 43" xfId="21699"/>
    <cellStyle name="ScotchRule 3 2 3 2 44" xfId="21700"/>
    <cellStyle name="ScotchRule 3 2 3 2 45" xfId="21701"/>
    <cellStyle name="ScotchRule 3 2 3 2 46" xfId="21702"/>
    <cellStyle name="ScotchRule 3 2 3 2 47" xfId="21703"/>
    <cellStyle name="ScotchRule 3 2 3 2 48" xfId="21704"/>
    <cellStyle name="ScotchRule 3 2 3 2 49" xfId="21705"/>
    <cellStyle name="ScotchRule 3 2 3 2 5" xfId="21706"/>
    <cellStyle name="ScotchRule 3 2 3 2 50" xfId="21707"/>
    <cellStyle name="ScotchRule 3 2 3 2 51" xfId="21708"/>
    <cellStyle name="ScotchRule 3 2 3 2 52" xfId="21709"/>
    <cellStyle name="ScotchRule 3 2 3 2 53" xfId="21710"/>
    <cellStyle name="ScotchRule 3 2 3 2 54" xfId="21711"/>
    <cellStyle name="ScotchRule 3 2 3 2 55" xfId="21712"/>
    <cellStyle name="ScotchRule 3 2 3 2 56" xfId="21713"/>
    <cellStyle name="ScotchRule 3 2 3 2 57" xfId="21714"/>
    <cellStyle name="ScotchRule 3 2 3 2 58" xfId="21715"/>
    <cellStyle name="ScotchRule 3 2 3 2 59" xfId="21716"/>
    <cellStyle name="ScotchRule 3 2 3 2 6" xfId="21717"/>
    <cellStyle name="ScotchRule 3 2 3 2 60" xfId="21718"/>
    <cellStyle name="ScotchRule 3 2 3 2 61" xfId="21719"/>
    <cellStyle name="ScotchRule 3 2 3 2 62" xfId="21720"/>
    <cellStyle name="ScotchRule 3 2 3 2 63" xfId="21721"/>
    <cellStyle name="ScotchRule 3 2 3 2 64" xfId="21722"/>
    <cellStyle name="ScotchRule 3 2 3 2 7" xfId="21723"/>
    <cellStyle name="ScotchRule 3 2 3 2 8" xfId="21724"/>
    <cellStyle name="ScotchRule 3 2 3 2 9" xfId="21725"/>
    <cellStyle name="ScotchRule 3 2 3 20" xfId="21726"/>
    <cellStyle name="ScotchRule 3 2 3 21" xfId="21727"/>
    <cellStyle name="ScotchRule 3 2 3 22" xfId="21728"/>
    <cellStyle name="ScotchRule 3 2 3 23" xfId="21729"/>
    <cellStyle name="ScotchRule 3 2 3 24" xfId="21730"/>
    <cellStyle name="ScotchRule 3 2 3 25" xfId="21731"/>
    <cellStyle name="ScotchRule 3 2 3 26" xfId="21732"/>
    <cellStyle name="ScotchRule 3 2 3 27" xfId="21733"/>
    <cellStyle name="ScotchRule 3 2 3 28" xfId="21734"/>
    <cellStyle name="ScotchRule 3 2 3 29" xfId="21735"/>
    <cellStyle name="ScotchRule 3 2 3 3" xfId="21736"/>
    <cellStyle name="ScotchRule 3 2 3 30" xfId="21737"/>
    <cellStyle name="ScotchRule 3 2 3 31" xfId="21738"/>
    <cellStyle name="ScotchRule 3 2 3 32" xfId="21739"/>
    <cellStyle name="ScotchRule 3 2 3 33" xfId="21740"/>
    <cellStyle name="ScotchRule 3 2 3 34" xfId="21741"/>
    <cellStyle name="ScotchRule 3 2 3 35" xfId="21742"/>
    <cellStyle name="ScotchRule 3 2 3 36" xfId="21743"/>
    <cellStyle name="ScotchRule 3 2 3 37" xfId="21744"/>
    <cellStyle name="ScotchRule 3 2 3 38" xfId="21745"/>
    <cellStyle name="ScotchRule 3 2 3 39" xfId="21746"/>
    <cellStyle name="ScotchRule 3 2 3 4" xfId="21747"/>
    <cellStyle name="ScotchRule 3 2 3 40" xfId="21748"/>
    <cellStyle name="ScotchRule 3 2 3 41" xfId="21749"/>
    <cellStyle name="ScotchRule 3 2 3 42" xfId="21750"/>
    <cellStyle name="ScotchRule 3 2 3 43" xfId="21751"/>
    <cellStyle name="ScotchRule 3 2 3 44" xfId="21752"/>
    <cellStyle name="ScotchRule 3 2 3 45" xfId="21753"/>
    <cellStyle name="ScotchRule 3 2 3 46" xfId="21754"/>
    <cellStyle name="ScotchRule 3 2 3 47" xfId="21755"/>
    <cellStyle name="ScotchRule 3 2 3 48" xfId="21756"/>
    <cellStyle name="ScotchRule 3 2 3 5" xfId="21757"/>
    <cellStyle name="ScotchRule 3 2 3 6" xfId="21758"/>
    <cellStyle name="ScotchRule 3 2 3 7" xfId="21759"/>
    <cellStyle name="ScotchRule 3 2 3 8" xfId="21760"/>
    <cellStyle name="ScotchRule 3 2 3 9" xfId="21761"/>
    <cellStyle name="ScotchRule 3 2 4" xfId="21762"/>
    <cellStyle name="ScotchRule 3 2 4 10" xfId="21763"/>
    <cellStyle name="ScotchRule 3 2 4 11" xfId="21764"/>
    <cellStyle name="ScotchRule 3 2 4 12" xfId="21765"/>
    <cellStyle name="ScotchRule 3 2 4 13" xfId="21766"/>
    <cellStyle name="ScotchRule 3 2 4 14" xfId="21767"/>
    <cellStyle name="ScotchRule 3 2 4 15" xfId="21768"/>
    <cellStyle name="ScotchRule 3 2 4 16" xfId="21769"/>
    <cellStyle name="ScotchRule 3 2 4 17" xfId="21770"/>
    <cellStyle name="ScotchRule 3 2 4 18" xfId="21771"/>
    <cellStyle name="ScotchRule 3 2 4 19" xfId="21772"/>
    <cellStyle name="ScotchRule 3 2 4 2" xfId="21773"/>
    <cellStyle name="ScotchRule 3 2 4 2 10" xfId="21774"/>
    <cellStyle name="ScotchRule 3 2 4 2 11" xfId="21775"/>
    <cellStyle name="ScotchRule 3 2 4 2 12" xfId="21776"/>
    <cellStyle name="ScotchRule 3 2 4 2 13" xfId="21777"/>
    <cellStyle name="ScotchRule 3 2 4 2 14" xfId="21778"/>
    <cellStyle name="ScotchRule 3 2 4 2 15" xfId="21779"/>
    <cellStyle name="ScotchRule 3 2 4 2 16" xfId="21780"/>
    <cellStyle name="ScotchRule 3 2 4 2 17" xfId="21781"/>
    <cellStyle name="ScotchRule 3 2 4 2 18" xfId="21782"/>
    <cellStyle name="ScotchRule 3 2 4 2 19" xfId="21783"/>
    <cellStyle name="ScotchRule 3 2 4 2 2" xfId="21784"/>
    <cellStyle name="ScotchRule 3 2 4 2 20" xfId="21785"/>
    <cellStyle name="ScotchRule 3 2 4 2 21" xfId="21786"/>
    <cellStyle name="ScotchRule 3 2 4 2 22" xfId="21787"/>
    <cellStyle name="ScotchRule 3 2 4 2 23" xfId="21788"/>
    <cellStyle name="ScotchRule 3 2 4 2 24" xfId="21789"/>
    <cellStyle name="ScotchRule 3 2 4 2 25" xfId="21790"/>
    <cellStyle name="ScotchRule 3 2 4 2 26" xfId="21791"/>
    <cellStyle name="ScotchRule 3 2 4 2 27" xfId="21792"/>
    <cellStyle name="ScotchRule 3 2 4 2 28" xfId="21793"/>
    <cellStyle name="ScotchRule 3 2 4 2 29" xfId="21794"/>
    <cellStyle name="ScotchRule 3 2 4 2 3" xfId="21795"/>
    <cellStyle name="ScotchRule 3 2 4 2 30" xfId="21796"/>
    <cellStyle name="ScotchRule 3 2 4 2 31" xfId="21797"/>
    <cellStyle name="ScotchRule 3 2 4 2 32" xfId="21798"/>
    <cellStyle name="ScotchRule 3 2 4 2 33" xfId="21799"/>
    <cellStyle name="ScotchRule 3 2 4 2 34" xfId="21800"/>
    <cellStyle name="ScotchRule 3 2 4 2 35" xfId="21801"/>
    <cellStyle name="ScotchRule 3 2 4 2 36" xfId="21802"/>
    <cellStyle name="ScotchRule 3 2 4 2 37" xfId="21803"/>
    <cellStyle name="ScotchRule 3 2 4 2 38" xfId="21804"/>
    <cellStyle name="ScotchRule 3 2 4 2 39" xfId="21805"/>
    <cellStyle name="ScotchRule 3 2 4 2 4" xfId="21806"/>
    <cellStyle name="ScotchRule 3 2 4 2 40" xfId="21807"/>
    <cellStyle name="ScotchRule 3 2 4 2 41" xfId="21808"/>
    <cellStyle name="ScotchRule 3 2 4 2 42" xfId="21809"/>
    <cellStyle name="ScotchRule 3 2 4 2 43" xfId="21810"/>
    <cellStyle name="ScotchRule 3 2 4 2 44" xfId="21811"/>
    <cellStyle name="ScotchRule 3 2 4 2 45" xfId="21812"/>
    <cellStyle name="ScotchRule 3 2 4 2 46" xfId="21813"/>
    <cellStyle name="ScotchRule 3 2 4 2 47" xfId="21814"/>
    <cellStyle name="ScotchRule 3 2 4 2 48" xfId="21815"/>
    <cellStyle name="ScotchRule 3 2 4 2 49" xfId="21816"/>
    <cellStyle name="ScotchRule 3 2 4 2 5" xfId="21817"/>
    <cellStyle name="ScotchRule 3 2 4 2 50" xfId="21818"/>
    <cellStyle name="ScotchRule 3 2 4 2 51" xfId="21819"/>
    <cellStyle name="ScotchRule 3 2 4 2 52" xfId="21820"/>
    <cellStyle name="ScotchRule 3 2 4 2 53" xfId="21821"/>
    <cellStyle name="ScotchRule 3 2 4 2 54" xfId="21822"/>
    <cellStyle name="ScotchRule 3 2 4 2 55" xfId="21823"/>
    <cellStyle name="ScotchRule 3 2 4 2 56" xfId="21824"/>
    <cellStyle name="ScotchRule 3 2 4 2 57" xfId="21825"/>
    <cellStyle name="ScotchRule 3 2 4 2 58" xfId="21826"/>
    <cellStyle name="ScotchRule 3 2 4 2 59" xfId="21827"/>
    <cellStyle name="ScotchRule 3 2 4 2 6" xfId="21828"/>
    <cellStyle name="ScotchRule 3 2 4 2 60" xfId="21829"/>
    <cellStyle name="ScotchRule 3 2 4 2 61" xfId="21830"/>
    <cellStyle name="ScotchRule 3 2 4 2 62" xfId="21831"/>
    <cellStyle name="ScotchRule 3 2 4 2 63" xfId="21832"/>
    <cellStyle name="ScotchRule 3 2 4 2 64" xfId="21833"/>
    <cellStyle name="ScotchRule 3 2 4 2 65" xfId="21834"/>
    <cellStyle name="ScotchRule 3 2 4 2 66" xfId="21835"/>
    <cellStyle name="ScotchRule 3 2 4 2 7" xfId="21836"/>
    <cellStyle name="ScotchRule 3 2 4 2 8" xfId="21837"/>
    <cellStyle name="ScotchRule 3 2 4 2 9" xfId="21838"/>
    <cellStyle name="ScotchRule 3 2 4 20" xfId="21839"/>
    <cellStyle name="ScotchRule 3 2 4 21" xfId="21840"/>
    <cellStyle name="ScotchRule 3 2 4 22" xfId="21841"/>
    <cellStyle name="ScotchRule 3 2 4 23" xfId="21842"/>
    <cellStyle name="ScotchRule 3 2 4 24" xfId="21843"/>
    <cellStyle name="ScotchRule 3 2 4 25" xfId="21844"/>
    <cellStyle name="ScotchRule 3 2 4 26" xfId="21845"/>
    <cellStyle name="ScotchRule 3 2 4 27" xfId="21846"/>
    <cellStyle name="ScotchRule 3 2 4 28" xfId="21847"/>
    <cellStyle name="ScotchRule 3 2 4 29" xfId="21848"/>
    <cellStyle name="ScotchRule 3 2 4 3" xfId="21849"/>
    <cellStyle name="ScotchRule 3 2 4 30" xfId="21850"/>
    <cellStyle name="ScotchRule 3 2 4 31" xfId="21851"/>
    <cellStyle name="ScotchRule 3 2 4 32" xfId="21852"/>
    <cellStyle name="ScotchRule 3 2 4 33" xfId="21853"/>
    <cellStyle name="ScotchRule 3 2 4 34" xfId="21854"/>
    <cellStyle name="ScotchRule 3 2 4 35" xfId="21855"/>
    <cellStyle name="ScotchRule 3 2 4 36" xfId="21856"/>
    <cellStyle name="ScotchRule 3 2 4 37" xfId="21857"/>
    <cellStyle name="ScotchRule 3 2 4 38" xfId="21858"/>
    <cellStyle name="ScotchRule 3 2 4 39" xfId="21859"/>
    <cellStyle name="ScotchRule 3 2 4 4" xfId="21860"/>
    <cellStyle name="ScotchRule 3 2 4 40" xfId="21861"/>
    <cellStyle name="ScotchRule 3 2 4 41" xfId="21862"/>
    <cellStyle name="ScotchRule 3 2 4 42" xfId="21863"/>
    <cellStyle name="ScotchRule 3 2 4 43" xfId="21864"/>
    <cellStyle name="ScotchRule 3 2 4 44" xfId="21865"/>
    <cellStyle name="ScotchRule 3 2 4 45" xfId="21866"/>
    <cellStyle name="ScotchRule 3 2 4 46" xfId="21867"/>
    <cellStyle name="ScotchRule 3 2 4 47" xfId="21868"/>
    <cellStyle name="ScotchRule 3 2 4 48" xfId="21869"/>
    <cellStyle name="ScotchRule 3 2 4 5" xfId="21870"/>
    <cellStyle name="ScotchRule 3 2 4 6" xfId="21871"/>
    <cellStyle name="ScotchRule 3 2 4 7" xfId="21872"/>
    <cellStyle name="ScotchRule 3 2 4 8" xfId="21873"/>
    <cellStyle name="ScotchRule 3 2 4 9" xfId="21874"/>
    <cellStyle name="ScotchRule 3 2 5" xfId="21875"/>
    <cellStyle name="ScotchRule 3 2 6" xfId="21876"/>
    <cellStyle name="ScotchRule 3 3" xfId="21877"/>
    <cellStyle name="ScotchRule 3 3 10" xfId="21878"/>
    <cellStyle name="ScotchRule 3 3 11" xfId="21879"/>
    <cellStyle name="ScotchRule 3 3 12" xfId="21880"/>
    <cellStyle name="ScotchRule 3 3 13" xfId="21881"/>
    <cellStyle name="ScotchRule 3 3 14" xfId="21882"/>
    <cellStyle name="ScotchRule 3 3 15" xfId="21883"/>
    <cellStyle name="ScotchRule 3 3 16" xfId="21884"/>
    <cellStyle name="ScotchRule 3 3 17" xfId="21885"/>
    <cellStyle name="ScotchRule 3 3 18" xfId="21886"/>
    <cellStyle name="ScotchRule 3 3 19" xfId="21887"/>
    <cellStyle name="ScotchRule 3 3 2" xfId="21888"/>
    <cellStyle name="ScotchRule 3 3 2 10" xfId="21889"/>
    <cellStyle name="ScotchRule 3 3 2 11" xfId="21890"/>
    <cellStyle name="ScotchRule 3 3 2 12" xfId="21891"/>
    <cellStyle name="ScotchRule 3 3 2 13" xfId="21892"/>
    <cellStyle name="ScotchRule 3 3 2 14" xfId="21893"/>
    <cellStyle name="ScotchRule 3 3 2 15" xfId="21894"/>
    <cellStyle name="ScotchRule 3 3 2 16" xfId="21895"/>
    <cellStyle name="ScotchRule 3 3 2 17" xfId="21896"/>
    <cellStyle name="ScotchRule 3 3 2 18" xfId="21897"/>
    <cellStyle name="ScotchRule 3 3 2 19" xfId="21898"/>
    <cellStyle name="ScotchRule 3 3 2 2" xfId="21899"/>
    <cellStyle name="ScotchRule 3 3 2 20" xfId="21900"/>
    <cellStyle name="ScotchRule 3 3 2 21" xfId="21901"/>
    <cellStyle name="ScotchRule 3 3 2 22" xfId="21902"/>
    <cellStyle name="ScotchRule 3 3 2 23" xfId="21903"/>
    <cellStyle name="ScotchRule 3 3 2 24" xfId="21904"/>
    <cellStyle name="ScotchRule 3 3 2 25" xfId="21905"/>
    <cellStyle name="ScotchRule 3 3 2 26" xfId="21906"/>
    <cellStyle name="ScotchRule 3 3 2 27" xfId="21907"/>
    <cellStyle name="ScotchRule 3 3 2 28" xfId="21908"/>
    <cellStyle name="ScotchRule 3 3 2 29" xfId="21909"/>
    <cellStyle name="ScotchRule 3 3 2 3" xfId="21910"/>
    <cellStyle name="ScotchRule 3 3 2 30" xfId="21911"/>
    <cellStyle name="ScotchRule 3 3 2 31" xfId="21912"/>
    <cellStyle name="ScotchRule 3 3 2 32" xfId="21913"/>
    <cellStyle name="ScotchRule 3 3 2 33" xfId="21914"/>
    <cellStyle name="ScotchRule 3 3 2 34" xfId="21915"/>
    <cellStyle name="ScotchRule 3 3 2 35" xfId="21916"/>
    <cellStyle name="ScotchRule 3 3 2 36" xfId="21917"/>
    <cellStyle name="ScotchRule 3 3 2 37" xfId="21918"/>
    <cellStyle name="ScotchRule 3 3 2 38" xfId="21919"/>
    <cellStyle name="ScotchRule 3 3 2 39" xfId="21920"/>
    <cellStyle name="ScotchRule 3 3 2 4" xfId="21921"/>
    <cellStyle name="ScotchRule 3 3 2 40" xfId="21922"/>
    <cellStyle name="ScotchRule 3 3 2 41" xfId="21923"/>
    <cellStyle name="ScotchRule 3 3 2 42" xfId="21924"/>
    <cellStyle name="ScotchRule 3 3 2 43" xfId="21925"/>
    <cellStyle name="ScotchRule 3 3 2 44" xfId="21926"/>
    <cellStyle name="ScotchRule 3 3 2 45" xfId="21927"/>
    <cellStyle name="ScotchRule 3 3 2 46" xfId="21928"/>
    <cellStyle name="ScotchRule 3 3 2 47" xfId="21929"/>
    <cellStyle name="ScotchRule 3 3 2 48" xfId="21930"/>
    <cellStyle name="ScotchRule 3 3 2 49" xfId="21931"/>
    <cellStyle name="ScotchRule 3 3 2 5" xfId="21932"/>
    <cellStyle name="ScotchRule 3 3 2 50" xfId="21933"/>
    <cellStyle name="ScotchRule 3 3 2 51" xfId="21934"/>
    <cellStyle name="ScotchRule 3 3 2 52" xfId="21935"/>
    <cellStyle name="ScotchRule 3 3 2 53" xfId="21936"/>
    <cellStyle name="ScotchRule 3 3 2 54" xfId="21937"/>
    <cellStyle name="ScotchRule 3 3 2 55" xfId="21938"/>
    <cellStyle name="ScotchRule 3 3 2 56" xfId="21939"/>
    <cellStyle name="ScotchRule 3 3 2 57" xfId="21940"/>
    <cellStyle name="ScotchRule 3 3 2 58" xfId="21941"/>
    <cellStyle name="ScotchRule 3 3 2 59" xfId="21942"/>
    <cellStyle name="ScotchRule 3 3 2 6" xfId="21943"/>
    <cellStyle name="ScotchRule 3 3 2 60" xfId="21944"/>
    <cellStyle name="ScotchRule 3 3 2 61" xfId="21945"/>
    <cellStyle name="ScotchRule 3 3 2 62" xfId="21946"/>
    <cellStyle name="ScotchRule 3 3 2 63" xfId="21947"/>
    <cellStyle name="ScotchRule 3 3 2 64" xfId="21948"/>
    <cellStyle name="ScotchRule 3 3 2 65" xfId="21949"/>
    <cellStyle name="ScotchRule 3 3 2 66" xfId="21950"/>
    <cellStyle name="ScotchRule 3 3 2 7" xfId="21951"/>
    <cellStyle name="ScotchRule 3 3 2 8" xfId="21952"/>
    <cellStyle name="ScotchRule 3 3 2 9" xfId="21953"/>
    <cellStyle name="ScotchRule 3 3 20" xfId="21954"/>
    <cellStyle name="ScotchRule 3 3 21" xfId="21955"/>
    <cellStyle name="ScotchRule 3 3 22" xfId="21956"/>
    <cellStyle name="ScotchRule 3 3 23" xfId="21957"/>
    <cellStyle name="ScotchRule 3 3 24" xfId="21958"/>
    <cellStyle name="ScotchRule 3 3 25" xfId="21959"/>
    <cellStyle name="ScotchRule 3 3 26" xfId="21960"/>
    <cellStyle name="ScotchRule 3 3 27" xfId="21961"/>
    <cellStyle name="ScotchRule 3 3 28" xfId="21962"/>
    <cellStyle name="ScotchRule 3 3 29" xfId="21963"/>
    <cellStyle name="ScotchRule 3 3 3" xfId="21964"/>
    <cellStyle name="ScotchRule 3 3 30" xfId="21965"/>
    <cellStyle name="ScotchRule 3 3 31" xfId="21966"/>
    <cellStyle name="ScotchRule 3 3 32" xfId="21967"/>
    <cellStyle name="ScotchRule 3 3 33" xfId="21968"/>
    <cellStyle name="ScotchRule 3 3 34" xfId="21969"/>
    <cellStyle name="ScotchRule 3 3 35" xfId="21970"/>
    <cellStyle name="ScotchRule 3 3 36" xfId="21971"/>
    <cellStyle name="ScotchRule 3 3 37" xfId="21972"/>
    <cellStyle name="ScotchRule 3 3 38" xfId="21973"/>
    <cellStyle name="ScotchRule 3 3 39" xfId="21974"/>
    <cellStyle name="ScotchRule 3 3 4" xfId="21975"/>
    <cellStyle name="ScotchRule 3 3 40" xfId="21976"/>
    <cellStyle name="ScotchRule 3 3 41" xfId="21977"/>
    <cellStyle name="ScotchRule 3 3 42" xfId="21978"/>
    <cellStyle name="ScotchRule 3 3 43" xfId="21979"/>
    <cellStyle name="ScotchRule 3 3 44" xfId="21980"/>
    <cellStyle name="ScotchRule 3 3 45" xfId="21981"/>
    <cellStyle name="ScotchRule 3 3 46" xfId="21982"/>
    <cellStyle name="ScotchRule 3 3 47" xfId="21983"/>
    <cellStyle name="ScotchRule 3 3 48" xfId="21984"/>
    <cellStyle name="ScotchRule 3 3 5" xfId="21985"/>
    <cellStyle name="ScotchRule 3 3 6" xfId="21986"/>
    <cellStyle name="ScotchRule 3 3 7" xfId="21987"/>
    <cellStyle name="ScotchRule 3 3 8" xfId="21988"/>
    <cellStyle name="ScotchRule 3 3 9" xfId="21989"/>
    <cellStyle name="ScotchRule 3 4" xfId="21990"/>
    <cellStyle name="ScotchRule 3 4 10" xfId="21991"/>
    <cellStyle name="ScotchRule 3 4 11" xfId="21992"/>
    <cellStyle name="ScotchRule 3 4 12" xfId="21993"/>
    <cellStyle name="ScotchRule 3 4 13" xfId="21994"/>
    <cellStyle name="ScotchRule 3 4 14" xfId="21995"/>
    <cellStyle name="ScotchRule 3 4 15" xfId="21996"/>
    <cellStyle name="ScotchRule 3 4 16" xfId="21997"/>
    <cellStyle name="ScotchRule 3 4 17" xfId="21998"/>
    <cellStyle name="ScotchRule 3 4 18" xfId="21999"/>
    <cellStyle name="ScotchRule 3 4 19" xfId="22000"/>
    <cellStyle name="ScotchRule 3 4 2" xfId="22001"/>
    <cellStyle name="ScotchRule 3 4 2 10" xfId="22002"/>
    <cellStyle name="ScotchRule 3 4 2 11" xfId="22003"/>
    <cellStyle name="ScotchRule 3 4 2 12" xfId="22004"/>
    <cellStyle name="ScotchRule 3 4 2 13" xfId="22005"/>
    <cellStyle name="ScotchRule 3 4 2 14" xfId="22006"/>
    <cellStyle name="ScotchRule 3 4 2 15" xfId="22007"/>
    <cellStyle name="ScotchRule 3 4 2 16" xfId="22008"/>
    <cellStyle name="ScotchRule 3 4 2 17" xfId="22009"/>
    <cellStyle name="ScotchRule 3 4 2 18" xfId="22010"/>
    <cellStyle name="ScotchRule 3 4 2 19" xfId="22011"/>
    <cellStyle name="ScotchRule 3 4 2 2" xfId="22012"/>
    <cellStyle name="ScotchRule 3 4 2 20" xfId="22013"/>
    <cellStyle name="ScotchRule 3 4 2 21" xfId="22014"/>
    <cellStyle name="ScotchRule 3 4 2 22" xfId="22015"/>
    <cellStyle name="ScotchRule 3 4 2 23" xfId="22016"/>
    <cellStyle name="ScotchRule 3 4 2 24" xfId="22017"/>
    <cellStyle name="ScotchRule 3 4 2 25" xfId="22018"/>
    <cellStyle name="ScotchRule 3 4 2 26" xfId="22019"/>
    <cellStyle name="ScotchRule 3 4 2 27" xfId="22020"/>
    <cellStyle name="ScotchRule 3 4 2 28" xfId="22021"/>
    <cellStyle name="ScotchRule 3 4 2 29" xfId="22022"/>
    <cellStyle name="ScotchRule 3 4 2 3" xfId="22023"/>
    <cellStyle name="ScotchRule 3 4 2 30" xfId="22024"/>
    <cellStyle name="ScotchRule 3 4 2 31" xfId="22025"/>
    <cellStyle name="ScotchRule 3 4 2 32" xfId="22026"/>
    <cellStyle name="ScotchRule 3 4 2 33" xfId="22027"/>
    <cellStyle name="ScotchRule 3 4 2 34" xfId="22028"/>
    <cellStyle name="ScotchRule 3 4 2 35" xfId="22029"/>
    <cellStyle name="ScotchRule 3 4 2 36" xfId="22030"/>
    <cellStyle name="ScotchRule 3 4 2 37" xfId="22031"/>
    <cellStyle name="ScotchRule 3 4 2 38" xfId="22032"/>
    <cellStyle name="ScotchRule 3 4 2 39" xfId="22033"/>
    <cellStyle name="ScotchRule 3 4 2 4" xfId="22034"/>
    <cellStyle name="ScotchRule 3 4 2 40" xfId="22035"/>
    <cellStyle name="ScotchRule 3 4 2 41" xfId="22036"/>
    <cellStyle name="ScotchRule 3 4 2 42" xfId="22037"/>
    <cellStyle name="ScotchRule 3 4 2 43" xfId="22038"/>
    <cellStyle name="ScotchRule 3 4 2 44" xfId="22039"/>
    <cellStyle name="ScotchRule 3 4 2 45" xfId="22040"/>
    <cellStyle name="ScotchRule 3 4 2 46" xfId="22041"/>
    <cellStyle name="ScotchRule 3 4 2 47" xfId="22042"/>
    <cellStyle name="ScotchRule 3 4 2 48" xfId="22043"/>
    <cellStyle name="ScotchRule 3 4 2 49" xfId="22044"/>
    <cellStyle name="ScotchRule 3 4 2 5" xfId="22045"/>
    <cellStyle name="ScotchRule 3 4 2 50" xfId="22046"/>
    <cellStyle name="ScotchRule 3 4 2 51" xfId="22047"/>
    <cellStyle name="ScotchRule 3 4 2 52" xfId="22048"/>
    <cellStyle name="ScotchRule 3 4 2 53" xfId="22049"/>
    <cellStyle name="ScotchRule 3 4 2 54" xfId="22050"/>
    <cellStyle name="ScotchRule 3 4 2 55" xfId="22051"/>
    <cellStyle name="ScotchRule 3 4 2 56" xfId="22052"/>
    <cellStyle name="ScotchRule 3 4 2 57" xfId="22053"/>
    <cellStyle name="ScotchRule 3 4 2 58" xfId="22054"/>
    <cellStyle name="ScotchRule 3 4 2 59" xfId="22055"/>
    <cellStyle name="ScotchRule 3 4 2 6" xfId="22056"/>
    <cellStyle name="ScotchRule 3 4 2 60" xfId="22057"/>
    <cellStyle name="ScotchRule 3 4 2 61" xfId="22058"/>
    <cellStyle name="ScotchRule 3 4 2 62" xfId="22059"/>
    <cellStyle name="ScotchRule 3 4 2 63" xfId="22060"/>
    <cellStyle name="ScotchRule 3 4 2 64" xfId="22061"/>
    <cellStyle name="ScotchRule 3 4 2 65" xfId="22062"/>
    <cellStyle name="ScotchRule 3 4 2 66" xfId="22063"/>
    <cellStyle name="ScotchRule 3 4 2 7" xfId="22064"/>
    <cellStyle name="ScotchRule 3 4 2 8" xfId="22065"/>
    <cellStyle name="ScotchRule 3 4 2 9" xfId="22066"/>
    <cellStyle name="ScotchRule 3 4 20" xfId="22067"/>
    <cellStyle name="ScotchRule 3 4 21" xfId="22068"/>
    <cellStyle name="ScotchRule 3 4 22" xfId="22069"/>
    <cellStyle name="ScotchRule 3 4 23" xfId="22070"/>
    <cellStyle name="ScotchRule 3 4 24" xfId="22071"/>
    <cellStyle name="ScotchRule 3 4 25" xfId="22072"/>
    <cellStyle name="ScotchRule 3 4 26" xfId="22073"/>
    <cellStyle name="ScotchRule 3 4 27" xfId="22074"/>
    <cellStyle name="ScotchRule 3 4 28" xfId="22075"/>
    <cellStyle name="ScotchRule 3 4 29" xfId="22076"/>
    <cellStyle name="ScotchRule 3 4 3" xfId="22077"/>
    <cellStyle name="ScotchRule 3 4 30" xfId="22078"/>
    <cellStyle name="ScotchRule 3 4 31" xfId="22079"/>
    <cellStyle name="ScotchRule 3 4 32" xfId="22080"/>
    <cellStyle name="ScotchRule 3 4 33" xfId="22081"/>
    <cellStyle name="ScotchRule 3 4 34" xfId="22082"/>
    <cellStyle name="ScotchRule 3 4 35" xfId="22083"/>
    <cellStyle name="ScotchRule 3 4 36" xfId="22084"/>
    <cellStyle name="ScotchRule 3 4 37" xfId="22085"/>
    <cellStyle name="ScotchRule 3 4 38" xfId="22086"/>
    <cellStyle name="ScotchRule 3 4 39" xfId="22087"/>
    <cellStyle name="ScotchRule 3 4 4" xfId="22088"/>
    <cellStyle name="ScotchRule 3 4 40" xfId="22089"/>
    <cellStyle name="ScotchRule 3 4 41" xfId="22090"/>
    <cellStyle name="ScotchRule 3 4 42" xfId="22091"/>
    <cellStyle name="ScotchRule 3 4 43" xfId="22092"/>
    <cellStyle name="ScotchRule 3 4 44" xfId="22093"/>
    <cellStyle name="ScotchRule 3 4 45" xfId="22094"/>
    <cellStyle name="ScotchRule 3 4 46" xfId="22095"/>
    <cellStyle name="ScotchRule 3 4 47" xfId="22096"/>
    <cellStyle name="ScotchRule 3 4 48" xfId="22097"/>
    <cellStyle name="ScotchRule 3 4 5" xfId="22098"/>
    <cellStyle name="ScotchRule 3 4 6" xfId="22099"/>
    <cellStyle name="ScotchRule 3 4 7" xfId="22100"/>
    <cellStyle name="ScotchRule 3 4 8" xfId="22101"/>
    <cellStyle name="ScotchRule 3 4 9" xfId="22102"/>
    <cellStyle name="ScotchRule 3 5" xfId="22103"/>
    <cellStyle name="ScotchRule 4" xfId="22104"/>
    <cellStyle name="ScotchRule 4 2" xfId="22105"/>
    <cellStyle name="ScotchRule 4 2 2" xfId="22106"/>
    <cellStyle name="ScotchRule 4 2 2 10" xfId="22107"/>
    <cellStyle name="ScotchRule 4 2 2 11" xfId="22108"/>
    <cellStyle name="ScotchRule 4 2 2 12" xfId="22109"/>
    <cellStyle name="ScotchRule 4 2 2 13" xfId="22110"/>
    <cellStyle name="ScotchRule 4 2 2 14" xfId="22111"/>
    <cellStyle name="ScotchRule 4 2 2 15" xfId="22112"/>
    <cellStyle name="ScotchRule 4 2 2 16" xfId="22113"/>
    <cellStyle name="ScotchRule 4 2 2 17" xfId="22114"/>
    <cellStyle name="ScotchRule 4 2 2 18" xfId="22115"/>
    <cellStyle name="ScotchRule 4 2 2 2" xfId="22116"/>
    <cellStyle name="ScotchRule 4 2 2 2 10" xfId="22117"/>
    <cellStyle name="ScotchRule 4 2 2 2 11" xfId="22118"/>
    <cellStyle name="ScotchRule 4 2 2 2 12" xfId="22119"/>
    <cellStyle name="ScotchRule 4 2 2 2 13" xfId="22120"/>
    <cellStyle name="ScotchRule 4 2 2 2 14" xfId="22121"/>
    <cellStyle name="ScotchRule 4 2 2 2 15" xfId="22122"/>
    <cellStyle name="ScotchRule 4 2 2 2 16" xfId="22123"/>
    <cellStyle name="ScotchRule 4 2 2 2 17" xfId="22124"/>
    <cellStyle name="ScotchRule 4 2 2 2 18" xfId="22125"/>
    <cellStyle name="ScotchRule 4 2 2 2 19" xfId="22126"/>
    <cellStyle name="ScotchRule 4 2 2 2 2" xfId="22127"/>
    <cellStyle name="ScotchRule 4 2 2 2 20" xfId="22128"/>
    <cellStyle name="ScotchRule 4 2 2 2 21" xfId="22129"/>
    <cellStyle name="ScotchRule 4 2 2 2 22" xfId="22130"/>
    <cellStyle name="ScotchRule 4 2 2 2 23" xfId="22131"/>
    <cellStyle name="ScotchRule 4 2 2 2 24" xfId="22132"/>
    <cellStyle name="ScotchRule 4 2 2 2 25" xfId="22133"/>
    <cellStyle name="ScotchRule 4 2 2 2 26" xfId="22134"/>
    <cellStyle name="ScotchRule 4 2 2 2 27" xfId="22135"/>
    <cellStyle name="ScotchRule 4 2 2 2 28" xfId="22136"/>
    <cellStyle name="ScotchRule 4 2 2 2 29" xfId="22137"/>
    <cellStyle name="ScotchRule 4 2 2 2 3" xfId="22138"/>
    <cellStyle name="ScotchRule 4 2 2 2 30" xfId="22139"/>
    <cellStyle name="ScotchRule 4 2 2 2 31" xfId="22140"/>
    <cellStyle name="ScotchRule 4 2 2 2 32" xfId="22141"/>
    <cellStyle name="ScotchRule 4 2 2 2 33" xfId="22142"/>
    <cellStyle name="ScotchRule 4 2 2 2 34" xfId="22143"/>
    <cellStyle name="ScotchRule 4 2 2 2 35" xfId="22144"/>
    <cellStyle name="ScotchRule 4 2 2 2 36" xfId="22145"/>
    <cellStyle name="ScotchRule 4 2 2 2 37" xfId="22146"/>
    <cellStyle name="ScotchRule 4 2 2 2 38" xfId="22147"/>
    <cellStyle name="ScotchRule 4 2 2 2 39" xfId="22148"/>
    <cellStyle name="ScotchRule 4 2 2 2 4" xfId="22149"/>
    <cellStyle name="ScotchRule 4 2 2 2 40" xfId="22150"/>
    <cellStyle name="ScotchRule 4 2 2 2 41" xfId="22151"/>
    <cellStyle name="ScotchRule 4 2 2 2 42" xfId="22152"/>
    <cellStyle name="ScotchRule 4 2 2 2 43" xfId="22153"/>
    <cellStyle name="ScotchRule 4 2 2 2 44" xfId="22154"/>
    <cellStyle name="ScotchRule 4 2 2 2 45" xfId="22155"/>
    <cellStyle name="ScotchRule 4 2 2 2 46" xfId="22156"/>
    <cellStyle name="ScotchRule 4 2 2 2 47" xfId="22157"/>
    <cellStyle name="ScotchRule 4 2 2 2 48" xfId="22158"/>
    <cellStyle name="ScotchRule 4 2 2 2 49" xfId="22159"/>
    <cellStyle name="ScotchRule 4 2 2 2 5" xfId="22160"/>
    <cellStyle name="ScotchRule 4 2 2 2 50" xfId="22161"/>
    <cellStyle name="ScotchRule 4 2 2 2 51" xfId="22162"/>
    <cellStyle name="ScotchRule 4 2 2 2 52" xfId="22163"/>
    <cellStyle name="ScotchRule 4 2 2 2 53" xfId="22164"/>
    <cellStyle name="ScotchRule 4 2 2 2 54" xfId="22165"/>
    <cellStyle name="ScotchRule 4 2 2 2 55" xfId="22166"/>
    <cellStyle name="ScotchRule 4 2 2 2 56" xfId="22167"/>
    <cellStyle name="ScotchRule 4 2 2 2 57" xfId="22168"/>
    <cellStyle name="ScotchRule 4 2 2 2 58" xfId="22169"/>
    <cellStyle name="ScotchRule 4 2 2 2 59" xfId="22170"/>
    <cellStyle name="ScotchRule 4 2 2 2 6" xfId="22171"/>
    <cellStyle name="ScotchRule 4 2 2 2 60" xfId="22172"/>
    <cellStyle name="ScotchRule 4 2 2 2 61" xfId="22173"/>
    <cellStyle name="ScotchRule 4 2 2 2 62" xfId="22174"/>
    <cellStyle name="ScotchRule 4 2 2 2 63" xfId="22175"/>
    <cellStyle name="ScotchRule 4 2 2 2 64" xfId="22176"/>
    <cellStyle name="ScotchRule 4 2 2 2 7" xfId="22177"/>
    <cellStyle name="ScotchRule 4 2 2 2 8" xfId="22178"/>
    <cellStyle name="ScotchRule 4 2 2 2 9" xfId="22179"/>
    <cellStyle name="ScotchRule 4 2 2 3" xfId="22180"/>
    <cellStyle name="ScotchRule 4 2 2 4" xfId="22181"/>
    <cellStyle name="ScotchRule 4 2 2 5" xfId="22182"/>
    <cellStyle name="ScotchRule 4 2 2 6" xfId="22183"/>
    <cellStyle name="ScotchRule 4 2 2 7" xfId="22184"/>
    <cellStyle name="ScotchRule 4 2 2 8" xfId="22185"/>
    <cellStyle name="ScotchRule 4 2 2 9" xfId="22186"/>
    <cellStyle name="ScotchRule 4 2 3" xfId="22187"/>
    <cellStyle name="ScotchRule 4 2 3 10" xfId="22188"/>
    <cellStyle name="ScotchRule 4 2 3 11" xfId="22189"/>
    <cellStyle name="ScotchRule 4 2 3 12" xfId="22190"/>
    <cellStyle name="ScotchRule 4 2 3 13" xfId="22191"/>
    <cellStyle name="ScotchRule 4 2 3 14" xfId="22192"/>
    <cellStyle name="ScotchRule 4 2 3 15" xfId="22193"/>
    <cellStyle name="ScotchRule 4 2 3 16" xfId="22194"/>
    <cellStyle name="ScotchRule 4 2 3 17" xfId="22195"/>
    <cellStyle name="ScotchRule 4 2 3 18" xfId="22196"/>
    <cellStyle name="ScotchRule 4 2 3 19" xfId="22197"/>
    <cellStyle name="ScotchRule 4 2 3 2" xfId="22198"/>
    <cellStyle name="ScotchRule 4 2 3 2 10" xfId="22199"/>
    <cellStyle name="ScotchRule 4 2 3 2 11" xfId="22200"/>
    <cellStyle name="ScotchRule 4 2 3 2 12" xfId="22201"/>
    <cellStyle name="ScotchRule 4 2 3 2 13" xfId="22202"/>
    <cellStyle name="ScotchRule 4 2 3 2 14" xfId="22203"/>
    <cellStyle name="ScotchRule 4 2 3 2 15" xfId="22204"/>
    <cellStyle name="ScotchRule 4 2 3 2 16" xfId="22205"/>
    <cellStyle name="ScotchRule 4 2 3 2 17" xfId="22206"/>
    <cellStyle name="ScotchRule 4 2 3 2 18" xfId="22207"/>
    <cellStyle name="ScotchRule 4 2 3 2 19" xfId="22208"/>
    <cellStyle name="ScotchRule 4 2 3 2 2" xfId="22209"/>
    <cellStyle name="ScotchRule 4 2 3 2 20" xfId="22210"/>
    <cellStyle name="ScotchRule 4 2 3 2 21" xfId="22211"/>
    <cellStyle name="ScotchRule 4 2 3 2 22" xfId="22212"/>
    <cellStyle name="ScotchRule 4 2 3 2 23" xfId="22213"/>
    <cellStyle name="ScotchRule 4 2 3 2 24" xfId="22214"/>
    <cellStyle name="ScotchRule 4 2 3 2 25" xfId="22215"/>
    <cellStyle name="ScotchRule 4 2 3 2 26" xfId="22216"/>
    <cellStyle name="ScotchRule 4 2 3 2 27" xfId="22217"/>
    <cellStyle name="ScotchRule 4 2 3 2 28" xfId="22218"/>
    <cellStyle name="ScotchRule 4 2 3 2 29" xfId="22219"/>
    <cellStyle name="ScotchRule 4 2 3 2 3" xfId="22220"/>
    <cellStyle name="ScotchRule 4 2 3 2 30" xfId="22221"/>
    <cellStyle name="ScotchRule 4 2 3 2 31" xfId="22222"/>
    <cellStyle name="ScotchRule 4 2 3 2 32" xfId="22223"/>
    <cellStyle name="ScotchRule 4 2 3 2 33" xfId="22224"/>
    <cellStyle name="ScotchRule 4 2 3 2 34" xfId="22225"/>
    <cellStyle name="ScotchRule 4 2 3 2 35" xfId="22226"/>
    <cellStyle name="ScotchRule 4 2 3 2 36" xfId="22227"/>
    <cellStyle name="ScotchRule 4 2 3 2 37" xfId="22228"/>
    <cellStyle name="ScotchRule 4 2 3 2 38" xfId="22229"/>
    <cellStyle name="ScotchRule 4 2 3 2 39" xfId="22230"/>
    <cellStyle name="ScotchRule 4 2 3 2 4" xfId="22231"/>
    <cellStyle name="ScotchRule 4 2 3 2 40" xfId="22232"/>
    <cellStyle name="ScotchRule 4 2 3 2 41" xfId="22233"/>
    <cellStyle name="ScotchRule 4 2 3 2 42" xfId="22234"/>
    <cellStyle name="ScotchRule 4 2 3 2 43" xfId="22235"/>
    <cellStyle name="ScotchRule 4 2 3 2 44" xfId="22236"/>
    <cellStyle name="ScotchRule 4 2 3 2 45" xfId="22237"/>
    <cellStyle name="ScotchRule 4 2 3 2 46" xfId="22238"/>
    <cellStyle name="ScotchRule 4 2 3 2 47" xfId="22239"/>
    <cellStyle name="ScotchRule 4 2 3 2 48" xfId="22240"/>
    <cellStyle name="ScotchRule 4 2 3 2 49" xfId="22241"/>
    <cellStyle name="ScotchRule 4 2 3 2 5" xfId="22242"/>
    <cellStyle name="ScotchRule 4 2 3 2 50" xfId="22243"/>
    <cellStyle name="ScotchRule 4 2 3 2 51" xfId="22244"/>
    <cellStyle name="ScotchRule 4 2 3 2 52" xfId="22245"/>
    <cellStyle name="ScotchRule 4 2 3 2 53" xfId="22246"/>
    <cellStyle name="ScotchRule 4 2 3 2 54" xfId="22247"/>
    <cellStyle name="ScotchRule 4 2 3 2 55" xfId="22248"/>
    <cellStyle name="ScotchRule 4 2 3 2 56" xfId="22249"/>
    <cellStyle name="ScotchRule 4 2 3 2 57" xfId="22250"/>
    <cellStyle name="ScotchRule 4 2 3 2 58" xfId="22251"/>
    <cellStyle name="ScotchRule 4 2 3 2 59" xfId="22252"/>
    <cellStyle name="ScotchRule 4 2 3 2 6" xfId="22253"/>
    <cellStyle name="ScotchRule 4 2 3 2 60" xfId="22254"/>
    <cellStyle name="ScotchRule 4 2 3 2 61" xfId="22255"/>
    <cellStyle name="ScotchRule 4 2 3 2 62" xfId="22256"/>
    <cellStyle name="ScotchRule 4 2 3 2 63" xfId="22257"/>
    <cellStyle name="ScotchRule 4 2 3 2 64" xfId="22258"/>
    <cellStyle name="ScotchRule 4 2 3 2 7" xfId="22259"/>
    <cellStyle name="ScotchRule 4 2 3 2 8" xfId="22260"/>
    <cellStyle name="ScotchRule 4 2 3 2 9" xfId="22261"/>
    <cellStyle name="ScotchRule 4 2 3 20" xfId="22262"/>
    <cellStyle name="ScotchRule 4 2 3 21" xfId="22263"/>
    <cellStyle name="ScotchRule 4 2 3 22" xfId="22264"/>
    <cellStyle name="ScotchRule 4 2 3 23" xfId="22265"/>
    <cellStyle name="ScotchRule 4 2 3 24" xfId="22266"/>
    <cellStyle name="ScotchRule 4 2 3 25" xfId="22267"/>
    <cellStyle name="ScotchRule 4 2 3 26" xfId="22268"/>
    <cellStyle name="ScotchRule 4 2 3 27" xfId="22269"/>
    <cellStyle name="ScotchRule 4 2 3 28" xfId="22270"/>
    <cellStyle name="ScotchRule 4 2 3 29" xfId="22271"/>
    <cellStyle name="ScotchRule 4 2 3 3" xfId="22272"/>
    <cellStyle name="ScotchRule 4 2 3 30" xfId="22273"/>
    <cellStyle name="ScotchRule 4 2 3 31" xfId="22274"/>
    <cellStyle name="ScotchRule 4 2 3 32" xfId="22275"/>
    <cellStyle name="ScotchRule 4 2 3 33" xfId="22276"/>
    <cellStyle name="ScotchRule 4 2 3 34" xfId="22277"/>
    <cellStyle name="ScotchRule 4 2 3 35" xfId="22278"/>
    <cellStyle name="ScotchRule 4 2 3 36" xfId="22279"/>
    <cellStyle name="ScotchRule 4 2 3 37" xfId="22280"/>
    <cellStyle name="ScotchRule 4 2 3 38" xfId="22281"/>
    <cellStyle name="ScotchRule 4 2 3 39" xfId="22282"/>
    <cellStyle name="ScotchRule 4 2 3 4" xfId="22283"/>
    <cellStyle name="ScotchRule 4 2 3 40" xfId="22284"/>
    <cellStyle name="ScotchRule 4 2 3 41" xfId="22285"/>
    <cellStyle name="ScotchRule 4 2 3 42" xfId="22286"/>
    <cellStyle name="ScotchRule 4 2 3 43" xfId="22287"/>
    <cellStyle name="ScotchRule 4 2 3 44" xfId="22288"/>
    <cellStyle name="ScotchRule 4 2 3 45" xfId="22289"/>
    <cellStyle name="ScotchRule 4 2 3 46" xfId="22290"/>
    <cellStyle name="ScotchRule 4 2 3 47" xfId="22291"/>
    <cellStyle name="ScotchRule 4 2 3 48" xfId="22292"/>
    <cellStyle name="ScotchRule 4 2 3 5" xfId="22293"/>
    <cellStyle name="ScotchRule 4 2 3 6" xfId="22294"/>
    <cellStyle name="ScotchRule 4 2 3 7" xfId="22295"/>
    <cellStyle name="ScotchRule 4 2 3 8" xfId="22296"/>
    <cellStyle name="ScotchRule 4 2 3 9" xfId="22297"/>
    <cellStyle name="ScotchRule 4 2 4" xfId="22298"/>
    <cellStyle name="ScotchRule 4 2 4 10" xfId="22299"/>
    <cellStyle name="ScotchRule 4 2 4 11" xfId="22300"/>
    <cellStyle name="ScotchRule 4 2 4 12" xfId="22301"/>
    <cellStyle name="ScotchRule 4 2 4 13" xfId="22302"/>
    <cellStyle name="ScotchRule 4 2 4 14" xfId="22303"/>
    <cellStyle name="ScotchRule 4 2 4 15" xfId="22304"/>
    <cellStyle name="ScotchRule 4 2 4 16" xfId="22305"/>
    <cellStyle name="ScotchRule 4 2 4 17" xfId="22306"/>
    <cellStyle name="ScotchRule 4 2 4 18" xfId="22307"/>
    <cellStyle name="ScotchRule 4 2 4 19" xfId="22308"/>
    <cellStyle name="ScotchRule 4 2 4 2" xfId="22309"/>
    <cellStyle name="ScotchRule 4 2 4 2 10" xfId="22310"/>
    <cellStyle name="ScotchRule 4 2 4 2 11" xfId="22311"/>
    <cellStyle name="ScotchRule 4 2 4 2 12" xfId="22312"/>
    <cellStyle name="ScotchRule 4 2 4 2 13" xfId="22313"/>
    <cellStyle name="ScotchRule 4 2 4 2 14" xfId="22314"/>
    <cellStyle name="ScotchRule 4 2 4 2 15" xfId="22315"/>
    <cellStyle name="ScotchRule 4 2 4 2 16" xfId="22316"/>
    <cellStyle name="ScotchRule 4 2 4 2 17" xfId="22317"/>
    <cellStyle name="ScotchRule 4 2 4 2 18" xfId="22318"/>
    <cellStyle name="ScotchRule 4 2 4 2 19" xfId="22319"/>
    <cellStyle name="ScotchRule 4 2 4 2 2" xfId="22320"/>
    <cellStyle name="ScotchRule 4 2 4 2 20" xfId="22321"/>
    <cellStyle name="ScotchRule 4 2 4 2 21" xfId="22322"/>
    <cellStyle name="ScotchRule 4 2 4 2 22" xfId="22323"/>
    <cellStyle name="ScotchRule 4 2 4 2 23" xfId="22324"/>
    <cellStyle name="ScotchRule 4 2 4 2 24" xfId="22325"/>
    <cellStyle name="ScotchRule 4 2 4 2 25" xfId="22326"/>
    <cellStyle name="ScotchRule 4 2 4 2 26" xfId="22327"/>
    <cellStyle name="ScotchRule 4 2 4 2 27" xfId="22328"/>
    <cellStyle name="ScotchRule 4 2 4 2 28" xfId="22329"/>
    <cellStyle name="ScotchRule 4 2 4 2 29" xfId="22330"/>
    <cellStyle name="ScotchRule 4 2 4 2 3" xfId="22331"/>
    <cellStyle name="ScotchRule 4 2 4 2 30" xfId="22332"/>
    <cellStyle name="ScotchRule 4 2 4 2 31" xfId="22333"/>
    <cellStyle name="ScotchRule 4 2 4 2 32" xfId="22334"/>
    <cellStyle name="ScotchRule 4 2 4 2 33" xfId="22335"/>
    <cellStyle name="ScotchRule 4 2 4 2 34" xfId="22336"/>
    <cellStyle name="ScotchRule 4 2 4 2 35" xfId="22337"/>
    <cellStyle name="ScotchRule 4 2 4 2 36" xfId="22338"/>
    <cellStyle name="ScotchRule 4 2 4 2 37" xfId="22339"/>
    <cellStyle name="ScotchRule 4 2 4 2 38" xfId="22340"/>
    <cellStyle name="ScotchRule 4 2 4 2 39" xfId="22341"/>
    <cellStyle name="ScotchRule 4 2 4 2 4" xfId="22342"/>
    <cellStyle name="ScotchRule 4 2 4 2 40" xfId="22343"/>
    <cellStyle name="ScotchRule 4 2 4 2 41" xfId="22344"/>
    <cellStyle name="ScotchRule 4 2 4 2 42" xfId="22345"/>
    <cellStyle name="ScotchRule 4 2 4 2 43" xfId="22346"/>
    <cellStyle name="ScotchRule 4 2 4 2 44" xfId="22347"/>
    <cellStyle name="ScotchRule 4 2 4 2 45" xfId="22348"/>
    <cellStyle name="ScotchRule 4 2 4 2 46" xfId="22349"/>
    <cellStyle name="ScotchRule 4 2 4 2 47" xfId="22350"/>
    <cellStyle name="ScotchRule 4 2 4 2 48" xfId="22351"/>
    <cellStyle name="ScotchRule 4 2 4 2 49" xfId="22352"/>
    <cellStyle name="ScotchRule 4 2 4 2 5" xfId="22353"/>
    <cellStyle name="ScotchRule 4 2 4 2 50" xfId="22354"/>
    <cellStyle name="ScotchRule 4 2 4 2 51" xfId="22355"/>
    <cellStyle name="ScotchRule 4 2 4 2 52" xfId="22356"/>
    <cellStyle name="ScotchRule 4 2 4 2 53" xfId="22357"/>
    <cellStyle name="ScotchRule 4 2 4 2 54" xfId="22358"/>
    <cellStyle name="ScotchRule 4 2 4 2 55" xfId="22359"/>
    <cellStyle name="ScotchRule 4 2 4 2 56" xfId="22360"/>
    <cellStyle name="ScotchRule 4 2 4 2 57" xfId="22361"/>
    <cellStyle name="ScotchRule 4 2 4 2 58" xfId="22362"/>
    <cellStyle name="ScotchRule 4 2 4 2 59" xfId="22363"/>
    <cellStyle name="ScotchRule 4 2 4 2 6" xfId="22364"/>
    <cellStyle name="ScotchRule 4 2 4 2 60" xfId="22365"/>
    <cellStyle name="ScotchRule 4 2 4 2 61" xfId="22366"/>
    <cellStyle name="ScotchRule 4 2 4 2 62" xfId="22367"/>
    <cellStyle name="ScotchRule 4 2 4 2 63" xfId="22368"/>
    <cellStyle name="ScotchRule 4 2 4 2 64" xfId="22369"/>
    <cellStyle name="ScotchRule 4 2 4 2 65" xfId="22370"/>
    <cellStyle name="ScotchRule 4 2 4 2 66" xfId="22371"/>
    <cellStyle name="ScotchRule 4 2 4 2 7" xfId="22372"/>
    <cellStyle name="ScotchRule 4 2 4 2 8" xfId="22373"/>
    <cellStyle name="ScotchRule 4 2 4 2 9" xfId="22374"/>
    <cellStyle name="ScotchRule 4 2 4 20" xfId="22375"/>
    <cellStyle name="ScotchRule 4 2 4 21" xfId="22376"/>
    <cellStyle name="ScotchRule 4 2 4 22" xfId="22377"/>
    <cellStyle name="ScotchRule 4 2 4 23" xfId="22378"/>
    <cellStyle name="ScotchRule 4 2 4 24" xfId="22379"/>
    <cellStyle name="ScotchRule 4 2 4 25" xfId="22380"/>
    <cellStyle name="ScotchRule 4 2 4 26" xfId="22381"/>
    <cellStyle name="ScotchRule 4 2 4 27" xfId="22382"/>
    <cellStyle name="ScotchRule 4 2 4 28" xfId="22383"/>
    <cellStyle name="ScotchRule 4 2 4 29" xfId="22384"/>
    <cellStyle name="ScotchRule 4 2 4 3" xfId="22385"/>
    <cellStyle name="ScotchRule 4 2 4 30" xfId="22386"/>
    <cellStyle name="ScotchRule 4 2 4 31" xfId="22387"/>
    <cellStyle name="ScotchRule 4 2 4 32" xfId="22388"/>
    <cellStyle name="ScotchRule 4 2 4 33" xfId="22389"/>
    <cellStyle name="ScotchRule 4 2 4 34" xfId="22390"/>
    <cellStyle name="ScotchRule 4 2 4 35" xfId="22391"/>
    <cellStyle name="ScotchRule 4 2 4 36" xfId="22392"/>
    <cellStyle name="ScotchRule 4 2 4 37" xfId="22393"/>
    <cellStyle name="ScotchRule 4 2 4 38" xfId="22394"/>
    <cellStyle name="ScotchRule 4 2 4 39" xfId="22395"/>
    <cellStyle name="ScotchRule 4 2 4 4" xfId="22396"/>
    <cellStyle name="ScotchRule 4 2 4 40" xfId="22397"/>
    <cellStyle name="ScotchRule 4 2 4 41" xfId="22398"/>
    <cellStyle name="ScotchRule 4 2 4 42" xfId="22399"/>
    <cellStyle name="ScotchRule 4 2 4 43" xfId="22400"/>
    <cellStyle name="ScotchRule 4 2 4 44" xfId="22401"/>
    <cellStyle name="ScotchRule 4 2 4 45" xfId="22402"/>
    <cellStyle name="ScotchRule 4 2 4 46" xfId="22403"/>
    <cellStyle name="ScotchRule 4 2 4 47" xfId="22404"/>
    <cellStyle name="ScotchRule 4 2 4 48" xfId="22405"/>
    <cellStyle name="ScotchRule 4 2 4 5" xfId="22406"/>
    <cellStyle name="ScotchRule 4 2 4 6" xfId="22407"/>
    <cellStyle name="ScotchRule 4 2 4 7" xfId="22408"/>
    <cellStyle name="ScotchRule 4 2 4 8" xfId="22409"/>
    <cellStyle name="ScotchRule 4 2 4 9" xfId="22410"/>
    <cellStyle name="ScotchRule 4 2 5" xfId="22411"/>
    <cellStyle name="ScotchRule 4 2 6" xfId="22412"/>
    <cellStyle name="ScotchRule 4 3" xfId="22413"/>
    <cellStyle name="ScotchRule 4 3 10" xfId="22414"/>
    <cellStyle name="ScotchRule 4 3 11" xfId="22415"/>
    <cellStyle name="ScotchRule 4 3 12" xfId="22416"/>
    <cellStyle name="ScotchRule 4 3 13" xfId="22417"/>
    <cellStyle name="ScotchRule 4 3 14" xfId="22418"/>
    <cellStyle name="ScotchRule 4 3 15" xfId="22419"/>
    <cellStyle name="ScotchRule 4 3 16" xfId="22420"/>
    <cellStyle name="ScotchRule 4 3 17" xfId="22421"/>
    <cellStyle name="ScotchRule 4 3 18" xfId="22422"/>
    <cellStyle name="ScotchRule 4 3 19" xfId="22423"/>
    <cellStyle name="ScotchRule 4 3 2" xfId="22424"/>
    <cellStyle name="ScotchRule 4 3 2 10" xfId="22425"/>
    <cellStyle name="ScotchRule 4 3 2 11" xfId="22426"/>
    <cellStyle name="ScotchRule 4 3 2 12" xfId="22427"/>
    <cellStyle name="ScotchRule 4 3 2 13" xfId="22428"/>
    <cellStyle name="ScotchRule 4 3 2 14" xfId="22429"/>
    <cellStyle name="ScotchRule 4 3 2 15" xfId="22430"/>
    <cellStyle name="ScotchRule 4 3 2 16" xfId="22431"/>
    <cellStyle name="ScotchRule 4 3 2 17" xfId="22432"/>
    <cellStyle name="ScotchRule 4 3 2 18" xfId="22433"/>
    <cellStyle name="ScotchRule 4 3 2 19" xfId="22434"/>
    <cellStyle name="ScotchRule 4 3 2 2" xfId="22435"/>
    <cellStyle name="ScotchRule 4 3 2 20" xfId="22436"/>
    <cellStyle name="ScotchRule 4 3 2 21" xfId="22437"/>
    <cellStyle name="ScotchRule 4 3 2 22" xfId="22438"/>
    <cellStyle name="ScotchRule 4 3 2 23" xfId="22439"/>
    <cellStyle name="ScotchRule 4 3 2 24" xfId="22440"/>
    <cellStyle name="ScotchRule 4 3 2 25" xfId="22441"/>
    <cellStyle name="ScotchRule 4 3 2 26" xfId="22442"/>
    <cellStyle name="ScotchRule 4 3 2 27" xfId="22443"/>
    <cellStyle name="ScotchRule 4 3 2 28" xfId="22444"/>
    <cellStyle name="ScotchRule 4 3 2 29" xfId="22445"/>
    <cellStyle name="ScotchRule 4 3 2 3" xfId="22446"/>
    <cellStyle name="ScotchRule 4 3 2 30" xfId="22447"/>
    <cellStyle name="ScotchRule 4 3 2 31" xfId="22448"/>
    <cellStyle name="ScotchRule 4 3 2 32" xfId="22449"/>
    <cellStyle name="ScotchRule 4 3 2 33" xfId="22450"/>
    <cellStyle name="ScotchRule 4 3 2 34" xfId="22451"/>
    <cellStyle name="ScotchRule 4 3 2 35" xfId="22452"/>
    <cellStyle name="ScotchRule 4 3 2 36" xfId="22453"/>
    <cellStyle name="ScotchRule 4 3 2 37" xfId="22454"/>
    <cellStyle name="ScotchRule 4 3 2 38" xfId="22455"/>
    <cellStyle name="ScotchRule 4 3 2 39" xfId="22456"/>
    <cellStyle name="ScotchRule 4 3 2 4" xfId="22457"/>
    <cellStyle name="ScotchRule 4 3 2 40" xfId="22458"/>
    <cellStyle name="ScotchRule 4 3 2 41" xfId="22459"/>
    <cellStyle name="ScotchRule 4 3 2 42" xfId="22460"/>
    <cellStyle name="ScotchRule 4 3 2 43" xfId="22461"/>
    <cellStyle name="ScotchRule 4 3 2 44" xfId="22462"/>
    <cellStyle name="ScotchRule 4 3 2 45" xfId="22463"/>
    <cellStyle name="ScotchRule 4 3 2 46" xfId="22464"/>
    <cellStyle name="ScotchRule 4 3 2 47" xfId="22465"/>
    <cellStyle name="ScotchRule 4 3 2 48" xfId="22466"/>
    <cellStyle name="ScotchRule 4 3 2 49" xfId="22467"/>
    <cellStyle name="ScotchRule 4 3 2 5" xfId="22468"/>
    <cellStyle name="ScotchRule 4 3 2 50" xfId="22469"/>
    <cellStyle name="ScotchRule 4 3 2 51" xfId="22470"/>
    <cellStyle name="ScotchRule 4 3 2 52" xfId="22471"/>
    <cellStyle name="ScotchRule 4 3 2 53" xfId="22472"/>
    <cellStyle name="ScotchRule 4 3 2 54" xfId="22473"/>
    <cellStyle name="ScotchRule 4 3 2 55" xfId="22474"/>
    <cellStyle name="ScotchRule 4 3 2 56" xfId="22475"/>
    <cellStyle name="ScotchRule 4 3 2 57" xfId="22476"/>
    <cellStyle name="ScotchRule 4 3 2 58" xfId="22477"/>
    <cellStyle name="ScotchRule 4 3 2 59" xfId="22478"/>
    <cellStyle name="ScotchRule 4 3 2 6" xfId="22479"/>
    <cellStyle name="ScotchRule 4 3 2 60" xfId="22480"/>
    <cellStyle name="ScotchRule 4 3 2 61" xfId="22481"/>
    <cellStyle name="ScotchRule 4 3 2 62" xfId="22482"/>
    <cellStyle name="ScotchRule 4 3 2 63" xfId="22483"/>
    <cellStyle name="ScotchRule 4 3 2 64" xfId="22484"/>
    <cellStyle name="ScotchRule 4 3 2 65" xfId="22485"/>
    <cellStyle name="ScotchRule 4 3 2 66" xfId="22486"/>
    <cellStyle name="ScotchRule 4 3 2 7" xfId="22487"/>
    <cellStyle name="ScotchRule 4 3 2 8" xfId="22488"/>
    <cellStyle name="ScotchRule 4 3 2 9" xfId="22489"/>
    <cellStyle name="ScotchRule 4 3 20" xfId="22490"/>
    <cellStyle name="ScotchRule 4 3 21" xfId="22491"/>
    <cellStyle name="ScotchRule 4 3 22" xfId="22492"/>
    <cellStyle name="ScotchRule 4 3 23" xfId="22493"/>
    <cellStyle name="ScotchRule 4 3 24" xfId="22494"/>
    <cellStyle name="ScotchRule 4 3 25" xfId="22495"/>
    <cellStyle name="ScotchRule 4 3 26" xfId="22496"/>
    <cellStyle name="ScotchRule 4 3 27" xfId="22497"/>
    <cellStyle name="ScotchRule 4 3 28" xfId="22498"/>
    <cellStyle name="ScotchRule 4 3 29" xfId="22499"/>
    <cellStyle name="ScotchRule 4 3 3" xfId="22500"/>
    <cellStyle name="ScotchRule 4 3 30" xfId="22501"/>
    <cellStyle name="ScotchRule 4 3 31" xfId="22502"/>
    <cellStyle name="ScotchRule 4 3 32" xfId="22503"/>
    <cellStyle name="ScotchRule 4 3 33" xfId="22504"/>
    <cellStyle name="ScotchRule 4 3 34" xfId="22505"/>
    <cellStyle name="ScotchRule 4 3 35" xfId="22506"/>
    <cellStyle name="ScotchRule 4 3 36" xfId="22507"/>
    <cellStyle name="ScotchRule 4 3 37" xfId="22508"/>
    <cellStyle name="ScotchRule 4 3 38" xfId="22509"/>
    <cellStyle name="ScotchRule 4 3 39" xfId="22510"/>
    <cellStyle name="ScotchRule 4 3 4" xfId="22511"/>
    <cellStyle name="ScotchRule 4 3 40" xfId="22512"/>
    <cellStyle name="ScotchRule 4 3 41" xfId="22513"/>
    <cellStyle name="ScotchRule 4 3 42" xfId="22514"/>
    <cellStyle name="ScotchRule 4 3 43" xfId="22515"/>
    <cellStyle name="ScotchRule 4 3 44" xfId="22516"/>
    <cellStyle name="ScotchRule 4 3 45" xfId="22517"/>
    <cellStyle name="ScotchRule 4 3 46" xfId="22518"/>
    <cellStyle name="ScotchRule 4 3 47" xfId="22519"/>
    <cellStyle name="ScotchRule 4 3 48" xfId="22520"/>
    <cellStyle name="ScotchRule 4 3 5" xfId="22521"/>
    <cellStyle name="ScotchRule 4 3 6" xfId="22522"/>
    <cellStyle name="ScotchRule 4 3 7" xfId="22523"/>
    <cellStyle name="ScotchRule 4 3 8" xfId="22524"/>
    <cellStyle name="ScotchRule 4 3 9" xfId="22525"/>
    <cellStyle name="ScotchRule 4 4" xfId="22526"/>
    <cellStyle name="ScotchRule 4 4 10" xfId="22527"/>
    <cellStyle name="ScotchRule 4 4 11" xfId="22528"/>
    <cellStyle name="ScotchRule 4 4 12" xfId="22529"/>
    <cellStyle name="ScotchRule 4 4 13" xfId="22530"/>
    <cellStyle name="ScotchRule 4 4 14" xfId="22531"/>
    <cellStyle name="ScotchRule 4 4 15" xfId="22532"/>
    <cellStyle name="ScotchRule 4 4 16" xfId="22533"/>
    <cellStyle name="ScotchRule 4 4 17" xfId="22534"/>
    <cellStyle name="ScotchRule 4 4 18" xfId="22535"/>
    <cellStyle name="ScotchRule 4 4 19" xfId="22536"/>
    <cellStyle name="ScotchRule 4 4 2" xfId="22537"/>
    <cellStyle name="ScotchRule 4 4 2 10" xfId="22538"/>
    <cellStyle name="ScotchRule 4 4 2 11" xfId="22539"/>
    <cellStyle name="ScotchRule 4 4 2 12" xfId="22540"/>
    <cellStyle name="ScotchRule 4 4 2 13" xfId="22541"/>
    <cellStyle name="ScotchRule 4 4 2 14" xfId="22542"/>
    <cellStyle name="ScotchRule 4 4 2 15" xfId="22543"/>
    <cellStyle name="ScotchRule 4 4 2 16" xfId="22544"/>
    <cellStyle name="ScotchRule 4 4 2 17" xfId="22545"/>
    <cellStyle name="ScotchRule 4 4 2 18" xfId="22546"/>
    <cellStyle name="ScotchRule 4 4 2 19" xfId="22547"/>
    <cellStyle name="ScotchRule 4 4 2 2" xfId="22548"/>
    <cellStyle name="ScotchRule 4 4 2 20" xfId="22549"/>
    <cellStyle name="ScotchRule 4 4 2 21" xfId="22550"/>
    <cellStyle name="ScotchRule 4 4 2 22" xfId="22551"/>
    <cellStyle name="ScotchRule 4 4 2 23" xfId="22552"/>
    <cellStyle name="ScotchRule 4 4 2 24" xfId="22553"/>
    <cellStyle name="ScotchRule 4 4 2 25" xfId="22554"/>
    <cellStyle name="ScotchRule 4 4 2 26" xfId="22555"/>
    <cellStyle name="ScotchRule 4 4 2 27" xfId="22556"/>
    <cellStyle name="ScotchRule 4 4 2 28" xfId="22557"/>
    <cellStyle name="ScotchRule 4 4 2 29" xfId="22558"/>
    <cellStyle name="ScotchRule 4 4 2 3" xfId="22559"/>
    <cellStyle name="ScotchRule 4 4 2 30" xfId="22560"/>
    <cellStyle name="ScotchRule 4 4 2 31" xfId="22561"/>
    <cellStyle name="ScotchRule 4 4 2 32" xfId="22562"/>
    <cellStyle name="ScotchRule 4 4 2 33" xfId="22563"/>
    <cellStyle name="ScotchRule 4 4 2 34" xfId="22564"/>
    <cellStyle name="ScotchRule 4 4 2 35" xfId="22565"/>
    <cellStyle name="ScotchRule 4 4 2 36" xfId="22566"/>
    <cellStyle name="ScotchRule 4 4 2 37" xfId="22567"/>
    <cellStyle name="ScotchRule 4 4 2 38" xfId="22568"/>
    <cellStyle name="ScotchRule 4 4 2 39" xfId="22569"/>
    <cellStyle name="ScotchRule 4 4 2 4" xfId="22570"/>
    <cellStyle name="ScotchRule 4 4 2 40" xfId="22571"/>
    <cellStyle name="ScotchRule 4 4 2 41" xfId="22572"/>
    <cellStyle name="ScotchRule 4 4 2 42" xfId="22573"/>
    <cellStyle name="ScotchRule 4 4 2 43" xfId="22574"/>
    <cellStyle name="ScotchRule 4 4 2 44" xfId="22575"/>
    <cellStyle name="ScotchRule 4 4 2 45" xfId="22576"/>
    <cellStyle name="ScotchRule 4 4 2 46" xfId="22577"/>
    <cellStyle name="ScotchRule 4 4 2 47" xfId="22578"/>
    <cellStyle name="ScotchRule 4 4 2 48" xfId="22579"/>
    <cellStyle name="ScotchRule 4 4 2 49" xfId="22580"/>
    <cellStyle name="ScotchRule 4 4 2 5" xfId="22581"/>
    <cellStyle name="ScotchRule 4 4 2 50" xfId="22582"/>
    <cellStyle name="ScotchRule 4 4 2 51" xfId="22583"/>
    <cellStyle name="ScotchRule 4 4 2 52" xfId="22584"/>
    <cellStyle name="ScotchRule 4 4 2 53" xfId="22585"/>
    <cellStyle name="ScotchRule 4 4 2 54" xfId="22586"/>
    <cellStyle name="ScotchRule 4 4 2 55" xfId="22587"/>
    <cellStyle name="ScotchRule 4 4 2 56" xfId="22588"/>
    <cellStyle name="ScotchRule 4 4 2 57" xfId="22589"/>
    <cellStyle name="ScotchRule 4 4 2 58" xfId="22590"/>
    <cellStyle name="ScotchRule 4 4 2 59" xfId="22591"/>
    <cellStyle name="ScotchRule 4 4 2 6" xfId="22592"/>
    <cellStyle name="ScotchRule 4 4 2 60" xfId="22593"/>
    <cellStyle name="ScotchRule 4 4 2 61" xfId="22594"/>
    <cellStyle name="ScotchRule 4 4 2 62" xfId="22595"/>
    <cellStyle name="ScotchRule 4 4 2 63" xfId="22596"/>
    <cellStyle name="ScotchRule 4 4 2 64" xfId="22597"/>
    <cellStyle name="ScotchRule 4 4 2 65" xfId="22598"/>
    <cellStyle name="ScotchRule 4 4 2 66" xfId="22599"/>
    <cellStyle name="ScotchRule 4 4 2 7" xfId="22600"/>
    <cellStyle name="ScotchRule 4 4 2 8" xfId="22601"/>
    <cellStyle name="ScotchRule 4 4 2 9" xfId="22602"/>
    <cellStyle name="ScotchRule 4 4 20" xfId="22603"/>
    <cellStyle name="ScotchRule 4 4 21" xfId="22604"/>
    <cellStyle name="ScotchRule 4 4 22" xfId="22605"/>
    <cellStyle name="ScotchRule 4 4 23" xfId="22606"/>
    <cellStyle name="ScotchRule 4 4 24" xfId="22607"/>
    <cellStyle name="ScotchRule 4 4 25" xfId="22608"/>
    <cellStyle name="ScotchRule 4 4 26" xfId="22609"/>
    <cellStyle name="ScotchRule 4 4 27" xfId="22610"/>
    <cellStyle name="ScotchRule 4 4 28" xfId="22611"/>
    <cellStyle name="ScotchRule 4 4 29" xfId="22612"/>
    <cellStyle name="ScotchRule 4 4 3" xfId="22613"/>
    <cellStyle name="ScotchRule 4 4 30" xfId="22614"/>
    <cellStyle name="ScotchRule 4 4 31" xfId="22615"/>
    <cellStyle name="ScotchRule 4 4 32" xfId="22616"/>
    <cellStyle name="ScotchRule 4 4 33" xfId="22617"/>
    <cellStyle name="ScotchRule 4 4 34" xfId="22618"/>
    <cellStyle name="ScotchRule 4 4 35" xfId="22619"/>
    <cellStyle name="ScotchRule 4 4 36" xfId="22620"/>
    <cellStyle name="ScotchRule 4 4 37" xfId="22621"/>
    <cellStyle name="ScotchRule 4 4 38" xfId="22622"/>
    <cellStyle name="ScotchRule 4 4 39" xfId="22623"/>
    <cellStyle name="ScotchRule 4 4 4" xfId="22624"/>
    <cellStyle name="ScotchRule 4 4 40" xfId="22625"/>
    <cellStyle name="ScotchRule 4 4 41" xfId="22626"/>
    <cellStyle name="ScotchRule 4 4 42" xfId="22627"/>
    <cellStyle name="ScotchRule 4 4 43" xfId="22628"/>
    <cellStyle name="ScotchRule 4 4 44" xfId="22629"/>
    <cellStyle name="ScotchRule 4 4 45" xfId="22630"/>
    <cellStyle name="ScotchRule 4 4 46" xfId="22631"/>
    <cellStyle name="ScotchRule 4 4 47" xfId="22632"/>
    <cellStyle name="ScotchRule 4 4 48" xfId="22633"/>
    <cellStyle name="ScotchRule 4 4 5" xfId="22634"/>
    <cellStyle name="ScotchRule 4 4 6" xfId="22635"/>
    <cellStyle name="ScotchRule 4 4 7" xfId="22636"/>
    <cellStyle name="ScotchRule 4 4 8" xfId="22637"/>
    <cellStyle name="ScotchRule 4 4 9" xfId="22638"/>
    <cellStyle name="ScotchRule 4 5" xfId="22639"/>
    <cellStyle name="ScotchRule 5" xfId="22640"/>
    <cellStyle name="ScotchRule 5 2" xfId="22641"/>
    <cellStyle name="ScotchRule 5 2 10" xfId="22642"/>
    <cellStyle name="ScotchRule 5 2 11" xfId="22643"/>
    <cellStyle name="ScotchRule 5 2 12" xfId="22644"/>
    <cellStyle name="ScotchRule 5 2 13" xfId="22645"/>
    <cellStyle name="ScotchRule 5 2 14" xfId="22646"/>
    <cellStyle name="ScotchRule 5 2 15" xfId="22647"/>
    <cellStyle name="ScotchRule 5 2 16" xfId="22648"/>
    <cellStyle name="ScotchRule 5 2 17" xfId="22649"/>
    <cellStyle name="ScotchRule 5 2 18" xfId="22650"/>
    <cellStyle name="ScotchRule 5 2 2" xfId="22651"/>
    <cellStyle name="ScotchRule 5 2 2 10" xfId="22652"/>
    <cellStyle name="ScotchRule 5 2 2 11" xfId="22653"/>
    <cellStyle name="ScotchRule 5 2 2 12" xfId="22654"/>
    <cellStyle name="ScotchRule 5 2 2 13" xfId="22655"/>
    <cellStyle name="ScotchRule 5 2 2 14" xfId="22656"/>
    <cellStyle name="ScotchRule 5 2 2 15" xfId="22657"/>
    <cellStyle name="ScotchRule 5 2 2 16" xfId="22658"/>
    <cellStyle name="ScotchRule 5 2 2 17" xfId="22659"/>
    <cellStyle name="ScotchRule 5 2 2 18" xfId="22660"/>
    <cellStyle name="ScotchRule 5 2 2 19" xfId="22661"/>
    <cellStyle name="ScotchRule 5 2 2 2" xfId="22662"/>
    <cellStyle name="ScotchRule 5 2 2 20" xfId="22663"/>
    <cellStyle name="ScotchRule 5 2 2 21" xfId="22664"/>
    <cellStyle name="ScotchRule 5 2 2 22" xfId="22665"/>
    <cellStyle name="ScotchRule 5 2 2 23" xfId="22666"/>
    <cellStyle name="ScotchRule 5 2 2 24" xfId="22667"/>
    <cellStyle name="ScotchRule 5 2 2 25" xfId="22668"/>
    <cellStyle name="ScotchRule 5 2 2 26" xfId="22669"/>
    <cellStyle name="ScotchRule 5 2 2 27" xfId="22670"/>
    <cellStyle name="ScotchRule 5 2 2 28" xfId="22671"/>
    <cellStyle name="ScotchRule 5 2 2 29" xfId="22672"/>
    <cellStyle name="ScotchRule 5 2 2 3" xfId="22673"/>
    <cellStyle name="ScotchRule 5 2 2 30" xfId="22674"/>
    <cellStyle name="ScotchRule 5 2 2 31" xfId="22675"/>
    <cellStyle name="ScotchRule 5 2 2 32" xfId="22676"/>
    <cellStyle name="ScotchRule 5 2 2 33" xfId="22677"/>
    <cellStyle name="ScotchRule 5 2 2 34" xfId="22678"/>
    <cellStyle name="ScotchRule 5 2 2 35" xfId="22679"/>
    <cellStyle name="ScotchRule 5 2 2 36" xfId="22680"/>
    <cellStyle name="ScotchRule 5 2 2 37" xfId="22681"/>
    <cellStyle name="ScotchRule 5 2 2 38" xfId="22682"/>
    <cellStyle name="ScotchRule 5 2 2 39" xfId="22683"/>
    <cellStyle name="ScotchRule 5 2 2 4" xfId="22684"/>
    <cellStyle name="ScotchRule 5 2 2 40" xfId="22685"/>
    <cellStyle name="ScotchRule 5 2 2 41" xfId="22686"/>
    <cellStyle name="ScotchRule 5 2 2 42" xfId="22687"/>
    <cellStyle name="ScotchRule 5 2 2 43" xfId="22688"/>
    <cellStyle name="ScotchRule 5 2 2 44" xfId="22689"/>
    <cellStyle name="ScotchRule 5 2 2 45" xfId="22690"/>
    <cellStyle name="ScotchRule 5 2 2 46" xfId="22691"/>
    <cellStyle name="ScotchRule 5 2 2 47" xfId="22692"/>
    <cellStyle name="ScotchRule 5 2 2 48" xfId="22693"/>
    <cellStyle name="ScotchRule 5 2 2 49" xfId="22694"/>
    <cellStyle name="ScotchRule 5 2 2 5" xfId="22695"/>
    <cellStyle name="ScotchRule 5 2 2 50" xfId="22696"/>
    <cellStyle name="ScotchRule 5 2 2 51" xfId="22697"/>
    <cellStyle name="ScotchRule 5 2 2 52" xfId="22698"/>
    <cellStyle name="ScotchRule 5 2 2 53" xfId="22699"/>
    <cellStyle name="ScotchRule 5 2 2 54" xfId="22700"/>
    <cellStyle name="ScotchRule 5 2 2 55" xfId="22701"/>
    <cellStyle name="ScotchRule 5 2 2 56" xfId="22702"/>
    <cellStyle name="ScotchRule 5 2 2 57" xfId="22703"/>
    <cellStyle name="ScotchRule 5 2 2 58" xfId="22704"/>
    <cellStyle name="ScotchRule 5 2 2 59" xfId="22705"/>
    <cellStyle name="ScotchRule 5 2 2 6" xfId="22706"/>
    <cellStyle name="ScotchRule 5 2 2 60" xfId="22707"/>
    <cellStyle name="ScotchRule 5 2 2 61" xfId="22708"/>
    <cellStyle name="ScotchRule 5 2 2 62" xfId="22709"/>
    <cellStyle name="ScotchRule 5 2 2 63" xfId="22710"/>
    <cellStyle name="ScotchRule 5 2 2 64" xfId="22711"/>
    <cellStyle name="ScotchRule 5 2 2 7" xfId="22712"/>
    <cellStyle name="ScotchRule 5 2 2 8" xfId="22713"/>
    <cellStyle name="ScotchRule 5 2 2 9" xfId="22714"/>
    <cellStyle name="ScotchRule 5 2 3" xfId="22715"/>
    <cellStyle name="ScotchRule 5 2 4" xfId="22716"/>
    <cellStyle name="ScotchRule 5 2 5" xfId="22717"/>
    <cellStyle name="ScotchRule 5 2 6" xfId="22718"/>
    <cellStyle name="ScotchRule 5 2 7" xfId="22719"/>
    <cellStyle name="ScotchRule 5 2 8" xfId="22720"/>
    <cellStyle name="ScotchRule 5 2 9" xfId="22721"/>
    <cellStyle name="ScotchRule 5 3" xfId="22722"/>
    <cellStyle name="ScotchRule 5 3 10" xfId="22723"/>
    <cellStyle name="ScotchRule 5 3 11" xfId="22724"/>
    <cellStyle name="ScotchRule 5 3 12" xfId="22725"/>
    <cellStyle name="ScotchRule 5 3 13" xfId="22726"/>
    <cellStyle name="ScotchRule 5 3 14" xfId="22727"/>
    <cellStyle name="ScotchRule 5 3 15" xfId="22728"/>
    <cellStyle name="ScotchRule 5 3 16" xfId="22729"/>
    <cellStyle name="ScotchRule 5 3 17" xfId="22730"/>
    <cellStyle name="ScotchRule 5 3 18" xfId="22731"/>
    <cellStyle name="ScotchRule 5 3 19" xfId="22732"/>
    <cellStyle name="ScotchRule 5 3 2" xfId="22733"/>
    <cellStyle name="ScotchRule 5 3 2 10" xfId="22734"/>
    <cellStyle name="ScotchRule 5 3 2 11" xfId="22735"/>
    <cellStyle name="ScotchRule 5 3 2 12" xfId="22736"/>
    <cellStyle name="ScotchRule 5 3 2 13" xfId="22737"/>
    <cellStyle name="ScotchRule 5 3 2 14" xfId="22738"/>
    <cellStyle name="ScotchRule 5 3 2 15" xfId="22739"/>
    <cellStyle name="ScotchRule 5 3 2 16" xfId="22740"/>
    <cellStyle name="ScotchRule 5 3 2 17" xfId="22741"/>
    <cellStyle name="ScotchRule 5 3 2 18" xfId="22742"/>
    <cellStyle name="ScotchRule 5 3 2 19" xfId="22743"/>
    <cellStyle name="ScotchRule 5 3 2 2" xfId="22744"/>
    <cellStyle name="ScotchRule 5 3 2 20" xfId="22745"/>
    <cellStyle name="ScotchRule 5 3 2 21" xfId="22746"/>
    <cellStyle name="ScotchRule 5 3 2 22" xfId="22747"/>
    <cellStyle name="ScotchRule 5 3 2 23" xfId="22748"/>
    <cellStyle name="ScotchRule 5 3 2 24" xfId="22749"/>
    <cellStyle name="ScotchRule 5 3 2 25" xfId="22750"/>
    <cellStyle name="ScotchRule 5 3 2 26" xfId="22751"/>
    <cellStyle name="ScotchRule 5 3 2 27" xfId="22752"/>
    <cellStyle name="ScotchRule 5 3 2 28" xfId="22753"/>
    <cellStyle name="ScotchRule 5 3 2 29" xfId="22754"/>
    <cellStyle name="ScotchRule 5 3 2 3" xfId="22755"/>
    <cellStyle name="ScotchRule 5 3 2 30" xfId="22756"/>
    <cellStyle name="ScotchRule 5 3 2 31" xfId="22757"/>
    <cellStyle name="ScotchRule 5 3 2 32" xfId="22758"/>
    <cellStyle name="ScotchRule 5 3 2 33" xfId="22759"/>
    <cellStyle name="ScotchRule 5 3 2 34" xfId="22760"/>
    <cellStyle name="ScotchRule 5 3 2 35" xfId="22761"/>
    <cellStyle name="ScotchRule 5 3 2 36" xfId="22762"/>
    <cellStyle name="ScotchRule 5 3 2 37" xfId="22763"/>
    <cellStyle name="ScotchRule 5 3 2 38" xfId="22764"/>
    <cellStyle name="ScotchRule 5 3 2 39" xfId="22765"/>
    <cellStyle name="ScotchRule 5 3 2 4" xfId="22766"/>
    <cellStyle name="ScotchRule 5 3 2 40" xfId="22767"/>
    <cellStyle name="ScotchRule 5 3 2 41" xfId="22768"/>
    <cellStyle name="ScotchRule 5 3 2 42" xfId="22769"/>
    <cellStyle name="ScotchRule 5 3 2 43" xfId="22770"/>
    <cellStyle name="ScotchRule 5 3 2 44" xfId="22771"/>
    <cellStyle name="ScotchRule 5 3 2 45" xfId="22772"/>
    <cellStyle name="ScotchRule 5 3 2 46" xfId="22773"/>
    <cellStyle name="ScotchRule 5 3 2 47" xfId="22774"/>
    <cellStyle name="ScotchRule 5 3 2 48" xfId="22775"/>
    <cellStyle name="ScotchRule 5 3 2 49" xfId="22776"/>
    <cellStyle name="ScotchRule 5 3 2 5" xfId="22777"/>
    <cellStyle name="ScotchRule 5 3 2 50" xfId="22778"/>
    <cellStyle name="ScotchRule 5 3 2 51" xfId="22779"/>
    <cellStyle name="ScotchRule 5 3 2 52" xfId="22780"/>
    <cellStyle name="ScotchRule 5 3 2 53" xfId="22781"/>
    <cellStyle name="ScotchRule 5 3 2 54" xfId="22782"/>
    <cellStyle name="ScotchRule 5 3 2 55" xfId="22783"/>
    <cellStyle name="ScotchRule 5 3 2 56" xfId="22784"/>
    <cellStyle name="ScotchRule 5 3 2 57" xfId="22785"/>
    <cellStyle name="ScotchRule 5 3 2 58" xfId="22786"/>
    <cellStyle name="ScotchRule 5 3 2 59" xfId="22787"/>
    <cellStyle name="ScotchRule 5 3 2 6" xfId="22788"/>
    <cellStyle name="ScotchRule 5 3 2 60" xfId="22789"/>
    <cellStyle name="ScotchRule 5 3 2 61" xfId="22790"/>
    <cellStyle name="ScotchRule 5 3 2 62" xfId="22791"/>
    <cellStyle name="ScotchRule 5 3 2 63" xfId="22792"/>
    <cellStyle name="ScotchRule 5 3 2 64" xfId="22793"/>
    <cellStyle name="ScotchRule 5 3 2 7" xfId="22794"/>
    <cellStyle name="ScotchRule 5 3 2 8" xfId="22795"/>
    <cellStyle name="ScotchRule 5 3 2 9" xfId="22796"/>
    <cellStyle name="ScotchRule 5 3 20" xfId="22797"/>
    <cellStyle name="ScotchRule 5 3 21" xfId="22798"/>
    <cellStyle name="ScotchRule 5 3 22" xfId="22799"/>
    <cellStyle name="ScotchRule 5 3 23" xfId="22800"/>
    <cellStyle name="ScotchRule 5 3 24" xfId="22801"/>
    <cellStyle name="ScotchRule 5 3 25" xfId="22802"/>
    <cellStyle name="ScotchRule 5 3 26" xfId="22803"/>
    <cellStyle name="ScotchRule 5 3 27" xfId="22804"/>
    <cellStyle name="ScotchRule 5 3 28" xfId="22805"/>
    <cellStyle name="ScotchRule 5 3 29" xfId="22806"/>
    <cellStyle name="ScotchRule 5 3 3" xfId="22807"/>
    <cellStyle name="ScotchRule 5 3 30" xfId="22808"/>
    <cellStyle name="ScotchRule 5 3 31" xfId="22809"/>
    <cellStyle name="ScotchRule 5 3 32" xfId="22810"/>
    <cellStyle name="ScotchRule 5 3 33" xfId="22811"/>
    <cellStyle name="ScotchRule 5 3 34" xfId="22812"/>
    <cellStyle name="ScotchRule 5 3 35" xfId="22813"/>
    <cellStyle name="ScotchRule 5 3 36" xfId="22814"/>
    <cellStyle name="ScotchRule 5 3 37" xfId="22815"/>
    <cellStyle name="ScotchRule 5 3 38" xfId="22816"/>
    <cellStyle name="ScotchRule 5 3 39" xfId="22817"/>
    <cellStyle name="ScotchRule 5 3 4" xfId="22818"/>
    <cellStyle name="ScotchRule 5 3 40" xfId="22819"/>
    <cellStyle name="ScotchRule 5 3 41" xfId="22820"/>
    <cellStyle name="ScotchRule 5 3 42" xfId="22821"/>
    <cellStyle name="ScotchRule 5 3 43" xfId="22822"/>
    <cellStyle name="ScotchRule 5 3 44" xfId="22823"/>
    <cellStyle name="ScotchRule 5 3 45" xfId="22824"/>
    <cellStyle name="ScotchRule 5 3 46" xfId="22825"/>
    <cellStyle name="ScotchRule 5 3 47" xfId="22826"/>
    <cellStyle name="ScotchRule 5 3 48" xfId="22827"/>
    <cellStyle name="ScotchRule 5 3 5" xfId="22828"/>
    <cellStyle name="ScotchRule 5 3 6" xfId="22829"/>
    <cellStyle name="ScotchRule 5 3 7" xfId="22830"/>
    <cellStyle name="ScotchRule 5 3 8" xfId="22831"/>
    <cellStyle name="ScotchRule 5 3 9" xfId="22832"/>
    <cellStyle name="ScotchRule 5 4" xfId="22833"/>
    <cellStyle name="ScotchRule 5 4 10" xfId="22834"/>
    <cellStyle name="ScotchRule 5 4 11" xfId="22835"/>
    <cellStyle name="ScotchRule 5 4 12" xfId="22836"/>
    <cellStyle name="ScotchRule 5 4 13" xfId="22837"/>
    <cellStyle name="ScotchRule 5 4 14" xfId="22838"/>
    <cellStyle name="ScotchRule 5 4 15" xfId="22839"/>
    <cellStyle name="ScotchRule 5 4 16" xfId="22840"/>
    <cellStyle name="ScotchRule 5 4 17" xfId="22841"/>
    <cellStyle name="ScotchRule 5 4 18" xfId="22842"/>
    <cellStyle name="ScotchRule 5 4 19" xfId="22843"/>
    <cellStyle name="ScotchRule 5 4 2" xfId="22844"/>
    <cellStyle name="ScotchRule 5 4 2 10" xfId="22845"/>
    <cellStyle name="ScotchRule 5 4 2 11" xfId="22846"/>
    <cellStyle name="ScotchRule 5 4 2 12" xfId="22847"/>
    <cellStyle name="ScotchRule 5 4 2 13" xfId="22848"/>
    <cellStyle name="ScotchRule 5 4 2 14" xfId="22849"/>
    <cellStyle name="ScotchRule 5 4 2 15" xfId="22850"/>
    <cellStyle name="ScotchRule 5 4 2 16" xfId="22851"/>
    <cellStyle name="ScotchRule 5 4 2 17" xfId="22852"/>
    <cellStyle name="ScotchRule 5 4 2 18" xfId="22853"/>
    <cellStyle name="ScotchRule 5 4 2 19" xfId="22854"/>
    <cellStyle name="ScotchRule 5 4 2 2" xfId="22855"/>
    <cellStyle name="ScotchRule 5 4 2 20" xfId="22856"/>
    <cellStyle name="ScotchRule 5 4 2 21" xfId="22857"/>
    <cellStyle name="ScotchRule 5 4 2 22" xfId="22858"/>
    <cellStyle name="ScotchRule 5 4 2 23" xfId="22859"/>
    <cellStyle name="ScotchRule 5 4 2 24" xfId="22860"/>
    <cellStyle name="ScotchRule 5 4 2 25" xfId="22861"/>
    <cellStyle name="ScotchRule 5 4 2 26" xfId="22862"/>
    <cellStyle name="ScotchRule 5 4 2 27" xfId="22863"/>
    <cellStyle name="ScotchRule 5 4 2 28" xfId="22864"/>
    <cellStyle name="ScotchRule 5 4 2 29" xfId="22865"/>
    <cellStyle name="ScotchRule 5 4 2 3" xfId="22866"/>
    <cellStyle name="ScotchRule 5 4 2 30" xfId="22867"/>
    <cellStyle name="ScotchRule 5 4 2 31" xfId="22868"/>
    <cellStyle name="ScotchRule 5 4 2 32" xfId="22869"/>
    <cellStyle name="ScotchRule 5 4 2 33" xfId="22870"/>
    <cellStyle name="ScotchRule 5 4 2 34" xfId="22871"/>
    <cellStyle name="ScotchRule 5 4 2 35" xfId="22872"/>
    <cellStyle name="ScotchRule 5 4 2 36" xfId="22873"/>
    <cellStyle name="ScotchRule 5 4 2 37" xfId="22874"/>
    <cellStyle name="ScotchRule 5 4 2 38" xfId="22875"/>
    <cellStyle name="ScotchRule 5 4 2 39" xfId="22876"/>
    <cellStyle name="ScotchRule 5 4 2 4" xfId="22877"/>
    <cellStyle name="ScotchRule 5 4 2 40" xfId="22878"/>
    <cellStyle name="ScotchRule 5 4 2 41" xfId="22879"/>
    <cellStyle name="ScotchRule 5 4 2 42" xfId="22880"/>
    <cellStyle name="ScotchRule 5 4 2 43" xfId="22881"/>
    <cellStyle name="ScotchRule 5 4 2 44" xfId="22882"/>
    <cellStyle name="ScotchRule 5 4 2 45" xfId="22883"/>
    <cellStyle name="ScotchRule 5 4 2 46" xfId="22884"/>
    <cellStyle name="ScotchRule 5 4 2 47" xfId="22885"/>
    <cellStyle name="ScotchRule 5 4 2 48" xfId="22886"/>
    <cellStyle name="ScotchRule 5 4 2 49" xfId="22887"/>
    <cellStyle name="ScotchRule 5 4 2 5" xfId="22888"/>
    <cellStyle name="ScotchRule 5 4 2 50" xfId="22889"/>
    <cellStyle name="ScotchRule 5 4 2 51" xfId="22890"/>
    <cellStyle name="ScotchRule 5 4 2 52" xfId="22891"/>
    <cellStyle name="ScotchRule 5 4 2 53" xfId="22892"/>
    <cellStyle name="ScotchRule 5 4 2 54" xfId="22893"/>
    <cellStyle name="ScotchRule 5 4 2 55" xfId="22894"/>
    <cellStyle name="ScotchRule 5 4 2 56" xfId="22895"/>
    <cellStyle name="ScotchRule 5 4 2 57" xfId="22896"/>
    <cellStyle name="ScotchRule 5 4 2 58" xfId="22897"/>
    <cellStyle name="ScotchRule 5 4 2 59" xfId="22898"/>
    <cellStyle name="ScotchRule 5 4 2 6" xfId="22899"/>
    <cellStyle name="ScotchRule 5 4 2 60" xfId="22900"/>
    <cellStyle name="ScotchRule 5 4 2 61" xfId="22901"/>
    <cellStyle name="ScotchRule 5 4 2 62" xfId="22902"/>
    <cellStyle name="ScotchRule 5 4 2 63" xfId="22903"/>
    <cellStyle name="ScotchRule 5 4 2 64" xfId="22904"/>
    <cellStyle name="ScotchRule 5 4 2 65" xfId="22905"/>
    <cellStyle name="ScotchRule 5 4 2 66" xfId="22906"/>
    <cellStyle name="ScotchRule 5 4 2 7" xfId="22907"/>
    <cellStyle name="ScotchRule 5 4 2 8" xfId="22908"/>
    <cellStyle name="ScotchRule 5 4 2 9" xfId="22909"/>
    <cellStyle name="ScotchRule 5 4 20" xfId="22910"/>
    <cellStyle name="ScotchRule 5 4 21" xfId="22911"/>
    <cellStyle name="ScotchRule 5 4 22" xfId="22912"/>
    <cellStyle name="ScotchRule 5 4 23" xfId="22913"/>
    <cellStyle name="ScotchRule 5 4 24" xfId="22914"/>
    <cellStyle name="ScotchRule 5 4 25" xfId="22915"/>
    <cellStyle name="ScotchRule 5 4 26" xfId="22916"/>
    <cellStyle name="ScotchRule 5 4 27" xfId="22917"/>
    <cellStyle name="ScotchRule 5 4 28" xfId="22918"/>
    <cellStyle name="ScotchRule 5 4 29" xfId="22919"/>
    <cellStyle name="ScotchRule 5 4 3" xfId="22920"/>
    <cellStyle name="ScotchRule 5 4 30" xfId="22921"/>
    <cellStyle name="ScotchRule 5 4 31" xfId="22922"/>
    <cellStyle name="ScotchRule 5 4 32" xfId="22923"/>
    <cellStyle name="ScotchRule 5 4 33" xfId="22924"/>
    <cellStyle name="ScotchRule 5 4 34" xfId="22925"/>
    <cellStyle name="ScotchRule 5 4 35" xfId="22926"/>
    <cellStyle name="ScotchRule 5 4 36" xfId="22927"/>
    <cellStyle name="ScotchRule 5 4 37" xfId="22928"/>
    <cellStyle name="ScotchRule 5 4 38" xfId="22929"/>
    <cellStyle name="ScotchRule 5 4 39" xfId="22930"/>
    <cellStyle name="ScotchRule 5 4 4" xfId="22931"/>
    <cellStyle name="ScotchRule 5 4 40" xfId="22932"/>
    <cellStyle name="ScotchRule 5 4 41" xfId="22933"/>
    <cellStyle name="ScotchRule 5 4 42" xfId="22934"/>
    <cellStyle name="ScotchRule 5 4 43" xfId="22935"/>
    <cellStyle name="ScotchRule 5 4 44" xfId="22936"/>
    <cellStyle name="ScotchRule 5 4 45" xfId="22937"/>
    <cellStyle name="ScotchRule 5 4 46" xfId="22938"/>
    <cellStyle name="ScotchRule 5 4 47" xfId="22939"/>
    <cellStyle name="ScotchRule 5 4 48" xfId="22940"/>
    <cellStyle name="ScotchRule 5 4 5" xfId="22941"/>
    <cellStyle name="ScotchRule 5 4 6" xfId="22942"/>
    <cellStyle name="ScotchRule 5 4 7" xfId="22943"/>
    <cellStyle name="ScotchRule 5 4 8" xfId="22944"/>
    <cellStyle name="ScotchRule 5 4 9" xfId="22945"/>
    <cellStyle name="ScotchRule 5 5" xfId="22946"/>
    <cellStyle name="ScotchRule 5 6" xfId="22947"/>
    <cellStyle name="ScotchRule 6" xfId="22948"/>
    <cellStyle name="ScotchRule 6 10" xfId="22949"/>
    <cellStyle name="ScotchRule 6 11" xfId="22950"/>
    <cellStyle name="ScotchRule 6 12" xfId="22951"/>
    <cellStyle name="ScotchRule 6 13" xfId="22952"/>
    <cellStyle name="ScotchRule 6 14" xfId="22953"/>
    <cellStyle name="ScotchRule 6 15" xfId="22954"/>
    <cellStyle name="ScotchRule 6 16" xfId="22955"/>
    <cellStyle name="ScotchRule 6 17" xfId="22956"/>
    <cellStyle name="ScotchRule 6 18" xfId="22957"/>
    <cellStyle name="ScotchRule 6 19" xfId="22958"/>
    <cellStyle name="ScotchRule 6 2" xfId="22959"/>
    <cellStyle name="ScotchRule 6 2 10" xfId="22960"/>
    <cellStyle name="ScotchRule 6 2 11" xfId="22961"/>
    <cellStyle name="ScotchRule 6 2 12" xfId="22962"/>
    <cellStyle name="ScotchRule 6 2 13" xfId="22963"/>
    <cellStyle name="ScotchRule 6 2 14" xfId="22964"/>
    <cellStyle name="ScotchRule 6 2 15" xfId="22965"/>
    <cellStyle name="ScotchRule 6 2 16" xfId="22966"/>
    <cellStyle name="ScotchRule 6 2 17" xfId="22967"/>
    <cellStyle name="ScotchRule 6 2 18" xfId="22968"/>
    <cellStyle name="ScotchRule 6 2 19" xfId="22969"/>
    <cellStyle name="ScotchRule 6 2 2" xfId="22970"/>
    <cellStyle name="ScotchRule 6 2 20" xfId="22971"/>
    <cellStyle name="ScotchRule 6 2 21" xfId="22972"/>
    <cellStyle name="ScotchRule 6 2 22" xfId="22973"/>
    <cellStyle name="ScotchRule 6 2 23" xfId="22974"/>
    <cellStyle name="ScotchRule 6 2 24" xfId="22975"/>
    <cellStyle name="ScotchRule 6 2 25" xfId="22976"/>
    <cellStyle name="ScotchRule 6 2 26" xfId="22977"/>
    <cellStyle name="ScotchRule 6 2 27" xfId="22978"/>
    <cellStyle name="ScotchRule 6 2 28" xfId="22979"/>
    <cellStyle name="ScotchRule 6 2 29" xfId="22980"/>
    <cellStyle name="ScotchRule 6 2 3" xfId="22981"/>
    <cellStyle name="ScotchRule 6 2 30" xfId="22982"/>
    <cellStyle name="ScotchRule 6 2 31" xfId="22983"/>
    <cellStyle name="ScotchRule 6 2 32" xfId="22984"/>
    <cellStyle name="ScotchRule 6 2 33" xfId="22985"/>
    <cellStyle name="ScotchRule 6 2 34" xfId="22986"/>
    <cellStyle name="ScotchRule 6 2 35" xfId="22987"/>
    <cellStyle name="ScotchRule 6 2 36" xfId="22988"/>
    <cellStyle name="ScotchRule 6 2 37" xfId="22989"/>
    <cellStyle name="ScotchRule 6 2 38" xfId="22990"/>
    <cellStyle name="ScotchRule 6 2 39" xfId="22991"/>
    <cellStyle name="ScotchRule 6 2 4" xfId="22992"/>
    <cellStyle name="ScotchRule 6 2 40" xfId="22993"/>
    <cellStyle name="ScotchRule 6 2 41" xfId="22994"/>
    <cellStyle name="ScotchRule 6 2 42" xfId="22995"/>
    <cellStyle name="ScotchRule 6 2 43" xfId="22996"/>
    <cellStyle name="ScotchRule 6 2 44" xfId="22997"/>
    <cellStyle name="ScotchRule 6 2 45" xfId="22998"/>
    <cellStyle name="ScotchRule 6 2 46" xfId="22999"/>
    <cellStyle name="ScotchRule 6 2 47" xfId="23000"/>
    <cellStyle name="ScotchRule 6 2 48" xfId="23001"/>
    <cellStyle name="ScotchRule 6 2 49" xfId="23002"/>
    <cellStyle name="ScotchRule 6 2 5" xfId="23003"/>
    <cellStyle name="ScotchRule 6 2 50" xfId="23004"/>
    <cellStyle name="ScotchRule 6 2 51" xfId="23005"/>
    <cellStyle name="ScotchRule 6 2 52" xfId="23006"/>
    <cellStyle name="ScotchRule 6 2 53" xfId="23007"/>
    <cellStyle name="ScotchRule 6 2 54" xfId="23008"/>
    <cellStyle name="ScotchRule 6 2 55" xfId="23009"/>
    <cellStyle name="ScotchRule 6 2 56" xfId="23010"/>
    <cellStyle name="ScotchRule 6 2 57" xfId="23011"/>
    <cellStyle name="ScotchRule 6 2 58" xfId="23012"/>
    <cellStyle name="ScotchRule 6 2 59" xfId="23013"/>
    <cellStyle name="ScotchRule 6 2 6" xfId="23014"/>
    <cellStyle name="ScotchRule 6 2 60" xfId="23015"/>
    <cellStyle name="ScotchRule 6 2 61" xfId="23016"/>
    <cellStyle name="ScotchRule 6 2 62" xfId="23017"/>
    <cellStyle name="ScotchRule 6 2 63" xfId="23018"/>
    <cellStyle name="ScotchRule 6 2 64" xfId="23019"/>
    <cellStyle name="ScotchRule 6 2 65" xfId="23020"/>
    <cellStyle name="ScotchRule 6 2 66" xfId="23021"/>
    <cellStyle name="ScotchRule 6 2 7" xfId="23022"/>
    <cellStyle name="ScotchRule 6 2 8" xfId="23023"/>
    <cellStyle name="ScotchRule 6 2 9" xfId="23024"/>
    <cellStyle name="ScotchRule 6 20" xfId="23025"/>
    <cellStyle name="ScotchRule 6 21" xfId="23026"/>
    <cellStyle name="ScotchRule 6 22" xfId="23027"/>
    <cellStyle name="ScotchRule 6 23" xfId="23028"/>
    <cellStyle name="ScotchRule 6 24" xfId="23029"/>
    <cellStyle name="ScotchRule 6 25" xfId="23030"/>
    <cellStyle name="ScotchRule 6 26" xfId="23031"/>
    <cellStyle name="ScotchRule 6 27" xfId="23032"/>
    <cellStyle name="ScotchRule 6 28" xfId="23033"/>
    <cellStyle name="ScotchRule 6 29" xfId="23034"/>
    <cellStyle name="ScotchRule 6 3" xfId="23035"/>
    <cellStyle name="ScotchRule 6 30" xfId="23036"/>
    <cellStyle name="ScotchRule 6 31" xfId="23037"/>
    <cellStyle name="ScotchRule 6 32" xfId="23038"/>
    <cellStyle name="ScotchRule 6 33" xfId="23039"/>
    <cellStyle name="ScotchRule 6 34" xfId="23040"/>
    <cellStyle name="ScotchRule 6 35" xfId="23041"/>
    <cellStyle name="ScotchRule 6 36" xfId="23042"/>
    <cellStyle name="ScotchRule 6 37" xfId="23043"/>
    <cellStyle name="ScotchRule 6 38" xfId="23044"/>
    <cellStyle name="ScotchRule 6 39" xfId="23045"/>
    <cellStyle name="ScotchRule 6 4" xfId="23046"/>
    <cellStyle name="ScotchRule 6 40" xfId="23047"/>
    <cellStyle name="ScotchRule 6 41" xfId="23048"/>
    <cellStyle name="ScotchRule 6 42" xfId="23049"/>
    <cellStyle name="ScotchRule 6 43" xfId="23050"/>
    <cellStyle name="ScotchRule 6 44" xfId="23051"/>
    <cellStyle name="ScotchRule 6 45" xfId="23052"/>
    <cellStyle name="ScotchRule 6 46" xfId="23053"/>
    <cellStyle name="ScotchRule 6 47" xfId="23054"/>
    <cellStyle name="ScotchRule 6 48" xfId="23055"/>
    <cellStyle name="ScotchRule 6 5" xfId="23056"/>
    <cellStyle name="ScotchRule 6 6" xfId="23057"/>
    <cellStyle name="ScotchRule 6 7" xfId="23058"/>
    <cellStyle name="ScotchRule 6 8" xfId="23059"/>
    <cellStyle name="ScotchRule 6 9" xfId="23060"/>
    <cellStyle name="ScotchRule 7" xfId="23061"/>
    <cellStyle name="ScotchRule 7 10" xfId="23062"/>
    <cellStyle name="ScotchRule 7 11" xfId="23063"/>
    <cellStyle name="ScotchRule 7 12" xfId="23064"/>
    <cellStyle name="ScotchRule 7 13" xfId="23065"/>
    <cellStyle name="ScotchRule 7 14" xfId="23066"/>
    <cellStyle name="ScotchRule 7 15" xfId="23067"/>
    <cellStyle name="ScotchRule 7 16" xfId="23068"/>
    <cellStyle name="ScotchRule 7 17" xfId="23069"/>
    <cellStyle name="ScotchRule 7 18" xfId="23070"/>
    <cellStyle name="ScotchRule 7 19" xfId="23071"/>
    <cellStyle name="ScotchRule 7 2" xfId="23072"/>
    <cellStyle name="ScotchRule 7 2 10" xfId="23073"/>
    <cellStyle name="ScotchRule 7 2 11" xfId="23074"/>
    <cellStyle name="ScotchRule 7 2 12" xfId="23075"/>
    <cellStyle name="ScotchRule 7 2 13" xfId="23076"/>
    <cellStyle name="ScotchRule 7 2 14" xfId="23077"/>
    <cellStyle name="ScotchRule 7 2 15" xfId="23078"/>
    <cellStyle name="ScotchRule 7 2 16" xfId="23079"/>
    <cellStyle name="ScotchRule 7 2 17" xfId="23080"/>
    <cellStyle name="ScotchRule 7 2 18" xfId="23081"/>
    <cellStyle name="ScotchRule 7 2 19" xfId="23082"/>
    <cellStyle name="ScotchRule 7 2 2" xfId="23083"/>
    <cellStyle name="ScotchRule 7 2 20" xfId="23084"/>
    <cellStyle name="ScotchRule 7 2 21" xfId="23085"/>
    <cellStyle name="ScotchRule 7 2 22" xfId="23086"/>
    <cellStyle name="ScotchRule 7 2 23" xfId="23087"/>
    <cellStyle name="ScotchRule 7 2 24" xfId="23088"/>
    <cellStyle name="ScotchRule 7 2 25" xfId="23089"/>
    <cellStyle name="ScotchRule 7 2 26" xfId="23090"/>
    <cellStyle name="ScotchRule 7 2 27" xfId="23091"/>
    <cellStyle name="ScotchRule 7 2 28" xfId="23092"/>
    <cellStyle name="ScotchRule 7 2 29" xfId="23093"/>
    <cellStyle name="ScotchRule 7 2 3" xfId="23094"/>
    <cellStyle name="ScotchRule 7 2 30" xfId="23095"/>
    <cellStyle name="ScotchRule 7 2 31" xfId="23096"/>
    <cellStyle name="ScotchRule 7 2 32" xfId="23097"/>
    <cellStyle name="ScotchRule 7 2 33" xfId="23098"/>
    <cellStyle name="ScotchRule 7 2 34" xfId="23099"/>
    <cellStyle name="ScotchRule 7 2 35" xfId="23100"/>
    <cellStyle name="ScotchRule 7 2 36" xfId="23101"/>
    <cellStyle name="ScotchRule 7 2 37" xfId="23102"/>
    <cellStyle name="ScotchRule 7 2 38" xfId="23103"/>
    <cellStyle name="ScotchRule 7 2 39" xfId="23104"/>
    <cellStyle name="ScotchRule 7 2 4" xfId="23105"/>
    <cellStyle name="ScotchRule 7 2 40" xfId="23106"/>
    <cellStyle name="ScotchRule 7 2 41" xfId="23107"/>
    <cellStyle name="ScotchRule 7 2 42" xfId="23108"/>
    <cellStyle name="ScotchRule 7 2 43" xfId="23109"/>
    <cellStyle name="ScotchRule 7 2 44" xfId="23110"/>
    <cellStyle name="ScotchRule 7 2 45" xfId="23111"/>
    <cellStyle name="ScotchRule 7 2 46" xfId="23112"/>
    <cellStyle name="ScotchRule 7 2 47" xfId="23113"/>
    <cellStyle name="ScotchRule 7 2 48" xfId="23114"/>
    <cellStyle name="ScotchRule 7 2 49" xfId="23115"/>
    <cellStyle name="ScotchRule 7 2 5" xfId="23116"/>
    <cellStyle name="ScotchRule 7 2 50" xfId="23117"/>
    <cellStyle name="ScotchRule 7 2 51" xfId="23118"/>
    <cellStyle name="ScotchRule 7 2 52" xfId="23119"/>
    <cellStyle name="ScotchRule 7 2 53" xfId="23120"/>
    <cellStyle name="ScotchRule 7 2 54" xfId="23121"/>
    <cellStyle name="ScotchRule 7 2 55" xfId="23122"/>
    <cellStyle name="ScotchRule 7 2 56" xfId="23123"/>
    <cellStyle name="ScotchRule 7 2 57" xfId="23124"/>
    <cellStyle name="ScotchRule 7 2 58" xfId="23125"/>
    <cellStyle name="ScotchRule 7 2 59" xfId="23126"/>
    <cellStyle name="ScotchRule 7 2 6" xfId="23127"/>
    <cellStyle name="ScotchRule 7 2 60" xfId="23128"/>
    <cellStyle name="ScotchRule 7 2 61" xfId="23129"/>
    <cellStyle name="ScotchRule 7 2 62" xfId="23130"/>
    <cellStyle name="ScotchRule 7 2 63" xfId="23131"/>
    <cellStyle name="ScotchRule 7 2 64" xfId="23132"/>
    <cellStyle name="ScotchRule 7 2 65" xfId="23133"/>
    <cellStyle name="ScotchRule 7 2 66" xfId="23134"/>
    <cellStyle name="ScotchRule 7 2 7" xfId="23135"/>
    <cellStyle name="ScotchRule 7 2 8" xfId="23136"/>
    <cellStyle name="ScotchRule 7 2 9" xfId="23137"/>
    <cellStyle name="ScotchRule 7 20" xfId="23138"/>
    <cellStyle name="ScotchRule 7 21" xfId="23139"/>
    <cellStyle name="ScotchRule 7 22" xfId="23140"/>
    <cellStyle name="ScotchRule 7 23" xfId="23141"/>
    <cellStyle name="ScotchRule 7 24" xfId="23142"/>
    <cellStyle name="ScotchRule 7 25" xfId="23143"/>
    <cellStyle name="ScotchRule 7 26" xfId="23144"/>
    <cellStyle name="ScotchRule 7 27" xfId="23145"/>
    <cellStyle name="ScotchRule 7 28" xfId="23146"/>
    <cellStyle name="ScotchRule 7 29" xfId="23147"/>
    <cellStyle name="ScotchRule 7 3" xfId="23148"/>
    <cellStyle name="ScotchRule 7 30" xfId="23149"/>
    <cellStyle name="ScotchRule 7 31" xfId="23150"/>
    <cellStyle name="ScotchRule 7 32" xfId="23151"/>
    <cellStyle name="ScotchRule 7 33" xfId="23152"/>
    <cellStyle name="ScotchRule 7 34" xfId="23153"/>
    <cellStyle name="ScotchRule 7 35" xfId="23154"/>
    <cellStyle name="ScotchRule 7 36" xfId="23155"/>
    <cellStyle name="ScotchRule 7 37" xfId="23156"/>
    <cellStyle name="ScotchRule 7 38" xfId="23157"/>
    <cellStyle name="ScotchRule 7 39" xfId="23158"/>
    <cellStyle name="ScotchRule 7 4" xfId="23159"/>
    <cellStyle name="ScotchRule 7 40" xfId="23160"/>
    <cellStyle name="ScotchRule 7 41" xfId="23161"/>
    <cellStyle name="ScotchRule 7 42" xfId="23162"/>
    <cellStyle name="ScotchRule 7 43" xfId="23163"/>
    <cellStyle name="ScotchRule 7 44" xfId="23164"/>
    <cellStyle name="ScotchRule 7 45" xfId="23165"/>
    <cellStyle name="ScotchRule 7 46" xfId="23166"/>
    <cellStyle name="ScotchRule 7 47" xfId="23167"/>
    <cellStyle name="ScotchRule 7 48" xfId="23168"/>
    <cellStyle name="ScotchRule 7 5" xfId="23169"/>
    <cellStyle name="ScotchRule 7 6" xfId="23170"/>
    <cellStyle name="ScotchRule 7 7" xfId="23171"/>
    <cellStyle name="ScotchRule 7 8" xfId="23172"/>
    <cellStyle name="ScotchRule 7 9" xfId="23173"/>
    <cellStyle name="ScotchRule 8" xfId="23174"/>
    <cellStyle name="SEM-BPS-data" xfId="23175"/>
    <cellStyle name="SEM-BPS-head" xfId="23176"/>
    <cellStyle name="SEM-BPS-headdata" xfId="23177"/>
    <cellStyle name="SEM-BPS-headkey" xfId="23178"/>
    <cellStyle name="SEM-BPS-input-on" xfId="23179"/>
    <cellStyle name="SEM-BPS-key" xfId="23180"/>
    <cellStyle name="SEM-BPS-sub1" xfId="23181"/>
    <cellStyle name="SEM-BPS-sub2" xfId="23182"/>
    <cellStyle name="SEM-BPS-total" xfId="23183"/>
    <cellStyle name="Sheet Title" xfId="23184"/>
    <cellStyle name="Single Accounting" xfId="23185"/>
    <cellStyle name="Single Accounting 2" xfId="23186"/>
    <cellStyle name="Single Accounting 3" xfId="23187"/>
    <cellStyle name="Single Accounting 4" xfId="23188"/>
    <cellStyle name="small" xfId="23189"/>
    <cellStyle name="small 2" xfId="23190"/>
    <cellStyle name="small 3" xfId="23191"/>
    <cellStyle name="small 4" xfId="23192"/>
    <cellStyle name="st1" xfId="23193"/>
    <cellStyle name="Standard_Anpassen der Amortisation" xfId="23194"/>
    <cellStyle name="Style 1" xfId="23195"/>
    <cellStyle name="Subtitle" xfId="23196"/>
    <cellStyle name="Subtitle 2" xfId="23197"/>
    <cellStyle name="Subtitle 3" xfId="23198"/>
    <cellStyle name="Subtitle 4" xfId="23199"/>
    <cellStyle name="t2" xfId="23200"/>
    <cellStyle name="t2 2" xfId="23201"/>
    <cellStyle name="Table Head" xfId="23202"/>
    <cellStyle name="Table Head 2" xfId="23203"/>
    <cellStyle name="Table Head 3" xfId="23204"/>
    <cellStyle name="Table Head 4" xfId="23205"/>
    <cellStyle name="Table Head Aligned" xfId="23206"/>
    <cellStyle name="Table Head Aligned 2" xfId="23207"/>
    <cellStyle name="Table Head Aligned 3" xfId="23208"/>
    <cellStyle name="Table Head Aligned 4" xfId="23209"/>
    <cellStyle name="Table Head Aligned 5" xfId="23210"/>
    <cellStyle name="Table Head Blue" xfId="23211"/>
    <cellStyle name="Table Head Blue 2" xfId="23212"/>
    <cellStyle name="Table Head Blue 3" xfId="23213"/>
    <cellStyle name="Table Head Blue 4" xfId="23214"/>
    <cellStyle name="Table Head Green" xfId="23215"/>
    <cellStyle name="Table Head Green 2" xfId="23216"/>
    <cellStyle name="Table Head Green 3" xfId="23217"/>
    <cellStyle name="Table Head Green 4" xfId="23218"/>
    <cellStyle name="Table Head Green 5" xfId="23219"/>
    <cellStyle name="Table Head_Val_Sum_Graph" xfId="23220"/>
    <cellStyle name="Table Heading" xfId="23221"/>
    <cellStyle name="Table Heading 2" xfId="23222"/>
    <cellStyle name="Table Heading_46EP.2012(v0.1)" xfId="23223"/>
    <cellStyle name="Table Text" xfId="23224"/>
    <cellStyle name="Table Text 2" xfId="23225"/>
    <cellStyle name="Table Text 3" xfId="23226"/>
    <cellStyle name="Table Text 4" xfId="23227"/>
    <cellStyle name="Table Title" xfId="23228"/>
    <cellStyle name="Table Title 2" xfId="23229"/>
    <cellStyle name="Table Title 3" xfId="23230"/>
    <cellStyle name="Table Title 4" xfId="23231"/>
    <cellStyle name="Table Units" xfId="23232"/>
    <cellStyle name="Table Units 2" xfId="23233"/>
    <cellStyle name="Table Units 3" xfId="23234"/>
    <cellStyle name="Table Units 4" xfId="23235"/>
    <cellStyle name="Table_Header" xfId="23236"/>
    <cellStyle name="Text" xfId="23237"/>
    <cellStyle name="Text 1" xfId="23238"/>
    <cellStyle name="Text 1 2" xfId="23239"/>
    <cellStyle name="Text 1 3" xfId="23240"/>
    <cellStyle name="Text 1 4" xfId="23241"/>
    <cellStyle name="Text Head" xfId="23242"/>
    <cellStyle name="Text Head 1" xfId="23243"/>
    <cellStyle name="Text Head 1 2" xfId="23244"/>
    <cellStyle name="Text Head 1 3" xfId="23245"/>
    <cellStyle name="Text Head 1 4" xfId="23246"/>
    <cellStyle name="Text Indent A" xfId="23247"/>
    <cellStyle name="Text Indent B" xfId="23248"/>
    <cellStyle name="Text Indent C" xfId="23249"/>
    <cellStyle name="Times 10" xfId="23250"/>
    <cellStyle name="Times 10 2" xfId="23251"/>
    <cellStyle name="Times 10 3" xfId="23252"/>
    <cellStyle name="Times 10 4" xfId="23253"/>
    <cellStyle name="Times 12" xfId="23254"/>
    <cellStyle name="Times 12 2" xfId="23255"/>
    <cellStyle name="Times 12 3" xfId="23256"/>
    <cellStyle name="Times 12 4" xfId="23257"/>
    <cellStyle name="Times New Roman0181000015536870911" xfId="23258"/>
    <cellStyle name="Times New Roman0181000015536870911 2" xfId="23259"/>
    <cellStyle name="Times New Roman0181000015536870911 2 2" xfId="23260"/>
    <cellStyle name="Times New Roman0181000015536870911 2 3" xfId="23261"/>
    <cellStyle name="Times New Roman0181000015536870911 2 4" xfId="23262"/>
    <cellStyle name="Times New Roman0181000015536870911 2 5" xfId="23263"/>
    <cellStyle name="Times New Roman0181000015536870911 2 6" xfId="23264"/>
    <cellStyle name="Times New Roman0181000015536870911 2 7" xfId="23265"/>
    <cellStyle name="Times New Roman0181000015536870911 3" xfId="23266"/>
    <cellStyle name="Times New Roman0181000015536870911 3 2" xfId="23267"/>
    <cellStyle name="Times New Roman0181000015536870911 3 3" xfId="23268"/>
    <cellStyle name="Times New Roman0181000015536870911 3 4" xfId="23269"/>
    <cellStyle name="Times New Roman0181000015536870911 3 5" xfId="23270"/>
    <cellStyle name="Times New Roman0181000015536870911 3 6" xfId="23271"/>
    <cellStyle name="Times New Roman0181000015536870911 4" xfId="23272"/>
    <cellStyle name="Times New Roman0181000015536870911 5" xfId="23273"/>
    <cellStyle name="Times New Roman0181000015536870911 6" xfId="23274"/>
    <cellStyle name="Times New Roman0181000015536870911 7" xfId="23275"/>
    <cellStyle name="Times New Roman0181000015536870911 8" xfId="23276"/>
    <cellStyle name="Tioma Back" xfId="23277"/>
    <cellStyle name="Tioma Back 2" xfId="23278"/>
    <cellStyle name="Tioma Back 2 2" xfId="23279"/>
    <cellStyle name="Tioma Back 3" xfId="23280"/>
    <cellStyle name="Tioma Back 3 2" xfId="23281"/>
    <cellStyle name="Tioma Back 3 3" xfId="23282"/>
    <cellStyle name="Tioma Back 4" xfId="23283"/>
    <cellStyle name="Tioma Back 4 2" xfId="23284"/>
    <cellStyle name="Tioma Back 5" xfId="23285"/>
    <cellStyle name="Tioma Back 6" xfId="23286"/>
    <cellStyle name="Tioma Cells No Values" xfId="23287"/>
    <cellStyle name="Tioma Cells No Values 2" xfId="23288"/>
    <cellStyle name="Tioma Cells No Values 3" xfId="23289"/>
    <cellStyle name="Tioma Cells No Values 3 2" xfId="23290"/>
    <cellStyle name="Tioma Cells No Values 4" xfId="23291"/>
    <cellStyle name="Tioma Cells No Values 5" xfId="23292"/>
    <cellStyle name="Tioma Cells No Values 6" xfId="23293"/>
    <cellStyle name="Tioma formula" xfId="23294"/>
    <cellStyle name="Tioma formula 2" xfId="23295"/>
    <cellStyle name="Tioma formula 3" xfId="23296"/>
    <cellStyle name="Tioma formula 3 2" xfId="23297"/>
    <cellStyle name="Tioma formula 4" xfId="23298"/>
    <cellStyle name="Tioma formula 5" xfId="23299"/>
    <cellStyle name="Tioma Input" xfId="23300"/>
    <cellStyle name="Tioma Input 2" xfId="23301"/>
    <cellStyle name="Tioma Input 3" xfId="23302"/>
    <cellStyle name="Tioma Input 3 2" xfId="23303"/>
    <cellStyle name="Tioma Input 4" xfId="23304"/>
    <cellStyle name="Tioma Input 5" xfId="23305"/>
    <cellStyle name="Tioma style" xfId="23306"/>
    <cellStyle name="Tioma style 2" xfId="23307"/>
    <cellStyle name="Title" xfId="23308"/>
    <cellStyle name="Title 2" xfId="23309"/>
    <cellStyle name="Title 3" xfId="23310"/>
    <cellStyle name="Title 4" xfId="23311"/>
    <cellStyle name="Title 4 2" xfId="23312"/>
    <cellStyle name="Title 4 3" xfId="23313"/>
    <cellStyle name="Title 5" xfId="23314"/>
    <cellStyle name="To" xfId="23315"/>
    <cellStyle name="To 2" xfId="23316"/>
    <cellStyle name="To 3" xfId="23317"/>
    <cellStyle name="To 4" xfId="23318"/>
    <cellStyle name="Total" xfId="23319"/>
    <cellStyle name="Total 2" xfId="23320"/>
    <cellStyle name="Total 2 2" xfId="23321"/>
    <cellStyle name="Total 2 2 2" xfId="23322"/>
    <cellStyle name="Total 2 2 3" xfId="23323"/>
    <cellStyle name="Total 2 2 4" xfId="23324"/>
    <cellStyle name="Total 2 2 5" xfId="23325"/>
    <cellStyle name="Total 2 2 6" xfId="23326"/>
    <cellStyle name="Total 2 2 7" xfId="23327"/>
    <cellStyle name="Total 2 3" xfId="23328"/>
    <cellStyle name="Total 2 3 2" xfId="23329"/>
    <cellStyle name="Total 2 3 3" xfId="23330"/>
    <cellStyle name="Total 2 3 4" xfId="23331"/>
    <cellStyle name="Total 2 3 5" xfId="23332"/>
    <cellStyle name="Total 2 3 6" xfId="23333"/>
    <cellStyle name="Total 2 4" xfId="23334"/>
    <cellStyle name="Total 2 5" xfId="23335"/>
    <cellStyle name="Total 2 6" xfId="23336"/>
    <cellStyle name="Total 2 7" xfId="23337"/>
    <cellStyle name="Total 2 8" xfId="23338"/>
    <cellStyle name="Total 2 9" xfId="23339"/>
    <cellStyle name="Total 3" xfId="23340"/>
    <cellStyle name="Total 3 2" xfId="23341"/>
    <cellStyle name="Total 3 2 2" xfId="23342"/>
    <cellStyle name="Total 3 2 3" xfId="23343"/>
    <cellStyle name="Total 3 2 4" xfId="23344"/>
    <cellStyle name="Total 3 2 5" xfId="23345"/>
    <cellStyle name="Total 3 2 6" xfId="23346"/>
    <cellStyle name="Total 3 2 7" xfId="23347"/>
    <cellStyle name="Total 3 3" xfId="23348"/>
    <cellStyle name="Total 3 3 2" xfId="23349"/>
    <cellStyle name="Total 3 3 3" xfId="23350"/>
    <cellStyle name="Total 3 3 4" xfId="23351"/>
    <cellStyle name="Total 3 3 5" xfId="23352"/>
    <cellStyle name="Total 3 3 6" xfId="23353"/>
    <cellStyle name="Total 3 4" xfId="23354"/>
    <cellStyle name="Total 3 5" xfId="23355"/>
    <cellStyle name="Total 3 6" xfId="23356"/>
    <cellStyle name="Total 3 7" xfId="23357"/>
    <cellStyle name="Total 3 8" xfId="23358"/>
    <cellStyle name="Total 4" xfId="23359"/>
    <cellStyle name="Total 4 2" xfId="23360"/>
    <cellStyle name="Total 4 2 2" xfId="23361"/>
    <cellStyle name="Total 4 2 3" xfId="23362"/>
    <cellStyle name="Total 4 2 4" xfId="23363"/>
    <cellStyle name="Total 4 2 5" xfId="23364"/>
    <cellStyle name="Total 4 2 6" xfId="23365"/>
    <cellStyle name="Total 4 2 7" xfId="23366"/>
    <cellStyle name="Total 4 3" xfId="23367"/>
    <cellStyle name="Total 4 3 2" xfId="23368"/>
    <cellStyle name="Total 4 3 3" xfId="23369"/>
    <cellStyle name="Total 4 3 4" xfId="23370"/>
    <cellStyle name="Total 4 3 5" xfId="23371"/>
    <cellStyle name="Total 4 3 6" xfId="23372"/>
    <cellStyle name="Total 4 4" xfId="23373"/>
    <cellStyle name="Total 4 5" xfId="23374"/>
    <cellStyle name="Total 4 6" xfId="23375"/>
    <cellStyle name="Total 4 7" xfId="23376"/>
    <cellStyle name="Total 4 8" xfId="23377"/>
    <cellStyle name="Total 5" xfId="23378"/>
    <cellStyle name="Total 6" xfId="23379"/>
    <cellStyle name="Total 7" xfId="23380"/>
    <cellStyle name="Total 8" xfId="23381"/>
    <cellStyle name="TotalCurrency" xfId="23382"/>
    <cellStyle name="Underline_Single" xfId="23383"/>
    <cellStyle name="Unit" xfId="23384"/>
    <cellStyle name="Validation" xfId="23385"/>
    <cellStyle name="Validation 2" xfId="23386"/>
    <cellStyle name="Validation 2 10" xfId="23387"/>
    <cellStyle name="Validation 2 11" xfId="23388"/>
    <cellStyle name="Validation 2 12" xfId="23389"/>
    <cellStyle name="Validation 2 13" xfId="23390"/>
    <cellStyle name="Validation 2 14" xfId="23391"/>
    <cellStyle name="Validation 2 15" xfId="23392"/>
    <cellStyle name="Validation 2 16" xfId="23393"/>
    <cellStyle name="Validation 2 17" xfId="23394"/>
    <cellStyle name="Validation 2 18" xfId="23395"/>
    <cellStyle name="Validation 2 19" xfId="23396"/>
    <cellStyle name="Validation 2 2" xfId="23397"/>
    <cellStyle name="Validation 2 2 10" xfId="23398"/>
    <cellStyle name="Validation 2 2 11" xfId="23399"/>
    <cellStyle name="Validation 2 2 12" xfId="23400"/>
    <cellStyle name="Validation 2 2 13" xfId="23401"/>
    <cellStyle name="Validation 2 2 14" xfId="23402"/>
    <cellStyle name="Validation 2 2 15" xfId="23403"/>
    <cellStyle name="Validation 2 2 16" xfId="23404"/>
    <cellStyle name="Validation 2 2 17" xfId="23405"/>
    <cellStyle name="Validation 2 2 18" xfId="23406"/>
    <cellStyle name="Validation 2 2 19" xfId="23407"/>
    <cellStyle name="Validation 2 2 2" xfId="23408"/>
    <cellStyle name="Validation 2 2 2 10" xfId="23409"/>
    <cellStyle name="Validation 2 2 2 11" xfId="23410"/>
    <cellStyle name="Validation 2 2 2 12" xfId="23411"/>
    <cellStyle name="Validation 2 2 2 13" xfId="23412"/>
    <cellStyle name="Validation 2 2 2 14" xfId="23413"/>
    <cellStyle name="Validation 2 2 2 15" xfId="23414"/>
    <cellStyle name="Validation 2 2 2 16" xfId="23415"/>
    <cellStyle name="Validation 2 2 2 17" xfId="23416"/>
    <cellStyle name="Validation 2 2 2 18" xfId="23417"/>
    <cellStyle name="Validation 2 2 2 19" xfId="23418"/>
    <cellStyle name="Validation 2 2 2 2" xfId="23419"/>
    <cellStyle name="Validation 2 2 2 2 10" xfId="23420"/>
    <cellStyle name="Validation 2 2 2 2 11" xfId="23421"/>
    <cellStyle name="Validation 2 2 2 2 12" xfId="23422"/>
    <cellStyle name="Validation 2 2 2 2 13" xfId="23423"/>
    <cellStyle name="Validation 2 2 2 2 14" xfId="23424"/>
    <cellStyle name="Validation 2 2 2 2 15" xfId="23425"/>
    <cellStyle name="Validation 2 2 2 2 16" xfId="23426"/>
    <cellStyle name="Validation 2 2 2 2 17" xfId="23427"/>
    <cellStyle name="Validation 2 2 2 2 18" xfId="23428"/>
    <cellStyle name="Validation 2 2 2 2 19" xfId="23429"/>
    <cellStyle name="Validation 2 2 2 2 2" xfId="23430"/>
    <cellStyle name="Validation 2 2 2 2 20" xfId="23431"/>
    <cellStyle name="Validation 2 2 2 2 21" xfId="23432"/>
    <cellStyle name="Validation 2 2 2 2 22" xfId="23433"/>
    <cellStyle name="Validation 2 2 2 2 23" xfId="23434"/>
    <cellStyle name="Validation 2 2 2 2 24" xfId="23435"/>
    <cellStyle name="Validation 2 2 2 2 25" xfId="23436"/>
    <cellStyle name="Validation 2 2 2 2 26" xfId="23437"/>
    <cellStyle name="Validation 2 2 2 2 27" xfId="23438"/>
    <cellStyle name="Validation 2 2 2 2 28" xfId="23439"/>
    <cellStyle name="Validation 2 2 2 2 29" xfId="23440"/>
    <cellStyle name="Validation 2 2 2 2 3" xfId="23441"/>
    <cellStyle name="Validation 2 2 2 2 30" xfId="23442"/>
    <cellStyle name="Validation 2 2 2 2 31" xfId="23443"/>
    <cellStyle name="Validation 2 2 2 2 32" xfId="23444"/>
    <cellStyle name="Validation 2 2 2 2 33" xfId="23445"/>
    <cellStyle name="Validation 2 2 2 2 34" xfId="23446"/>
    <cellStyle name="Validation 2 2 2 2 35" xfId="23447"/>
    <cellStyle name="Validation 2 2 2 2 36" xfId="23448"/>
    <cellStyle name="Validation 2 2 2 2 37" xfId="23449"/>
    <cellStyle name="Validation 2 2 2 2 38" xfId="23450"/>
    <cellStyle name="Validation 2 2 2 2 39" xfId="23451"/>
    <cellStyle name="Validation 2 2 2 2 4" xfId="23452"/>
    <cellStyle name="Validation 2 2 2 2 40" xfId="23453"/>
    <cellStyle name="Validation 2 2 2 2 41" xfId="23454"/>
    <cellStyle name="Validation 2 2 2 2 42" xfId="23455"/>
    <cellStyle name="Validation 2 2 2 2 43" xfId="23456"/>
    <cellStyle name="Validation 2 2 2 2 44" xfId="23457"/>
    <cellStyle name="Validation 2 2 2 2 45" xfId="23458"/>
    <cellStyle name="Validation 2 2 2 2 46" xfId="23459"/>
    <cellStyle name="Validation 2 2 2 2 47" xfId="23460"/>
    <cellStyle name="Validation 2 2 2 2 48" xfId="23461"/>
    <cellStyle name="Validation 2 2 2 2 49" xfId="23462"/>
    <cellStyle name="Validation 2 2 2 2 5" xfId="23463"/>
    <cellStyle name="Validation 2 2 2 2 50" xfId="23464"/>
    <cellStyle name="Validation 2 2 2 2 51" xfId="23465"/>
    <cellStyle name="Validation 2 2 2 2 52" xfId="23466"/>
    <cellStyle name="Validation 2 2 2 2 53" xfId="23467"/>
    <cellStyle name="Validation 2 2 2 2 54" xfId="23468"/>
    <cellStyle name="Validation 2 2 2 2 55" xfId="23469"/>
    <cellStyle name="Validation 2 2 2 2 56" xfId="23470"/>
    <cellStyle name="Validation 2 2 2 2 57" xfId="23471"/>
    <cellStyle name="Validation 2 2 2 2 58" xfId="23472"/>
    <cellStyle name="Validation 2 2 2 2 59" xfId="23473"/>
    <cellStyle name="Validation 2 2 2 2 6" xfId="23474"/>
    <cellStyle name="Validation 2 2 2 2 60" xfId="23475"/>
    <cellStyle name="Validation 2 2 2 2 61" xfId="23476"/>
    <cellStyle name="Validation 2 2 2 2 62" xfId="23477"/>
    <cellStyle name="Validation 2 2 2 2 63" xfId="23478"/>
    <cellStyle name="Validation 2 2 2 2 64" xfId="23479"/>
    <cellStyle name="Validation 2 2 2 2 65" xfId="23480"/>
    <cellStyle name="Validation 2 2 2 2 66" xfId="23481"/>
    <cellStyle name="Validation 2 2 2 2 7" xfId="23482"/>
    <cellStyle name="Validation 2 2 2 2 8" xfId="23483"/>
    <cellStyle name="Validation 2 2 2 2 9" xfId="23484"/>
    <cellStyle name="Validation 2 2 2 20" xfId="23485"/>
    <cellStyle name="Validation 2 2 2 21" xfId="23486"/>
    <cellStyle name="Validation 2 2 2 22" xfId="23487"/>
    <cellStyle name="Validation 2 2 2 23" xfId="23488"/>
    <cellStyle name="Validation 2 2 2 24" xfId="23489"/>
    <cellStyle name="Validation 2 2 2 25" xfId="23490"/>
    <cellStyle name="Validation 2 2 2 26" xfId="23491"/>
    <cellStyle name="Validation 2 2 2 27" xfId="23492"/>
    <cellStyle name="Validation 2 2 2 28" xfId="23493"/>
    <cellStyle name="Validation 2 2 2 29" xfId="23494"/>
    <cellStyle name="Validation 2 2 2 3" xfId="23495"/>
    <cellStyle name="Validation 2 2 2 3 10" xfId="23496"/>
    <cellStyle name="Validation 2 2 2 3 11" xfId="23497"/>
    <cellStyle name="Validation 2 2 2 3 12" xfId="23498"/>
    <cellStyle name="Validation 2 2 2 3 13" xfId="23499"/>
    <cellStyle name="Validation 2 2 2 3 14" xfId="23500"/>
    <cellStyle name="Validation 2 2 2 3 15" xfId="23501"/>
    <cellStyle name="Validation 2 2 2 3 16" xfId="23502"/>
    <cellStyle name="Validation 2 2 2 3 17" xfId="23503"/>
    <cellStyle name="Validation 2 2 2 3 18" xfId="23504"/>
    <cellStyle name="Validation 2 2 2 3 19" xfId="23505"/>
    <cellStyle name="Validation 2 2 2 3 2" xfId="23506"/>
    <cellStyle name="Validation 2 2 2 3 20" xfId="23507"/>
    <cellStyle name="Validation 2 2 2 3 21" xfId="23508"/>
    <cellStyle name="Validation 2 2 2 3 22" xfId="23509"/>
    <cellStyle name="Validation 2 2 2 3 23" xfId="23510"/>
    <cellStyle name="Validation 2 2 2 3 24" xfId="23511"/>
    <cellStyle name="Validation 2 2 2 3 25" xfId="23512"/>
    <cellStyle name="Validation 2 2 2 3 26" xfId="23513"/>
    <cellStyle name="Validation 2 2 2 3 27" xfId="23514"/>
    <cellStyle name="Validation 2 2 2 3 28" xfId="23515"/>
    <cellStyle name="Validation 2 2 2 3 29" xfId="23516"/>
    <cellStyle name="Validation 2 2 2 3 3" xfId="23517"/>
    <cellStyle name="Validation 2 2 2 3 30" xfId="23518"/>
    <cellStyle name="Validation 2 2 2 3 31" xfId="23519"/>
    <cellStyle name="Validation 2 2 2 3 32" xfId="23520"/>
    <cellStyle name="Validation 2 2 2 3 33" xfId="23521"/>
    <cellStyle name="Validation 2 2 2 3 34" xfId="23522"/>
    <cellStyle name="Validation 2 2 2 3 35" xfId="23523"/>
    <cellStyle name="Validation 2 2 2 3 36" xfId="23524"/>
    <cellStyle name="Validation 2 2 2 3 37" xfId="23525"/>
    <cellStyle name="Validation 2 2 2 3 38" xfId="23526"/>
    <cellStyle name="Validation 2 2 2 3 39" xfId="23527"/>
    <cellStyle name="Validation 2 2 2 3 4" xfId="23528"/>
    <cellStyle name="Validation 2 2 2 3 40" xfId="23529"/>
    <cellStyle name="Validation 2 2 2 3 41" xfId="23530"/>
    <cellStyle name="Validation 2 2 2 3 42" xfId="23531"/>
    <cellStyle name="Validation 2 2 2 3 43" xfId="23532"/>
    <cellStyle name="Validation 2 2 2 3 44" xfId="23533"/>
    <cellStyle name="Validation 2 2 2 3 45" xfId="23534"/>
    <cellStyle name="Validation 2 2 2 3 46" xfId="23535"/>
    <cellStyle name="Validation 2 2 2 3 47" xfId="23536"/>
    <cellStyle name="Validation 2 2 2 3 48" xfId="23537"/>
    <cellStyle name="Validation 2 2 2 3 49" xfId="23538"/>
    <cellStyle name="Validation 2 2 2 3 5" xfId="23539"/>
    <cellStyle name="Validation 2 2 2 3 50" xfId="23540"/>
    <cellStyle name="Validation 2 2 2 3 51" xfId="23541"/>
    <cellStyle name="Validation 2 2 2 3 52" xfId="23542"/>
    <cellStyle name="Validation 2 2 2 3 53" xfId="23543"/>
    <cellStyle name="Validation 2 2 2 3 54" xfId="23544"/>
    <cellStyle name="Validation 2 2 2 3 55" xfId="23545"/>
    <cellStyle name="Validation 2 2 2 3 56" xfId="23546"/>
    <cellStyle name="Validation 2 2 2 3 57" xfId="23547"/>
    <cellStyle name="Validation 2 2 2 3 58" xfId="23548"/>
    <cellStyle name="Validation 2 2 2 3 59" xfId="23549"/>
    <cellStyle name="Validation 2 2 2 3 6" xfId="23550"/>
    <cellStyle name="Validation 2 2 2 3 60" xfId="23551"/>
    <cellStyle name="Validation 2 2 2 3 61" xfId="23552"/>
    <cellStyle name="Validation 2 2 2 3 62" xfId="23553"/>
    <cellStyle name="Validation 2 2 2 3 63" xfId="23554"/>
    <cellStyle name="Validation 2 2 2 3 64" xfId="23555"/>
    <cellStyle name="Validation 2 2 2 3 7" xfId="23556"/>
    <cellStyle name="Validation 2 2 2 3 8" xfId="23557"/>
    <cellStyle name="Validation 2 2 2 3 9" xfId="23558"/>
    <cellStyle name="Validation 2 2 2 30" xfId="23559"/>
    <cellStyle name="Validation 2 2 2 31" xfId="23560"/>
    <cellStyle name="Validation 2 2 2 32" xfId="23561"/>
    <cellStyle name="Validation 2 2 2 33" xfId="23562"/>
    <cellStyle name="Validation 2 2 2 34" xfId="23563"/>
    <cellStyle name="Validation 2 2 2 4" xfId="23564"/>
    <cellStyle name="Validation 2 2 2 5" xfId="23565"/>
    <cellStyle name="Validation 2 2 2 6" xfId="23566"/>
    <cellStyle name="Validation 2 2 2 7" xfId="23567"/>
    <cellStyle name="Validation 2 2 2 8" xfId="23568"/>
    <cellStyle name="Validation 2 2 2 9" xfId="23569"/>
    <cellStyle name="Validation 2 2 20" xfId="23570"/>
    <cellStyle name="Validation 2 2 21" xfId="23571"/>
    <cellStyle name="Validation 2 2 22" xfId="23572"/>
    <cellStyle name="Validation 2 2 23" xfId="23573"/>
    <cellStyle name="Validation 2 2 24" xfId="23574"/>
    <cellStyle name="Validation 2 2 25" xfId="23575"/>
    <cellStyle name="Validation 2 2 26" xfId="23576"/>
    <cellStyle name="Validation 2 2 27" xfId="23577"/>
    <cellStyle name="Validation 2 2 28" xfId="23578"/>
    <cellStyle name="Validation 2 2 29" xfId="23579"/>
    <cellStyle name="Validation 2 2 3" xfId="23580"/>
    <cellStyle name="Validation 2 2 3 10" xfId="23581"/>
    <cellStyle name="Validation 2 2 3 11" xfId="23582"/>
    <cellStyle name="Validation 2 2 3 12" xfId="23583"/>
    <cellStyle name="Validation 2 2 3 13" xfId="23584"/>
    <cellStyle name="Validation 2 2 3 14" xfId="23585"/>
    <cellStyle name="Validation 2 2 3 15" xfId="23586"/>
    <cellStyle name="Validation 2 2 3 16" xfId="23587"/>
    <cellStyle name="Validation 2 2 3 17" xfId="23588"/>
    <cellStyle name="Validation 2 2 3 18" xfId="23589"/>
    <cellStyle name="Validation 2 2 3 19" xfId="23590"/>
    <cellStyle name="Validation 2 2 3 2" xfId="23591"/>
    <cellStyle name="Validation 2 2 3 2 10" xfId="23592"/>
    <cellStyle name="Validation 2 2 3 2 11" xfId="23593"/>
    <cellStyle name="Validation 2 2 3 2 12" xfId="23594"/>
    <cellStyle name="Validation 2 2 3 2 13" xfId="23595"/>
    <cellStyle name="Validation 2 2 3 2 14" xfId="23596"/>
    <cellStyle name="Validation 2 2 3 2 15" xfId="23597"/>
    <cellStyle name="Validation 2 2 3 2 16" xfId="23598"/>
    <cellStyle name="Validation 2 2 3 2 17" xfId="23599"/>
    <cellStyle name="Validation 2 2 3 2 18" xfId="23600"/>
    <cellStyle name="Validation 2 2 3 2 19" xfId="23601"/>
    <cellStyle name="Validation 2 2 3 2 2" xfId="23602"/>
    <cellStyle name="Validation 2 2 3 2 20" xfId="23603"/>
    <cellStyle name="Validation 2 2 3 2 21" xfId="23604"/>
    <cellStyle name="Validation 2 2 3 2 22" xfId="23605"/>
    <cellStyle name="Validation 2 2 3 2 23" xfId="23606"/>
    <cellStyle name="Validation 2 2 3 2 24" xfId="23607"/>
    <cellStyle name="Validation 2 2 3 2 25" xfId="23608"/>
    <cellStyle name="Validation 2 2 3 2 26" xfId="23609"/>
    <cellStyle name="Validation 2 2 3 2 27" xfId="23610"/>
    <cellStyle name="Validation 2 2 3 2 28" xfId="23611"/>
    <cellStyle name="Validation 2 2 3 2 29" xfId="23612"/>
    <cellStyle name="Validation 2 2 3 2 3" xfId="23613"/>
    <cellStyle name="Validation 2 2 3 2 30" xfId="23614"/>
    <cellStyle name="Validation 2 2 3 2 31" xfId="23615"/>
    <cellStyle name="Validation 2 2 3 2 32" xfId="23616"/>
    <cellStyle name="Validation 2 2 3 2 33" xfId="23617"/>
    <cellStyle name="Validation 2 2 3 2 34" xfId="23618"/>
    <cellStyle name="Validation 2 2 3 2 35" xfId="23619"/>
    <cellStyle name="Validation 2 2 3 2 36" xfId="23620"/>
    <cellStyle name="Validation 2 2 3 2 37" xfId="23621"/>
    <cellStyle name="Validation 2 2 3 2 38" xfId="23622"/>
    <cellStyle name="Validation 2 2 3 2 39" xfId="23623"/>
    <cellStyle name="Validation 2 2 3 2 4" xfId="23624"/>
    <cellStyle name="Validation 2 2 3 2 40" xfId="23625"/>
    <cellStyle name="Validation 2 2 3 2 41" xfId="23626"/>
    <cellStyle name="Validation 2 2 3 2 42" xfId="23627"/>
    <cellStyle name="Validation 2 2 3 2 43" xfId="23628"/>
    <cellStyle name="Validation 2 2 3 2 44" xfId="23629"/>
    <cellStyle name="Validation 2 2 3 2 45" xfId="23630"/>
    <cellStyle name="Validation 2 2 3 2 46" xfId="23631"/>
    <cellStyle name="Validation 2 2 3 2 47" xfId="23632"/>
    <cellStyle name="Validation 2 2 3 2 48" xfId="23633"/>
    <cellStyle name="Validation 2 2 3 2 49" xfId="23634"/>
    <cellStyle name="Validation 2 2 3 2 5" xfId="23635"/>
    <cellStyle name="Validation 2 2 3 2 50" xfId="23636"/>
    <cellStyle name="Validation 2 2 3 2 51" xfId="23637"/>
    <cellStyle name="Validation 2 2 3 2 52" xfId="23638"/>
    <cellStyle name="Validation 2 2 3 2 53" xfId="23639"/>
    <cellStyle name="Validation 2 2 3 2 54" xfId="23640"/>
    <cellStyle name="Validation 2 2 3 2 55" xfId="23641"/>
    <cellStyle name="Validation 2 2 3 2 56" xfId="23642"/>
    <cellStyle name="Validation 2 2 3 2 57" xfId="23643"/>
    <cellStyle name="Validation 2 2 3 2 58" xfId="23644"/>
    <cellStyle name="Validation 2 2 3 2 59" xfId="23645"/>
    <cellStyle name="Validation 2 2 3 2 6" xfId="23646"/>
    <cellStyle name="Validation 2 2 3 2 60" xfId="23647"/>
    <cellStyle name="Validation 2 2 3 2 61" xfId="23648"/>
    <cellStyle name="Validation 2 2 3 2 62" xfId="23649"/>
    <cellStyle name="Validation 2 2 3 2 63" xfId="23650"/>
    <cellStyle name="Validation 2 2 3 2 64" xfId="23651"/>
    <cellStyle name="Validation 2 2 3 2 65" xfId="23652"/>
    <cellStyle name="Validation 2 2 3 2 66" xfId="23653"/>
    <cellStyle name="Validation 2 2 3 2 7" xfId="23654"/>
    <cellStyle name="Validation 2 2 3 2 8" xfId="23655"/>
    <cellStyle name="Validation 2 2 3 2 9" xfId="23656"/>
    <cellStyle name="Validation 2 2 3 20" xfId="23657"/>
    <cellStyle name="Validation 2 2 3 21" xfId="23658"/>
    <cellStyle name="Validation 2 2 3 22" xfId="23659"/>
    <cellStyle name="Validation 2 2 3 23" xfId="23660"/>
    <cellStyle name="Validation 2 2 3 24" xfId="23661"/>
    <cellStyle name="Validation 2 2 3 25" xfId="23662"/>
    <cellStyle name="Validation 2 2 3 26" xfId="23663"/>
    <cellStyle name="Validation 2 2 3 27" xfId="23664"/>
    <cellStyle name="Validation 2 2 3 28" xfId="23665"/>
    <cellStyle name="Validation 2 2 3 29" xfId="23666"/>
    <cellStyle name="Validation 2 2 3 3" xfId="23667"/>
    <cellStyle name="Validation 2 2 3 3 10" xfId="23668"/>
    <cellStyle name="Validation 2 2 3 3 11" xfId="23669"/>
    <cellStyle name="Validation 2 2 3 3 12" xfId="23670"/>
    <cellStyle name="Validation 2 2 3 3 13" xfId="23671"/>
    <cellStyle name="Validation 2 2 3 3 14" xfId="23672"/>
    <cellStyle name="Validation 2 2 3 3 15" xfId="23673"/>
    <cellStyle name="Validation 2 2 3 3 16" xfId="23674"/>
    <cellStyle name="Validation 2 2 3 3 17" xfId="23675"/>
    <cellStyle name="Validation 2 2 3 3 18" xfId="23676"/>
    <cellStyle name="Validation 2 2 3 3 19" xfId="23677"/>
    <cellStyle name="Validation 2 2 3 3 2" xfId="23678"/>
    <cellStyle name="Validation 2 2 3 3 20" xfId="23679"/>
    <cellStyle name="Validation 2 2 3 3 21" xfId="23680"/>
    <cellStyle name="Validation 2 2 3 3 22" xfId="23681"/>
    <cellStyle name="Validation 2 2 3 3 23" xfId="23682"/>
    <cellStyle name="Validation 2 2 3 3 24" xfId="23683"/>
    <cellStyle name="Validation 2 2 3 3 25" xfId="23684"/>
    <cellStyle name="Validation 2 2 3 3 26" xfId="23685"/>
    <cellStyle name="Validation 2 2 3 3 27" xfId="23686"/>
    <cellStyle name="Validation 2 2 3 3 28" xfId="23687"/>
    <cellStyle name="Validation 2 2 3 3 29" xfId="23688"/>
    <cellStyle name="Validation 2 2 3 3 3" xfId="23689"/>
    <cellStyle name="Validation 2 2 3 3 30" xfId="23690"/>
    <cellStyle name="Validation 2 2 3 3 31" xfId="23691"/>
    <cellStyle name="Validation 2 2 3 3 32" xfId="23692"/>
    <cellStyle name="Validation 2 2 3 3 33" xfId="23693"/>
    <cellStyle name="Validation 2 2 3 3 34" xfId="23694"/>
    <cellStyle name="Validation 2 2 3 3 35" xfId="23695"/>
    <cellStyle name="Validation 2 2 3 3 36" xfId="23696"/>
    <cellStyle name="Validation 2 2 3 3 37" xfId="23697"/>
    <cellStyle name="Validation 2 2 3 3 38" xfId="23698"/>
    <cellStyle name="Validation 2 2 3 3 39" xfId="23699"/>
    <cellStyle name="Validation 2 2 3 3 4" xfId="23700"/>
    <cellStyle name="Validation 2 2 3 3 40" xfId="23701"/>
    <cellStyle name="Validation 2 2 3 3 41" xfId="23702"/>
    <cellStyle name="Validation 2 2 3 3 42" xfId="23703"/>
    <cellStyle name="Validation 2 2 3 3 43" xfId="23704"/>
    <cellStyle name="Validation 2 2 3 3 44" xfId="23705"/>
    <cellStyle name="Validation 2 2 3 3 45" xfId="23706"/>
    <cellStyle name="Validation 2 2 3 3 46" xfId="23707"/>
    <cellStyle name="Validation 2 2 3 3 47" xfId="23708"/>
    <cellStyle name="Validation 2 2 3 3 48" xfId="23709"/>
    <cellStyle name="Validation 2 2 3 3 49" xfId="23710"/>
    <cellStyle name="Validation 2 2 3 3 5" xfId="23711"/>
    <cellStyle name="Validation 2 2 3 3 50" xfId="23712"/>
    <cellStyle name="Validation 2 2 3 3 51" xfId="23713"/>
    <cellStyle name="Validation 2 2 3 3 52" xfId="23714"/>
    <cellStyle name="Validation 2 2 3 3 53" xfId="23715"/>
    <cellStyle name="Validation 2 2 3 3 54" xfId="23716"/>
    <cellStyle name="Validation 2 2 3 3 55" xfId="23717"/>
    <cellStyle name="Validation 2 2 3 3 56" xfId="23718"/>
    <cellStyle name="Validation 2 2 3 3 57" xfId="23719"/>
    <cellStyle name="Validation 2 2 3 3 58" xfId="23720"/>
    <cellStyle name="Validation 2 2 3 3 59" xfId="23721"/>
    <cellStyle name="Validation 2 2 3 3 6" xfId="23722"/>
    <cellStyle name="Validation 2 2 3 3 60" xfId="23723"/>
    <cellStyle name="Validation 2 2 3 3 61" xfId="23724"/>
    <cellStyle name="Validation 2 2 3 3 62" xfId="23725"/>
    <cellStyle name="Validation 2 2 3 3 63" xfId="23726"/>
    <cellStyle name="Validation 2 2 3 3 64" xfId="23727"/>
    <cellStyle name="Validation 2 2 3 3 7" xfId="23728"/>
    <cellStyle name="Validation 2 2 3 3 8" xfId="23729"/>
    <cellStyle name="Validation 2 2 3 3 9" xfId="23730"/>
    <cellStyle name="Validation 2 2 3 30" xfId="23731"/>
    <cellStyle name="Validation 2 2 3 31" xfId="23732"/>
    <cellStyle name="Validation 2 2 3 32" xfId="23733"/>
    <cellStyle name="Validation 2 2 3 33" xfId="23734"/>
    <cellStyle name="Validation 2 2 3 34" xfId="23735"/>
    <cellStyle name="Validation 2 2 3 4" xfId="23736"/>
    <cellStyle name="Validation 2 2 3 5" xfId="23737"/>
    <cellStyle name="Validation 2 2 3 6" xfId="23738"/>
    <cellStyle name="Validation 2 2 3 7" xfId="23739"/>
    <cellStyle name="Validation 2 2 3 8" xfId="23740"/>
    <cellStyle name="Validation 2 2 3 9" xfId="23741"/>
    <cellStyle name="Validation 2 2 30" xfId="23742"/>
    <cellStyle name="Validation 2 2 31" xfId="23743"/>
    <cellStyle name="Validation 2 2 32" xfId="23744"/>
    <cellStyle name="Validation 2 2 33" xfId="23745"/>
    <cellStyle name="Validation 2 2 34" xfId="23746"/>
    <cellStyle name="Validation 2 2 35" xfId="23747"/>
    <cellStyle name="Validation 2 2 36" xfId="23748"/>
    <cellStyle name="Validation 2 2 37" xfId="23749"/>
    <cellStyle name="Validation 2 2 4" xfId="23750"/>
    <cellStyle name="Validation 2 2 4 10" xfId="23751"/>
    <cellStyle name="Validation 2 2 4 11" xfId="23752"/>
    <cellStyle name="Validation 2 2 4 12" xfId="23753"/>
    <cellStyle name="Validation 2 2 4 13" xfId="23754"/>
    <cellStyle name="Validation 2 2 4 14" xfId="23755"/>
    <cellStyle name="Validation 2 2 4 15" xfId="23756"/>
    <cellStyle name="Validation 2 2 4 16" xfId="23757"/>
    <cellStyle name="Validation 2 2 4 17" xfId="23758"/>
    <cellStyle name="Validation 2 2 4 18" xfId="23759"/>
    <cellStyle name="Validation 2 2 4 19" xfId="23760"/>
    <cellStyle name="Validation 2 2 4 2" xfId="23761"/>
    <cellStyle name="Validation 2 2 4 2 10" xfId="23762"/>
    <cellStyle name="Validation 2 2 4 2 11" xfId="23763"/>
    <cellStyle name="Validation 2 2 4 2 12" xfId="23764"/>
    <cellStyle name="Validation 2 2 4 2 13" xfId="23765"/>
    <cellStyle name="Validation 2 2 4 2 14" xfId="23766"/>
    <cellStyle name="Validation 2 2 4 2 15" xfId="23767"/>
    <cellStyle name="Validation 2 2 4 2 16" xfId="23768"/>
    <cellStyle name="Validation 2 2 4 2 17" xfId="23769"/>
    <cellStyle name="Validation 2 2 4 2 18" xfId="23770"/>
    <cellStyle name="Validation 2 2 4 2 19" xfId="23771"/>
    <cellStyle name="Validation 2 2 4 2 2" xfId="23772"/>
    <cellStyle name="Validation 2 2 4 2 20" xfId="23773"/>
    <cellStyle name="Validation 2 2 4 2 21" xfId="23774"/>
    <cellStyle name="Validation 2 2 4 2 22" xfId="23775"/>
    <cellStyle name="Validation 2 2 4 2 23" xfId="23776"/>
    <cellStyle name="Validation 2 2 4 2 24" xfId="23777"/>
    <cellStyle name="Validation 2 2 4 2 25" xfId="23778"/>
    <cellStyle name="Validation 2 2 4 2 26" xfId="23779"/>
    <cellStyle name="Validation 2 2 4 2 27" xfId="23780"/>
    <cellStyle name="Validation 2 2 4 2 28" xfId="23781"/>
    <cellStyle name="Validation 2 2 4 2 29" xfId="23782"/>
    <cellStyle name="Validation 2 2 4 2 3" xfId="23783"/>
    <cellStyle name="Validation 2 2 4 2 30" xfId="23784"/>
    <cellStyle name="Validation 2 2 4 2 31" xfId="23785"/>
    <cellStyle name="Validation 2 2 4 2 32" xfId="23786"/>
    <cellStyle name="Validation 2 2 4 2 33" xfId="23787"/>
    <cellStyle name="Validation 2 2 4 2 34" xfId="23788"/>
    <cellStyle name="Validation 2 2 4 2 35" xfId="23789"/>
    <cellStyle name="Validation 2 2 4 2 36" xfId="23790"/>
    <cellStyle name="Validation 2 2 4 2 37" xfId="23791"/>
    <cellStyle name="Validation 2 2 4 2 38" xfId="23792"/>
    <cellStyle name="Validation 2 2 4 2 39" xfId="23793"/>
    <cellStyle name="Validation 2 2 4 2 4" xfId="23794"/>
    <cellStyle name="Validation 2 2 4 2 40" xfId="23795"/>
    <cellStyle name="Validation 2 2 4 2 41" xfId="23796"/>
    <cellStyle name="Validation 2 2 4 2 42" xfId="23797"/>
    <cellStyle name="Validation 2 2 4 2 43" xfId="23798"/>
    <cellStyle name="Validation 2 2 4 2 44" xfId="23799"/>
    <cellStyle name="Validation 2 2 4 2 45" xfId="23800"/>
    <cellStyle name="Validation 2 2 4 2 46" xfId="23801"/>
    <cellStyle name="Validation 2 2 4 2 47" xfId="23802"/>
    <cellStyle name="Validation 2 2 4 2 48" xfId="23803"/>
    <cellStyle name="Validation 2 2 4 2 49" xfId="23804"/>
    <cellStyle name="Validation 2 2 4 2 5" xfId="23805"/>
    <cellStyle name="Validation 2 2 4 2 50" xfId="23806"/>
    <cellStyle name="Validation 2 2 4 2 51" xfId="23807"/>
    <cellStyle name="Validation 2 2 4 2 52" xfId="23808"/>
    <cellStyle name="Validation 2 2 4 2 53" xfId="23809"/>
    <cellStyle name="Validation 2 2 4 2 54" xfId="23810"/>
    <cellStyle name="Validation 2 2 4 2 55" xfId="23811"/>
    <cellStyle name="Validation 2 2 4 2 56" xfId="23812"/>
    <cellStyle name="Validation 2 2 4 2 57" xfId="23813"/>
    <cellStyle name="Validation 2 2 4 2 58" xfId="23814"/>
    <cellStyle name="Validation 2 2 4 2 59" xfId="23815"/>
    <cellStyle name="Validation 2 2 4 2 6" xfId="23816"/>
    <cellStyle name="Validation 2 2 4 2 60" xfId="23817"/>
    <cellStyle name="Validation 2 2 4 2 61" xfId="23818"/>
    <cellStyle name="Validation 2 2 4 2 62" xfId="23819"/>
    <cellStyle name="Validation 2 2 4 2 63" xfId="23820"/>
    <cellStyle name="Validation 2 2 4 2 64" xfId="23821"/>
    <cellStyle name="Validation 2 2 4 2 65" xfId="23822"/>
    <cellStyle name="Validation 2 2 4 2 66" xfId="23823"/>
    <cellStyle name="Validation 2 2 4 2 7" xfId="23824"/>
    <cellStyle name="Validation 2 2 4 2 8" xfId="23825"/>
    <cellStyle name="Validation 2 2 4 2 9" xfId="23826"/>
    <cellStyle name="Validation 2 2 4 20" xfId="23827"/>
    <cellStyle name="Validation 2 2 4 21" xfId="23828"/>
    <cellStyle name="Validation 2 2 4 22" xfId="23829"/>
    <cellStyle name="Validation 2 2 4 23" xfId="23830"/>
    <cellStyle name="Validation 2 2 4 24" xfId="23831"/>
    <cellStyle name="Validation 2 2 4 25" xfId="23832"/>
    <cellStyle name="Validation 2 2 4 26" xfId="23833"/>
    <cellStyle name="Validation 2 2 4 27" xfId="23834"/>
    <cellStyle name="Validation 2 2 4 28" xfId="23835"/>
    <cellStyle name="Validation 2 2 4 29" xfId="23836"/>
    <cellStyle name="Validation 2 2 4 3" xfId="23837"/>
    <cellStyle name="Validation 2 2 4 3 10" xfId="23838"/>
    <cellStyle name="Validation 2 2 4 3 11" xfId="23839"/>
    <cellStyle name="Validation 2 2 4 3 12" xfId="23840"/>
    <cellStyle name="Validation 2 2 4 3 13" xfId="23841"/>
    <cellStyle name="Validation 2 2 4 3 14" xfId="23842"/>
    <cellStyle name="Validation 2 2 4 3 15" xfId="23843"/>
    <cellStyle name="Validation 2 2 4 3 16" xfId="23844"/>
    <cellStyle name="Validation 2 2 4 3 17" xfId="23845"/>
    <cellStyle name="Validation 2 2 4 3 18" xfId="23846"/>
    <cellStyle name="Validation 2 2 4 3 19" xfId="23847"/>
    <cellStyle name="Validation 2 2 4 3 2" xfId="23848"/>
    <cellStyle name="Validation 2 2 4 3 20" xfId="23849"/>
    <cellStyle name="Validation 2 2 4 3 21" xfId="23850"/>
    <cellStyle name="Validation 2 2 4 3 22" xfId="23851"/>
    <cellStyle name="Validation 2 2 4 3 23" xfId="23852"/>
    <cellStyle name="Validation 2 2 4 3 24" xfId="23853"/>
    <cellStyle name="Validation 2 2 4 3 25" xfId="23854"/>
    <cellStyle name="Validation 2 2 4 3 26" xfId="23855"/>
    <cellStyle name="Validation 2 2 4 3 27" xfId="23856"/>
    <cellStyle name="Validation 2 2 4 3 28" xfId="23857"/>
    <cellStyle name="Validation 2 2 4 3 29" xfId="23858"/>
    <cellStyle name="Validation 2 2 4 3 3" xfId="23859"/>
    <cellStyle name="Validation 2 2 4 3 30" xfId="23860"/>
    <cellStyle name="Validation 2 2 4 3 31" xfId="23861"/>
    <cellStyle name="Validation 2 2 4 3 32" xfId="23862"/>
    <cellStyle name="Validation 2 2 4 3 33" xfId="23863"/>
    <cellStyle name="Validation 2 2 4 3 34" xfId="23864"/>
    <cellStyle name="Validation 2 2 4 3 35" xfId="23865"/>
    <cellStyle name="Validation 2 2 4 3 36" xfId="23866"/>
    <cellStyle name="Validation 2 2 4 3 37" xfId="23867"/>
    <cellStyle name="Validation 2 2 4 3 38" xfId="23868"/>
    <cellStyle name="Validation 2 2 4 3 39" xfId="23869"/>
    <cellStyle name="Validation 2 2 4 3 4" xfId="23870"/>
    <cellStyle name="Validation 2 2 4 3 40" xfId="23871"/>
    <cellStyle name="Validation 2 2 4 3 41" xfId="23872"/>
    <cellStyle name="Validation 2 2 4 3 42" xfId="23873"/>
    <cellStyle name="Validation 2 2 4 3 43" xfId="23874"/>
    <cellStyle name="Validation 2 2 4 3 44" xfId="23875"/>
    <cellStyle name="Validation 2 2 4 3 45" xfId="23876"/>
    <cellStyle name="Validation 2 2 4 3 46" xfId="23877"/>
    <cellStyle name="Validation 2 2 4 3 47" xfId="23878"/>
    <cellStyle name="Validation 2 2 4 3 48" xfId="23879"/>
    <cellStyle name="Validation 2 2 4 3 49" xfId="23880"/>
    <cellStyle name="Validation 2 2 4 3 5" xfId="23881"/>
    <cellStyle name="Validation 2 2 4 3 50" xfId="23882"/>
    <cellStyle name="Validation 2 2 4 3 51" xfId="23883"/>
    <cellStyle name="Validation 2 2 4 3 52" xfId="23884"/>
    <cellStyle name="Validation 2 2 4 3 53" xfId="23885"/>
    <cellStyle name="Validation 2 2 4 3 54" xfId="23886"/>
    <cellStyle name="Validation 2 2 4 3 55" xfId="23887"/>
    <cellStyle name="Validation 2 2 4 3 56" xfId="23888"/>
    <cellStyle name="Validation 2 2 4 3 57" xfId="23889"/>
    <cellStyle name="Validation 2 2 4 3 58" xfId="23890"/>
    <cellStyle name="Validation 2 2 4 3 59" xfId="23891"/>
    <cellStyle name="Validation 2 2 4 3 6" xfId="23892"/>
    <cellStyle name="Validation 2 2 4 3 60" xfId="23893"/>
    <cellStyle name="Validation 2 2 4 3 61" xfId="23894"/>
    <cellStyle name="Validation 2 2 4 3 62" xfId="23895"/>
    <cellStyle name="Validation 2 2 4 3 63" xfId="23896"/>
    <cellStyle name="Validation 2 2 4 3 64" xfId="23897"/>
    <cellStyle name="Validation 2 2 4 3 7" xfId="23898"/>
    <cellStyle name="Validation 2 2 4 3 8" xfId="23899"/>
    <cellStyle name="Validation 2 2 4 3 9" xfId="23900"/>
    <cellStyle name="Validation 2 2 4 30" xfId="23901"/>
    <cellStyle name="Validation 2 2 4 31" xfId="23902"/>
    <cellStyle name="Validation 2 2 4 32" xfId="23903"/>
    <cellStyle name="Validation 2 2 4 33" xfId="23904"/>
    <cellStyle name="Validation 2 2 4 34" xfId="23905"/>
    <cellStyle name="Validation 2 2 4 4" xfId="23906"/>
    <cellStyle name="Validation 2 2 4 5" xfId="23907"/>
    <cellStyle name="Validation 2 2 4 6" xfId="23908"/>
    <cellStyle name="Validation 2 2 4 7" xfId="23909"/>
    <cellStyle name="Validation 2 2 4 8" xfId="23910"/>
    <cellStyle name="Validation 2 2 4 9" xfId="23911"/>
    <cellStyle name="Validation 2 2 5" xfId="23912"/>
    <cellStyle name="Validation 2 2 5 10" xfId="23913"/>
    <cellStyle name="Validation 2 2 5 11" xfId="23914"/>
    <cellStyle name="Validation 2 2 5 12" xfId="23915"/>
    <cellStyle name="Validation 2 2 5 13" xfId="23916"/>
    <cellStyle name="Validation 2 2 5 14" xfId="23917"/>
    <cellStyle name="Validation 2 2 5 15" xfId="23918"/>
    <cellStyle name="Validation 2 2 5 16" xfId="23919"/>
    <cellStyle name="Validation 2 2 5 17" xfId="23920"/>
    <cellStyle name="Validation 2 2 5 18" xfId="23921"/>
    <cellStyle name="Validation 2 2 5 19" xfId="23922"/>
    <cellStyle name="Validation 2 2 5 2" xfId="23923"/>
    <cellStyle name="Validation 2 2 5 2 10" xfId="23924"/>
    <cellStyle name="Validation 2 2 5 2 11" xfId="23925"/>
    <cellStyle name="Validation 2 2 5 2 12" xfId="23926"/>
    <cellStyle name="Validation 2 2 5 2 13" xfId="23927"/>
    <cellStyle name="Validation 2 2 5 2 14" xfId="23928"/>
    <cellStyle name="Validation 2 2 5 2 15" xfId="23929"/>
    <cellStyle name="Validation 2 2 5 2 16" xfId="23930"/>
    <cellStyle name="Validation 2 2 5 2 17" xfId="23931"/>
    <cellStyle name="Validation 2 2 5 2 18" xfId="23932"/>
    <cellStyle name="Validation 2 2 5 2 19" xfId="23933"/>
    <cellStyle name="Validation 2 2 5 2 2" xfId="23934"/>
    <cellStyle name="Validation 2 2 5 2 20" xfId="23935"/>
    <cellStyle name="Validation 2 2 5 2 21" xfId="23936"/>
    <cellStyle name="Validation 2 2 5 2 22" xfId="23937"/>
    <cellStyle name="Validation 2 2 5 2 23" xfId="23938"/>
    <cellStyle name="Validation 2 2 5 2 24" xfId="23939"/>
    <cellStyle name="Validation 2 2 5 2 25" xfId="23940"/>
    <cellStyle name="Validation 2 2 5 2 26" xfId="23941"/>
    <cellStyle name="Validation 2 2 5 2 27" xfId="23942"/>
    <cellStyle name="Validation 2 2 5 2 28" xfId="23943"/>
    <cellStyle name="Validation 2 2 5 2 29" xfId="23944"/>
    <cellStyle name="Validation 2 2 5 2 3" xfId="23945"/>
    <cellStyle name="Validation 2 2 5 2 30" xfId="23946"/>
    <cellStyle name="Validation 2 2 5 2 31" xfId="23947"/>
    <cellStyle name="Validation 2 2 5 2 32" xfId="23948"/>
    <cellStyle name="Validation 2 2 5 2 33" xfId="23949"/>
    <cellStyle name="Validation 2 2 5 2 34" xfId="23950"/>
    <cellStyle name="Validation 2 2 5 2 35" xfId="23951"/>
    <cellStyle name="Validation 2 2 5 2 36" xfId="23952"/>
    <cellStyle name="Validation 2 2 5 2 37" xfId="23953"/>
    <cellStyle name="Validation 2 2 5 2 38" xfId="23954"/>
    <cellStyle name="Validation 2 2 5 2 39" xfId="23955"/>
    <cellStyle name="Validation 2 2 5 2 4" xfId="23956"/>
    <cellStyle name="Validation 2 2 5 2 40" xfId="23957"/>
    <cellStyle name="Validation 2 2 5 2 41" xfId="23958"/>
    <cellStyle name="Validation 2 2 5 2 42" xfId="23959"/>
    <cellStyle name="Validation 2 2 5 2 43" xfId="23960"/>
    <cellStyle name="Validation 2 2 5 2 44" xfId="23961"/>
    <cellStyle name="Validation 2 2 5 2 45" xfId="23962"/>
    <cellStyle name="Validation 2 2 5 2 46" xfId="23963"/>
    <cellStyle name="Validation 2 2 5 2 47" xfId="23964"/>
    <cellStyle name="Validation 2 2 5 2 48" xfId="23965"/>
    <cellStyle name="Validation 2 2 5 2 49" xfId="23966"/>
    <cellStyle name="Validation 2 2 5 2 5" xfId="23967"/>
    <cellStyle name="Validation 2 2 5 2 50" xfId="23968"/>
    <cellStyle name="Validation 2 2 5 2 51" xfId="23969"/>
    <cellStyle name="Validation 2 2 5 2 52" xfId="23970"/>
    <cellStyle name="Validation 2 2 5 2 53" xfId="23971"/>
    <cellStyle name="Validation 2 2 5 2 54" xfId="23972"/>
    <cellStyle name="Validation 2 2 5 2 55" xfId="23973"/>
    <cellStyle name="Validation 2 2 5 2 56" xfId="23974"/>
    <cellStyle name="Validation 2 2 5 2 57" xfId="23975"/>
    <cellStyle name="Validation 2 2 5 2 58" xfId="23976"/>
    <cellStyle name="Validation 2 2 5 2 59" xfId="23977"/>
    <cellStyle name="Validation 2 2 5 2 6" xfId="23978"/>
    <cellStyle name="Validation 2 2 5 2 60" xfId="23979"/>
    <cellStyle name="Validation 2 2 5 2 61" xfId="23980"/>
    <cellStyle name="Validation 2 2 5 2 62" xfId="23981"/>
    <cellStyle name="Validation 2 2 5 2 63" xfId="23982"/>
    <cellStyle name="Validation 2 2 5 2 64" xfId="23983"/>
    <cellStyle name="Validation 2 2 5 2 65" xfId="23984"/>
    <cellStyle name="Validation 2 2 5 2 66" xfId="23985"/>
    <cellStyle name="Validation 2 2 5 2 7" xfId="23986"/>
    <cellStyle name="Validation 2 2 5 2 8" xfId="23987"/>
    <cellStyle name="Validation 2 2 5 2 9" xfId="23988"/>
    <cellStyle name="Validation 2 2 5 20" xfId="23989"/>
    <cellStyle name="Validation 2 2 5 21" xfId="23990"/>
    <cellStyle name="Validation 2 2 5 22" xfId="23991"/>
    <cellStyle name="Validation 2 2 5 23" xfId="23992"/>
    <cellStyle name="Validation 2 2 5 24" xfId="23993"/>
    <cellStyle name="Validation 2 2 5 25" xfId="23994"/>
    <cellStyle name="Validation 2 2 5 26" xfId="23995"/>
    <cellStyle name="Validation 2 2 5 27" xfId="23996"/>
    <cellStyle name="Validation 2 2 5 28" xfId="23997"/>
    <cellStyle name="Validation 2 2 5 29" xfId="23998"/>
    <cellStyle name="Validation 2 2 5 3" xfId="23999"/>
    <cellStyle name="Validation 2 2 5 3 10" xfId="24000"/>
    <cellStyle name="Validation 2 2 5 3 11" xfId="24001"/>
    <cellStyle name="Validation 2 2 5 3 12" xfId="24002"/>
    <cellStyle name="Validation 2 2 5 3 13" xfId="24003"/>
    <cellStyle name="Validation 2 2 5 3 14" xfId="24004"/>
    <cellStyle name="Validation 2 2 5 3 15" xfId="24005"/>
    <cellStyle name="Validation 2 2 5 3 16" xfId="24006"/>
    <cellStyle name="Validation 2 2 5 3 17" xfId="24007"/>
    <cellStyle name="Validation 2 2 5 3 18" xfId="24008"/>
    <cellStyle name="Validation 2 2 5 3 19" xfId="24009"/>
    <cellStyle name="Validation 2 2 5 3 2" xfId="24010"/>
    <cellStyle name="Validation 2 2 5 3 20" xfId="24011"/>
    <cellStyle name="Validation 2 2 5 3 21" xfId="24012"/>
    <cellStyle name="Validation 2 2 5 3 22" xfId="24013"/>
    <cellStyle name="Validation 2 2 5 3 23" xfId="24014"/>
    <cellStyle name="Validation 2 2 5 3 24" xfId="24015"/>
    <cellStyle name="Validation 2 2 5 3 25" xfId="24016"/>
    <cellStyle name="Validation 2 2 5 3 26" xfId="24017"/>
    <cellStyle name="Validation 2 2 5 3 27" xfId="24018"/>
    <cellStyle name="Validation 2 2 5 3 28" xfId="24019"/>
    <cellStyle name="Validation 2 2 5 3 29" xfId="24020"/>
    <cellStyle name="Validation 2 2 5 3 3" xfId="24021"/>
    <cellStyle name="Validation 2 2 5 3 30" xfId="24022"/>
    <cellStyle name="Validation 2 2 5 3 31" xfId="24023"/>
    <cellStyle name="Validation 2 2 5 3 32" xfId="24024"/>
    <cellStyle name="Validation 2 2 5 3 33" xfId="24025"/>
    <cellStyle name="Validation 2 2 5 3 34" xfId="24026"/>
    <cellStyle name="Validation 2 2 5 3 35" xfId="24027"/>
    <cellStyle name="Validation 2 2 5 3 36" xfId="24028"/>
    <cellStyle name="Validation 2 2 5 3 37" xfId="24029"/>
    <cellStyle name="Validation 2 2 5 3 38" xfId="24030"/>
    <cellStyle name="Validation 2 2 5 3 39" xfId="24031"/>
    <cellStyle name="Validation 2 2 5 3 4" xfId="24032"/>
    <cellStyle name="Validation 2 2 5 3 40" xfId="24033"/>
    <cellStyle name="Validation 2 2 5 3 41" xfId="24034"/>
    <cellStyle name="Validation 2 2 5 3 42" xfId="24035"/>
    <cellStyle name="Validation 2 2 5 3 43" xfId="24036"/>
    <cellStyle name="Validation 2 2 5 3 44" xfId="24037"/>
    <cellStyle name="Validation 2 2 5 3 45" xfId="24038"/>
    <cellStyle name="Validation 2 2 5 3 46" xfId="24039"/>
    <cellStyle name="Validation 2 2 5 3 47" xfId="24040"/>
    <cellStyle name="Validation 2 2 5 3 48" xfId="24041"/>
    <cellStyle name="Validation 2 2 5 3 49" xfId="24042"/>
    <cellStyle name="Validation 2 2 5 3 5" xfId="24043"/>
    <cellStyle name="Validation 2 2 5 3 50" xfId="24044"/>
    <cellStyle name="Validation 2 2 5 3 51" xfId="24045"/>
    <cellStyle name="Validation 2 2 5 3 52" xfId="24046"/>
    <cellStyle name="Validation 2 2 5 3 53" xfId="24047"/>
    <cellStyle name="Validation 2 2 5 3 54" xfId="24048"/>
    <cellStyle name="Validation 2 2 5 3 55" xfId="24049"/>
    <cellStyle name="Validation 2 2 5 3 56" xfId="24050"/>
    <cellStyle name="Validation 2 2 5 3 57" xfId="24051"/>
    <cellStyle name="Validation 2 2 5 3 58" xfId="24052"/>
    <cellStyle name="Validation 2 2 5 3 59" xfId="24053"/>
    <cellStyle name="Validation 2 2 5 3 6" xfId="24054"/>
    <cellStyle name="Validation 2 2 5 3 60" xfId="24055"/>
    <cellStyle name="Validation 2 2 5 3 61" xfId="24056"/>
    <cellStyle name="Validation 2 2 5 3 62" xfId="24057"/>
    <cellStyle name="Validation 2 2 5 3 63" xfId="24058"/>
    <cellStyle name="Validation 2 2 5 3 64" xfId="24059"/>
    <cellStyle name="Validation 2 2 5 3 7" xfId="24060"/>
    <cellStyle name="Validation 2 2 5 3 8" xfId="24061"/>
    <cellStyle name="Validation 2 2 5 3 9" xfId="24062"/>
    <cellStyle name="Validation 2 2 5 30" xfId="24063"/>
    <cellStyle name="Validation 2 2 5 31" xfId="24064"/>
    <cellStyle name="Validation 2 2 5 32" xfId="24065"/>
    <cellStyle name="Validation 2 2 5 33" xfId="24066"/>
    <cellStyle name="Validation 2 2 5 34" xfId="24067"/>
    <cellStyle name="Validation 2 2 5 4" xfId="24068"/>
    <cellStyle name="Validation 2 2 5 5" xfId="24069"/>
    <cellStyle name="Validation 2 2 5 6" xfId="24070"/>
    <cellStyle name="Validation 2 2 5 7" xfId="24071"/>
    <cellStyle name="Validation 2 2 5 8" xfId="24072"/>
    <cellStyle name="Validation 2 2 5 9" xfId="24073"/>
    <cellStyle name="Validation 2 2 6" xfId="24074"/>
    <cellStyle name="Validation 2 2 6 10" xfId="24075"/>
    <cellStyle name="Validation 2 2 6 11" xfId="24076"/>
    <cellStyle name="Validation 2 2 6 12" xfId="24077"/>
    <cellStyle name="Validation 2 2 6 13" xfId="24078"/>
    <cellStyle name="Validation 2 2 6 14" xfId="24079"/>
    <cellStyle name="Validation 2 2 6 15" xfId="24080"/>
    <cellStyle name="Validation 2 2 6 16" xfId="24081"/>
    <cellStyle name="Validation 2 2 6 17" xfId="24082"/>
    <cellStyle name="Validation 2 2 6 18" xfId="24083"/>
    <cellStyle name="Validation 2 2 6 19" xfId="24084"/>
    <cellStyle name="Validation 2 2 6 2" xfId="24085"/>
    <cellStyle name="Validation 2 2 6 20" xfId="24086"/>
    <cellStyle name="Validation 2 2 6 21" xfId="24087"/>
    <cellStyle name="Validation 2 2 6 22" xfId="24088"/>
    <cellStyle name="Validation 2 2 6 23" xfId="24089"/>
    <cellStyle name="Validation 2 2 6 24" xfId="24090"/>
    <cellStyle name="Validation 2 2 6 25" xfId="24091"/>
    <cellStyle name="Validation 2 2 6 26" xfId="24092"/>
    <cellStyle name="Validation 2 2 6 27" xfId="24093"/>
    <cellStyle name="Validation 2 2 6 28" xfId="24094"/>
    <cellStyle name="Validation 2 2 6 29" xfId="24095"/>
    <cellStyle name="Validation 2 2 6 3" xfId="24096"/>
    <cellStyle name="Validation 2 2 6 30" xfId="24097"/>
    <cellStyle name="Validation 2 2 6 31" xfId="24098"/>
    <cellStyle name="Validation 2 2 6 32" xfId="24099"/>
    <cellStyle name="Validation 2 2 6 33" xfId="24100"/>
    <cellStyle name="Validation 2 2 6 34" xfId="24101"/>
    <cellStyle name="Validation 2 2 6 35" xfId="24102"/>
    <cellStyle name="Validation 2 2 6 36" xfId="24103"/>
    <cellStyle name="Validation 2 2 6 37" xfId="24104"/>
    <cellStyle name="Validation 2 2 6 38" xfId="24105"/>
    <cellStyle name="Validation 2 2 6 39" xfId="24106"/>
    <cellStyle name="Validation 2 2 6 4" xfId="24107"/>
    <cellStyle name="Validation 2 2 6 40" xfId="24108"/>
    <cellStyle name="Validation 2 2 6 41" xfId="24109"/>
    <cellStyle name="Validation 2 2 6 42" xfId="24110"/>
    <cellStyle name="Validation 2 2 6 43" xfId="24111"/>
    <cellStyle name="Validation 2 2 6 44" xfId="24112"/>
    <cellStyle name="Validation 2 2 6 45" xfId="24113"/>
    <cellStyle name="Validation 2 2 6 46" xfId="24114"/>
    <cellStyle name="Validation 2 2 6 47" xfId="24115"/>
    <cellStyle name="Validation 2 2 6 48" xfId="24116"/>
    <cellStyle name="Validation 2 2 6 49" xfId="24117"/>
    <cellStyle name="Validation 2 2 6 5" xfId="24118"/>
    <cellStyle name="Validation 2 2 6 50" xfId="24119"/>
    <cellStyle name="Validation 2 2 6 51" xfId="24120"/>
    <cellStyle name="Validation 2 2 6 52" xfId="24121"/>
    <cellStyle name="Validation 2 2 6 53" xfId="24122"/>
    <cellStyle name="Validation 2 2 6 54" xfId="24123"/>
    <cellStyle name="Validation 2 2 6 55" xfId="24124"/>
    <cellStyle name="Validation 2 2 6 56" xfId="24125"/>
    <cellStyle name="Validation 2 2 6 57" xfId="24126"/>
    <cellStyle name="Validation 2 2 6 58" xfId="24127"/>
    <cellStyle name="Validation 2 2 6 59" xfId="24128"/>
    <cellStyle name="Validation 2 2 6 6" xfId="24129"/>
    <cellStyle name="Validation 2 2 6 60" xfId="24130"/>
    <cellStyle name="Validation 2 2 6 61" xfId="24131"/>
    <cellStyle name="Validation 2 2 6 62" xfId="24132"/>
    <cellStyle name="Validation 2 2 6 63" xfId="24133"/>
    <cellStyle name="Validation 2 2 6 64" xfId="24134"/>
    <cellStyle name="Validation 2 2 6 65" xfId="24135"/>
    <cellStyle name="Validation 2 2 6 66" xfId="24136"/>
    <cellStyle name="Validation 2 2 6 7" xfId="24137"/>
    <cellStyle name="Validation 2 2 6 8" xfId="24138"/>
    <cellStyle name="Validation 2 2 6 9" xfId="24139"/>
    <cellStyle name="Validation 2 2 7" xfId="24140"/>
    <cellStyle name="Validation 2 2 7 10" xfId="24141"/>
    <cellStyle name="Validation 2 2 7 11" xfId="24142"/>
    <cellStyle name="Validation 2 2 7 12" xfId="24143"/>
    <cellStyle name="Validation 2 2 7 13" xfId="24144"/>
    <cellStyle name="Validation 2 2 7 14" xfId="24145"/>
    <cellStyle name="Validation 2 2 7 15" xfId="24146"/>
    <cellStyle name="Validation 2 2 7 16" xfId="24147"/>
    <cellStyle name="Validation 2 2 7 17" xfId="24148"/>
    <cellStyle name="Validation 2 2 7 18" xfId="24149"/>
    <cellStyle name="Validation 2 2 7 19" xfId="24150"/>
    <cellStyle name="Validation 2 2 7 2" xfId="24151"/>
    <cellStyle name="Validation 2 2 7 20" xfId="24152"/>
    <cellStyle name="Validation 2 2 7 21" xfId="24153"/>
    <cellStyle name="Validation 2 2 7 22" xfId="24154"/>
    <cellStyle name="Validation 2 2 7 23" xfId="24155"/>
    <cellStyle name="Validation 2 2 7 24" xfId="24156"/>
    <cellStyle name="Validation 2 2 7 25" xfId="24157"/>
    <cellStyle name="Validation 2 2 7 26" xfId="24158"/>
    <cellStyle name="Validation 2 2 7 27" xfId="24159"/>
    <cellStyle name="Validation 2 2 7 28" xfId="24160"/>
    <cellStyle name="Validation 2 2 7 29" xfId="24161"/>
    <cellStyle name="Validation 2 2 7 3" xfId="24162"/>
    <cellStyle name="Validation 2 2 7 30" xfId="24163"/>
    <cellStyle name="Validation 2 2 7 31" xfId="24164"/>
    <cellStyle name="Validation 2 2 7 32" xfId="24165"/>
    <cellStyle name="Validation 2 2 7 33" xfId="24166"/>
    <cellStyle name="Validation 2 2 7 34" xfId="24167"/>
    <cellStyle name="Validation 2 2 7 35" xfId="24168"/>
    <cellStyle name="Validation 2 2 7 36" xfId="24169"/>
    <cellStyle name="Validation 2 2 7 37" xfId="24170"/>
    <cellStyle name="Validation 2 2 7 38" xfId="24171"/>
    <cellStyle name="Validation 2 2 7 39" xfId="24172"/>
    <cellStyle name="Validation 2 2 7 4" xfId="24173"/>
    <cellStyle name="Validation 2 2 7 40" xfId="24174"/>
    <cellStyle name="Validation 2 2 7 41" xfId="24175"/>
    <cellStyle name="Validation 2 2 7 42" xfId="24176"/>
    <cellStyle name="Validation 2 2 7 43" xfId="24177"/>
    <cellStyle name="Validation 2 2 7 44" xfId="24178"/>
    <cellStyle name="Validation 2 2 7 45" xfId="24179"/>
    <cellStyle name="Validation 2 2 7 46" xfId="24180"/>
    <cellStyle name="Validation 2 2 7 47" xfId="24181"/>
    <cellStyle name="Validation 2 2 7 48" xfId="24182"/>
    <cellStyle name="Validation 2 2 7 49" xfId="24183"/>
    <cellStyle name="Validation 2 2 7 5" xfId="24184"/>
    <cellStyle name="Validation 2 2 7 50" xfId="24185"/>
    <cellStyle name="Validation 2 2 7 51" xfId="24186"/>
    <cellStyle name="Validation 2 2 7 52" xfId="24187"/>
    <cellStyle name="Validation 2 2 7 53" xfId="24188"/>
    <cellStyle name="Validation 2 2 7 54" xfId="24189"/>
    <cellStyle name="Validation 2 2 7 55" xfId="24190"/>
    <cellStyle name="Validation 2 2 7 56" xfId="24191"/>
    <cellStyle name="Validation 2 2 7 57" xfId="24192"/>
    <cellStyle name="Validation 2 2 7 58" xfId="24193"/>
    <cellStyle name="Validation 2 2 7 59" xfId="24194"/>
    <cellStyle name="Validation 2 2 7 6" xfId="24195"/>
    <cellStyle name="Validation 2 2 7 60" xfId="24196"/>
    <cellStyle name="Validation 2 2 7 61" xfId="24197"/>
    <cellStyle name="Validation 2 2 7 62" xfId="24198"/>
    <cellStyle name="Validation 2 2 7 63" xfId="24199"/>
    <cellStyle name="Validation 2 2 7 64" xfId="24200"/>
    <cellStyle name="Validation 2 2 7 7" xfId="24201"/>
    <cellStyle name="Validation 2 2 7 8" xfId="24202"/>
    <cellStyle name="Validation 2 2 7 9" xfId="24203"/>
    <cellStyle name="Validation 2 2 8" xfId="24204"/>
    <cellStyle name="Validation 2 2 9" xfId="24205"/>
    <cellStyle name="Validation 2 20" xfId="24206"/>
    <cellStyle name="Validation 2 21" xfId="24207"/>
    <cellStyle name="Validation 2 22" xfId="24208"/>
    <cellStyle name="Validation 2 23" xfId="24209"/>
    <cellStyle name="Validation 2 24" xfId="24210"/>
    <cellStyle name="Validation 2 25" xfId="24211"/>
    <cellStyle name="Validation 2 26" xfId="24212"/>
    <cellStyle name="Validation 2 27" xfId="24213"/>
    <cellStyle name="Validation 2 28" xfId="24214"/>
    <cellStyle name="Validation 2 29" xfId="24215"/>
    <cellStyle name="Validation 2 3" xfId="24216"/>
    <cellStyle name="Validation 2 3 10" xfId="24217"/>
    <cellStyle name="Validation 2 3 11" xfId="24218"/>
    <cellStyle name="Validation 2 3 12" xfId="24219"/>
    <cellStyle name="Validation 2 3 13" xfId="24220"/>
    <cellStyle name="Validation 2 3 14" xfId="24221"/>
    <cellStyle name="Validation 2 3 15" xfId="24222"/>
    <cellStyle name="Validation 2 3 16" xfId="24223"/>
    <cellStyle name="Validation 2 3 17" xfId="24224"/>
    <cellStyle name="Validation 2 3 18" xfId="24225"/>
    <cellStyle name="Validation 2 3 19" xfId="24226"/>
    <cellStyle name="Validation 2 3 2" xfId="24227"/>
    <cellStyle name="Validation 2 3 2 10" xfId="24228"/>
    <cellStyle name="Validation 2 3 2 11" xfId="24229"/>
    <cellStyle name="Validation 2 3 2 12" xfId="24230"/>
    <cellStyle name="Validation 2 3 2 13" xfId="24231"/>
    <cellStyle name="Validation 2 3 2 14" xfId="24232"/>
    <cellStyle name="Validation 2 3 2 15" xfId="24233"/>
    <cellStyle name="Validation 2 3 2 16" xfId="24234"/>
    <cellStyle name="Validation 2 3 2 17" xfId="24235"/>
    <cellStyle name="Validation 2 3 2 18" xfId="24236"/>
    <cellStyle name="Validation 2 3 2 19" xfId="24237"/>
    <cellStyle name="Validation 2 3 2 2" xfId="24238"/>
    <cellStyle name="Validation 2 3 2 20" xfId="24239"/>
    <cellStyle name="Validation 2 3 2 21" xfId="24240"/>
    <cellStyle name="Validation 2 3 2 22" xfId="24241"/>
    <cellStyle name="Validation 2 3 2 23" xfId="24242"/>
    <cellStyle name="Validation 2 3 2 24" xfId="24243"/>
    <cellStyle name="Validation 2 3 2 25" xfId="24244"/>
    <cellStyle name="Validation 2 3 2 26" xfId="24245"/>
    <cellStyle name="Validation 2 3 2 27" xfId="24246"/>
    <cellStyle name="Validation 2 3 2 28" xfId="24247"/>
    <cellStyle name="Validation 2 3 2 29" xfId="24248"/>
    <cellStyle name="Validation 2 3 2 3" xfId="24249"/>
    <cellStyle name="Validation 2 3 2 30" xfId="24250"/>
    <cellStyle name="Validation 2 3 2 31" xfId="24251"/>
    <cellStyle name="Validation 2 3 2 32" xfId="24252"/>
    <cellStyle name="Validation 2 3 2 33" xfId="24253"/>
    <cellStyle name="Validation 2 3 2 34" xfId="24254"/>
    <cellStyle name="Validation 2 3 2 35" xfId="24255"/>
    <cellStyle name="Validation 2 3 2 36" xfId="24256"/>
    <cellStyle name="Validation 2 3 2 37" xfId="24257"/>
    <cellStyle name="Validation 2 3 2 38" xfId="24258"/>
    <cellStyle name="Validation 2 3 2 39" xfId="24259"/>
    <cellStyle name="Validation 2 3 2 4" xfId="24260"/>
    <cellStyle name="Validation 2 3 2 40" xfId="24261"/>
    <cellStyle name="Validation 2 3 2 41" xfId="24262"/>
    <cellStyle name="Validation 2 3 2 42" xfId="24263"/>
    <cellStyle name="Validation 2 3 2 43" xfId="24264"/>
    <cellStyle name="Validation 2 3 2 44" xfId="24265"/>
    <cellStyle name="Validation 2 3 2 45" xfId="24266"/>
    <cellStyle name="Validation 2 3 2 46" xfId="24267"/>
    <cellStyle name="Validation 2 3 2 47" xfId="24268"/>
    <cellStyle name="Validation 2 3 2 48" xfId="24269"/>
    <cellStyle name="Validation 2 3 2 49" xfId="24270"/>
    <cellStyle name="Validation 2 3 2 5" xfId="24271"/>
    <cellStyle name="Validation 2 3 2 50" xfId="24272"/>
    <cellStyle name="Validation 2 3 2 51" xfId="24273"/>
    <cellStyle name="Validation 2 3 2 52" xfId="24274"/>
    <cellStyle name="Validation 2 3 2 53" xfId="24275"/>
    <cellStyle name="Validation 2 3 2 54" xfId="24276"/>
    <cellStyle name="Validation 2 3 2 55" xfId="24277"/>
    <cellStyle name="Validation 2 3 2 56" xfId="24278"/>
    <cellStyle name="Validation 2 3 2 57" xfId="24279"/>
    <cellStyle name="Validation 2 3 2 58" xfId="24280"/>
    <cellStyle name="Validation 2 3 2 59" xfId="24281"/>
    <cellStyle name="Validation 2 3 2 6" xfId="24282"/>
    <cellStyle name="Validation 2 3 2 60" xfId="24283"/>
    <cellStyle name="Validation 2 3 2 61" xfId="24284"/>
    <cellStyle name="Validation 2 3 2 62" xfId="24285"/>
    <cellStyle name="Validation 2 3 2 63" xfId="24286"/>
    <cellStyle name="Validation 2 3 2 64" xfId="24287"/>
    <cellStyle name="Validation 2 3 2 65" xfId="24288"/>
    <cellStyle name="Validation 2 3 2 66" xfId="24289"/>
    <cellStyle name="Validation 2 3 2 7" xfId="24290"/>
    <cellStyle name="Validation 2 3 2 8" xfId="24291"/>
    <cellStyle name="Validation 2 3 2 9" xfId="24292"/>
    <cellStyle name="Validation 2 3 20" xfId="24293"/>
    <cellStyle name="Validation 2 3 21" xfId="24294"/>
    <cellStyle name="Validation 2 3 22" xfId="24295"/>
    <cellStyle name="Validation 2 3 23" xfId="24296"/>
    <cellStyle name="Validation 2 3 24" xfId="24297"/>
    <cellStyle name="Validation 2 3 25" xfId="24298"/>
    <cellStyle name="Validation 2 3 26" xfId="24299"/>
    <cellStyle name="Validation 2 3 27" xfId="24300"/>
    <cellStyle name="Validation 2 3 28" xfId="24301"/>
    <cellStyle name="Validation 2 3 29" xfId="24302"/>
    <cellStyle name="Validation 2 3 3" xfId="24303"/>
    <cellStyle name="Validation 2 3 3 10" xfId="24304"/>
    <cellStyle name="Validation 2 3 3 11" xfId="24305"/>
    <cellStyle name="Validation 2 3 3 12" xfId="24306"/>
    <cellStyle name="Validation 2 3 3 13" xfId="24307"/>
    <cellStyle name="Validation 2 3 3 14" xfId="24308"/>
    <cellStyle name="Validation 2 3 3 15" xfId="24309"/>
    <cellStyle name="Validation 2 3 3 16" xfId="24310"/>
    <cellStyle name="Validation 2 3 3 17" xfId="24311"/>
    <cellStyle name="Validation 2 3 3 18" xfId="24312"/>
    <cellStyle name="Validation 2 3 3 19" xfId="24313"/>
    <cellStyle name="Validation 2 3 3 2" xfId="24314"/>
    <cellStyle name="Validation 2 3 3 20" xfId="24315"/>
    <cellStyle name="Validation 2 3 3 21" xfId="24316"/>
    <cellStyle name="Validation 2 3 3 22" xfId="24317"/>
    <cellStyle name="Validation 2 3 3 23" xfId="24318"/>
    <cellStyle name="Validation 2 3 3 24" xfId="24319"/>
    <cellStyle name="Validation 2 3 3 25" xfId="24320"/>
    <cellStyle name="Validation 2 3 3 26" xfId="24321"/>
    <cellStyle name="Validation 2 3 3 27" xfId="24322"/>
    <cellStyle name="Validation 2 3 3 28" xfId="24323"/>
    <cellStyle name="Validation 2 3 3 29" xfId="24324"/>
    <cellStyle name="Validation 2 3 3 3" xfId="24325"/>
    <cellStyle name="Validation 2 3 3 30" xfId="24326"/>
    <cellStyle name="Validation 2 3 3 31" xfId="24327"/>
    <cellStyle name="Validation 2 3 3 32" xfId="24328"/>
    <cellStyle name="Validation 2 3 3 33" xfId="24329"/>
    <cellStyle name="Validation 2 3 3 34" xfId="24330"/>
    <cellStyle name="Validation 2 3 3 35" xfId="24331"/>
    <cellStyle name="Validation 2 3 3 36" xfId="24332"/>
    <cellStyle name="Validation 2 3 3 37" xfId="24333"/>
    <cellStyle name="Validation 2 3 3 38" xfId="24334"/>
    <cellStyle name="Validation 2 3 3 39" xfId="24335"/>
    <cellStyle name="Validation 2 3 3 4" xfId="24336"/>
    <cellStyle name="Validation 2 3 3 40" xfId="24337"/>
    <cellStyle name="Validation 2 3 3 41" xfId="24338"/>
    <cellStyle name="Validation 2 3 3 42" xfId="24339"/>
    <cellStyle name="Validation 2 3 3 43" xfId="24340"/>
    <cellStyle name="Validation 2 3 3 44" xfId="24341"/>
    <cellStyle name="Validation 2 3 3 45" xfId="24342"/>
    <cellStyle name="Validation 2 3 3 46" xfId="24343"/>
    <cellStyle name="Validation 2 3 3 47" xfId="24344"/>
    <cellStyle name="Validation 2 3 3 48" xfId="24345"/>
    <cellStyle name="Validation 2 3 3 49" xfId="24346"/>
    <cellStyle name="Validation 2 3 3 5" xfId="24347"/>
    <cellStyle name="Validation 2 3 3 50" xfId="24348"/>
    <cellStyle name="Validation 2 3 3 51" xfId="24349"/>
    <cellStyle name="Validation 2 3 3 52" xfId="24350"/>
    <cellStyle name="Validation 2 3 3 53" xfId="24351"/>
    <cellStyle name="Validation 2 3 3 54" xfId="24352"/>
    <cellStyle name="Validation 2 3 3 55" xfId="24353"/>
    <cellStyle name="Validation 2 3 3 56" xfId="24354"/>
    <cellStyle name="Validation 2 3 3 57" xfId="24355"/>
    <cellStyle name="Validation 2 3 3 58" xfId="24356"/>
    <cellStyle name="Validation 2 3 3 59" xfId="24357"/>
    <cellStyle name="Validation 2 3 3 6" xfId="24358"/>
    <cellStyle name="Validation 2 3 3 60" xfId="24359"/>
    <cellStyle name="Validation 2 3 3 61" xfId="24360"/>
    <cellStyle name="Validation 2 3 3 62" xfId="24361"/>
    <cellStyle name="Validation 2 3 3 63" xfId="24362"/>
    <cellStyle name="Validation 2 3 3 64" xfId="24363"/>
    <cellStyle name="Validation 2 3 3 7" xfId="24364"/>
    <cellStyle name="Validation 2 3 3 8" xfId="24365"/>
    <cellStyle name="Validation 2 3 3 9" xfId="24366"/>
    <cellStyle name="Validation 2 3 30" xfId="24367"/>
    <cellStyle name="Validation 2 3 31" xfId="24368"/>
    <cellStyle name="Validation 2 3 32" xfId="24369"/>
    <cellStyle name="Validation 2 3 33" xfId="24370"/>
    <cellStyle name="Validation 2 3 34" xfId="24371"/>
    <cellStyle name="Validation 2 3 4" xfId="24372"/>
    <cellStyle name="Validation 2 3 5" xfId="24373"/>
    <cellStyle name="Validation 2 3 6" xfId="24374"/>
    <cellStyle name="Validation 2 3 7" xfId="24375"/>
    <cellStyle name="Validation 2 3 8" xfId="24376"/>
    <cellStyle name="Validation 2 3 9" xfId="24377"/>
    <cellStyle name="Validation 2 30" xfId="24378"/>
    <cellStyle name="Validation 2 31" xfId="24379"/>
    <cellStyle name="Validation 2 32" xfId="24380"/>
    <cellStyle name="Validation 2 33" xfId="24381"/>
    <cellStyle name="Validation 2 34" xfId="24382"/>
    <cellStyle name="Validation 2 35" xfId="24383"/>
    <cellStyle name="Validation 2 36" xfId="24384"/>
    <cellStyle name="Validation 2 37" xfId="24385"/>
    <cellStyle name="Validation 2 38" xfId="24386"/>
    <cellStyle name="Validation 2 4" xfId="24387"/>
    <cellStyle name="Validation 2 4 10" xfId="24388"/>
    <cellStyle name="Validation 2 4 11" xfId="24389"/>
    <cellStyle name="Validation 2 4 12" xfId="24390"/>
    <cellStyle name="Validation 2 4 13" xfId="24391"/>
    <cellStyle name="Validation 2 4 14" xfId="24392"/>
    <cellStyle name="Validation 2 4 15" xfId="24393"/>
    <cellStyle name="Validation 2 4 16" xfId="24394"/>
    <cellStyle name="Validation 2 4 17" xfId="24395"/>
    <cellStyle name="Validation 2 4 18" xfId="24396"/>
    <cellStyle name="Validation 2 4 19" xfId="24397"/>
    <cellStyle name="Validation 2 4 2" xfId="24398"/>
    <cellStyle name="Validation 2 4 2 10" xfId="24399"/>
    <cellStyle name="Validation 2 4 2 11" xfId="24400"/>
    <cellStyle name="Validation 2 4 2 12" xfId="24401"/>
    <cellStyle name="Validation 2 4 2 13" xfId="24402"/>
    <cellStyle name="Validation 2 4 2 14" xfId="24403"/>
    <cellStyle name="Validation 2 4 2 15" xfId="24404"/>
    <cellStyle name="Validation 2 4 2 16" xfId="24405"/>
    <cellStyle name="Validation 2 4 2 17" xfId="24406"/>
    <cellStyle name="Validation 2 4 2 18" xfId="24407"/>
    <cellStyle name="Validation 2 4 2 19" xfId="24408"/>
    <cellStyle name="Validation 2 4 2 2" xfId="24409"/>
    <cellStyle name="Validation 2 4 2 20" xfId="24410"/>
    <cellStyle name="Validation 2 4 2 21" xfId="24411"/>
    <cellStyle name="Validation 2 4 2 22" xfId="24412"/>
    <cellStyle name="Validation 2 4 2 23" xfId="24413"/>
    <cellStyle name="Validation 2 4 2 24" xfId="24414"/>
    <cellStyle name="Validation 2 4 2 25" xfId="24415"/>
    <cellStyle name="Validation 2 4 2 26" xfId="24416"/>
    <cellStyle name="Validation 2 4 2 27" xfId="24417"/>
    <cellStyle name="Validation 2 4 2 28" xfId="24418"/>
    <cellStyle name="Validation 2 4 2 29" xfId="24419"/>
    <cellStyle name="Validation 2 4 2 3" xfId="24420"/>
    <cellStyle name="Validation 2 4 2 30" xfId="24421"/>
    <cellStyle name="Validation 2 4 2 31" xfId="24422"/>
    <cellStyle name="Validation 2 4 2 32" xfId="24423"/>
    <cellStyle name="Validation 2 4 2 33" xfId="24424"/>
    <cellStyle name="Validation 2 4 2 34" xfId="24425"/>
    <cellStyle name="Validation 2 4 2 35" xfId="24426"/>
    <cellStyle name="Validation 2 4 2 36" xfId="24427"/>
    <cellStyle name="Validation 2 4 2 37" xfId="24428"/>
    <cellStyle name="Validation 2 4 2 38" xfId="24429"/>
    <cellStyle name="Validation 2 4 2 39" xfId="24430"/>
    <cellStyle name="Validation 2 4 2 4" xfId="24431"/>
    <cellStyle name="Validation 2 4 2 40" xfId="24432"/>
    <cellStyle name="Validation 2 4 2 41" xfId="24433"/>
    <cellStyle name="Validation 2 4 2 42" xfId="24434"/>
    <cellStyle name="Validation 2 4 2 43" xfId="24435"/>
    <cellStyle name="Validation 2 4 2 44" xfId="24436"/>
    <cellStyle name="Validation 2 4 2 45" xfId="24437"/>
    <cellStyle name="Validation 2 4 2 46" xfId="24438"/>
    <cellStyle name="Validation 2 4 2 47" xfId="24439"/>
    <cellStyle name="Validation 2 4 2 48" xfId="24440"/>
    <cellStyle name="Validation 2 4 2 49" xfId="24441"/>
    <cellStyle name="Validation 2 4 2 5" xfId="24442"/>
    <cellStyle name="Validation 2 4 2 50" xfId="24443"/>
    <cellStyle name="Validation 2 4 2 51" xfId="24444"/>
    <cellStyle name="Validation 2 4 2 52" xfId="24445"/>
    <cellStyle name="Validation 2 4 2 53" xfId="24446"/>
    <cellStyle name="Validation 2 4 2 54" xfId="24447"/>
    <cellStyle name="Validation 2 4 2 55" xfId="24448"/>
    <cellStyle name="Validation 2 4 2 56" xfId="24449"/>
    <cellStyle name="Validation 2 4 2 57" xfId="24450"/>
    <cellStyle name="Validation 2 4 2 58" xfId="24451"/>
    <cellStyle name="Validation 2 4 2 59" xfId="24452"/>
    <cellStyle name="Validation 2 4 2 6" xfId="24453"/>
    <cellStyle name="Validation 2 4 2 60" xfId="24454"/>
    <cellStyle name="Validation 2 4 2 61" xfId="24455"/>
    <cellStyle name="Validation 2 4 2 62" xfId="24456"/>
    <cellStyle name="Validation 2 4 2 63" xfId="24457"/>
    <cellStyle name="Validation 2 4 2 64" xfId="24458"/>
    <cellStyle name="Validation 2 4 2 65" xfId="24459"/>
    <cellStyle name="Validation 2 4 2 66" xfId="24460"/>
    <cellStyle name="Validation 2 4 2 7" xfId="24461"/>
    <cellStyle name="Validation 2 4 2 8" xfId="24462"/>
    <cellStyle name="Validation 2 4 2 9" xfId="24463"/>
    <cellStyle name="Validation 2 4 20" xfId="24464"/>
    <cellStyle name="Validation 2 4 21" xfId="24465"/>
    <cellStyle name="Validation 2 4 22" xfId="24466"/>
    <cellStyle name="Validation 2 4 23" xfId="24467"/>
    <cellStyle name="Validation 2 4 24" xfId="24468"/>
    <cellStyle name="Validation 2 4 25" xfId="24469"/>
    <cellStyle name="Validation 2 4 26" xfId="24470"/>
    <cellStyle name="Validation 2 4 27" xfId="24471"/>
    <cellStyle name="Validation 2 4 28" xfId="24472"/>
    <cellStyle name="Validation 2 4 29" xfId="24473"/>
    <cellStyle name="Validation 2 4 3" xfId="24474"/>
    <cellStyle name="Validation 2 4 3 10" xfId="24475"/>
    <cellStyle name="Validation 2 4 3 11" xfId="24476"/>
    <cellStyle name="Validation 2 4 3 12" xfId="24477"/>
    <cellStyle name="Validation 2 4 3 13" xfId="24478"/>
    <cellStyle name="Validation 2 4 3 14" xfId="24479"/>
    <cellStyle name="Validation 2 4 3 15" xfId="24480"/>
    <cellStyle name="Validation 2 4 3 16" xfId="24481"/>
    <cellStyle name="Validation 2 4 3 17" xfId="24482"/>
    <cellStyle name="Validation 2 4 3 18" xfId="24483"/>
    <cellStyle name="Validation 2 4 3 19" xfId="24484"/>
    <cellStyle name="Validation 2 4 3 2" xfId="24485"/>
    <cellStyle name="Validation 2 4 3 20" xfId="24486"/>
    <cellStyle name="Validation 2 4 3 21" xfId="24487"/>
    <cellStyle name="Validation 2 4 3 22" xfId="24488"/>
    <cellStyle name="Validation 2 4 3 23" xfId="24489"/>
    <cellStyle name="Validation 2 4 3 24" xfId="24490"/>
    <cellStyle name="Validation 2 4 3 25" xfId="24491"/>
    <cellStyle name="Validation 2 4 3 26" xfId="24492"/>
    <cellStyle name="Validation 2 4 3 27" xfId="24493"/>
    <cellStyle name="Validation 2 4 3 28" xfId="24494"/>
    <cellStyle name="Validation 2 4 3 29" xfId="24495"/>
    <cellStyle name="Validation 2 4 3 3" xfId="24496"/>
    <cellStyle name="Validation 2 4 3 30" xfId="24497"/>
    <cellStyle name="Validation 2 4 3 31" xfId="24498"/>
    <cellStyle name="Validation 2 4 3 32" xfId="24499"/>
    <cellStyle name="Validation 2 4 3 33" xfId="24500"/>
    <cellStyle name="Validation 2 4 3 34" xfId="24501"/>
    <cellStyle name="Validation 2 4 3 35" xfId="24502"/>
    <cellStyle name="Validation 2 4 3 36" xfId="24503"/>
    <cellStyle name="Validation 2 4 3 37" xfId="24504"/>
    <cellStyle name="Validation 2 4 3 38" xfId="24505"/>
    <cellStyle name="Validation 2 4 3 39" xfId="24506"/>
    <cellStyle name="Validation 2 4 3 4" xfId="24507"/>
    <cellStyle name="Validation 2 4 3 40" xfId="24508"/>
    <cellStyle name="Validation 2 4 3 41" xfId="24509"/>
    <cellStyle name="Validation 2 4 3 42" xfId="24510"/>
    <cellStyle name="Validation 2 4 3 43" xfId="24511"/>
    <cellStyle name="Validation 2 4 3 44" xfId="24512"/>
    <cellStyle name="Validation 2 4 3 45" xfId="24513"/>
    <cellStyle name="Validation 2 4 3 46" xfId="24514"/>
    <cellStyle name="Validation 2 4 3 47" xfId="24515"/>
    <cellStyle name="Validation 2 4 3 48" xfId="24516"/>
    <cellStyle name="Validation 2 4 3 49" xfId="24517"/>
    <cellStyle name="Validation 2 4 3 5" xfId="24518"/>
    <cellStyle name="Validation 2 4 3 50" xfId="24519"/>
    <cellStyle name="Validation 2 4 3 51" xfId="24520"/>
    <cellStyle name="Validation 2 4 3 52" xfId="24521"/>
    <cellStyle name="Validation 2 4 3 53" xfId="24522"/>
    <cellStyle name="Validation 2 4 3 54" xfId="24523"/>
    <cellStyle name="Validation 2 4 3 55" xfId="24524"/>
    <cellStyle name="Validation 2 4 3 56" xfId="24525"/>
    <cellStyle name="Validation 2 4 3 57" xfId="24526"/>
    <cellStyle name="Validation 2 4 3 58" xfId="24527"/>
    <cellStyle name="Validation 2 4 3 59" xfId="24528"/>
    <cellStyle name="Validation 2 4 3 6" xfId="24529"/>
    <cellStyle name="Validation 2 4 3 60" xfId="24530"/>
    <cellStyle name="Validation 2 4 3 61" xfId="24531"/>
    <cellStyle name="Validation 2 4 3 62" xfId="24532"/>
    <cellStyle name="Validation 2 4 3 63" xfId="24533"/>
    <cellStyle name="Validation 2 4 3 64" xfId="24534"/>
    <cellStyle name="Validation 2 4 3 7" xfId="24535"/>
    <cellStyle name="Validation 2 4 3 8" xfId="24536"/>
    <cellStyle name="Validation 2 4 3 9" xfId="24537"/>
    <cellStyle name="Validation 2 4 30" xfId="24538"/>
    <cellStyle name="Validation 2 4 31" xfId="24539"/>
    <cellStyle name="Validation 2 4 32" xfId="24540"/>
    <cellStyle name="Validation 2 4 33" xfId="24541"/>
    <cellStyle name="Validation 2 4 34" xfId="24542"/>
    <cellStyle name="Validation 2 4 4" xfId="24543"/>
    <cellStyle name="Validation 2 4 5" xfId="24544"/>
    <cellStyle name="Validation 2 4 6" xfId="24545"/>
    <cellStyle name="Validation 2 4 7" xfId="24546"/>
    <cellStyle name="Validation 2 4 8" xfId="24547"/>
    <cellStyle name="Validation 2 4 9" xfId="24548"/>
    <cellStyle name="Validation 2 5" xfId="24549"/>
    <cellStyle name="Validation 2 5 10" xfId="24550"/>
    <cellStyle name="Validation 2 5 11" xfId="24551"/>
    <cellStyle name="Validation 2 5 12" xfId="24552"/>
    <cellStyle name="Validation 2 5 13" xfId="24553"/>
    <cellStyle name="Validation 2 5 14" xfId="24554"/>
    <cellStyle name="Validation 2 5 15" xfId="24555"/>
    <cellStyle name="Validation 2 5 16" xfId="24556"/>
    <cellStyle name="Validation 2 5 17" xfId="24557"/>
    <cellStyle name="Validation 2 5 18" xfId="24558"/>
    <cellStyle name="Validation 2 5 19" xfId="24559"/>
    <cellStyle name="Validation 2 5 2" xfId="24560"/>
    <cellStyle name="Validation 2 5 2 10" xfId="24561"/>
    <cellStyle name="Validation 2 5 2 11" xfId="24562"/>
    <cellStyle name="Validation 2 5 2 12" xfId="24563"/>
    <cellStyle name="Validation 2 5 2 13" xfId="24564"/>
    <cellStyle name="Validation 2 5 2 14" xfId="24565"/>
    <cellStyle name="Validation 2 5 2 15" xfId="24566"/>
    <cellStyle name="Validation 2 5 2 16" xfId="24567"/>
    <cellStyle name="Validation 2 5 2 17" xfId="24568"/>
    <cellStyle name="Validation 2 5 2 18" xfId="24569"/>
    <cellStyle name="Validation 2 5 2 19" xfId="24570"/>
    <cellStyle name="Validation 2 5 2 2" xfId="24571"/>
    <cellStyle name="Validation 2 5 2 20" xfId="24572"/>
    <cellStyle name="Validation 2 5 2 21" xfId="24573"/>
    <cellStyle name="Validation 2 5 2 22" xfId="24574"/>
    <cellStyle name="Validation 2 5 2 23" xfId="24575"/>
    <cellStyle name="Validation 2 5 2 24" xfId="24576"/>
    <cellStyle name="Validation 2 5 2 25" xfId="24577"/>
    <cellStyle name="Validation 2 5 2 26" xfId="24578"/>
    <cellStyle name="Validation 2 5 2 27" xfId="24579"/>
    <cellStyle name="Validation 2 5 2 28" xfId="24580"/>
    <cellStyle name="Validation 2 5 2 29" xfId="24581"/>
    <cellStyle name="Validation 2 5 2 3" xfId="24582"/>
    <cellStyle name="Validation 2 5 2 30" xfId="24583"/>
    <cellStyle name="Validation 2 5 2 31" xfId="24584"/>
    <cellStyle name="Validation 2 5 2 32" xfId="24585"/>
    <cellStyle name="Validation 2 5 2 33" xfId="24586"/>
    <cellStyle name="Validation 2 5 2 34" xfId="24587"/>
    <cellStyle name="Validation 2 5 2 35" xfId="24588"/>
    <cellStyle name="Validation 2 5 2 36" xfId="24589"/>
    <cellStyle name="Validation 2 5 2 37" xfId="24590"/>
    <cellStyle name="Validation 2 5 2 38" xfId="24591"/>
    <cellStyle name="Validation 2 5 2 39" xfId="24592"/>
    <cellStyle name="Validation 2 5 2 4" xfId="24593"/>
    <cellStyle name="Validation 2 5 2 40" xfId="24594"/>
    <cellStyle name="Validation 2 5 2 41" xfId="24595"/>
    <cellStyle name="Validation 2 5 2 42" xfId="24596"/>
    <cellStyle name="Validation 2 5 2 43" xfId="24597"/>
    <cellStyle name="Validation 2 5 2 44" xfId="24598"/>
    <cellStyle name="Validation 2 5 2 45" xfId="24599"/>
    <cellStyle name="Validation 2 5 2 46" xfId="24600"/>
    <cellStyle name="Validation 2 5 2 47" xfId="24601"/>
    <cellStyle name="Validation 2 5 2 48" xfId="24602"/>
    <cellStyle name="Validation 2 5 2 49" xfId="24603"/>
    <cellStyle name="Validation 2 5 2 5" xfId="24604"/>
    <cellStyle name="Validation 2 5 2 50" xfId="24605"/>
    <cellStyle name="Validation 2 5 2 51" xfId="24606"/>
    <cellStyle name="Validation 2 5 2 52" xfId="24607"/>
    <cellStyle name="Validation 2 5 2 53" xfId="24608"/>
    <cellStyle name="Validation 2 5 2 54" xfId="24609"/>
    <cellStyle name="Validation 2 5 2 55" xfId="24610"/>
    <cellStyle name="Validation 2 5 2 56" xfId="24611"/>
    <cellStyle name="Validation 2 5 2 57" xfId="24612"/>
    <cellStyle name="Validation 2 5 2 58" xfId="24613"/>
    <cellStyle name="Validation 2 5 2 59" xfId="24614"/>
    <cellStyle name="Validation 2 5 2 6" xfId="24615"/>
    <cellStyle name="Validation 2 5 2 60" xfId="24616"/>
    <cellStyle name="Validation 2 5 2 61" xfId="24617"/>
    <cellStyle name="Validation 2 5 2 62" xfId="24618"/>
    <cellStyle name="Validation 2 5 2 63" xfId="24619"/>
    <cellStyle name="Validation 2 5 2 64" xfId="24620"/>
    <cellStyle name="Validation 2 5 2 65" xfId="24621"/>
    <cellStyle name="Validation 2 5 2 66" xfId="24622"/>
    <cellStyle name="Validation 2 5 2 7" xfId="24623"/>
    <cellStyle name="Validation 2 5 2 8" xfId="24624"/>
    <cellStyle name="Validation 2 5 2 9" xfId="24625"/>
    <cellStyle name="Validation 2 5 20" xfId="24626"/>
    <cellStyle name="Validation 2 5 21" xfId="24627"/>
    <cellStyle name="Validation 2 5 22" xfId="24628"/>
    <cellStyle name="Validation 2 5 23" xfId="24629"/>
    <cellStyle name="Validation 2 5 24" xfId="24630"/>
    <cellStyle name="Validation 2 5 25" xfId="24631"/>
    <cellStyle name="Validation 2 5 26" xfId="24632"/>
    <cellStyle name="Validation 2 5 27" xfId="24633"/>
    <cellStyle name="Validation 2 5 28" xfId="24634"/>
    <cellStyle name="Validation 2 5 29" xfId="24635"/>
    <cellStyle name="Validation 2 5 3" xfId="24636"/>
    <cellStyle name="Validation 2 5 3 10" xfId="24637"/>
    <cellStyle name="Validation 2 5 3 11" xfId="24638"/>
    <cellStyle name="Validation 2 5 3 12" xfId="24639"/>
    <cellStyle name="Validation 2 5 3 13" xfId="24640"/>
    <cellStyle name="Validation 2 5 3 14" xfId="24641"/>
    <cellStyle name="Validation 2 5 3 15" xfId="24642"/>
    <cellStyle name="Validation 2 5 3 16" xfId="24643"/>
    <cellStyle name="Validation 2 5 3 17" xfId="24644"/>
    <cellStyle name="Validation 2 5 3 18" xfId="24645"/>
    <cellStyle name="Validation 2 5 3 19" xfId="24646"/>
    <cellStyle name="Validation 2 5 3 2" xfId="24647"/>
    <cellStyle name="Validation 2 5 3 20" xfId="24648"/>
    <cellStyle name="Validation 2 5 3 21" xfId="24649"/>
    <cellStyle name="Validation 2 5 3 22" xfId="24650"/>
    <cellStyle name="Validation 2 5 3 23" xfId="24651"/>
    <cellStyle name="Validation 2 5 3 24" xfId="24652"/>
    <cellStyle name="Validation 2 5 3 25" xfId="24653"/>
    <cellStyle name="Validation 2 5 3 26" xfId="24654"/>
    <cellStyle name="Validation 2 5 3 27" xfId="24655"/>
    <cellStyle name="Validation 2 5 3 28" xfId="24656"/>
    <cellStyle name="Validation 2 5 3 29" xfId="24657"/>
    <cellStyle name="Validation 2 5 3 3" xfId="24658"/>
    <cellStyle name="Validation 2 5 3 30" xfId="24659"/>
    <cellStyle name="Validation 2 5 3 31" xfId="24660"/>
    <cellStyle name="Validation 2 5 3 32" xfId="24661"/>
    <cellStyle name="Validation 2 5 3 33" xfId="24662"/>
    <cellStyle name="Validation 2 5 3 34" xfId="24663"/>
    <cellStyle name="Validation 2 5 3 35" xfId="24664"/>
    <cellStyle name="Validation 2 5 3 36" xfId="24665"/>
    <cellStyle name="Validation 2 5 3 37" xfId="24666"/>
    <cellStyle name="Validation 2 5 3 38" xfId="24667"/>
    <cellStyle name="Validation 2 5 3 39" xfId="24668"/>
    <cellStyle name="Validation 2 5 3 4" xfId="24669"/>
    <cellStyle name="Validation 2 5 3 40" xfId="24670"/>
    <cellStyle name="Validation 2 5 3 41" xfId="24671"/>
    <cellStyle name="Validation 2 5 3 42" xfId="24672"/>
    <cellStyle name="Validation 2 5 3 43" xfId="24673"/>
    <cellStyle name="Validation 2 5 3 44" xfId="24674"/>
    <cellStyle name="Validation 2 5 3 45" xfId="24675"/>
    <cellStyle name="Validation 2 5 3 46" xfId="24676"/>
    <cellStyle name="Validation 2 5 3 47" xfId="24677"/>
    <cellStyle name="Validation 2 5 3 48" xfId="24678"/>
    <cellStyle name="Validation 2 5 3 49" xfId="24679"/>
    <cellStyle name="Validation 2 5 3 5" xfId="24680"/>
    <cellStyle name="Validation 2 5 3 50" xfId="24681"/>
    <cellStyle name="Validation 2 5 3 51" xfId="24682"/>
    <cellStyle name="Validation 2 5 3 52" xfId="24683"/>
    <cellStyle name="Validation 2 5 3 53" xfId="24684"/>
    <cellStyle name="Validation 2 5 3 54" xfId="24685"/>
    <cellStyle name="Validation 2 5 3 55" xfId="24686"/>
    <cellStyle name="Validation 2 5 3 56" xfId="24687"/>
    <cellStyle name="Validation 2 5 3 57" xfId="24688"/>
    <cellStyle name="Validation 2 5 3 58" xfId="24689"/>
    <cellStyle name="Validation 2 5 3 59" xfId="24690"/>
    <cellStyle name="Validation 2 5 3 6" xfId="24691"/>
    <cellStyle name="Validation 2 5 3 60" xfId="24692"/>
    <cellStyle name="Validation 2 5 3 61" xfId="24693"/>
    <cellStyle name="Validation 2 5 3 62" xfId="24694"/>
    <cellStyle name="Validation 2 5 3 63" xfId="24695"/>
    <cellStyle name="Validation 2 5 3 64" xfId="24696"/>
    <cellStyle name="Validation 2 5 3 7" xfId="24697"/>
    <cellStyle name="Validation 2 5 3 8" xfId="24698"/>
    <cellStyle name="Validation 2 5 3 9" xfId="24699"/>
    <cellStyle name="Validation 2 5 30" xfId="24700"/>
    <cellStyle name="Validation 2 5 31" xfId="24701"/>
    <cellStyle name="Validation 2 5 32" xfId="24702"/>
    <cellStyle name="Validation 2 5 33" xfId="24703"/>
    <cellStyle name="Validation 2 5 34" xfId="24704"/>
    <cellStyle name="Validation 2 5 4" xfId="24705"/>
    <cellStyle name="Validation 2 5 5" xfId="24706"/>
    <cellStyle name="Validation 2 5 6" xfId="24707"/>
    <cellStyle name="Validation 2 5 7" xfId="24708"/>
    <cellStyle name="Validation 2 5 8" xfId="24709"/>
    <cellStyle name="Validation 2 5 9" xfId="24710"/>
    <cellStyle name="Validation 2 6" xfId="24711"/>
    <cellStyle name="Validation 2 6 10" xfId="24712"/>
    <cellStyle name="Validation 2 6 11" xfId="24713"/>
    <cellStyle name="Validation 2 6 12" xfId="24714"/>
    <cellStyle name="Validation 2 6 13" xfId="24715"/>
    <cellStyle name="Validation 2 6 14" xfId="24716"/>
    <cellStyle name="Validation 2 6 15" xfId="24717"/>
    <cellStyle name="Validation 2 6 16" xfId="24718"/>
    <cellStyle name="Validation 2 6 17" xfId="24719"/>
    <cellStyle name="Validation 2 6 18" xfId="24720"/>
    <cellStyle name="Validation 2 6 19" xfId="24721"/>
    <cellStyle name="Validation 2 6 2" xfId="24722"/>
    <cellStyle name="Validation 2 6 2 10" xfId="24723"/>
    <cellStyle name="Validation 2 6 2 11" xfId="24724"/>
    <cellStyle name="Validation 2 6 2 12" xfId="24725"/>
    <cellStyle name="Validation 2 6 2 13" xfId="24726"/>
    <cellStyle name="Validation 2 6 2 14" xfId="24727"/>
    <cellStyle name="Validation 2 6 2 15" xfId="24728"/>
    <cellStyle name="Validation 2 6 2 16" xfId="24729"/>
    <cellStyle name="Validation 2 6 2 17" xfId="24730"/>
    <cellStyle name="Validation 2 6 2 18" xfId="24731"/>
    <cellStyle name="Validation 2 6 2 19" xfId="24732"/>
    <cellStyle name="Validation 2 6 2 2" xfId="24733"/>
    <cellStyle name="Validation 2 6 2 20" xfId="24734"/>
    <cellStyle name="Validation 2 6 2 21" xfId="24735"/>
    <cellStyle name="Validation 2 6 2 22" xfId="24736"/>
    <cellStyle name="Validation 2 6 2 23" xfId="24737"/>
    <cellStyle name="Validation 2 6 2 24" xfId="24738"/>
    <cellStyle name="Validation 2 6 2 25" xfId="24739"/>
    <cellStyle name="Validation 2 6 2 26" xfId="24740"/>
    <cellStyle name="Validation 2 6 2 27" xfId="24741"/>
    <cellStyle name="Validation 2 6 2 28" xfId="24742"/>
    <cellStyle name="Validation 2 6 2 29" xfId="24743"/>
    <cellStyle name="Validation 2 6 2 3" xfId="24744"/>
    <cellStyle name="Validation 2 6 2 30" xfId="24745"/>
    <cellStyle name="Validation 2 6 2 31" xfId="24746"/>
    <cellStyle name="Validation 2 6 2 32" xfId="24747"/>
    <cellStyle name="Validation 2 6 2 33" xfId="24748"/>
    <cellStyle name="Validation 2 6 2 34" xfId="24749"/>
    <cellStyle name="Validation 2 6 2 35" xfId="24750"/>
    <cellStyle name="Validation 2 6 2 36" xfId="24751"/>
    <cellStyle name="Validation 2 6 2 37" xfId="24752"/>
    <cellStyle name="Validation 2 6 2 38" xfId="24753"/>
    <cellStyle name="Validation 2 6 2 39" xfId="24754"/>
    <cellStyle name="Validation 2 6 2 4" xfId="24755"/>
    <cellStyle name="Validation 2 6 2 40" xfId="24756"/>
    <cellStyle name="Validation 2 6 2 41" xfId="24757"/>
    <cellStyle name="Validation 2 6 2 42" xfId="24758"/>
    <cellStyle name="Validation 2 6 2 43" xfId="24759"/>
    <cellStyle name="Validation 2 6 2 44" xfId="24760"/>
    <cellStyle name="Validation 2 6 2 45" xfId="24761"/>
    <cellStyle name="Validation 2 6 2 46" xfId="24762"/>
    <cellStyle name="Validation 2 6 2 47" xfId="24763"/>
    <cellStyle name="Validation 2 6 2 48" xfId="24764"/>
    <cellStyle name="Validation 2 6 2 49" xfId="24765"/>
    <cellStyle name="Validation 2 6 2 5" xfId="24766"/>
    <cellStyle name="Validation 2 6 2 50" xfId="24767"/>
    <cellStyle name="Validation 2 6 2 51" xfId="24768"/>
    <cellStyle name="Validation 2 6 2 52" xfId="24769"/>
    <cellStyle name="Validation 2 6 2 53" xfId="24770"/>
    <cellStyle name="Validation 2 6 2 54" xfId="24771"/>
    <cellStyle name="Validation 2 6 2 55" xfId="24772"/>
    <cellStyle name="Validation 2 6 2 56" xfId="24773"/>
    <cellStyle name="Validation 2 6 2 57" xfId="24774"/>
    <cellStyle name="Validation 2 6 2 58" xfId="24775"/>
    <cellStyle name="Validation 2 6 2 59" xfId="24776"/>
    <cellStyle name="Validation 2 6 2 6" xfId="24777"/>
    <cellStyle name="Validation 2 6 2 60" xfId="24778"/>
    <cellStyle name="Validation 2 6 2 61" xfId="24779"/>
    <cellStyle name="Validation 2 6 2 62" xfId="24780"/>
    <cellStyle name="Validation 2 6 2 63" xfId="24781"/>
    <cellStyle name="Validation 2 6 2 64" xfId="24782"/>
    <cellStyle name="Validation 2 6 2 65" xfId="24783"/>
    <cellStyle name="Validation 2 6 2 66" xfId="24784"/>
    <cellStyle name="Validation 2 6 2 7" xfId="24785"/>
    <cellStyle name="Validation 2 6 2 8" xfId="24786"/>
    <cellStyle name="Validation 2 6 2 9" xfId="24787"/>
    <cellStyle name="Validation 2 6 20" xfId="24788"/>
    <cellStyle name="Validation 2 6 21" xfId="24789"/>
    <cellStyle name="Validation 2 6 22" xfId="24790"/>
    <cellStyle name="Validation 2 6 23" xfId="24791"/>
    <cellStyle name="Validation 2 6 24" xfId="24792"/>
    <cellStyle name="Validation 2 6 25" xfId="24793"/>
    <cellStyle name="Validation 2 6 26" xfId="24794"/>
    <cellStyle name="Validation 2 6 27" xfId="24795"/>
    <cellStyle name="Validation 2 6 28" xfId="24796"/>
    <cellStyle name="Validation 2 6 29" xfId="24797"/>
    <cellStyle name="Validation 2 6 3" xfId="24798"/>
    <cellStyle name="Validation 2 6 3 10" xfId="24799"/>
    <cellStyle name="Validation 2 6 3 11" xfId="24800"/>
    <cellStyle name="Validation 2 6 3 12" xfId="24801"/>
    <cellStyle name="Validation 2 6 3 13" xfId="24802"/>
    <cellStyle name="Validation 2 6 3 14" xfId="24803"/>
    <cellStyle name="Validation 2 6 3 15" xfId="24804"/>
    <cellStyle name="Validation 2 6 3 16" xfId="24805"/>
    <cellStyle name="Validation 2 6 3 17" xfId="24806"/>
    <cellStyle name="Validation 2 6 3 18" xfId="24807"/>
    <cellStyle name="Validation 2 6 3 19" xfId="24808"/>
    <cellStyle name="Validation 2 6 3 2" xfId="24809"/>
    <cellStyle name="Validation 2 6 3 20" xfId="24810"/>
    <cellStyle name="Validation 2 6 3 21" xfId="24811"/>
    <cellStyle name="Validation 2 6 3 22" xfId="24812"/>
    <cellStyle name="Validation 2 6 3 23" xfId="24813"/>
    <cellStyle name="Validation 2 6 3 24" xfId="24814"/>
    <cellStyle name="Validation 2 6 3 25" xfId="24815"/>
    <cellStyle name="Validation 2 6 3 26" xfId="24816"/>
    <cellStyle name="Validation 2 6 3 27" xfId="24817"/>
    <cellStyle name="Validation 2 6 3 28" xfId="24818"/>
    <cellStyle name="Validation 2 6 3 29" xfId="24819"/>
    <cellStyle name="Validation 2 6 3 3" xfId="24820"/>
    <cellStyle name="Validation 2 6 3 30" xfId="24821"/>
    <cellStyle name="Validation 2 6 3 31" xfId="24822"/>
    <cellStyle name="Validation 2 6 3 32" xfId="24823"/>
    <cellStyle name="Validation 2 6 3 33" xfId="24824"/>
    <cellStyle name="Validation 2 6 3 34" xfId="24825"/>
    <cellStyle name="Validation 2 6 3 35" xfId="24826"/>
    <cellStyle name="Validation 2 6 3 36" xfId="24827"/>
    <cellStyle name="Validation 2 6 3 37" xfId="24828"/>
    <cellStyle name="Validation 2 6 3 38" xfId="24829"/>
    <cellStyle name="Validation 2 6 3 39" xfId="24830"/>
    <cellStyle name="Validation 2 6 3 4" xfId="24831"/>
    <cellStyle name="Validation 2 6 3 40" xfId="24832"/>
    <cellStyle name="Validation 2 6 3 41" xfId="24833"/>
    <cellStyle name="Validation 2 6 3 42" xfId="24834"/>
    <cellStyle name="Validation 2 6 3 43" xfId="24835"/>
    <cellStyle name="Validation 2 6 3 44" xfId="24836"/>
    <cellStyle name="Validation 2 6 3 45" xfId="24837"/>
    <cellStyle name="Validation 2 6 3 46" xfId="24838"/>
    <cellStyle name="Validation 2 6 3 47" xfId="24839"/>
    <cellStyle name="Validation 2 6 3 48" xfId="24840"/>
    <cellStyle name="Validation 2 6 3 49" xfId="24841"/>
    <cellStyle name="Validation 2 6 3 5" xfId="24842"/>
    <cellStyle name="Validation 2 6 3 50" xfId="24843"/>
    <cellStyle name="Validation 2 6 3 51" xfId="24844"/>
    <cellStyle name="Validation 2 6 3 52" xfId="24845"/>
    <cellStyle name="Validation 2 6 3 53" xfId="24846"/>
    <cellStyle name="Validation 2 6 3 54" xfId="24847"/>
    <cellStyle name="Validation 2 6 3 55" xfId="24848"/>
    <cellStyle name="Validation 2 6 3 56" xfId="24849"/>
    <cellStyle name="Validation 2 6 3 57" xfId="24850"/>
    <cellStyle name="Validation 2 6 3 58" xfId="24851"/>
    <cellStyle name="Validation 2 6 3 59" xfId="24852"/>
    <cellStyle name="Validation 2 6 3 6" xfId="24853"/>
    <cellStyle name="Validation 2 6 3 60" xfId="24854"/>
    <cellStyle name="Validation 2 6 3 61" xfId="24855"/>
    <cellStyle name="Validation 2 6 3 62" xfId="24856"/>
    <cellStyle name="Validation 2 6 3 63" xfId="24857"/>
    <cellStyle name="Validation 2 6 3 64" xfId="24858"/>
    <cellStyle name="Validation 2 6 3 7" xfId="24859"/>
    <cellStyle name="Validation 2 6 3 8" xfId="24860"/>
    <cellStyle name="Validation 2 6 3 9" xfId="24861"/>
    <cellStyle name="Validation 2 6 30" xfId="24862"/>
    <cellStyle name="Validation 2 6 31" xfId="24863"/>
    <cellStyle name="Validation 2 6 32" xfId="24864"/>
    <cellStyle name="Validation 2 6 33" xfId="24865"/>
    <cellStyle name="Validation 2 6 34" xfId="24866"/>
    <cellStyle name="Validation 2 6 4" xfId="24867"/>
    <cellStyle name="Validation 2 6 5" xfId="24868"/>
    <cellStyle name="Validation 2 6 6" xfId="24869"/>
    <cellStyle name="Validation 2 6 7" xfId="24870"/>
    <cellStyle name="Validation 2 6 8" xfId="24871"/>
    <cellStyle name="Validation 2 6 9" xfId="24872"/>
    <cellStyle name="Validation 2 7" xfId="24873"/>
    <cellStyle name="Validation 2 7 10" xfId="24874"/>
    <cellStyle name="Validation 2 7 11" xfId="24875"/>
    <cellStyle name="Validation 2 7 12" xfId="24876"/>
    <cellStyle name="Validation 2 7 13" xfId="24877"/>
    <cellStyle name="Validation 2 7 14" xfId="24878"/>
    <cellStyle name="Validation 2 7 15" xfId="24879"/>
    <cellStyle name="Validation 2 7 16" xfId="24880"/>
    <cellStyle name="Validation 2 7 17" xfId="24881"/>
    <cellStyle name="Validation 2 7 18" xfId="24882"/>
    <cellStyle name="Validation 2 7 19" xfId="24883"/>
    <cellStyle name="Validation 2 7 2" xfId="24884"/>
    <cellStyle name="Validation 2 7 20" xfId="24885"/>
    <cellStyle name="Validation 2 7 21" xfId="24886"/>
    <cellStyle name="Validation 2 7 22" xfId="24887"/>
    <cellStyle name="Validation 2 7 23" xfId="24888"/>
    <cellStyle name="Validation 2 7 24" xfId="24889"/>
    <cellStyle name="Validation 2 7 25" xfId="24890"/>
    <cellStyle name="Validation 2 7 26" xfId="24891"/>
    <cellStyle name="Validation 2 7 27" xfId="24892"/>
    <cellStyle name="Validation 2 7 28" xfId="24893"/>
    <cellStyle name="Validation 2 7 29" xfId="24894"/>
    <cellStyle name="Validation 2 7 3" xfId="24895"/>
    <cellStyle name="Validation 2 7 30" xfId="24896"/>
    <cellStyle name="Validation 2 7 31" xfId="24897"/>
    <cellStyle name="Validation 2 7 32" xfId="24898"/>
    <cellStyle name="Validation 2 7 33" xfId="24899"/>
    <cellStyle name="Validation 2 7 34" xfId="24900"/>
    <cellStyle name="Validation 2 7 35" xfId="24901"/>
    <cellStyle name="Validation 2 7 36" xfId="24902"/>
    <cellStyle name="Validation 2 7 37" xfId="24903"/>
    <cellStyle name="Validation 2 7 38" xfId="24904"/>
    <cellStyle name="Validation 2 7 39" xfId="24905"/>
    <cellStyle name="Validation 2 7 4" xfId="24906"/>
    <cellStyle name="Validation 2 7 40" xfId="24907"/>
    <cellStyle name="Validation 2 7 41" xfId="24908"/>
    <cellStyle name="Validation 2 7 42" xfId="24909"/>
    <cellStyle name="Validation 2 7 43" xfId="24910"/>
    <cellStyle name="Validation 2 7 44" xfId="24911"/>
    <cellStyle name="Validation 2 7 45" xfId="24912"/>
    <cellStyle name="Validation 2 7 46" xfId="24913"/>
    <cellStyle name="Validation 2 7 47" xfId="24914"/>
    <cellStyle name="Validation 2 7 48" xfId="24915"/>
    <cellStyle name="Validation 2 7 49" xfId="24916"/>
    <cellStyle name="Validation 2 7 5" xfId="24917"/>
    <cellStyle name="Validation 2 7 50" xfId="24918"/>
    <cellStyle name="Validation 2 7 51" xfId="24919"/>
    <cellStyle name="Validation 2 7 52" xfId="24920"/>
    <cellStyle name="Validation 2 7 53" xfId="24921"/>
    <cellStyle name="Validation 2 7 54" xfId="24922"/>
    <cellStyle name="Validation 2 7 55" xfId="24923"/>
    <cellStyle name="Validation 2 7 56" xfId="24924"/>
    <cellStyle name="Validation 2 7 57" xfId="24925"/>
    <cellStyle name="Validation 2 7 58" xfId="24926"/>
    <cellStyle name="Validation 2 7 59" xfId="24927"/>
    <cellStyle name="Validation 2 7 6" xfId="24928"/>
    <cellStyle name="Validation 2 7 60" xfId="24929"/>
    <cellStyle name="Validation 2 7 61" xfId="24930"/>
    <cellStyle name="Validation 2 7 62" xfId="24931"/>
    <cellStyle name="Validation 2 7 63" xfId="24932"/>
    <cellStyle name="Validation 2 7 64" xfId="24933"/>
    <cellStyle name="Validation 2 7 65" xfId="24934"/>
    <cellStyle name="Validation 2 7 66" xfId="24935"/>
    <cellStyle name="Validation 2 7 7" xfId="24936"/>
    <cellStyle name="Validation 2 7 8" xfId="24937"/>
    <cellStyle name="Validation 2 7 9" xfId="24938"/>
    <cellStyle name="Validation 2 8" xfId="24939"/>
    <cellStyle name="Validation 2 8 10" xfId="24940"/>
    <cellStyle name="Validation 2 8 11" xfId="24941"/>
    <cellStyle name="Validation 2 8 12" xfId="24942"/>
    <cellStyle name="Validation 2 8 13" xfId="24943"/>
    <cellStyle name="Validation 2 8 14" xfId="24944"/>
    <cellStyle name="Validation 2 8 15" xfId="24945"/>
    <cellStyle name="Validation 2 8 16" xfId="24946"/>
    <cellStyle name="Validation 2 8 17" xfId="24947"/>
    <cellStyle name="Validation 2 8 18" xfId="24948"/>
    <cellStyle name="Validation 2 8 19" xfId="24949"/>
    <cellStyle name="Validation 2 8 2" xfId="24950"/>
    <cellStyle name="Validation 2 8 20" xfId="24951"/>
    <cellStyle name="Validation 2 8 21" xfId="24952"/>
    <cellStyle name="Validation 2 8 22" xfId="24953"/>
    <cellStyle name="Validation 2 8 23" xfId="24954"/>
    <cellStyle name="Validation 2 8 24" xfId="24955"/>
    <cellStyle name="Validation 2 8 25" xfId="24956"/>
    <cellStyle name="Validation 2 8 26" xfId="24957"/>
    <cellStyle name="Validation 2 8 27" xfId="24958"/>
    <cellStyle name="Validation 2 8 28" xfId="24959"/>
    <cellStyle name="Validation 2 8 29" xfId="24960"/>
    <cellStyle name="Validation 2 8 3" xfId="24961"/>
    <cellStyle name="Validation 2 8 30" xfId="24962"/>
    <cellStyle name="Validation 2 8 31" xfId="24963"/>
    <cellStyle name="Validation 2 8 32" xfId="24964"/>
    <cellStyle name="Validation 2 8 33" xfId="24965"/>
    <cellStyle name="Validation 2 8 34" xfId="24966"/>
    <cellStyle name="Validation 2 8 35" xfId="24967"/>
    <cellStyle name="Validation 2 8 36" xfId="24968"/>
    <cellStyle name="Validation 2 8 37" xfId="24969"/>
    <cellStyle name="Validation 2 8 38" xfId="24970"/>
    <cellStyle name="Validation 2 8 39" xfId="24971"/>
    <cellStyle name="Validation 2 8 4" xfId="24972"/>
    <cellStyle name="Validation 2 8 40" xfId="24973"/>
    <cellStyle name="Validation 2 8 41" xfId="24974"/>
    <cellStyle name="Validation 2 8 42" xfId="24975"/>
    <cellStyle name="Validation 2 8 43" xfId="24976"/>
    <cellStyle name="Validation 2 8 44" xfId="24977"/>
    <cellStyle name="Validation 2 8 45" xfId="24978"/>
    <cellStyle name="Validation 2 8 46" xfId="24979"/>
    <cellStyle name="Validation 2 8 47" xfId="24980"/>
    <cellStyle name="Validation 2 8 48" xfId="24981"/>
    <cellStyle name="Validation 2 8 49" xfId="24982"/>
    <cellStyle name="Validation 2 8 5" xfId="24983"/>
    <cellStyle name="Validation 2 8 50" xfId="24984"/>
    <cellStyle name="Validation 2 8 51" xfId="24985"/>
    <cellStyle name="Validation 2 8 52" xfId="24986"/>
    <cellStyle name="Validation 2 8 53" xfId="24987"/>
    <cellStyle name="Validation 2 8 54" xfId="24988"/>
    <cellStyle name="Validation 2 8 55" xfId="24989"/>
    <cellStyle name="Validation 2 8 56" xfId="24990"/>
    <cellStyle name="Validation 2 8 57" xfId="24991"/>
    <cellStyle name="Validation 2 8 58" xfId="24992"/>
    <cellStyle name="Validation 2 8 59" xfId="24993"/>
    <cellStyle name="Validation 2 8 6" xfId="24994"/>
    <cellStyle name="Validation 2 8 60" xfId="24995"/>
    <cellStyle name="Validation 2 8 61" xfId="24996"/>
    <cellStyle name="Validation 2 8 62" xfId="24997"/>
    <cellStyle name="Validation 2 8 63" xfId="24998"/>
    <cellStyle name="Validation 2 8 64" xfId="24999"/>
    <cellStyle name="Validation 2 8 7" xfId="25000"/>
    <cellStyle name="Validation 2 8 8" xfId="25001"/>
    <cellStyle name="Validation 2 8 9" xfId="25002"/>
    <cellStyle name="Validation 2 9" xfId="25003"/>
    <cellStyle name="Validation 3" xfId="25004"/>
    <cellStyle name="Validation 3 2" xfId="25005"/>
    <cellStyle name="Validation 3 2 10" xfId="25006"/>
    <cellStyle name="Validation 3 2 2" xfId="25007"/>
    <cellStyle name="Validation 3 2 2 10" xfId="25008"/>
    <cellStyle name="Validation 3 2 2 11" xfId="25009"/>
    <cellStyle name="Validation 3 2 2 12" xfId="25010"/>
    <cellStyle name="Validation 3 2 2 13" xfId="25011"/>
    <cellStyle name="Validation 3 2 2 14" xfId="25012"/>
    <cellStyle name="Validation 3 2 2 15" xfId="25013"/>
    <cellStyle name="Validation 3 2 2 16" xfId="25014"/>
    <cellStyle name="Validation 3 2 2 17" xfId="25015"/>
    <cellStyle name="Validation 3 2 2 18" xfId="25016"/>
    <cellStyle name="Validation 3 2 2 19" xfId="25017"/>
    <cellStyle name="Validation 3 2 2 2" xfId="25018"/>
    <cellStyle name="Validation 3 2 2 2 10" xfId="25019"/>
    <cellStyle name="Validation 3 2 2 2 11" xfId="25020"/>
    <cellStyle name="Validation 3 2 2 2 12" xfId="25021"/>
    <cellStyle name="Validation 3 2 2 2 13" xfId="25022"/>
    <cellStyle name="Validation 3 2 2 2 14" xfId="25023"/>
    <cellStyle name="Validation 3 2 2 2 15" xfId="25024"/>
    <cellStyle name="Validation 3 2 2 2 16" xfId="25025"/>
    <cellStyle name="Validation 3 2 2 2 17" xfId="25026"/>
    <cellStyle name="Validation 3 2 2 2 18" xfId="25027"/>
    <cellStyle name="Validation 3 2 2 2 19" xfId="25028"/>
    <cellStyle name="Validation 3 2 2 2 2" xfId="25029"/>
    <cellStyle name="Validation 3 2 2 2 20" xfId="25030"/>
    <cellStyle name="Validation 3 2 2 2 21" xfId="25031"/>
    <cellStyle name="Validation 3 2 2 2 22" xfId="25032"/>
    <cellStyle name="Validation 3 2 2 2 23" xfId="25033"/>
    <cellStyle name="Validation 3 2 2 2 24" xfId="25034"/>
    <cellStyle name="Validation 3 2 2 2 25" xfId="25035"/>
    <cellStyle name="Validation 3 2 2 2 26" xfId="25036"/>
    <cellStyle name="Validation 3 2 2 2 27" xfId="25037"/>
    <cellStyle name="Validation 3 2 2 2 28" xfId="25038"/>
    <cellStyle name="Validation 3 2 2 2 29" xfId="25039"/>
    <cellStyle name="Validation 3 2 2 2 3" xfId="25040"/>
    <cellStyle name="Validation 3 2 2 2 30" xfId="25041"/>
    <cellStyle name="Validation 3 2 2 2 31" xfId="25042"/>
    <cellStyle name="Validation 3 2 2 2 32" xfId="25043"/>
    <cellStyle name="Validation 3 2 2 2 33" xfId="25044"/>
    <cellStyle name="Validation 3 2 2 2 34" xfId="25045"/>
    <cellStyle name="Validation 3 2 2 2 35" xfId="25046"/>
    <cellStyle name="Validation 3 2 2 2 36" xfId="25047"/>
    <cellStyle name="Validation 3 2 2 2 37" xfId="25048"/>
    <cellStyle name="Validation 3 2 2 2 38" xfId="25049"/>
    <cellStyle name="Validation 3 2 2 2 39" xfId="25050"/>
    <cellStyle name="Validation 3 2 2 2 4" xfId="25051"/>
    <cellStyle name="Validation 3 2 2 2 40" xfId="25052"/>
    <cellStyle name="Validation 3 2 2 2 41" xfId="25053"/>
    <cellStyle name="Validation 3 2 2 2 42" xfId="25054"/>
    <cellStyle name="Validation 3 2 2 2 43" xfId="25055"/>
    <cellStyle name="Validation 3 2 2 2 44" xfId="25056"/>
    <cellStyle name="Validation 3 2 2 2 45" xfId="25057"/>
    <cellStyle name="Validation 3 2 2 2 46" xfId="25058"/>
    <cellStyle name="Validation 3 2 2 2 47" xfId="25059"/>
    <cellStyle name="Validation 3 2 2 2 48" xfId="25060"/>
    <cellStyle name="Validation 3 2 2 2 49" xfId="25061"/>
    <cellStyle name="Validation 3 2 2 2 5" xfId="25062"/>
    <cellStyle name="Validation 3 2 2 2 50" xfId="25063"/>
    <cellStyle name="Validation 3 2 2 2 51" xfId="25064"/>
    <cellStyle name="Validation 3 2 2 2 52" xfId="25065"/>
    <cellStyle name="Validation 3 2 2 2 53" xfId="25066"/>
    <cellStyle name="Validation 3 2 2 2 54" xfId="25067"/>
    <cellStyle name="Validation 3 2 2 2 55" xfId="25068"/>
    <cellStyle name="Validation 3 2 2 2 56" xfId="25069"/>
    <cellStyle name="Validation 3 2 2 2 57" xfId="25070"/>
    <cellStyle name="Validation 3 2 2 2 58" xfId="25071"/>
    <cellStyle name="Validation 3 2 2 2 59" xfId="25072"/>
    <cellStyle name="Validation 3 2 2 2 6" xfId="25073"/>
    <cellStyle name="Validation 3 2 2 2 60" xfId="25074"/>
    <cellStyle name="Validation 3 2 2 2 61" xfId="25075"/>
    <cellStyle name="Validation 3 2 2 2 62" xfId="25076"/>
    <cellStyle name="Validation 3 2 2 2 63" xfId="25077"/>
    <cellStyle name="Validation 3 2 2 2 64" xfId="25078"/>
    <cellStyle name="Validation 3 2 2 2 65" xfId="25079"/>
    <cellStyle name="Validation 3 2 2 2 7" xfId="25080"/>
    <cellStyle name="Validation 3 2 2 2 8" xfId="25081"/>
    <cellStyle name="Validation 3 2 2 2 9" xfId="25082"/>
    <cellStyle name="Validation 3 2 2 20" xfId="25083"/>
    <cellStyle name="Validation 3 2 2 21" xfId="25084"/>
    <cellStyle name="Validation 3 2 2 22" xfId="25085"/>
    <cellStyle name="Validation 3 2 2 23" xfId="25086"/>
    <cellStyle name="Validation 3 2 2 24" xfId="25087"/>
    <cellStyle name="Validation 3 2 2 25" xfId="25088"/>
    <cellStyle name="Validation 3 2 2 26" xfId="25089"/>
    <cellStyle name="Validation 3 2 2 27" xfId="25090"/>
    <cellStyle name="Validation 3 2 2 28" xfId="25091"/>
    <cellStyle name="Validation 3 2 2 29" xfId="25092"/>
    <cellStyle name="Validation 3 2 2 3" xfId="25093"/>
    <cellStyle name="Validation 3 2 2 3 10" xfId="25094"/>
    <cellStyle name="Validation 3 2 2 3 11" xfId="25095"/>
    <cellStyle name="Validation 3 2 2 3 12" xfId="25096"/>
    <cellStyle name="Validation 3 2 2 3 13" xfId="25097"/>
    <cellStyle name="Validation 3 2 2 3 14" xfId="25098"/>
    <cellStyle name="Validation 3 2 2 3 15" xfId="25099"/>
    <cellStyle name="Validation 3 2 2 3 16" xfId="25100"/>
    <cellStyle name="Validation 3 2 2 3 17" xfId="25101"/>
    <cellStyle name="Validation 3 2 2 3 18" xfId="25102"/>
    <cellStyle name="Validation 3 2 2 3 19" xfId="25103"/>
    <cellStyle name="Validation 3 2 2 3 2" xfId="25104"/>
    <cellStyle name="Validation 3 2 2 3 20" xfId="25105"/>
    <cellStyle name="Validation 3 2 2 3 21" xfId="25106"/>
    <cellStyle name="Validation 3 2 2 3 22" xfId="25107"/>
    <cellStyle name="Validation 3 2 2 3 23" xfId="25108"/>
    <cellStyle name="Validation 3 2 2 3 24" xfId="25109"/>
    <cellStyle name="Validation 3 2 2 3 25" xfId="25110"/>
    <cellStyle name="Validation 3 2 2 3 26" xfId="25111"/>
    <cellStyle name="Validation 3 2 2 3 27" xfId="25112"/>
    <cellStyle name="Validation 3 2 2 3 28" xfId="25113"/>
    <cellStyle name="Validation 3 2 2 3 29" xfId="25114"/>
    <cellStyle name="Validation 3 2 2 3 3" xfId="25115"/>
    <cellStyle name="Validation 3 2 2 3 30" xfId="25116"/>
    <cellStyle name="Validation 3 2 2 3 31" xfId="25117"/>
    <cellStyle name="Validation 3 2 2 3 32" xfId="25118"/>
    <cellStyle name="Validation 3 2 2 3 33" xfId="25119"/>
    <cellStyle name="Validation 3 2 2 3 34" xfId="25120"/>
    <cellStyle name="Validation 3 2 2 3 35" xfId="25121"/>
    <cellStyle name="Validation 3 2 2 3 36" xfId="25122"/>
    <cellStyle name="Validation 3 2 2 3 37" xfId="25123"/>
    <cellStyle name="Validation 3 2 2 3 38" xfId="25124"/>
    <cellStyle name="Validation 3 2 2 3 39" xfId="25125"/>
    <cellStyle name="Validation 3 2 2 3 4" xfId="25126"/>
    <cellStyle name="Validation 3 2 2 3 40" xfId="25127"/>
    <cellStyle name="Validation 3 2 2 3 41" xfId="25128"/>
    <cellStyle name="Validation 3 2 2 3 42" xfId="25129"/>
    <cellStyle name="Validation 3 2 2 3 43" xfId="25130"/>
    <cellStyle name="Validation 3 2 2 3 44" xfId="25131"/>
    <cellStyle name="Validation 3 2 2 3 45" xfId="25132"/>
    <cellStyle name="Validation 3 2 2 3 46" xfId="25133"/>
    <cellStyle name="Validation 3 2 2 3 47" xfId="25134"/>
    <cellStyle name="Validation 3 2 2 3 48" xfId="25135"/>
    <cellStyle name="Validation 3 2 2 3 49" xfId="25136"/>
    <cellStyle name="Validation 3 2 2 3 5" xfId="25137"/>
    <cellStyle name="Validation 3 2 2 3 50" xfId="25138"/>
    <cellStyle name="Validation 3 2 2 3 51" xfId="25139"/>
    <cellStyle name="Validation 3 2 2 3 52" xfId="25140"/>
    <cellStyle name="Validation 3 2 2 3 53" xfId="25141"/>
    <cellStyle name="Validation 3 2 2 3 54" xfId="25142"/>
    <cellStyle name="Validation 3 2 2 3 55" xfId="25143"/>
    <cellStyle name="Validation 3 2 2 3 56" xfId="25144"/>
    <cellStyle name="Validation 3 2 2 3 57" xfId="25145"/>
    <cellStyle name="Validation 3 2 2 3 58" xfId="25146"/>
    <cellStyle name="Validation 3 2 2 3 59" xfId="25147"/>
    <cellStyle name="Validation 3 2 2 3 6" xfId="25148"/>
    <cellStyle name="Validation 3 2 2 3 60" xfId="25149"/>
    <cellStyle name="Validation 3 2 2 3 61" xfId="25150"/>
    <cellStyle name="Validation 3 2 2 3 62" xfId="25151"/>
    <cellStyle name="Validation 3 2 2 3 63" xfId="25152"/>
    <cellStyle name="Validation 3 2 2 3 64" xfId="25153"/>
    <cellStyle name="Validation 3 2 2 3 65" xfId="25154"/>
    <cellStyle name="Validation 3 2 2 3 66" xfId="25155"/>
    <cellStyle name="Validation 3 2 2 3 7" xfId="25156"/>
    <cellStyle name="Validation 3 2 2 3 8" xfId="25157"/>
    <cellStyle name="Validation 3 2 2 3 9" xfId="25158"/>
    <cellStyle name="Validation 3 2 2 30" xfId="25159"/>
    <cellStyle name="Validation 3 2 2 31" xfId="25160"/>
    <cellStyle name="Validation 3 2 2 32" xfId="25161"/>
    <cellStyle name="Validation 3 2 2 33" xfId="25162"/>
    <cellStyle name="Validation 3 2 2 4" xfId="25163"/>
    <cellStyle name="Validation 3 2 2 5" xfId="25164"/>
    <cellStyle name="Validation 3 2 2 6" xfId="25165"/>
    <cellStyle name="Validation 3 2 2 7" xfId="25166"/>
    <cellStyle name="Validation 3 2 2 8" xfId="25167"/>
    <cellStyle name="Validation 3 2 2 9" xfId="25168"/>
    <cellStyle name="Validation 3 2 3" xfId="25169"/>
    <cellStyle name="Validation 3 2 3 10" xfId="25170"/>
    <cellStyle name="Validation 3 2 3 11" xfId="25171"/>
    <cellStyle name="Validation 3 2 3 12" xfId="25172"/>
    <cellStyle name="Validation 3 2 3 13" xfId="25173"/>
    <cellStyle name="Validation 3 2 3 14" xfId="25174"/>
    <cellStyle name="Validation 3 2 3 15" xfId="25175"/>
    <cellStyle name="Validation 3 2 3 16" xfId="25176"/>
    <cellStyle name="Validation 3 2 3 17" xfId="25177"/>
    <cellStyle name="Validation 3 2 3 18" xfId="25178"/>
    <cellStyle name="Validation 3 2 3 19" xfId="25179"/>
    <cellStyle name="Validation 3 2 3 2" xfId="25180"/>
    <cellStyle name="Validation 3 2 3 2 10" xfId="25181"/>
    <cellStyle name="Validation 3 2 3 2 11" xfId="25182"/>
    <cellStyle name="Validation 3 2 3 2 12" xfId="25183"/>
    <cellStyle name="Validation 3 2 3 2 13" xfId="25184"/>
    <cellStyle name="Validation 3 2 3 2 14" xfId="25185"/>
    <cellStyle name="Validation 3 2 3 2 15" xfId="25186"/>
    <cellStyle name="Validation 3 2 3 2 16" xfId="25187"/>
    <cellStyle name="Validation 3 2 3 2 17" xfId="25188"/>
    <cellStyle name="Validation 3 2 3 2 18" xfId="25189"/>
    <cellStyle name="Validation 3 2 3 2 19" xfId="25190"/>
    <cellStyle name="Validation 3 2 3 2 2" xfId="25191"/>
    <cellStyle name="Validation 3 2 3 2 20" xfId="25192"/>
    <cellStyle name="Validation 3 2 3 2 21" xfId="25193"/>
    <cellStyle name="Validation 3 2 3 2 22" xfId="25194"/>
    <cellStyle name="Validation 3 2 3 2 23" xfId="25195"/>
    <cellStyle name="Validation 3 2 3 2 24" xfId="25196"/>
    <cellStyle name="Validation 3 2 3 2 25" xfId="25197"/>
    <cellStyle name="Validation 3 2 3 2 26" xfId="25198"/>
    <cellStyle name="Validation 3 2 3 2 27" xfId="25199"/>
    <cellStyle name="Validation 3 2 3 2 28" xfId="25200"/>
    <cellStyle name="Validation 3 2 3 2 29" xfId="25201"/>
    <cellStyle name="Validation 3 2 3 2 3" xfId="25202"/>
    <cellStyle name="Validation 3 2 3 2 30" xfId="25203"/>
    <cellStyle name="Validation 3 2 3 2 31" xfId="25204"/>
    <cellStyle name="Validation 3 2 3 2 32" xfId="25205"/>
    <cellStyle name="Validation 3 2 3 2 33" xfId="25206"/>
    <cellStyle name="Validation 3 2 3 2 34" xfId="25207"/>
    <cellStyle name="Validation 3 2 3 2 35" xfId="25208"/>
    <cellStyle name="Validation 3 2 3 2 36" xfId="25209"/>
    <cellStyle name="Validation 3 2 3 2 37" xfId="25210"/>
    <cellStyle name="Validation 3 2 3 2 38" xfId="25211"/>
    <cellStyle name="Validation 3 2 3 2 39" xfId="25212"/>
    <cellStyle name="Validation 3 2 3 2 4" xfId="25213"/>
    <cellStyle name="Validation 3 2 3 2 40" xfId="25214"/>
    <cellStyle name="Validation 3 2 3 2 41" xfId="25215"/>
    <cellStyle name="Validation 3 2 3 2 42" xfId="25216"/>
    <cellStyle name="Validation 3 2 3 2 43" xfId="25217"/>
    <cellStyle name="Validation 3 2 3 2 44" xfId="25218"/>
    <cellStyle name="Validation 3 2 3 2 45" xfId="25219"/>
    <cellStyle name="Validation 3 2 3 2 46" xfId="25220"/>
    <cellStyle name="Validation 3 2 3 2 47" xfId="25221"/>
    <cellStyle name="Validation 3 2 3 2 48" xfId="25222"/>
    <cellStyle name="Validation 3 2 3 2 49" xfId="25223"/>
    <cellStyle name="Validation 3 2 3 2 5" xfId="25224"/>
    <cellStyle name="Validation 3 2 3 2 50" xfId="25225"/>
    <cellStyle name="Validation 3 2 3 2 51" xfId="25226"/>
    <cellStyle name="Validation 3 2 3 2 52" xfId="25227"/>
    <cellStyle name="Validation 3 2 3 2 53" xfId="25228"/>
    <cellStyle name="Validation 3 2 3 2 54" xfId="25229"/>
    <cellStyle name="Validation 3 2 3 2 55" xfId="25230"/>
    <cellStyle name="Validation 3 2 3 2 56" xfId="25231"/>
    <cellStyle name="Validation 3 2 3 2 57" xfId="25232"/>
    <cellStyle name="Validation 3 2 3 2 58" xfId="25233"/>
    <cellStyle name="Validation 3 2 3 2 59" xfId="25234"/>
    <cellStyle name="Validation 3 2 3 2 6" xfId="25235"/>
    <cellStyle name="Validation 3 2 3 2 60" xfId="25236"/>
    <cellStyle name="Validation 3 2 3 2 61" xfId="25237"/>
    <cellStyle name="Validation 3 2 3 2 62" xfId="25238"/>
    <cellStyle name="Validation 3 2 3 2 63" xfId="25239"/>
    <cellStyle name="Validation 3 2 3 2 64" xfId="25240"/>
    <cellStyle name="Validation 3 2 3 2 65" xfId="25241"/>
    <cellStyle name="Validation 3 2 3 2 7" xfId="25242"/>
    <cellStyle name="Validation 3 2 3 2 8" xfId="25243"/>
    <cellStyle name="Validation 3 2 3 2 9" xfId="25244"/>
    <cellStyle name="Validation 3 2 3 20" xfId="25245"/>
    <cellStyle name="Validation 3 2 3 21" xfId="25246"/>
    <cellStyle name="Validation 3 2 3 22" xfId="25247"/>
    <cellStyle name="Validation 3 2 3 23" xfId="25248"/>
    <cellStyle name="Validation 3 2 3 24" xfId="25249"/>
    <cellStyle name="Validation 3 2 3 25" xfId="25250"/>
    <cellStyle name="Validation 3 2 3 26" xfId="25251"/>
    <cellStyle name="Validation 3 2 3 27" xfId="25252"/>
    <cellStyle name="Validation 3 2 3 28" xfId="25253"/>
    <cellStyle name="Validation 3 2 3 29" xfId="25254"/>
    <cellStyle name="Validation 3 2 3 3" xfId="25255"/>
    <cellStyle name="Validation 3 2 3 3 10" xfId="25256"/>
    <cellStyle name="Validation 3 2 3 3 11" xfId="25257"/>
    <cellStyle name="Validation 3 2 3 3 12" xfId="25258"/>
    <cellStyle name="Validation 3 2 3 3 13" xfId="25259"/>
    <cellStyle name="Validation 3 2 3 3 14" xfId="25260"/>
    <cellStyle name="Validation 3 2 3 3 15" xfId="25261"/>
    <cellStyle name="Validation 3 2 3 3 16" xfId="25262"/>
    <cellStyle name="Validation 3 2 3 3 17" xfId="25263"/>
    <cellStyle name="Validation 3 2 3 3 18" xfId="25264"/>
    <cellStyle name="Validation 3 2 3 3 19" xfId="25265"/>
    <cellStyle name="Validation 3 2 3 3 2" xfId="25266"/>
    <cellStyle name="Validation 3 2 3 3 20" xfId="25267"/>
    <cellStyle name="Validation 3 2 3 3 21" xfId="25268"/>
    <cellStyle name="Validation 3 2 3 3 22" xfId="25269"/>
    <cellStyle name="Validation 3 2 3 3 23" xfId="25270"/>
    <cellStyle name="Validation 3 2 3 3 24" xfId="25271"/>
    <cellStyle name="Validation 3 2 3 3 25" xfId="25272"/>
    <cellStyle name="Validation 3 2 3 3 26" xfId="25273"/>
    <cellStyle name="Validation 3 2 3 3 27" xfId="25274"/>
    <cellStyle name="Validation 3 2 3 3 28" xfId="25275"/>
    <cellStyle name="Validation 3 2 3 3 29" xfId="25276"/>
    <cellStyle name="Validation 3 2 3 3 3" xfId="25277"/>
    <cellStyle name="Validation 3 2 3 3 30" xfId="25278"/>
    <cellStyle name="Validation 3 2 3 3 31" xfId="25279"/>
    <cellStyle name="Validation 3 2 3 3 32" xfId="25280"/>
    <cellStyle name="Validation 3 2 3 3 33" xfId="25281"/>
    <cellStyle name="Validation 3 2 3 3 34" xfId="25282"/>
    <cellStyle name="Validation 3 2 3 3 35" xfId="25283"/>
    <cellStyle name="Validation 3 2 3 3 36" xfId="25284"/>
    <cellStyle name="Validation 3 2 3 3 37" xfId="25285"/>
    <cellStyle name="Validation 3 2 3 3 38" xfId="25286"/>
    <cellStyle name="Validation 3 2 3 3 39" xfId="25287"/>
    <cellStyle name="Validation 3 2 3 3 4" xfId="25288"/>
    <cellStyle name="Validation 3 2 3 3 40" xfId="25289"/>
    <cellStyle name="Validation 3 2 3 3 41" xfId="25290"/>
    <cellStyle name="Validation 3 2 3 3 42" xfId="25291"/>
    <cellStyle name="Validation 3 2 3 3 43" xfId="25292"/>
    <cellStyle name="Validation 3 2 3 3 44" xfId="25293"/>
    <cellStyle name="Validation 3 2 3 3 45" xfId="25294"/>
    <cellStyle name="Validation 3 2 3 3 46" xfId="25295"/>
    <cellStyle name="Validation 3 2 3 3 47" xfId="25296"/>
    <cellStyle name="Validation 3 2 3 3 48" xfId="25297"/>
    <cellStyle name="Validation 3 2 3 3 49" xfId="25298"/>
    <cellStyle name="Validation 3 2 3 3 5" xfId="25299"/>
    <cellStyle name="Validation 3 2 3 3 50" xfId="25300"/>
    <cellStyle name="Validation 3 2 3 3 51" xfId="25301"/>
    <cellStyle name="Validation 3 2 3 3 52" xfId="25302"/>
    <cellStyle name="Validation 3 2 3 3 53" xfId="25303"/>
    <cellStyle name="Validation 3 2 3 3 54" xfId="25304"/>
    <cellStyle name="Validation 3 2 3 3 55" xfId="25305"/>
    <cellStyle name="Validation 3 2 3 3 56" xfId="25306"/>
    <cellStyle name="Validation 3 2 3 3 57" xfId="25307"/>
    <cellStyle name="Validation 3 2 3 3 58" xfId="25308"/>
    <cellStyle name="Validation 3 2 3 3 59" xfId="25309"/>
    <cellStyle name="Validation 3 2 3 3 6" xfId="25310"/>
    <cellStyle name="Validation 3 2 3 3 60" xfId="25311"/>
    <cellStyle name="Validation 3 2 3 3 61" xfId="25312"/>
    <cellStyle name="Validation 3 2 3 3 62" xfId="25313"/>
    <cellStyle name="Validation 3 2 3 3 63" xfId="25314"/>
    <cellStyle name="Validation 3 2 3 3 64" xfId="25315"/>
    <cellStyle name="Validation 3 2 3 3 65" xfId="25316"/>
    <cellStyle name="Validation 3 2 3 3 66" xfId="25317"/>
    <cellStyle name="Validation 3 2 3 3 7" xfId="25318"/>
    <cellStyle name="Validation 3 2 3 3 8" xfId="25319"/>
    <cellStyle name="Validation 3 2 3 3 9" xfId="25320"/>
    <cellStyle name="Validation 3 2 3 30" xfId="25321"/>
    <cellStyle name="Validation 3 2 3 31" xfId="25322"/>
    <cellStyle name="Validation 3 2 3 32" xfId="25323"/>
    <cellStyle name="Validation 3 2 3 33" xfId="25324"/>
    <cellStyle name="Validation 3 2 3 4" xfId="25325"/>
    <cellStyle name="Validation 3 2 3 5" xfId="25326"/>
    <cellStyle name="Validation 3 2 3 6" xfId="25327"/>
    <cellStyle name="Validation 3 2 3 7" xfId="25328"/>
    <cellStyle name="Validation 3 2 3 8" xfId="25329"/>
    <cellStyle name="Validation 3 2 3 9" xfId="25330"/>
    <cellStyle name="Validation 3 2 4" xfId="25331"/>
    <cellStyle name="Validation 3 2 4 10" xfId="25332"/>
    <cellStyle name="Validation 3 2 4 11" xfId="25333"/>
    <cellStyle name="Validation 3 2 4 12" xfId="25334"/>
    <cellStyle name="Validation 3 2 4 13" xfId="25335"/>
    <cellStyle name="Validation 3 2 4 14" xfId="25336"/>
    <cellStyle name="Validation 3 2 4 15" xfId="25337"/>
    <cellStyle name="Validation 3 2 4 16" xfId="25338"/>
    <cellStyle name="Validation 3 2 4 17" xfId="25339"/>
    <cellStyle name="Validation 3 2 4 18" xfId="25340"/>
    <cellStyle name="Validation 3 2 4 19" xfId="25341"/>
    <cellStyle name="Validation 3 2 4 2" xfId="25342"/>
    <cellStyle name="Validation 3 2 4 2 10" xfId="25343"/>
    <cellStyle name="Validation 3 2 4 2 11" xfId="25344"/>
    <cellStyle name="Validation 3 2 4 2 12" xfId="25345"/>
    <cellStyle name="Validation 3 2 4 2 13" xfId="25346"/>
    <cellStyle name="Validation 3 2 4 2 14" xfId="25347"/>
    <cellStyle name="Validation 3 2 4 2 15" xfId="25348"/>
    <cellStyle name="Validation 3 2 4 2 16" xfId="25349"/>
    <cellStyle name="Validation 3 2 4 2 17" xfId="25350"/>
    <cellStyle name="Validation 3 2 4 2 18" xfId="25351"/>
    <cellStyle name="Validation 3 2 4 2 19" xfId="25352"/>
    <cellStyle name="Validation 3 2 4 2 2" xfId="25353"/>
    <cellStyle name="Validation 3 2 4 2 20" xfId="25354"/>
    <cellStyle name="Validation 3 2 4 2 21" xfId="25355"/>
    <cellStyle name="Validation 3 2 4 2 22" xfId="25356"/>
    <cellStyle name="Validation 3 2 4 2 23" xfId="25357"/>
    <cellStyle name="Validation 3 2 4 2 24" xfId="25358"/>
    <cellStyle name="Validation 3 2 4 2 25" xfId="25359"/>
    <cellStyle name="Validation 3 2 4 2 26" xfId="25360"/>
    <cellStyle name="Validation 3 2 4 2 27" xfId="25361"/>
    <cellStyle name="Validation 3 2 4 2 28" xfId="25362"/>
    <cellStyle name="Validation 3 2 4 2 29" xfId="25363"/>
    <cellStyle name="Validation 3 2 4 2 3" xfId="25364"/>
    <cellStyle name="Validation 3 2 4 2 30" xfId="25365"/>
    <cellStyle name="Validation 3 2 4 2 31" xfId="25366"/>
    <cellStyle name="Validation 3 2 4 2 32" xfId="25367"/>
    <cellStyle name="Validation 3 2 4 2 33" xfId="25368"/>
    <cellStyle name="Validation 3 2 4 2 34" xfId="25369"/>
    <cellStyle name="Validation 3 2 4 2 35" xfId="25370"/>
    <cellStyle name="Validation 3 2 4 2 36" xfId="25371"/>
    <cellStyle name="Validation 3 2 4 2 37" xfId="25372"/>
    <cellStyle name="Validation 3 2 4 2 38" xfId="25373"/>
    <cellStyle name="Validation 3 2 4 2 39" xfId="25374"/>
    <cellStyle name="Validation 3 2 4 2 4" xfId="25375"/>
    <cellStyle name="Validation 3 2 4 2 40" xfId="25376"/>
    <cellStyle name="Validation 3 2 4 2 41" xfId="25377"/>
    <cellStyle name="Validation 3 2 4 2 42" xfId="25378"/>
    <cellStyle name="Validation 3 2 4 2 43" xfId="25379"/>
    <cellStyle name="Validation 3 2 4 2 44" xfId="25380"/>
    <cellStyle name="Validation 3 2 4 2 45" xfId="25381"/>
    <cellStyle name="Validation 3 2 4 2 46" xfId="25382"/>
    <cellStyle name="Validation 3 2 4 2 47" xfId="25383"/>
    <cellStyle name="Validation 3 2 4 2 48" xfId="25384"/>
    <cellStyle name="Validation 3 2 4 2 49" xfId="25385"/>
    <cellStyle name="Validation 3 2 4 2 5" xfId="25386"/>
    <cellStyle name="Validation 3 2 4 2 50" xfId="25387"/>
    <cellStyle name="Validation 3 2 4 2 51" xfId="25388"/>
    <cellStyle name="Validation 3 2 4 2 52" xfId="25389"/>
    <cellStyle name="Validation 3 2 4 2 53" xfId="25390"/>
    <cellStyle name="Validation 3 2 4 2 54" xfId="25391"/>
    <cellStyle name="Validation 3 2 4 2 55" xfId="25392"/>
    <cellStyle name="Validation 3 2 4 2 56" xfId="25393"/>
    <cellStyle name="Validation 3 2 4 2 57" xfId="25394"/>
    <cellStyle name="Validation 3 2 4 2 58" xfId="25395"/>
    <cellStyle name="Validation 3 2 4 2 59" xfId="25396"/>
    <cellStyle name="Validation 3 2 4 2 6" xfId="25397"/>
    <cellStyle name="Validation 3 2 4 2 60" xfId="25398"/>
    <cellStyle name="Validation 3 2 4 2 61" xfId="25399"/>
    <cellStyle name="Validation 3 2 4 2 62" xfId="25400"/>
    <cellStyle name="Validation 3 2 4 2 63" xfId="25401"/>
    <cellStyle name="Validation 3 2 4 2 64" xfId="25402"/>
    <cellStyle name="Validation 3 2 4 2 65" xfId="25403"/>
    <cellStyle name="Validation 3 2 4 2 7" xfId="25404"/>
    <cellStyle name="Validation 3 2 4 2 8" xfId="25405"/>
    <cellStyle name="Validation 3 2 4 2 9" xfId="25406"/>
    <cellStyle name="Validation 3 2 4 20" xfId="25407"/>
    <cellStyle name="Validation 3 2 4 21" xfId="25408"/>
    <cellStyle name="Validation 3 2 4 22" xfId="25409"/>
    <cellStyle name="Validation 3 2 4 23" xfId="25410"/>
    <cellStyle name="Validation 3 2 4 24" xfId="25411"/>
    <cellStyle name="Validation 3 2 4 25" xfId="25412"/>
    <cellStyle name="Validation 3 2 4 26" xfId="25413"/>
    <cellStyle name="Validation 3 2 4 27" xfId="25414"/>
    <cellStyle name="Validation 3 2 4 28" xfId="25415"/>
    <cellStyle name="Validation 3 2 4 29" xfId="25416"/>
    <cellStyle name="Validation 3 2 4 3" xfId="25417"/>
    <cellStyle name="Validation 3 2 4 3 10" xfId="25418"/>
    <cellStyle name="Validation 3 2 4 3 11" xfId="25419"/>
    <cellStyle name="Validation 3 2 4 3 12" xfId="25420"/>
    <cellStyle name="Validation 3 2 4 3 13" xfId="25421"/>
    <cellStyle name="Validation 3 2 4 3 14" xfId="25422"/>
    <cellStyle name="Validation 3 2 4 3 15" xfId="25423"/>
    <cellStyle name="Validation 3 2 4 3 16" xfId="25424"/>
    <cellStyle name="Validation 3 2 4 3 17" xfId="25425"/>
    <cellStyle name="Validation 3 2 4 3 18" xfId="25426"/>
    <cellStyle name="Validation 3 2 4 3 19" xfId="25427"/>
    <cellStyle name="Validation 3 2 4 3 2" xfId="25428"/>
    <cellStyle name="Validation 3 2 4 3 20" xfId="25429"/>
    <cellStyle name="Validation 3 2 4 3 21" xfId="25430"/>
    <cellStyle name="Validation 3 2 4 3 22" xfId="25431"/>
    <cellStyle name="Validation 3 2 4 3 23" xfId="25432"/>
    <cellStyle name="Validation 3 2 4 3 24" xfId="25433"/>
    <cellStyle name="Validation 3 2 4 3 25" xfId="25434"/>
    <cellStyle name="Validation 3 2 4 3 26" xfId="25435"/>
    <cellStyle name="Validation 3 2 4 3 27" xfId="25436"/>
    <cellStyle name="Validation 3 2 4 3 28" xfId="25437"/>
    <cellStyle name="Validation 3 2 4 3 29" xfId="25438"/>
    <cellStyle name="Validation 3 2 4 3 3" xfId="25439"/>
    <cellStyle name="Validation 3 2 4 3 30" xfId="25440"/>
    <cellStyle name="Validation 3 2 4 3 31" xfId="25441"/>
    <cellStyle name="Validation 3 2 4 3 32" xfId="25442"/>
    <cellStyle name="Validation 3 2 4 3 33" xfId="25443"/>
    <cellStyle name="Validation 3 2 4 3 34" xfId="25444"/>
    <cellStyle name="Validation 3 2 4 3 35" xfId="25445"/>
    <cellStyle name="Validation 3 2 4 3 36" xfId="25446"/>
    <cellStyle name="Validation 3 2 4 3 37" xfId="25447"/>
    <cellStyle name="Validation 3 2 4 3 38" xfId="25448"/>
    <cellStyle name="Validation 3 2 4 3 39" xfId="25449"/>
    <cellStyle name="Validation 3 2 4 3 4" xfId="25450"/>
    <cellStyle name="Validation 3 2 4 3 40" xfId="25451"/>
    <cellStyle name="Validation 3 2 4 3 41" xfId="25452"/>
    <cellStyle name="Validation 3 2 4 3 42" xfId="25453"/>
    <cellStyle name="Validation 3 2 4 3 43" xfId="25454"/>
    <cellStyle name="Validation 3 2 4 3 44" xfId="25455"/>
    <cellStyle name="Validation 3 2 4 3 45" xfId="25456"/>
    <cellStyle name="Validation 3 2 4 3 46" xfId="25457"/>
    <cellStyle name="Validation 3 2 4 3 47" xfId="25458"/>
    <cellStyle name="Validation 3 2 4 3 48" xfId="25459"/>
    <cellStyle name="Validation 3 2 4 3 49" xfId="25460"/>
    <cellStyle name="Validation 3 2 4 3 5" xfId="25461"/>
    <cellStyle name="Validation 3 2 4 3 50" xfId="25462"/>
    <cellStyle name="Validation 3 2 4 3 51" xfId="25463"/>
    <cellStyle name="Validation 3 2 4 3 52" xfId="25464"/>
    <cellStyle name="Validation 3 2 4 3 53" xfId="25465"/>
    <cellStyle name="Validation 3 2 4 3 54" xfId="25466"/>
    <cellStyle name="Validation 3 2 4 3 55" xfId="25467"/>
    <cellStyle name="Validation 3 2 4 3 56" xfId="25468"/>
    <cellStyle name="Validation 3 2 4 3 57" xfId="25469"/>
    <cellStyle name="Validation 3 2 4 3 58" xfId="25470"/>
    <cellStyle name="Validation 3 2 4 3 59" xfId="25471"/>
    <cellStyle name="Validation 3 2 4 3 6" xfId="25472"/>
    <cellStyle name="Validation 3 2 4 3 60" xfId="25473"/>
    <cellStyle name="Validation 3 2 4 3 61" xfId="25474"/>
    <cellStyle name="Validation 3 2 4 3 62" xfId="25475"/>
    <cellStyle name="Validation 3 2 4 3 63" xfId="25476"/>
    <cellStyle name="Validation 3 2 4 3 64" xfId="25477"/>
    <cellStyle name="Validation 3 2 4 3 65" xfId="25478"/>
    <cellStyle name="Validation 3 2 4 3 66" xfId="25479"/>
    <cellStyle name="Validation 3 2 4 3 7" xfId="25480"/>
    <cellStyle name="Validation 3 2 4 3 8" xfId="25481"/>
    <cellStyle name="Validation 3 2 4 3 9" xfId="25482"/>
    <cellStyle name="Validation 3 2 4 30" xfId="25483"/>
    <cellStyle name="Validation 3 2 4 31" xfId="25484"/>
    <cellStyle name="Validation 3 2 4 32" xfId="25485"/>
    <cellStyle name="Validation 3 2 4 33" xfId="25486"/>
    <cellStyle name="Validation 3 2 4 4" xfId="25487"/>
    <cellStyle name="Validation 3 2 4 5" xfId="25488"/>
    <cellStyle name="Validation 3 2 4 6" xfId="25489"/>
    <cellStyle name="Validation 3 2 4 7" xfId="25490"/>
    <cellStyle name="Validation 3 2 4 8" xfId="25491"/>
    <cellStyle name="Validation 3 2 4 9" xfId="25492"/>
    <cellStyle name="Validation 3 2 5" xfId="25493"/>
    <cellStyle name="Validation 3 2 5 10" xfId="25494"/>
    <cellStyle name="Validation 3 2 5 11" xfId="25495"/>
    <cellStyle name="Validation 3 2 5 12" xfId="25496"/>
    <cellStyle name="Validation 3 2 5 13" xfId="25497"/>
    <cellStyle name="Validation 3 2 5 14" xfId="25498"/>
    <cellStyle name="Validation 3 2 5 15" xfId="25499"/>
    <cellStyle name="Validation 3 2 5 16" xfId="25500"/>
    <cellStyle name="Validation 3 2 5 17" xfId="25501"/>
    <cellStyle name="Validation 3 2 5 18" xfId="25502"/>
    <cellStyle name="Validation 3 2 5 19" xfId="25503"/>
    <cellStyle name="Validation 3 2 5 2" xfId="25504"/>
    <cellStyle name="Validation 3 2 5 2 10" xfId="25505"/>
    <cellStyle name="Validation 3 2 5 2 11" xfId="25506"/>
    <cellStyle name="Validation 3 2 5 2 12" xfId="25507"/>
    <cellStyle name="Validation 3 2 5 2 13" xfId="25508"/>
    <cellStyle name="Validation 3 2 5 2 14" xfId="25509"/>
    <cellStyle name="Validation 3 2 5 2 15" xfId="25510"/>
    <cellStyle name="Validation 3 2 5 2 16" xfId="25511"/>
    <cellStyle name="Validation 3 2 5 2 17" xfId="25512"/>
    <cellStyle name="Validation 3 2 5 2 18" xfId="25513"/>
    <cellStyle name="Validation 3 2 5 2 19" xfId="25514"/>
    <cellStyle name="Validation 3 2 5 2 2" xfId="25515"/>
    <cellStyle name="Validation 3 2 5 2 20" xfId="25516"/>
    <cellStyle name="Validation 3 2 5 2 21" xfId="25517"/>
    <cellStyle name="Validation 3 2 5 2 22" xfId="25518"/>
    <cellStyle name="Validation 3 2 5 2 23" xfId="25519"/>
    <cellStyle name="Validation 3 2 5 2 24" xfId="25520"/>
    <cellStyle name="Validation 3 2 5 2 25" xfId="25521"/>
    <cellStyle name="Validation 3 2 5 2 26" xfId="25522"/>
    <cellStyle name="Validation 3 2 5 2 27" xfId="25523"/>
    <cellStyle name="Validation 3 2 5 2 28" xfId="25524"/>
    <cellStyle name="Validation 3 2 5 2 29" xfId="25525"/>
    <cellStyle name="Validation 3 2 5 2 3" xfId="25526"/>
    <cellStyle name="Validation 3 2 5 2 30" xfId="25527"/>
    <cellStyle name="Validation 3 2 5 2 31" xfId="25528"/>
    <cellStyle name="Validation 3 2 5 2 32" xfId="25529"/>
    <cellStyle name="Validation 3 2 5 2 33" xfId="25530"/>
    <cellStyle name="Validation 3 2 5 2 34" xfId="25531"/>
    <cellStyle name="Validation 3 2 5 2 35" xfId="25532"/>
    <cellStyle name="Validation 3 2 5 2 36" xfId="25533"/>
    <cellStyle name="Validation 3 2 5 2 37" xfId="25534"/>
    <cellStyle name="Validation 3 2 5 2 38" xfId="25535"/>
    <cellStyle name="Validation 3 2 5 2 39" xfId="25536"/>
    <cellStyle name="Validation 3 2 5 2 4" xfId="25537"/>
    <cellStyle name="Validation 3 2 5 2 40" xfId="25538"/>
    <cellStyle name="Validation 3 2 5 2 41" xfId="25539"/>
    <cellStyle name="Validation 3 2 5 2 42" xfId="25540"/>
    <cellStyle name="Validation 3 2 5 2 43" xfId="25541"/>
    <cellStyle name="Validation 3 2 5 2 44" xfId="25542"/>
    <cellStyle name="Validation 3 2 5 2 45" xfId="25543"/>
    <cellStyle name="Validation 3 2 5 2 46" xfId="25544"/>
    <cellStyle name="Validation 3 2 5 2 47" xfId="25545"/>
    <cellStyle name="Validation 3 2 5 2 48" xfId="25546"/>
    <cellStyle name="Validation 3 2 5 2 49" xfId="25547"/>
    <cellStyle name="Validation 3 2 5 2 5" xfId="25548"/>
    <cellStyle name="Validation 3 2 5 2 50" xfId="25549"/>
    <cellStyle name="Validation 3 2 5 2 51" xfId="25550"/>
    <cellStyle name="Validation 3 2 5 2 52" xfId="25551"/>
    <cellStyle name="Validation 3 2 5 2 53" xfId="25552"/>
    <cellStyle name="Validation 3 2 5 2 54" xfId="25553"/>
    <cellStyle name="Validation 3 2 5 2 55" xfId="25554"/>
    <cellStyle name="Validation 3 2 5 2 56" xfId="25555"/>
    <cellStyle name="Validation 3 2 5 2 57" xfId="25556"/>
    <cellStyle name="Validation 3 2 5 2 58" xfId="25557"/>
    <cellStyle name="Validation 3 2 5 2 59" xfId="25558"/>
    <cellStyle name="Validation 3 2 5 2 6" xfId="25559"/>
    <cellStyle name="Validation 3 2 5 2 60" xfId="25560"/>
    <cellStyle name="Validation 3 2 5 2 61" xfId="25561"/>
    <cellStyle name="Validation 3 2 5 2 62" xfId="25562"/>
    <cellStyle name="Validation 3 2 5 2 63" xfId="25563"/>
    <cellStyle name="Validation 3 2 5 2 64" xfId="25564"/>
    <cellStyle name="Validation 3 2 5 2 65" xfId="25565"/>
    <cellStyle name="Validation 3 2 5 2 7" xfId="25566"/>
    <cellStyle name="Validation 3 2 5 2 8" xfId="25567"/>
    <cellStyle name="Validation 3 2 5 2 9" xfId="25568"/>
    <cellStyle name="Validation 3 2 5 20" xfId="25569"/>
    <cellStyle name="Validation 3 2 5 21" xfId="25570"/>
    <cellStyle name="Validation 3 2 5 22" xfId="25571"/>
    <cellStyle name="Validation 3 2 5 23" xfId="25572"/>
    <cellStyle name="Validation 3 2 5 24" xfId="25573"/>
    <cellStyle name="Validation 3 2 5 25" xfId="25574"/>
    <cellStyle name="Validation 3 2 5 26" xfId="25575"/>
    <cellStyle name="Validation 3 2 5 27" xfId="25576"/>
    <cellStyle name="Validation 3 2 5 28" xfId="25577"/>
    <cellStyle name="Validation 3 2 5 29" xfId="25578"/>
    <cellStyle name="Validation 3 2 5 3" xfId="25579"/>
    <cellStyle name="Validation 3 2 5 3 10" xfId="25580"/>
    <cellStyle name="Validation 3 2 5 3 11" xfId="25581"/>
    <cellStyle name="Validation 3 2 5 3 12" xfId="25582"/>
    <cellStyle name="Validation 3 2 5 3 13" xfId="25583"/>
    <cellStyle name="Validation 3 2 5 3 14" xfId="25584"/>
    <cellStyle name="Validation 3 2 5 3 15" xfId="25585"/>
    <cellStyle name="Validation 3 2 5 3 16" xfId="25586"/>
    <cellStyle name="Validation 3 2 5 3 17" xfId="25587"/>
    <cellStyle name="Validation 3 2 5 3 18" xfId="25588"/>
    <cellStyle name="Validation 3 2 5 3 19" xfId="25589"/>
    <cellStyle name="Validation 3 2 5 3 2" xfId="25590"/>
    <cellStyle name="Validation 3 2 5 3 20" xfId="25591"/>
    <cellStyle name="Validation 3 2 5 3 21" xfId="25592"/>
    <cellStyle name="Validation 3 2 5 3 22" xfId="25593"/>
    <cellStyle name="Validation 3 2 5 3 23" xfId="25594"/>
    <cellStyle name="Validation 3 2 5 3 24" xfId="25595"/>
    <cellStyle name="Validation 3 2 5 3 25" xfId="25596"/>
    <cellStyle name="Validation 3 2 5 3 26" xfId="25597"/>
    <cellStyle name="Validation 3 2 5 3 27" xfId="25598"/>
    <cellStyle name="Validation 3 2 5 3 28" xfId="25599"/>
    <cellStyle name="Validation 3 2 5 3 29" xfId="25600"/>
    <cellStyle name="Validation 3 2 5 3 3" xfId="25601"/>
    <cellStyle name="Validation 3 2 5 3 30" xfId="25602"/>
    <cellStyle name="Validation 3 2 5 3 31" xfId="25603"/>
    <cellStyle name="Validation 3 2 5 3 32" xfId="25604"/>
    <cellStyle name="Validation 3 2 5 3 33" xfId="25605"/>
    <cellStyle name="Validation 3 2 5 3 34" xfId="25606"/>
    <cellStyle name="Validation 3 2 5 3 35" xfId="25607"/>
    <cellStyle name="Validation 3 2 5 3 36" xfId="25608"/>
    <cellStyle name="Validation 3 2 5 3 37" xfId="25609"/>
    <cellStyle name="Validation 3 2 5 3 38" xfId="25610"/>
    <cellStyle name="Validation 3 2 5 3 39" xfId="25611"/>
    <cellStyle name="Validation 3 2 5 3 4" xfId="25612"/>
    <cellStyle name="Validation 3 2 5 3 40" xfId="25613"/>
    <cellStyle name="Validation 3 2 5 3 41" xfId="25614"/>
    <cellStyle name="Validation 3 2 5 3 42" xfId="25615"/>
    <cellStyle name="Validation 3 2 5 3 43" xfId="25616"/>
    <cellStyle name="Validation 3 2 5 3 44" xfId="25617"/>
    <cellStyle name="Validation 3 2 5 3 45" xfId="25618"/>
    <cellStyle name="Validation 3 2 5 3 46" xfId="25619"/>
    <cellStyle name="Validation 3 2 5 3 47" xfId="25620"/>
    <cellStyle name="Validation 3 2 5 3 48" xfId="25621"/>
    <cellStyle name="Validation 3 2 5 3 49" xfId="25622"/>
    <cellStyle name="Validation 3 2 5 3 5" xfId="25623"/>
    <cellStyle name="Validation 3 2 5 3 50" xfId="25624"/>
    <cellStyle name="Validation 3 2 5 3 51" xfId="25625"/>
    <cellStyle name="Validation 3 2 5 3 52" xfId="25626"/>
    <cellStyle name="Validation 3 2 5 3 53" xfId="25627"/>
    <cellStyle name="Validation 3 2 5 3 54" xfId="25628"/>
    <cellStyle name="Validation 3 2 5 3 55" xfId="25629"/>
    <cellStyle name="Validation 3 2 5 3 56" xfId="25630"/>
    <cellStyle name="Validation 3 2 5 3 57" xfId="25631"/>
    <cellStyle name="Validation 3 2 5 3 58" xfId="25632"/>
    <cellStyle name="Validation 3 2 5 3 59" xfId="25633"/>
    <cellStyle name="Validation 3 2 5 3 6" xfId="25634"/>
    <cellStyle name="Validation 3 2 5 3 60" xfId="25635"/>
    <cellStyle name="Validation 3 2 5 3 61" xfId="25636"/>
    <cellStyle name="Validation 3 2 5 3 62" xfId="25637"/>
    <cellStyle name="Validation 3 2 5 3 63" xfId="25638"/>
    <cellStyle name="Validation 3 2 5 3 64" xfId="25639"/>
    <cellStyle name="Validation 3 2 5 3 65" xfId="25640"/>
    <cellStyle name="Validation 3 2 5 3 66" xfId="25641"/>
    <cellStyle name="Validation 3 2 5 3 7" xfId="25642"/>
    <cellStyle name="Validation 3 2 5 3 8" xfId="25643"/>
    <cellStyle name="Validation 3 2 5 3 9" xfId="25644"/>
    <cellStyle name="Validation 3 2 5 30" xfId="25645"/>
    <cellStyle name="Validation 3 2 5 31" xfId="25646"/>
    <cellStyle name="Validation 3 2 5 32" xfId="25647"/>
    <cellStyle name="Validation 3 2 5 33" xfId="25648"/>
    <cellStyle name="Validation 3 2 5 4" xfId="25649"/>
    <cellStyle name="Validation 3 2 5 5" xfId="25650"/>
    <cellStyle name="Validation 3 2 5 6" xfId="25651"/>
    <cellStyle name="Validation 3 2 5 7" xfId="25652"/>
    <cellStyle name="Validation 3 2 5 8" xfId="25653"/>
    <cellStyle name="Validation 3 2 5 9" xfId="25654"/>
    <cellStyle name="Validation 3 2 6" xfId="25655"/>
    <cellStyle name="Validation 3 2 6 10" xfId="25656"/>
    <cellStyle name="Validation 3 2 6 11" xfId="25657"/>
    <cellStyle name="Validation 3 2 6 12" xfId="25658"/>
    <cellStyle name="Validation 3 2 6 13" xfId="25659"/>
    <cellStyle name="Validation 3 2 6 14" xfId="25660"/>
    <cellStyle name="Validation 3 2 6 15" xfId="25661"/>
    <cellStyle name="Validation 3 2 6 16" xfId="25662"/>
    <cellStyle name="Validation 3 2 6 17" xfId="25663"/>
    <cellStyle name="Validation 3 2 6 18" xfId="25664"/>
    <cellStyle name="Validation 3 2 6 19" xfId="25665"/>
    <cellStyle name="Validation 3 2 6 2" xfId="25666"/>
    <cellStyle name="Validation 3 2 6 20" xfId="25667"/>
    <cellStyle name="Validation 3 2 6 21" xfId="25668"/>
    <cellStyle name="Validation 3 2 6 22" xfId="25669"/>
    <cellStyle name="Validation 3 2 6 23" xfId="25670"/>
    <cellStyle name="Validation 3 2 6 24" xfId="25671"/>
    <cellStyle name="Validation 3 2 6 25" xfId="25672"/>
    <cellStyle name="Validation 3 2 6 26" xfId="25673"/>
    <cellStyle name="Validation 3 2 6 27" xfId="25674"/>
    <cellStyle name="Validation 3 2 6 28" xfId="25675"/>
    <cellStyle name="Validation 3 2 6 29" xfId="25676"/>
    <cellStyle name="Validation 3 2 6 3" xfId="25677"/>
    <cellStyle name="Validation 3 2 6 30" xfId="25678"/>
    <cellStyle name="Validation 3 2 6 31" xfId="25679"/>
    <cellStyle name="Validation 3 2 6 32" xfId="25680"/>
    <cellStyle name="Validation 3 2 6 33" xfId="25681"/>
    <cellStyle name="Validation 3 2 6 34" xfId="25682"/>
    <cellStyle name="Validation 3 2 6 35" xfId="25683"/>
    <cellStyle name="Validation 3 2 6 36" xfId="25684"/>
    <cellStyle name="Validation 3 2 6 37" xfId="25685"/>
    <cellStyle name="Validation 3 2 6 38" xfId="25686"/>
    <cellStyle name="Validation 3 2 6 39" xfId="25687"/>
    <cellStyle name="Validation 3 2 6 4" xfId="25688"/>
    <cellStyle name="Validation 3 2 6 40" xfId="25689"/>
    <cellStyle name="Validation 3 2 6 41" xfId="25690"/>
    <cellStyle name="Validation 3 2 6 42" xfId="25691"/>
    <cellStyle name="Validation 3 2 6 43" xfId="25692"/>
    <cellStyle name="Validation 3 2 6 44" xfId="25693"/>
    <cellStyle name="Validation 3 2 6 45" xfId="25694"/>
    <cellStyle name="Validation 3 2 6 46" xfId="25695"/>
    <cellStyle name="Validation 3 2 6 47" xfId="25696"/>
    <cellStyle name="Validation 3 2 6 48" xfId="25697"/>
    <cellStyle name="Validation 3 2 6 49" xfId="25698"/>
    <cellStyle name="Validation 3 2 6 5" xfId="25699"/>
    <cellStyle name="Validation 3 2 6 50" xfId="25700"/>
    <cellStyle name="Validation 3 2 6 51" xfId="25701"/>
    <cellStyle name="Validation 3 2 6 52" xfId="25702"/>
    <cellStyle name="Validation 3 2 6 53" xfId="25703"/>
    <cellStyle name="Validation 3 2 6 54" xfId="25704"/>
    <cellStyle name="Validation 3 2 6 55" xfId="25705"/>
    <cellStyle name="Validation 3 2 6 56" xfId="25706"/>
    <cellStyle name="Validation 3 2 6 57" xfId="25707"/>
    <cellStyle name="Validation 3 2 6 58" xfId="25708"/>
    <cellStyle name="Validation 3 2 6 59" xfId="25709"/>
    <cellStyle name="Validation 3 2 6 6" xfId="25710"/>
    <cellStyle name="Validation 3 2 6 60" xfId="25711"/>
    <cellStyle name="Validation 3 2 6 61" xfId="25712"/>
    <cellStyle name="Validation 3 2 6 62" xfId="25713"/>
    <cellStyle name="Validation 3 2 6 63" xfId="25714"/>
    <cellStyle name="Validation 3 2 6 64" xfId="25715"/>
    <cellStyle name="Validation 3 2 6 65" xfId="25716"/>
    <cellStyle name="Validation 3 2 6 7" xfId="25717"/>
    <cellStyle name="Validation 3 2 6 8" xfId="25718"/>
    <cellStyle name="Validation 3 2 6 9" xfId="25719"/>
    <cellStyle name="Validation 3 2 7" xfId="25720"/>
    <cellStyle name="Validation 3 2 7 10" xfId="25721"/>
    <cellStyle name="Validation 3 2 7 11" xfId="25722"/>
    <cellStyle name="Validation 3 2 7 12" xfId="25723"/>
    <cellStyle name="Validation 3 2 7 13" xfId="25724"/>
    <cellStyle name="Validation 3 2 7 14" xfId="25725"/>
    <cellStyle name="Validation 3 2 7 15" xfId="25726"/>
    <cellStyle name="Validation 3 2 7 16" xfId="25727"/>
    <cellStyle name="Validation 3 2 7 17" xfId="25728"/>
    <cellStyle name="Validation 3 2 7 18" xfId="25729"/>
    <cellStyle name="Validation 3 2 7 19" xfId="25730"/>
    <cellStyle name="Validation 3 2 7 2" xfId="25731"/>
    <cellStyle name="Validation 3 2 7 20" xfId="25732"/>
    <cellStyle name="Validation 3 2 7 21" xfId="25733"/>
    <cellStyle name="Validation 3 2 7 22" xfId="25734"/>
    <cellStyle name="Validation 3 2 7 23" xfId="25735"/>
    <cellStyle name="Validation 3 2 7 24" xfId="25736"/>
    <cellStyle name="Validation 3 2 7 25" xfId="25737"/>
    <cellStyle name="Validation 3 2 7 26" xfId="25738"/>
    <cellStyle name="Validation 3 2 7 27" xfId="25739"/>
    <cellStyle name="Validation 3 2 7 28" xfId="25740"/>
    <cellStyle name="Validation 3 2 7 29" xfId="25741"/>
    <cellStyle name="Validation 3 2 7 3" xfId="25742"/>
    <cellStyle name="Validation 3 2 7 30" xfId="25743"/>
    <cellStyle name="Validation 3 2 7 31" xfId="25744"/>
    <cellStyle name="Validation 3 2 7 32" xfId="25745"/>
    <cellStyle name="Validation 3 2 7 33" xfId="25746"/>
    <cellStyle name="Validation 3 2 7 34" xfId="25747"/>
    <cellStyle name="Validation 3 2 7 35" xfId="25748"/>
    <cellStyle name="Validation 3 2 7 36" xfId="25749"/>
    <cellStyle name="Validation 3 2 7 37" xfId="25750"/>
    <cellStyle name="Validation 3 2 7 38" xfId="25751"/>
    <cellStyle name="Validation 3 2 7 39" xfId="25752"/>
    <cellStyle name="Validation 3 2 7 4" xfId="25753"/>
    <cellStyle name="Validation 3 2 7 40" xfId="25754"/>
    <cellStyle name="Validation 3 2 7 41" xfId="25755"/>
    <cellStyle name="Validation 3 2 7 42" xfId="25756"/>
    <cellStyle name="Validation 3 2 7 43" xfId="25757"/>
    <cellStyle name="Validation 3 2 7 44" xfId="25758"/>
    <cellStyle name="Validation 3 2 7 45" xfId="25759"/>
    <cellStyle name="Validation 3 2 7 46" xfId="25760"/>
    <cellStyle name="Validation 3 2 7 47" xfId="25761"/>
    <cellStyle name="Validation 3 2 7 48" xfId="25762"/>
    <cellStyle name="Validation 3 2 7 49" xfId="25763"/>
    <cellStyle name="Validation 3 2 7 5" xfId="25764"/>
    <cellStyle name="Validation 3 2 7 50" xfId="25765"/>
    <cellStyle name="Validation 3 2 7 51" xfId="25766"/>
    <cellStyle name="Validation 3 2 7 52" xfId="25767"/>
    <cellStyle name="Validation 3 2 7 53" xfId="25768"/>
    <cellStyle name="Validation 3 2 7 54" xfId="25769"/>
    <cellStyle name="Validation 3 2 7 55" xfId="25770"/>
    <cellStyle name="Validation 3 2 7 56" xfId="25771"/>
    <cellStyle name="Validation 3 2 7 57" xfId="25772"/>
    <cellStyle name="Validation 3 2 7 58" xfId="25773"/>
    <cellStyle name="Validation 3 2 7 59" xfId="25774"/>
    <cellStyle name="Validation 3 2 7 6" xfId="25775"/>
    <cellStyle name="Validation 3 2 7 60" xfId="25776"/>
    <cellStyle name="Validation 3 2 7 61" xfId="25777"/>
    <cellStyle name="Validation 3 2 7 62" xfId="25778"/>
    <cellStyle name="Validation 3 2 7 63" xfId="25779"/>
    <cellStyle name="Validation 3 2 7 64" xfId="25780"/>
    <cellStyle name="Validation 3 2 7 65" xfId="25781"/>
    <cellStyle name="Validation 3 2 7 66" xfId="25782"/>
    <cellStyle name="Validation 3 2 7 7" xfId="25783"/>
    <cellStyle name="Validation 3 2 7 8" xfId="25784"/>
    <cellStyle name="Validation 3 2 7 9" xfId="25785"/>
    <cellStyle name="Validation 3 2 8" xfId="25786"/>
    <cellStyle name="Validation 3 2 9" xfId="25787"/>
    <cellStyle name="Validation 3 3" xfId="25788"/>
    <cellStyle name="Validation 3 3 10" xfId="25789"/>
    <cellStyle name="Validation 3 3 11" xfId="25790"/>
    <cellStyle name="Validation 3 3 12" xfId="25791"/>
    <cellStyle name="Validation 3 3 13" xfId="25792"/>
    <cellStyle name="Validation 3 3 14" xfId="25793"/>
    <cellStyle name="Validation 3 3 15" xfId="25794"/>
    <cellStyle name="Validation 3 3 16" xfId="25795"/>
    <cellStyle name="Validation 3 3 17" xfId="25796"/>
    <cellStyle name="Validation 3 3 18" xfId="25797"/>
    <cellStyle name="Validation 3 3 19" xfId="25798"/>
    <cellStyle name="Validation 3 3 2" xfId="25799"/>
    <cellStyle name="Validation 3 3 2 10" xfId="25800"/>
    <cellStyle name="Validation 3 3 2 11" xfId="25801"/>
    <cellStyle name="Validation 3 3 2 12" xfId="25802"/>
    <cellStyle name="Validation 3 3 2 13" xfId="25803"/>
    <cellStyle name="Validation 3 3 2 14" xfId="25804"/>
    <cellStyle name="Validation 3 3 2 15" xfId="25805"/>
    <cellStyle name="Validation 3 3 2 16" xfId="25806"/>
    <cellStyle name="Validation 3 3 2 17" xfId="25807"/>
    <cellStyle name="Validation 3 3 2 18" xfId="25808"/>
    <cellStyle name="Validation 3 3 2 19" xfId="25809"/>
    <cellStyle name="Validation 3 3 2 2" xfId="25810"/>
    <cellStyle name="Validation 3 3 2 20" xfId="25811"/>
    <cellStyle name="Validation 3 3 2 21" xfId="25812"/>
    <cellStyle name="Validation 3 3 2 22" xfId="25813"/>
    <cellStyle name="Validation 3 3 2 23" xfId="25814"/>
    <cellStyle name="Validation 3 3 2 24" xfId="25815"/>
    <cellStyle name="Validation 3 3 2 25" xfId="25816"/>
    <cellStyle name="Validation 3 3 2 26" xfId="25817"/>
    <cellStyle name="Validation 3 3 2 27" xfId="25818"/>
    <cellStyle name="Validation 3 3 2 28" xfId="25819"/>
    <cellStyle name="Validation 3 3 2 29" xfId="25820"/>
    <cellStyle name="Validation 3 3 2 3" xfId="25821"/>
    <cellStyle name="Validation 3 3 2 30" xfId="25822"/>
    <cellStyle name="Validation 3 3 2 31" xfId="25823"/>
    <cellStyle name="Validation 3 3 2 32" xfId="25824"/>
    <cellStyle name="Validation 3 3 2 33" xfId="25825"/>
    <cellStyle name="Validation 3 3 2 34" xfId="25826"/>
    <cellStyle name="Validation 3 3 2 35" xfId="25827"/>
    <cellStyle name="Validation 3 3 2 36" xfId="25828"/>
    <cellStyle name="Validation 3 3 2 37" xfId="25829"/>
    <cellStyle name="Validation 3 3 2 38" xfId="25830"/>
    <cellStyle name="Validation 3 3 2 39" xfId="25831"/>
    <cellStyle name="Validation 3 3 2 4" xfId="25832"/>
    <cellStyle name="Validation 3 3 2 40" xfId="25833"/>
    <cellStyle name="Validation 3 3 2 41" xfId="25834"/>
    <cellStyle name="Validation 3 3 2 42" xfId="25835"/>
    <cellStyle name="Validation 3 3 2 43" xfId="25836"/>
    <cellStyle name="Validation 3 3 2 44" xfId="25837"/>
    <cellStyle name="Validation 3 3 2 45" xfId="25838"/>
    <cellStyle name="Validation 3 3 2 46" xfId="25839"/>
    <cellStyle name="Validation 3 3 2 47" xfId="25840"/>
    <cellStyle name="Validation 3 3 2 48" xfId="25841"/>
    <cellStyle name="Validation 3 3 2 49" xfId="25842"/>
    <cellStyle name="Validation 3 3 2 5" xfId="25843"/>
    <cellStyle name="Validation 3 3 2 50" xfId="25844"/>
    <cellStyle name="Validation 3 3 2 51" xfId="25845"/>
    <cellStyle name="Validation 3 3 2 52" xfId="25846"/>
    <cellStyle name="Validation 3 3 2 53" xfId="25847"/>
    <cellStyle name="Validation 3 3 2 54" xfId="25848"/>
    <cellStyle name="Validation 3 3 2 55" xfId="25849"/>
    <cellStyle name="Validation 3 3 2 56" xfId="25850"/>
    <cellStyle name="Validation 3 3 2 57" xfId="25851"/>
    <cellStyle name="Validation 3 3 2 58" xfId="25852"/>
    <cellStyle name="Validation 3 3 2 59" xfId="25853"/>
    <cellStyle name="Validation 3 3 2 6" xfId="25854"/>
    <cellStyle name="Validation 3 3 2 60" xfId="25855"/>
    <cellStyle name="Validation 3 3 2 61" xfId="25856"/>
    <cellStyle name="Validation 3 3 2 62" xfId="25857"/>
    <cellStyle name="Validation 3 3 2 63" xfId="25858"/>
    <cellStyle name="Validation 3 3 2 64" xfId="25859"/>
    <cellStyle name="Validation 3 3 2 65" xfId="25860"/>
    <cellStyle name="Validation 3 3 2 7" xfId="25861"/>
    <cellStyle name="Validation 3 3 2 8" xfId="25862"/>
    <cellStyle name="Validation 3 3 2 9" xfId="25863"/>
    <cellStyle name="Validation 3 3 20" xfId="25864"/>
    <cellStyle name="Validation 3 3 21" xfId="25865"/>
    <cellStyle name="Validation 3 3 22" xfId="25866"/>
    <cellStyle name="Validation 3 3 23" xfId="25867"/>
    <cellStyle name="Validation 3 3 24" xfId="25868"/>
    <cellStyle name="Validation 3 3 25" xfId="25869"/>
    <cellStyle name="Validation 3 3 26" xfId="25870"/>
    <cellStyle name="Validation 3 3 27" xfId="25871"/>
    <cellStyle name="Validation 3 3 28" xfId="25872"/>
    <cellStyle name="Validation 3 3 29" xfId="25873"/>
    <cellStyle name="Validation 3 3 3" xfId="25874"/>
    <cellStyle name="Validation 3 3 3 10" xfId="25875"/>
    <cellStyle name="Validation 3 3 3 11" xfId="25876"/>
    <cellStyle name="Validation 3 3 3 12" xfId="25877"/>
    <cellStyle name="Validation 3 3 3 13" xfId="25878"/>
    <cellStyle name="Validation 3 3 3 14" xfId="25879"/>
    <cellStyle name="Validation 3 3 3 15" xfId="25880"/>
    <cellStyle name="Validation 3 3 3 16" xfId="25881"/>
    <cellStyle name="Validation 3 3 3 17" xfId="25882"/>
    <cellStyle name="Validation 3 3 3 18" xfId="25883"/>
    <cellStyle name="Validation 3 3 3 19" xfId="25884"/>
    <cellStyle name="Validation 3 3 3 2" xfId="25885"/>
    <cellStyle name="Validation 3 3 3 20" xfId="25886"/>
    <cellStyle name="Validation 3 3 3 21" xfId="25887"/>
    <cellStyle name="Validation 3 3 3 22" xfId="25888"/>
    <cellStyle name="Validation 3 3 3 23" xfId="25889"/>
    <cellStyle name="Validation 3 3 3 24" xfId="25890"/>
    <cellStyle name="Validation 3 3 3 25" xfId="25891"/>
    <cellStyle name="Validation 3 3 3 26" xfId="25892"/>
    <cellStyle name="Validation 3 3 3 27" xfId="25893"/>
    <cellStyle name="Validation 3 3 3 28" xfId="25894"/>
    <cellStyle name="Validation 3 3 3 29" xfId="25895"/>
    <cellStyle name="Validation 3 3 3 3" xfId="25896"/>
    <cellStyle name="Validation 3 3 3 30" xfId="25897"/>
    <cellStyle name="Validation 3 3 3 31" xfId="25898"/>
    <cellStyle name="Validation 3 3 3 32" xfId="25899"/>
    <cellStyle name="Validation 3 3 3 33" xfId="25900"/>
    <cellStyle name="Validation 3 3 3 34" xfId="25901"/>
    <cellStyle name="Validation 3 3 3 35" xfId="25902"/>
    <cellStyle name="Validation 3 3 3 36" xfId="25903"/>
    <cellStyle name="Validation 3 3 3 37" xfId="25904"/>
    <cellStyle name="Validation 3 3 3 38" xfId="25905"/>
    <cellStyle name="Validation 3 3 3 39" xfId="25906"/>
    <cellStyle name="Validation 3 3 3 4" xfId="25907"/>
    <cellStyle name="Validation 3 3 3 40" xfId="25908"/>
    <cellStyle name="Validation 3 3 3 41" xfId="25909"/>
    <cellStyle name="Validation 3 3 3 42" xfId="25910"/>
    <cellStyle name="Validation 3 3 3 43" xfId="25911"/>
    <cellStyle name="Validation 3 3 3 44" xfId="25912"/>
    <cellStyle name="Validation 3 3 3 45" xfId="25913"/>
    <cellStyle name="Validation 3 3 3 46" xfId="25914"/>
    <cellStyle name="Validation 3 3 3 47" xfId="25915"/>
    <cellStyle name="Validation 3 3 3 48" xfId="25916"/>
    <cellStyle name="Validation 3 3 3 49" xfId="25917"/>
    <cellStyle name="Validation 3 3 3 5" xfId="25918"/>
    <cellStyle name="Validation 3 3 3 50" xfId="25919"/>
    <cellStyle name="Validation 3 3 3 51" xfId="25920"/>
    <cellStyle name="Validation 3 3 3 52" xfId="25921"/>
    <cellStyle name="Validation 3 3 3 53" xfId="25922"/>
    <cellStyle name="Validation 3 3 3 54" xfId="25923"/>
    <cellStyle name="Validation 3 3 3 55" xfId="25924"/>
    <cellStyle name="Validation 3 3 3 56" xfId="25925"/>
    <cellStyle name="Validation 3 3 3 57" xfId="25926"/>
    <cellStyle name="Validation 3 3 3 58" xfId="25927"/>
    <cellStyle name="Validation 3 3 3 59" xfId="25928"/>
    <cellStyle name="Validation 3 3 3 6" xfId="25929"/>
    <cellStyle name="Validation 3 3 3 60" xfId="25930"/>
    <cellStyle name="Validation 3 3 3 61" xfId="25931"/>
    <cellStyle name="Validation 3 3 3 62" xfId="25932"/>
    <cellStyle name="Validation 3 3 3 63" xfId="25933"/>
    <cellStyle name="Validation 3 3 3 64" xfId="25934"/>
    <cellStyle name="Validation 3 3 3 65" xfId="25935"/>
    <cellStyle name="Validation 3 3 3 66" xfId="25936"/>
    <cellStyle name="Validation 3 3 3 7" xfId="25937"/>
    <cellStyle name="Validation 3 3 3 8" xfId="25938"/>
    <cellStyle name="Validation 3 3 3 9" xfId="25939"/>
    <cellStyle name="Validation 3 3 30" xfId="25940"/>
    <cellStyle name="Validation 3 3 31" xfId="25941"/>
    <cellStyle name="Validation 3 3 32" xfId="25942"/>
    <cellStyle name="Validation 3 3 33" xfId="25943"/>
    <cellStyle name="Validation 3 3 4" xfId="25944"/>
    <cellStyle name="Validation 3 3 5" xfId="25945"/>
    <cellStyle name="Validation 3 3 6" xfId="25946"/>
    <cellStyle name="Validation 3 3 7" xfId="25947"/>
    <cellStyle name="Validation 3 3 8" xfId="25948"/>
    <cellStyle name="Validation 3 3 9" xfId="25949"/>
    <cellStyle name="Validation 4" xfId="25950"/>
    <cellStyle name="Validation 4 2" xfId="25951"/>
    <cellStyle name="Validation 4 2 10" xfId="25952"/>
    <cellStyle name="Validation 4 2 11" xfId="25953"/>
    <cellStyle name="Validation 4 2 12" xfId="25954"/>
    <cellStyle name="Validation 4 2 13" xfId="25955"/>
    <cellStyle name="Validation 4 2 14" xfId="25956"/>
    <cellStyle name="Validation 4 2 15" xfId="25957"/>
    <cellStyle name="Validation 4 2 16" xfId="25958"/>
    <cellStyle name="Validation 4 2 17" xfId="25959"/>
    <cellStyle name="Validation 4 2 18" xfId="25960"/>
    <cellStyle name="Validation 4 2 19" xfId="25961"/>
    <cellStyle name="Validation 4 2 2" xfId="25962"/>
    <cellStyle name="Validation 4 2 2 10" xfId="25963"/>
    <cellStyle name="Validation 4 2 2 11" xfId="25964"/>
    <cellStyle name="Validation 4 2 2 12" xfId="25965"/>
    <cellStyle name="Validation 4 2 2 13" xfId="25966"/>
    <cellStyle name="Validation 4 2 2 14" xfId="25967"/>
    <cellStyle name="Validation 4 2 2 15" xfId="25968"/>
    <cellStyle name="Validation 4 2 2 16" xfId="25969"/>
    <cellStyle name="Validation 4 2 2 17" xfId="25970"/>
    <cellStyle name="Validation 4 2 2 18" xfId="25971"/>
    <cellStyle name="Validation 4 2 2 19" xfId="25972"/>
    <cellStyle name="Validation 4 2 2 2" xfId="25973"/>
    <cellStyle name="Validation 4 2 2 20" xfId="25974"/>
    <cellStyle name="Validation 4 2 2 21" xfId="25975"/>
    <cellStyle name="Validation 4 2 2 22" xfId="25976"/>
    <cellStyle name="Validation 4 2 2 23" xfId="25977"/>
    <cellStyle name="Validation 4 2 2 24" xfId="25978"/>
    <cellStyle name="Validation 4 2 2 25" xfId="25979"/>
    <cellStyle name="Validation 4 2 2 26" xfId="25980"/>
    <cellStyle name="Validation 4 2 2 27" xfId="25981"/>
    <cellStyle name="Validation 4 2 2 28" xfId="25982"/>
    <cellStyle name="Validation 4 2 2 29" xfId="25983"/>
    <cellStyle name="Validation 4 2 2 3" xfId="25984"/>
    <cellStyle name="Validation 4 2 2 30" xfId="25985"/>
    <cellStyle name="Validation 4 2 2 31" xfId="25986"/>
    <cellStyle name="Validation 4 2 2 32" xfId="25987"/>
    <cellStyle name="Validation 4 2 2 33" xfId="25988"/>
    <cellStyle name="Validation 4 2 2 34" xfId="25989"/>
    <cellStyle name="Validation 4 2 2 35" xfId="25990"/>
    <cellStyle name="Validation 4 2 2 36" xfId="25991"/>
    <cellStyle name="Validation 4 2 2 37" xfId="25992"/>
    <cellStyle name="Validation 4 2 2 38" xfId="25993"/>
    <cellStyle name="Validation 4 2 2 39" xfId="25994"/>
    <cellStyle name="Validation 4 2 2 4" xfId="25995"/>
    <cellStyle name="Validation 4 2 2 40" xfId="25996"/>
    <cellStyle name="Validation 4 2 2 41" xfId="25997"/>
    <cellStyle name="Validation 4 2 2 42" xfId="25998"/>
    <cellStyle name="Validation 4 2 2 43" xfId="25999"/>
    <cellStyle name="Validation 4 2 2 44" xfId="26000"/>
    <cellStyle name="Validation 4 2 2 45" xfId="26001"/>
    <cellStyle name="Validation 4 2 2 46" xfId="26002"/>
    <cellStyle name="Validation 4 2 2 47" xfId="26003"/>
    <cellStyle name="Validation 4 2 2 48" xfId="26004"/>
    <cellStyle name="Validation 4 2 2 49" xfId="26005"/>
    <cellStyle name="Validation 4 2 2 5" xfId="26006"/>
    <cellStyle name="Validation 4 2 2 50" xfId="26007"/>
    <cellStyle name="Validation 4 2 2 51" xfId="26008"/>
    <cellStyle name="Validation 4 2 2 52" xfId="26009"/>
    <cellStyle name="Validation 4 2 2 53" xfId="26010"/>
    <cellStyle name="Validation 4 2 2 54" xfId="26011"/>
    <cellStyle name="Validation 4 2 2 55" xfId="26012"/>
    <cellStyle name="Validation 4 2 2 56" xfId="26013"/>
    <cellStyle name="Validation 4 2 2 57" xfId="26014"/>
    <cellStyle name="Validation 4 2 2 58" xfId="26015"/>
    <cellStyle name="Validation 4 2 2 59" xfId="26016"/>
    <cellStyle name="Validation 4 2 2 6" xfId="26017"/>
    <cellStyle name="Validation 4 2 2 60" xfId="26018"/>
    <cellStyle name="Validation 4 2 2 61" xfId="26019"/>
    <cellStyle name="Validation 4 2 2 62" xfId="26020"/>
    <cellStyle name="Validation 4 2 2 63" xfId="26021"/>
    <cellStyle name="Validation 4 2 2 64" xfId="26022"/>
    <cellStyle name="Validation 4 2 2 65" xfId="26023"/>
    <cellStyle name="Validation 4 2 2 7" xfId="26024"/>
    <cellStyle name="Validation 4 2 2 8" xfId="26025"/>
    <cellStyle name="Validation 4 2 2 9" xfId="26026"/>
    <cellStyle name="Validation 4 2 20" xfId="26027"/>
    <cellStyle name="Validation 4 2 21" xfId="26028"/>
    <cellStyle name="Validation 4 2 22" xfId="26029"/>
    <cellStyle name="Validation 4 2 23" xfId="26030"/>
    <cellStyle name="Validation 4 2 24" xfId="26031"/>
    <cellStyle name="Validation 4 2 25" xfId="26032"/>
    <cellStyle name="Validation 4 2 26" xfId="26033"/>
    <cellStyle name="Validation 4 2 27" xfId="26034"/>
    <cellStyle name="Validation 4 2 28" xfId="26035"/>
    <cellStyle name="Validation 4 2 29" xfId="26036"/>
    <cellStyle name="Validation 4 2 3" xfId="26037"/>
    <cellStyle name="Validation 4 2 3 10" xfId="26038"/>
    <cellStyle name="Validation 4 2 3 11" xfId="26039"/>
    <cellStyle name="Validation 4 2 3 12" xfId="26040"/>
    <cellStyle name="Validation 4 2 3 13" xfId="26041"/>
    <cellStyle name="Validation 4 2 3 14" xfId="26042"/>
    <cellStyle name="Validation 4 2 3 15" xfId="26043"/>
    <cellStyle name="Validation 4 2 3 16" xfId="26044"/>
    <cellStyle name="Validation 4 2 3 17" xfId="26045"/>
    <cellStyle name="Validation 4 2 3 18" xfId="26046"/>
    <cellStyle name="Validation 4 2 3 19" xfId="26047"/>
    <cellStyle name="Validation 4 2 3 2" xfId="26048"/>
    <cellStyle name="Validation 4 2 3 20" xfId="26049"/>
    <cellStyle name="Validation 4 2 3 21" xfId="26050"/>
    <cellStyle name="Validation 4 2 3 22" xfId="26051"/>
    <cellStyle name="Validation 4 2 3 23" xfId="26052"/>
    <cellStyle name="Validation 4 2 3 24" xfId="26053"/>
    <cellStyle name="Validation 4 2 3 25" xfId="26054"/>
    <cellStyle name="Validation 4 2 3 26" xfId="26055"/>
    <cellStyle name="Validation 4 2 3 27" xfId="26056"/>
    <cellStyle name="Validation 4 2 3 28" xfId="26057"/>
    <cellStyle name="Validation 4 2 3 29" xfId="26058"/>
    <cellStyle name="Validation 4 2 3 3" xfId="26059"/>
    <cellStyle name="Validation 4 2 3 30" xfId="26060"/>
    <cellStyle name="Validation 4 2 3 31" xfId="26061"/>
    <cellStyle name="Validation 4 2 3 32" xfId="26062"/>
    <cellStyle name="Validation 4 2 3 33" xfId="26063"/>
    <cellStyle name="Validation 4 2 3 34" xfId="26064"/>
    <cellStyle name="Validation 4 2 3 35" xfId="26065"/>
    <cellStyle name="Validation 4 2 3 36" xfId="26066"/>
    <cellStyle name="Validation 4 2 3 37" xfId="26067"/>
    <cellStyle name="Validation 4 2 3 38" xfId="26068"/>
    <cellStyle name="Validation 4 2 3 39" xfId="26069"/>
    <cellStyle name="Validation 4 2 3 4" xfId="26070"/>
    <cellStyle name="Validation 4 2 3 40" xfId="26071"/>
    <cellStyle name="Validation 4 2 3 41" xfId="26072"/>
    <cellStyle name="Validation 4 2 3 42" xfId="26073"/>
    <cellStyle name="Validation 4 2 3 43" xfId="26074"/>
    <cellStyle name="Validation 4 2 3 44" xfId="26075"/>
    <cellStyle name="Validation 4 2 3 45" xfId="26076"/>
    <cellStyle name="Validation 4 2 3 46" xfId="26077"/>
    <cellStyle name="Validation 4 2 3 47" xfId="26078"/>
    <cellStyle name="Validation 4 2 3 48" xfId="26079"/>
    <cellStyle name="Validation 4 2 3 49" xfId="26080"/>
    <cellStyle name="Validation 4 2 3 5" xfId="26081"/>
    <cellStyle name="Validation 4 2 3 50" xfId="26082"/>
    <cellStyle name="Validation 4 2 3 51" xfId="26083"/>
    <cellStyle name="Validation 4 2 3 52" xfId="26084"/>
    <cellStyle name="Validation 4 2 3 53" xfId="26085"/>
    <cellStyle name="Validation 4 2 3 54" xfId="26086"/>
    <cellStyle name="Validation 4 2 3 55" xfId="26087"/>
    <cellStyle name="Validation 4 2 3 56" xfId="26088"/>
    <cellStyle name="Validation 4 2 3 57" xfId="26089"/>
    <cellStyle name="Validation 4 2 3 58" xfId="26090"/>
    <cellStyle name="Validation 4 2 3 59" xfId="26091"/>
    <cellStyle name="Validation 4 2 3 6" xfId="26092"/>
    <cellStyle name="Validation 4 2 3 60" xfId="26093"/>
    <cellStyle name="Validation 4 2 3 61" xfId="26094"/>
    <cellStyle name="Validation 4 2 3 62" xfId="26095"/>
    <cellStyle name="Validation 4 2 3 63" xfId="26096"/>
    <cellStyle name="Validation 4 2 3 64" xfId="26097"/>
    <cellStyle name="Validation 4 2 3 65" xfId="26098"/>
    <cellStyle name="Validation 4 2 3 66" xfId="26099"/>
    <cellStyle name="Validation 4 2 3 7" xfId="26100"/>
    <cellStyle name="Validation 4 2 3 8" xfId="26101"/>
    <cellStyle name="Validation 4 2 3 9" xfId="26102"/>
    <cellStyle name="Validation 4 2 30" xfId="26103"/>
    <cellStyle name="Validation 4 2 31" xfId="26104"/>
    <cellStyle name="Validation 4 2 32" xfId="26105"/>
    <cellStyle name="Validation 4 2 33" xfId="26106"/>
    <cellStyle name="Validation 4 2 4" xfId="26107"/>
    <cellStyle name="Validation 4 2 5" xfId="26108"/>
    <cellStyle name="Validation 4 2 6" xfId="26109"/>
    <cellStyle name="Validation 4 2 7" xfId="26110"/>
    <cellStyle name="Validation 4 2 8" xfId="26111"/>
    <cellStyle name="Validation 4 2 9" xfId="26112"/>
    <cellStyle name="Validation 4 3" xfId="26113"/>
    <cellStyle name="Validation 4 3 10" xfId="26114"/>
    <cellStyle name="Validation 4 3 11" xfId="26115"/>
    <cellStyle name="Validation 4 3 12" xfId="26116"/>
    <cellStyle name="Validation 4 3 13" xfId="26117"/>
    <cellStyle name="Validation 4 3 14" xfId="26118"/>
    <cellStyle name="Validation 4 3 15" xfId="26119"/>
    <cellStyle name="Validation 4 3 16" xfId="26120"/>
    <cellStyle name="Validation 4 3 17" xfId="26121"/>
    <cellStyle name="Validation 4 3 18" xfId="26122"/>
    <cellStyle name="Validation 4 3 19" xfId="26123"/>
    <cellStyle name="Validation 4 3 2" xfId="26124"/>
    <cellStyle name="Validation 4 3 2 10" xfId="26125"/>
    <cellStyle name="Validation 4 3 2 11" xfId="26126"/>
    <cellStyle name="Validation 4 3 2 12" xfId="26127"/>
    <cellStyle name="Validation 4 3 2 13" xfId="26128"/>
    <cellStyle name="Validation 4 3 2 14" xfId="26129"/>
    <cellStyle name="Validation 4 3 2 15" xfId="26130"/>
    <cellStyle name="Validation 4 3 2 16" xfId="26131"/>
    <cellStyle name="Validation 4 3 2 17" xfId="26132"/>
    <cellStyle name="Validation 4 3 2 18" xfId="26133"/>
    <cellStyle name="Validation 4 3 2 19" xfId="26134"/>
    <cellStyle name="Validation 4 3 2 2" xfId="26135"/>
    <cellStyle name="Validation 4 3 2 20" xfId="26136"/>
    <cellStyle name="Validation 4 3 2 21" xfId="26137"/>
    <cellStyle name="Validation 4 3 2 22" xfId="26138"/>
    <cellStyle name="Validation 4 3 2 23" xfId="26139"/>
    <cellStyle name="Validation 4 3 2 24" xfId="26140"/>
    <cellStyle name="Validation 4 3 2 25" xfId="26141"/>
    <cellStyle name="Validation 4 3 2 26" xfId="26142"/>
    <cellStyle name="Validation 4 3 2 27" xfId="26143"/>
    <cellStyle name="Validation 4 3 2 28" xfId="26144"/>
    <cellStyle name="Validation 4 3 2 29" xfId="26145"/>
    <cellStyle name="Validation 4 3 2 3" xfId="26146"/>
    <cellStyle name="Validation 4 3 2 30" xfId="26147"/>
    <cellStyle name="Validation 4 3 2 31" xfId="26148"/>
    <cellStyle name="Validation 4 3 2 32" xfId="26149"/>
    <cellStyle name="Validation 4 3 2 33" xfId="26150"/>
    <cellStyle name="Validation 4 3 2 34" xfId="26151"/>
    <cellStyle name="Validation 4 3 2 35" xfId="26152"/>
    <cellStyle name="Validation 4 3 2 36" xfId="26153"/>
    <cellStyle name="Validation 4 3 2 37" xfId="26154"/>
    <cellStyle name="Validation 4 3 2 38" xfId="26155"/>
    <cellStyle name="Validation 4 3 2 39" xfId="26156"/>
    <cellStyle name="Validation 4 3 2 4" xfId="26157"/>
    <cellStyle name="Validation 4 3 2 40" xfId="26158"/>
    <cellStyle name="Validation 4 3 2 41" xfId="26159"/>
    <cellStyle name="Validation 4 3 2 42" xfId="26160"/>
    <cellStyle name="Validation 4 3 2 43" xfId="26161"/>
    <cellStyle name="Validation 4 3 2 44" xfId="26162"/>
    <cellStyle name="Validation 4 3 2 45" xfId="26163"/>
    <cellStyle name="Validation 4 3 2 46" xfId="26164"/>
    <cellStyle name="Validation 4 3 2 47" xfId="26165"/>
    <cellStyle name="Validation 4 3 2 48" xfId="26166"/>
    <cellStyle name="Validation 4 3 2 49" xfId="26167"/>
    <cellStyle name="Validation 4 3 2 5" xfId="26168"/>
    <cellStyle name="Validation 4 3 2 50" xfId="26169"/>
    <cellStyle name="Validation 4 3 2 51" xfId="26170"/>
    <cellStyle name="Validation 4 3 2 52" xfId="26171"/>
    <cellStyle name="Validation 4 3 2 53" xfId="26172"/>
    <cellStyle name="Validation 4 3 2 54" xfId="26173"/>
    <cellStyle name="Validation 4 3 2 55" xfId="26174"/>
    <cellStyle name="Validation 4 3 2 56" xfId="26175"/>
    <cellStyle name="Validation 4 3 2 57" xfId="26176"/>
    <cellStyle name="Validation 4 3 2 58" xfId="26177"/>
    <cellStyle name="Validation 4 3 2 59" xfId="26178"/>
    <cellStyle name="Validation 4 3 2 6" xfId="26179"/>
    <cellStyle name="Validation 4 3 2 60" xfId="26180"/>
    <cellStyle name="Validation 4 3 2 61" xfId="26181"/>
    <cellStyle name="Validation 4 3 2 62" xfId="26182"/>
    <cellStyle name="Validation 4 3 2 63" xfId="26183"/>
    <cellStyle name="Validation 4 3 2 64" xfId="26184"/>
    <cellStyle name="Validation 4 3 2 65" xfId="26185"/>
    <cellStyle name="Validation 4 3 2 7" xfId="26186"/>
    <cellStyle name="Validation 4 3 2 8" xfId="26187"/>
    <cellStyle name="Validation 4 3 2 9" xfId="26188"/>
    <cellStyle name="Validation 4 3 20" xfId="26189"/>
    <cellStyle name="Validation 4 3 21" xfId="26190"/>
    <cellStyle name="Validation 4 3 22" xfId="26191"/>
    <cellStyle name="Validation 4 3 23" xfId="26192"/>
    <cellStyle name="Validation 4 3 24" xfId="26193"/>
    <cellStyle name="Validation 4 3 25" xfId="26194"/>
    <cellStyle name="Validation 4 3 26" xfId="26195"/>
    <cellStyle name="Validation 4 3 27" xfId="26196"/>
    <cellStyle name="Validation 4 3 28" xfId="26197"/>
    <cellStyle name="Validation 4 3 29" xfId="26198"/>
    <cellStyle name="Validation 4 3 3" xfId="26199"/>
    <cellStyle name="Validation 4 3 3 10" xfId="26200"/>
    <cellStyle name="Validation 4 3 3 11" xfId="26201"/>
    <cellStyle name="Validation 4 3 3 12" xfId="26202"/>
    <cellStyle name="Validation 4 3 3 13" xfId="26203"/>
    <cellStyle name="Validation 4 3 3 14" xfId="26204"/>
    <cellStyle name="Validation 4 3 3 15" xfId="26205"/>
    <cellStyle name="Validation 4 3 3 16" xfId="26206"/>
    <cellStyle name="Validation 4 3 3 17" xfId="26207"/>
    <cellStyle name="Validation 4 3 3 18" xfId="26208"/>
    <cellStyle name="Validation 4 3 3 19" xfId="26209"/>
    <cellStyle name="Validation 4 3 3 2" xfId="26210"/>
    <cellStyle name="Validation 4 3 3 20" xfId="26211"/>
    <cellStyle name="Validation 4 3 3 21" xfId="26212"/>
    <cellStyle name="Validation 4 3 3 22" xfId="26213"/>
    <cellStyle name="Validation 4 3 3 23" xfId="26214"/>
    <cellStyle name="Validation 4 3 3 24" xfId="26215"/>
    <cellStyle name="Validation 4 3 3 25" xfId="26216"/>
    <cellStyle name="Validation 4 3 3 26" xfId="26217"/>
    <cellStyle name="Validation 4 3 3 27" xfId="26218"/>
    <cellStyle name="Validation 4 3 3 28" xfId="26219"/>
    <cellStyle name="Validation 4 3 3 29" xfId="26220"/>
    <cellStyle name="Validation 4 3 3 3" xfId="26221"/>
    <cellStyle name="Validation 4 3 3 30" xfId="26222"/>
    <cellStyle name="Validation 4 3 3 31" xfId="26223"/>
    <cellStyle name="Validation 4 3 3 32" xfId="26224"/>
    <cellStyle name="Validation 4 3 3 33" xfId="26225"/>
    <cellStyle name="Validation 4 3 3 34" xfId="26226"/>
    <cellStyle name="Validation 4 3 3 35" xfId="26227"/>
    <cellStyle name="Validation 4 3 3 36" xfId="26228"/>
    <cellStyle name="Validation 4 3 3 37" xfId="26229"/>
    <cellStyle name="Validation 4 3 3 38" xfId="26230"/>
    <cellStyle name="Validation 4 3 3 39" xfId="26231"/>
    <cellStyle name="Validation 4 3 3 4" xfId="26232"/>
    <cellStyle name="Validation 4 3 3 40" xfId="26233"/>
    <cellStyle name="Validation 4 3 3 41" xfId="26234"/>
    <cellStyle name="Validation 4 3 3 42" xfId="26235"/>
    <cellStyle name="Validation 4 3 3 43" xfId="26236"/>
    <cellStyle name="Validation 4 3 3 44" xfId="26237"/>
    <cellStyle name="Validation 4 3 3 45" xfId="26238"/>
    <cellStyle name="Validation 4 3 3 46" xfId="26239"/>
    <cellStyle name="Validation 4 3 3 47" xfId="26240"/>
    <cellStyle name="Validation 4 3 3 48" xfId="26241"/>
    <cellStyle name="Validation 4 3 3 49" xfId="26242"/>
    <cellStyle name="Validation 4 3 3 5" xfId="26243"/>
    <cellStyle name="Validation 4 3 3 50" xfId="26244"/>
    <cellStyle name="Validation 4 3 3 51" xfId="26245"/>
    <cellStyle name="Validation 4 3 3 52" xfId="26246"/>
    <cellStyle name="Validation 4 3 3 53" xfId="26247"/>
    <cellStyle name="Validation 4 3 3 54" xfId="26248"/>
    <cellStyle name="Validation 4 3 3 55" xfId="26249"/>
    <cellStyle name="Validation 4 3 3 56" xfId="26250"/>
    <cellStyle name="Validation 4 3 3 57" xfId="26251"/>
    <cellStyle name="Validation 4 3 3 58" xfId="26252"/>
    <cellStyle name="Validation 4 3 3 59" xfId="26253"/>
    <cellStyle name="Validation 4 3 3 6" xfId="26254"/>
    <cellStyle name="Validation 4 3 3 60" xfId="26255"/>
    <cellStyle name="Validation 4 3 3 61" xfId="26256"/>
    <cellStyle name="Validation 4 3 3 62" xfId="26257"/>
    <cellStyle name="Validation 4 3 3 63" xfId="26258"/>
    <cellStyle name="Validation 4 3 3 64" xfId="26259"/>
    <cellStyle name="Validation 4 3 3 65" xfId="26260"/>
    <cellStyle name="Validation 4 3 3 66" xfId="26261"/>
    <cellStyle name="Validation 4 3 3 7" xfId="26262"/>
    <cellStyle name="Validation 4 3 3 8" xfId="26263"/>
    <cellStyle name="Validation 4 3 3 9" xfId="26264"/>
    <cellStyle name="Validation 4 3 30" xfId="26265"/>
    <cellStyle name="Validation 4 3 31" xfId="26266"/>
    <cellStyle name="Validation 4 3 32" xfId="26267"/>
    <cellStyle name="Validation 4 3 33" xfId="26268"/>
    <cellStyle name="Validation 4 3 4" xfId="26269"/>
    <cellStyle name="Validation 4 3 5" xfId="26270"/>
    <cellStyle name="Validation 4 3 6" xfId="26271"/>
    <cellStyle name="Validation 4 3 7" xfId="26272"/>
    <cellStyle name="Validation 4 3 8" xfId="26273"/>
    <cellStyle name="Validation 4 3 9" xfId="26274"/>
    <cellStyle name="Validation 4 4" xfId="26275"/>
    <cellStyle name="Validation 4 4 10" xfId="26276"/>
    <cellStyle name="Validation 4 4 11" xfId="26277"/>
    <cellStyle name="Validation 4 4 12" xfId="26278"/>
    <cellStyle name="Validation 4 4 13" xfId="26279"/>
    <cellStyle name="Validation 4 4 14" xfId="26280"/>
    <cellStyle name="Validation 4 4 15" xfId="26281"/>
    <cellStyle name="Validation 4 4 16" xfId="26282"/>
    <cellStyle name="Validation 4 4 17" xfId="26283"/>
    <cellStyle name="Validation 4 4 18" xfId="26284"/>
    <cellStyle name="Validation 4 4 19" xfId="26285"/>
    <cellStyle name="Validation 4 4 2" xfId="26286"/>
    <cellStyle name="Validation 4 4 2 2" xfId="26287"/>
    <cellStyle name="Validation 4 4 2 3" xfId="26288"/>
    <cellStyle name="Validation 4 4 20" xfId="26289"/>
    <cellStyle name="Validation 4 4 21" xfId="26290"/>
    <cellStyle name="Validation 4 4 22" xfId="26291"/>
    <cellStyle name="Validation 4 4 23" xfId="26292"/>
    <cellStyle name="Validation 4 4 24" xfId="26293"/>
    <cellStyle name="Validation 4 4 25" xfId="26294"/>
    <cellStyle name="Validation 4 4 26" xfId="26295"/>
    <cellStyle name="Validation 4 4 27" xfId="26296"/>
    <cellStyle name="Validation 4 4 28" xfId="26297"/>
    <cellStyle name="Validation 4 4 29" xfId="26298"/>
    <cellStyle name="Validation 4 4 3" xfId="26299"/>
    <cellStyle name="Validation 4 4 30" xfId="26300"/>
    <cellStyle name="Validation 4 4 31" xfId="26301"/>
    <cellStyle name="Validation 4 4 32" xfId="26302"/>
    <cellStyle name="Validation 4 4 33" xfId="26303"/>
    <cellStyle name="Validation 4 4 34" xfId="26304"/>
    <cellStyle name="Validation 4 4 35" xfId="26305"/>
    <cellStyle name="Validation 4 4 4" xfId="26306"/>
    <cellStyle name="Validation 4 4 5" xfId="26307"/>
    <cellStyle name="Validation 4 4 6" xfId="26308"/>
    <cellStyle name="Validation 4 4 7" xfId="26309"/>
    <cellStyle name="Validation 4 4 8" xfId="26310"/>
    <cellStyle name="Validation 4 4 9" xfId="26311"/>
    <cellStyle name="Validation 4 5" xfId="26312"/>
    <cellStyle name="Validation 4 5 10" xfId="26313"/>
    <cellStyle name="Validation 4 5 11" xfId="26314"/>
    <cellStyle name="Validation 4 5 12" xfId="26315"/>
    <cellStyle name="Validation 4 5 13" xfId="26316"/>
    <cellStyle name="Validation 4 5 14" xfId="26317"/>
    <cellStyle name="Validation 4 5 15" xfId="26318"/>
    <cellStyle name="Validation 4 5 16" xfId="26319"/>
    <cellStyle name="Validation 4 5 17" xfId="26320"/>
    <cellStyle name="Validation 4 5 18" xfId="26321"/>
    <cellStyle name="Validation 4 5 19" xfId="26322"/>
    <cellStyle name="Validation 4 5 2" xfId="26323"/>
    <cellStyle name="Validation 4 5 2 10" xfId="26324"/>
    <cellStyle name="Validation 4 5 2 11" xfId="26325"/>
    <cellStyle name="Validation 4 5 2 12" xfId="26326"/>
    <cellStyle name="Validation 4 5 2 13" xfId="26327"/>
    <cellStyle name="Validation 4 5 2 14" xfId="26328"/>
    <cellStyle name="Validation 4 5 2 15" xfId="26329"/>
    <cellStyle name="Validation 4 5 2 16" xfId="26330"/>
    <cellStyle name="Validation 4 5 2 17" xfId="26331"/>
    <cellStyle name="Validation 4 5 2 18" xfId="26332"/>
    <cellStyle name="Validation 4 5 2 19" xfId="26333"/>
    <cellStyle name="Validation 4 5 2 2" xfId="26334"/>
    <cellStyle name="Validation 4 5 2 20" xfId="26335"/>
    <cellStyle name="Validation 4 5 2 21" xfId="26336"/>
    <cellStyle name="Validation 4 5 2 22" xfId="26337"/>
    <cellStyle name="Validation 4 5 2 23" xfId="26338"/>
    <cellStyle name="Validation 4 5 2 24" xfId="26339"/>
    <cellStyle name="Validation 4 5 2 25" xfId="26340"/>
    <cellStyle name="Validation 4 5 2 26" xfId="26341"/>
    <cellStyle name="Validation 4 5 2 27" xfId="26342"/>
    <cellStyle name="Validation 4 5 2 28" xfId="26343"/>
    <cellStyle name="Validation 4 5 2 29" xfId="26344"/>
    <cellStyle name="Validation 4 5 2 3" xfId="26345"/>
    <cellStyle name="Validation 4 5 2 30" xfId="26346"/>
    <cellStyle name="Validation 4 5 2 31" xfId="26347"/>
    <cellStyle name="Validation 4 5 2 32" xfId="26348"/>
    <cellStyle name="Validation 4 5 2 33" xfId="26349"/>
    <cellStyle name="Validation 4 5 2 34" xfId="26350"/>
    <cellStyle name="Validation 4 5 2 35" xfId="26351"/>
    <cellStyle name="Validation 4 5 2 36" xfId="26352"/>
    <cellStyle name="Validation 4 5 2 37" xfId="26353"/>
    <cellStyle name="Validation 4 5 2 38" xfId="26354"/>
    <cellStyle name="Validation 4 5 2 39" xfId="26355"/>
    <cellStyle name="Validation 4 5 2 4" xfId="26356"/>
    <cellStyle name="Validation 4 5 2 40" xfId="26357"/>
    <cellStyle name="Validation 4 5 2 41" xfId="26358"/>
    <cellStyle name="Validation 4 5 2 42" xfId="26359"/>
    <cellStyle name="Validation 4 5 2 43" xfId="26360"/>
    <cellStyle name="Validation 4 5 2 44" xfId="26361"/>
    <cellStyle name="Validation 4 5 2 45" xfId="26362"/>
    <cellStyle name="Validation 4 5 2 46" xfId="26363"/>
    <cellStyle name="Validation 4 5 2 47" xfId="26364"/>
    <cellStyle name="Validation 4 5 2 48" xfId="26365"/>
    <cellStyle name="Validation 4 5 2 49" xfId="26366"/>
    <cellStyle name="Validation 4 5 2 5" xfId="26367"/>
    <cellStyle name="Validation 4 5 2 50" xfId="26368"/>
    <cellStyle name="Validation 4 5 2 51" xfId="26369"/>
    <cellStyle name="Validation 4 5 2 52" xfId="26370"/>
    <cellStyle name="Validation 4 5 2 53" xfId="26371"/>
    <cellStyle name="Validation 4 5 2 54" xfId="26372"/>
    <cellStyle name="Validation 4 5 2 55" xfId="26373"/>
    <cellStyle name="Validation 4 5 2 56" xfId="26374"/>
    <cellStyle name="Validation 4 5 2 57" xfId="26375"/>
    <cellStyle name="Validation 4 5 2 58" xfId="26376"/>
    <cellStyle name="Validation 4 5 2 59" xfId="26377"/>
    <cellStyle name="Validation 4 5 2 6" xfId="26378"/>
    <cellStyle name="Validation 4 5 2 60" xfId="26379"/>
    <cellStyle name="Validation 4 5 2 61" xfId="26380"/>
    <cellStyle name="Validation 4 5 2 62" xfId="26381"/>
    <cellStyle name="Validation 4 5 2 63" xfId="26382"/>
    <cellStyle name="Validation 4 5 2 64" xfId="26383"/>
    <cellStyle name="Validation 4 5 2 65" xfId="26384"/>
    <cellStyle name="Validation 4 5 2 7" xfId="26385"/>
    <cellStyle name="Validation 4 5 2 8" xfId="26386"/>
    <cellStyle name="Validation 4 5 2 9" xfId="26387"/>
    <cellStyle name="Validation 4 5 20" xfId="26388"/>
    <cellStyle name="Validation 4 5 21" xfId="26389"/>
    <cellStyle name="Validation 4 5 22" xfId="26390"/>
    <cellStyle name="Validation 4 5 23" xfId="26391"/>
    <cellStyle name="Validation 4 5 24" xfId="26392"/>
    <cellStyle name="Validation 4 5 25" xfId="26393"/>
    <cellStyle name="Validation 4 5 26" xfId="26394"/>
    <cellStyle name="Validation 4 5 27" xfId="26395"/>
    <cellStyle name="Validation 4 5 28" xfId="26396"/>
    <cellStyle name="Validation 4 5 29" xfId="26397"/>
    <cellStyle name="Validation 4 5 3" xfId="26398"/>
    <cellStyle name="Validation 4 5 3 10" xfId="26399"/>
    <cellStyle name="Validation 4 5 3 11" xfId="26400"/>
    <cellStyle name="Validation 4 5 3 12" xfId="26401"/>
    <cellStyle name="Validation 4 5 3 13" xfId="26402"/>
    <cellStyle name="Validation 4 5 3 14" xfId="26403"/>
    <cellStyle name="Validation 4 5 3 15" xfId="26404"/>
    <cellStyle name="Validation 4 5 3 16" xfId="26405"/>
    <cellStyle name="Validation 4 5 3 17" xfId="26406"/>
    <cellStyle name="Validation 4 5 3 18" xfId="26407"/>
    <cellStyle name="Validation 4 5 3 19" xfId="26408"/>
    <cellStyle name="Validation 4 5 3 2" xfId="26409"/>
    <cellStyle name="Validation 4 5 3 20" xfId="26410"/>
    <cellStyle name="Validation 4 5 3 21" xfId="26411"/>
    <cellStyle name="Validation 4 5 3 22" xfId="26412"/>
    <cellStyle name="Validation 4 5 3 23" xfId="26413"/>
    <cellStyle name="Validation 4 5 3 24" xfId="26414"/>
    <cellStyle name="Validation 4 5 3 25" xfId="26415"/>
    <cellStyle name="Validation 4 5 3 26" xfId="26416"/>
    <cellStyle name="Validation 4 5 3 27" xfId="26417"/>
    <cellStyle name="Validation 4 5 3 28" xfId="26418"/>
    <cellStyle name="Validation 4 5 3 29" xfId="26419"/>
    <cellStyle name="Validation 4 5 3 3" xfId="26420"/>
    <cellStyle name="Validation 4 5 3 30" xfId="26421"/>
    <cellStyle name="Validation 4 5 3 31" xfId="26422"/>
    <cellStyle name="Validation 4 5 3 32" xfId="26423"/>
    <cellStyle name="Validation 4 5 3 33" xfId="26424"/>
    <cellStyle name="Validation 4 5 3 34" xfId="26425"/>
    <cellStyle name="Validation 4 5 3 35" xfId="26426"/>
    <cellStyle name="Validation 4 5 3 36" xfId="26427"/>
    <cellStyle name="Validation 4 5 3 37" xfId="26428"/>
    <cellStyle name="Validation 4 5 3 38" xfId="26429"/>
    <cellStyle name="Validation 4 5 3 39" xfId="26430"/>
    <cellStyle name="Validation 4 5 3 4" xfId="26431"/>
    <cellStyle name="Validation 4 5 3 40" xfId="26432"/>
    <cellStyle name="Validation 4 5 3 41" xfId="26433"/>
    <cellStyle name="Validation 4 5 3 42" xfId="26434"/>
    <cellStyle name="Validation 4 5 3 43" xfId="26435"/>
    <cellStyle name="Validation 4 5 3 44" xfId="26436"/>
    <cellStyle name="Validation 4 5 3 45" xfId="26437"/>
    <cellStyle name="Validation 4 5 3 46" xfId="26438"/>
    <cellStyle name="Validation 4 5 3 47" xfId="26439"/>
    <cellStyle name="Validation 4 5 3 48" xfId="26440"/>
    <cellStyle name="Validation 4 5 3 49" xfId="26441"/>
    <cellStyle name="Validation 4 5 3 5" xfId="26442"/>
    <cellStyle name="Validation 4 5 3 50" xfId="26443"/>
    <cellStyle name="Validation 4 5 3 51" xfId="26444"/>
    <cellStyle name="Validation 4 5 3 52" xfId="26445"/>
    <cellStyle name="Validation 4 5 3 53" xfId="26446"/>
    <cellStyle name="Validation 4 5 3 54" xfId="26447"/>
    <cellStyle name="Validation 4 5 3 55" xfId="26448"/>
    <cellStyle name="Validation 4 5 3 56" xfId="26449"/>
    <cellStyle name="Validation 4 5 3 57" xfId="26450"/>
    <cellStyle name="Validation 4 5 3 58" xfId="26451"/>
    <cellStyle name="Validation 4 5 3 59" xfId="26452"/>
    <cellStyle name="Validation 4 5 3 6" xfId="26453"/>
    <cellStyle name="Validation 4 5 3 60" xfId="26454"/>
    <cellStyle name="Validation 4 5 3 61" xfId="26455"/>
    <cellStyle name="Validation 4 5 3 62" xfId="26456"/>
    <cellStyle name="Validation 4 5 3 63" xfId="26457"/>
    <cellStyle name="Validation 4 5 3 64" xfId="26458"/>
    <cellStyle name="Validation 4 5 3 65" xfId="26459"/>
    <cellStyle name="Validation 4 5 3 66" xfId="26460"/>
    <cellStyle name="Validation 4 5 3 7" xfId="26461"/>
    <cellStyle name="Validation 4 5 3 8" xfId="26462"/>
    <cellStyle name="Validation 4 5 3 9" xfId="26463"/>
    <cellStyle name="Validation 4 5 30" xfId="26464"/>
    <cellStyle name="Validation 4 5 31" xfId="26465"/>
    <cellStyle name="Validation 4 5 32" xfId="26466"/>
    <cellStyle name="Validation 4 5 33" xfId="26467"/>
    <cellStyle name="Validation 4 5 4" xfId="26468"/>
    <cellStyle name="Validation 4 5 5" xfId="26469"/>
    <cellStyle name="Validation 4 5 6" xfId="26470"/>
    <cellStyle name="Validation 4 5 7" xfId="26471"/>
    <cellStyle name="Validation 4 5 8" xfId="26472"/>
    <cellStyle name="Validation 4 5 9" xfId="26473"/>
    <cellStyle name="Validation 4 6" xfId="26474"/>
    <cellStyle name="Validation 4 6 10" xfId="26475"/>
    <cellStyle name="Validation 4 6 11" xfId="26476"/>
    <cellStyle name="Validation 4 6 12" xfId="26477"/>
    <cellStyle name="Validation 4 6 13" xfId="26478"/>
    <cellStyle name="Validation 4 6 14" xfId="26479"/>
    <cellStyle name="Validation 4 6 15" xfId="26480"/>
    <cellStyle name="Validation 4 6 16" xfId="26481"/>
    <cellStyle name="Validation 4 6 17" xfId="26482"/>
    <cellStyle name="Validation 4 6 18" xfId="26483"/>
    <cellStyle name="Validation 4 6 19" xfId="26484"/>
    <cellStyle name="Validation 4 6 2" xfId="26485"/>
    <cellStyle name="Validation 4 6 20" xfId="26486"/>
    <cellStyle name="Validation 4 6 21" xfId="26487"/>
    <cellStyle name="Validation 4 6 22" xfId="26488"/>
    <cellStyle name="Validation 4 6 23" xfId="26489"/>
    <cellStyle name="Validation 4 6 24" xfId="26490"/>
    <cellStyle name="Validation 4 6 25" xfId="26491"/>
    <cellStyle name="Validation 4 6 26" xfId="26492"/>
    <cellStyle name="Validation 4 6 27" xfId="26493"/>
    <cellStyle name="Validation 4 6 28" xfId="26494"/>
    <cellStyle name="Validation 4 6 29" xfId="26495"/>
    <cellStyle name="Validation 4 6 3" xfId="26496"/>
    <cellStyle name="Validation 4 6 30" xfId="26497"/>
    <cellStyle name="Validation 4 6 31" xfId="26498"/>
    <cellStyle name="Validation 4 6 32" xfId="26499"/>
    <cellStyle name="Validation 4 6 33" xfId="26500"/>
    <cellStyle name="Validation 4 6 34" xfId="26501"/>
    <cellStyle name="Validation 4 6 35" xfId="26502"/>
    <cellStyle name="Validation 4 6 36" xfId="26503"/>
    <cellStyle name="Validation 4 6 37" xfId="26504"/>
    <cellStyle name="Validation 4 6 38" xfId="26505"/>
    <cellStyle name="Validation 4 6 39" xfId="26506"/>
    <cellStyle name="Validation 4 6 4" xfId="26507"/>
    <cellStyle name="Validation 4 6 40" xfId="26508"/>
    <cellStyle name="Validation 4 6 41" xfId="26509"/>
    <cellStyle name="Validation 4 6 42" xfId="26510"/>
    <cellStyle name="Validation 4 6 43" xfId="26511"/>
    <cellStyle name="Validation 4 6 44" xfId="26512"/>
    <cellStyle name="Validation 4 6 45" xfId="26513"/>
    <cellStyle name="Validation 4 6 46" xfId="26514"/>
    <cellStyle name="Validation 4 6 47" xfId="26515"/>
    <cellStyle name="Validation 4 6 48" xfId="26516"/>
    <cellStyle name="Validation 4 6 49" xfId="26517"/>
    <cellStyle name="Validation 4 6 5" xfId="26518"/>
    <cellStyle name="Validation 4 6 50" xfId="26519"/>
    <cellStyle name="Validation 4 6 51" xfId="26520"/>
    <cellStyle name="Validation 4 6 52" xfId="26521"/>
    <cellStyle name="Validation 4 6 53" xfId="26522"/>
    <cellStyle name="Validation 4 6 54" xfId="26523"/>
    <cellStyle name="Validation 4 6 55" xfId="26524"/>
    <cellStyle name="Validation 4 6 56" xfId="26525"/>
    <cellStyle name="Validation 4 6 57" xfId="26526"/>
    <cellStyle name="Validation 4 6 58" xfId="26527"/>
    <cellStyle name="Validation 4 6 59" xfId="26528"/>
    <cellStyle name="Validation 4 6 6" xfId="26529"/>
    <cellStyle name="Validation 4 6 60" xfId="26530"/>
    <cellStyle name="Validation 4 6 61" xfId="26531"/>
    <cellStyle name="Validation 4 6 62" xfId="26532"/>
    <cellStyle name="Validation 4 6 63" xfId="26533"/>
    <cellStyle name="Validation 4 6 64" xfId="26534"/>
    <cellStyle name="Validation 4 6 65" xfId="26535"/>
    <cellStyle name="Validation 4 6 66" xfId="26536"/>
    <cellStyle name="Validation 4 6 7" xfId="26537"/>
    <cellStyle name="Validation 4 6 8" xfId="26538"/>
    <cellStyle name="Validation 4 6 9" xfId="26539"/>
    <cellStyle name="Validation 4 7" xfId="26540"/>
    <cellStyle name="Validation 4 7 10" xfId="26541"/>
    <cellStyle name="Validation 4 7 11" xfId="26542"/>
    <cellStyle name="Validation 4 7 12" xfId="26543"/>
    <cellStyle name="Validation 4 7 13" xfId="26544"/>
    <cellStyle name="Validation 4 7 14" xfId="26545"/>
    <cellStyle name="Validation 4 7 15" xfId="26546"/>
    <cellStyle name="Validation 4 7 16" xfId="26547"/>
    <cellStyle name="Validation 4 7 17" xfId="26548"/>
    <cellStyle name="Validation 4 7 18" xfId="26549"/>
    <cellStyle name="Validation 4 7 19" xfId="26550"/>
    <cellStyle name="Validation 4 7 2" xfId="26551"/>
    <cellStyle name="Validation 4 7 20" xfId="26552"/>
    <cellStyle name="Validation 4 7 21" xfId="26553"/>
    <cellStyle name="Validation 4 7 22" xfId="26554"/>
    <cellStyle name="Validation 4 7 23" xfId="26555"/>
    <cellStyle name="Validation 4 7 24" xfId="26556"/>
    <cellStyle name="Validation 4 7 25" xfId="26557"/>
    <cellStyle name="Validation 4 7 26" xfId="26558"/>
    <cellStyle name="Validation 4 7 27" xfId="26559"/>
    <cellStyle name="Validation 4 7 28" xfId="26560"/>
    <cellStyle name="Validation 4 7 29" xfId="26561"/>
    <cellStyle name="Validation 4 7 3" xfId="26562"/>
    <cellStyle name="Validation 4 7 30" xfId="26563"/>
    <cellStyle name="Validation 4 7 31" xfId="26564"/>
    <cellStyle name="Validation 4 7 32" xfId="26565"/>
    <cellStyle name="Validation 4 7 33" xfId="26566"/>
    <cellStyle name="Validation 4 7 34" xfId="26567"/>
    <cellStyle name="Validation 4 7 35" xfId="26568"/>
    <cellStyle name="Validation 4 7 36" xfId="26569"/>
    <cellStyle name="Validation 4 7 37" xfId="26570"/>
    <cellStyle name="Validation 4 7 38" xfId="26571"/>
    <cellStyle name="Validation 4 7 39" xfId="26572"/>
    <cellStyle name="Validation 4 7 4" xfId="26573"/>
    <cellStyle name="Validation 4 7 40" xfId="26574"/>
    <cellStyle name="Validation 4 7 41" xfId="26575"/>
    <cellStyle name="Validation 4 7 42" xfId="26576"/>
    <cellStyle name="Validation 4 7 43" xfId="26577"/>
    <cellStyle name="Validation 4 7 44" xfId="26578"/>
    <cellStyle name="Validation 4 7 45" xfId="26579"/>
    <cellStyle name="Validation 4 7 46" xfId="26580"/>
    <cellStyle name="Validation 4 7 47" xfId="26581"/>
    <cellStyle name="Validation 4 7 48" xfId="26582"/>
    <cellStyle name="Validation 4 7 49" xfId="26583"/>
    <cellStyle name="Validation 4 7 5" xfId="26584"/>
    <cellStyle name="Validation 4 7 50" xfId="26585"/>
    <cellStyle name="Validation 4 7 51" xfId="26586"/>
    <cellStyle name="Validation 4 7 52" xfId="26587"/>
    <cellStyle name="Validation 4 7 53" xfId="26588"/>
    <cellStyle name="Validation 4 7 54" xfId="26589"/>
    <cellStyle name="Validation 4 7 55" xfId="26590"/>
    <cellStyle name="Validation 4 7 56" xfId="26591"/>
    <cellStyle name="Validation 4 7 57" xfId="26592"/>
    <cellStyle name="Validation 4 7 58" xfId="26593"/>
    <cellStyle name="Validation 4 7 59" xfId="26594"/>
    <cellStyle name="Validation 4 7 6" xfId="26595"/>
    <cellStyle name="Validation 4 7 60" xfId="26596"/>
    <cellStyle name="Validation 4 7 61" xfId="26597"/>
    <cellStyle name="Validation 4 7 62" xfId="26598"/>
    <cellStyle name="Validation 4 7 63" xfId="26599"/>
    <cellStyle name="Validation 4 7 64" xfId="26600"/>
    <cellStyle name="Validation 4 7 7" xfId="26601"/>
    <cellStyle name="Validation 4 7 8" xfId="26602"/>
    <cellStyle name="Validation 4 7 9" xfId="26603"/>
    <cellStyle name="Validation 4 8" xfId="26604"/>
    <cellStyle name="Validation 4 9" xfId="26605"/>
    <cellStyle name="Validation 5" xfId="26606"/>
    <cellStyle name="Validation 5 10" xfId="26607"/>
    <cellStyle name="Validation 5 11" xfId="26608"/>
    <cellStyle name="Validation 5 12" xfId="26609"/>
    <cellStyle name="Validation 5 13" xfId="26610"/>
    <cellStyle name="Validation 5 14" xfId="26611"/>
    <cellStyle name="Validation 5 15" xfId="26612"/>
    <cellStyle name="Validation 5 16" xfId="26613"/>
    <cellStyle name="Validation 5 17" xfId="26614"/>
    <cellStyle name="Validation 5 18" xfId="26615"/>
    <cellStyle name="Validation 5 19" xfId="26616"/>
    <cellStyle name="Validation 5 2" xfId="26617"/>
    <cellStyle name="Validation 5 20" xfId="26618"/>
    <cellStyle name="Validation 5 21" xfId="26619"/>
    <cellStyle name="Validation 5 22" xfId="26620"/>
    <cellStyle name="Validation 5 23" xfId="26621"/>
    <cellStyle name="Validation 5 24" xfId="26622"/>
    <cellStyle name="Validation 5 25" xfId="26623"/>
    <cellStyle name="Validation 5 26" xfId="26624"/>
    <cellStyle name="Validation 5 27" xfId="26625"/>
    <cellStyle name="Validation 5 28" xfId="26626"/>
    <cellStyle name="Validation 5 29" xfId="26627"/>
    <cellStyle name="Validation 5 3" xfId="26628"/>
    <cellStyle name="Validation 5 30" xfId="26629"/>
    <cellStyle name="Validation 5 31" xfId="26630"/>
    <cellStyle name="Validation 5 32" xfId="26631"/>
    <cellStyle name="Validation 5 33" xfId="26632"/>
    <cellStyle name="Validation 5 34" xfId="26633"/>
    <cellStyle name="Validation 5 35" xfId="26634"/>
    <cellStyle name="Validation 5 36" xfId="26635"/>
    <cellStyle name="Validation 5 37" xfId="26636"/>
    <cellStyle name="Validation 5 38" xfId="26637"/>
    <cellStyle name="Validation 5 39" xfId="26638"/>
    <cellStyle name="Validation 5 4" xfId="26639"/>
    <cellStyle name="Validation 5 40" xfId="26640"/>
    <cellStyle name="Validation 5 41" xfId="26641"/>
    <cellStyle name="Validation 5 42" xfId="26642"/>
    <cellStyle name="Validation 5 43" xfId="26643"/>
    <cellStyle name="Validation 5 44" xfId="26644"/>
    <cellStyle name="Validation 5 45" xfId="26645"/>
    <cellStyle name="Validation 5 46" xfId="26646"/>
    <cellStyle name="Validation 5 47" xfId="26647"/>
    <cellStyle name="Validation 5 48" xfId="26648"/>
    <cellStyle name="Validation 5 49" xfId="26649"/>
    <cellStyle name="Validation 5 5" xfId="26650"/>
    <cellStyle name="Validation 5 50" xfId="26651"/>
    <cellStyle name="Validation 5 51" xfId="26652"/>
    <cellStyle name="Validation 5 52" xfId="26653"/>
    <cellStyle name="Validation 5 53" xfId="26654"/>
    <cellStyle name="Validation 5 54" xfId="26655"/>
    <cellStyle name="Validation 5 55" xfId="26656"/>
    <cellStyle name="Validation 5 56" xfId="26657"/>
    <cellStyle name="Validation 5 57" xfId="26658"/>
    <cellStyle name="Validation 5 58" xfId="26659"/>
    <cellStyle name="Validation 5 59" xfId="26660"/>
    <cellStyle name="Validation 5 6" xfId="26661"/>
    <cellStyle name="Validation 5 60" xfId="26662"/>
    <cellStyle name="Validation 5 61" xfId="26663"/>
    <cellStyle name="Validation 5 62" xfId="26664"/>
    <cellStyle name="Validation 5 63" xfId="26665"/>
    <cellStyle name="Validation 5 64" xfId="26666"/>
    <cellStyle name="Validation 5 7" xfId="26667"/>
    <cellStyle name="Validation 5 8" xfId="26668"/>
    <cellStyle name="Validation 5 9" xfId="26669"/>
    <cellStyle name="Validation 6" xfId="26670"/>
    <cellStyle name="Valiotsikko" xfId="26671"/>
    <cellStyle name="Valiotsikko 2" xfId="26672"/>
    <cellStyle name="Valiotsikko 3" xfId="26673"/>
    <cellStyle name="Valiotsikko 4" xfId="26674"/>
    <cellStyle name="Valuta [0]_Arcen" xfId="26675"/>
    <cellStyle name="Valuta_Arcen" xfId="26676"/>
    <cellStyle name="Vдliotsikko" xfId="26677"/>
    <cellStyle name="Vдliotsikko 2" xfId="26678"/>
    <cellStyle name="Vдliotsikko 3" xfId="26679"/>
    <cellStyle name="Vдliotsikko 4" xfId="26680"/>
    <cellStyle name="Währung [0]_Compiling Utility Macros" xfId="26681"/>
    <cellStyle name="Währung_Compiling Utility Macros" xfId="26682"/>
    <cellStyle name="Warning Text" xfId="26683"/>
    <cellStyle name="WIP" xfId="26684"/>
    <cellStyle name="WIP 2" xfId="26685"/>
    <cellStyle name="WIP 3" xfId="26686"/>
    <cellStyle name="WIP 4" xfId="26687"/>
    <cellStyle name="WK? Settings" xfId="26688"/>
    <cellStyle name="year" xfId="26689"/>
    <cellStyle name="year 2" xfId="26690"/>
    <cellStyle name="year 3" xfId="26691"/>
    <cellStyle name="year 4" xfId="26692"/>
    <cellStyle name="year 5" xfId="26693"/>
    <cellStyle name="YelNumbersCurr" xfId="26694"/>
    <cellStyle name="YelNumbersCurr 10" xfId="26695"/>
    <cellStyle name="YelNumbersCurr 11" xfId="26696"/>
    <cellStyle name="YelNumbersCurr 12" xfId="26697"/>
    <cellStyle name="YelNumbersCurr 13" xfId="26698"/>
    <cellStyle name="YelNumbersCurr 14" xfId="26699"/>
    <cellStyle name="YelNumbersCurr 2" xfId="26700"/>
    <cellStyle name="YelNumbersCurr 2 10" xfId="26701"/>
    <cellStyle name="YelNumbersCurr 2 11" xfId="26702"/>
    <cellStyle name="YelNumbersCurr 2 2" xfId="26703"/>
    <cellStyle name="YelNumbersCurr 2 2 2" xfId="26704"/>
    <cellStyle name="YelNumbersCurr 2 2 2 2" xfId="26705"/>
    <cellStyle name="YelNumbersCurr 2 2 2 3" xfId="26706"/>
    <cellStyle name="YelNumbersCurr 2 2 2 4" xfId="26707"/>
    <cellStyle name="YelNumbersCurr 2 2 3" xfId="26708"/>
    <cellStyle name="YelNumbersCurr 2 2 4" xfId="26709"/>
    <cellStyle name="YelNumbersCurr 2 2 5" xfId="26710"/>
    <cellStyle name="YelNumbersCurr 2 3" xfId="26711"/>
    <cellStyle name="YelNumbersCurr 2 3 2" xfId="26712"/>
    <cellStyle name="YelNumbersCurr 2 3 2 2" xfId="26713"/>
    <cellStyle name="YelNumbersCurr 2 3 2 3" xfId="26714"/>
    <cellStyle name="YelNumbersCurr 2 3 2 4" xfId="26715"/>
    <cellStyle name="YelNumbersCurr 2 3 3" xfId="26716"/>
    <cellStyle name="YelNumbersCurr 2 3 4" xfId="26717"/>
    <cellStyle name="YelNumbersCurr 2 3 5" xfId="26718"/>
    <cellStyle name="YelNumbersCurr 2 4" xfId="26719"/>
    <cellStyle name="YelNumbersCurr 2 4 2" xfId="26720"/>
    <cellStyle name="YelNumbersCurr 2 4 2 2" xfId="26721"/>
    <cellStyle name="YelNumbersCurr 2 4 2 3" xfId="26722"/>
    <cellStyle name="YelNumbersCurr 2 4 2 4" xfId="26723"/>
    <cellStyle name="YelNumbersCurr 2 4 3" xfId="26724"/>
    <cellStyle name="YelNumbersCurr 2 4 4" xfId="26725"/>
    <cellStyle name="YelNumbersCurr 2 4 5" xfId="26726"/>
    <cellStyle name="YelNumbersCurr 2 5" xfId="26727"/>
    <cellStyle name="YelNumbersCurr 2 5 2" xfId="26728"/>
    <cellStyle name="YelNumbersCurr 2 5 2 2" xfId="26729"/>
    <cellStyle name="YelNumbersCurr 2 5 2 3" xfId="26730"/>
    <cellStyle name="YelNumbersCurr 2 5 2 4" xfId="26731"/>
    <cellStyle name="YelNumbersCurr 2 5 3" xfId="26732"/>
    <cellStyle name="YelNumbersCurr 2 5 4" xfId="26733"/>
    <cellStyle name="YelNumbersCurr 2 5 5" xfId="26734"/>
    <cellStyle name="YelNumbersCurr 2 6" xfId="26735"/>
    <cellStyle name="YelNumbersCurr 2 6 2" xfId="26736"/>
    <cellStyle name="YelNumbersCurr 2 6 2 2" xfId="26737"/>
    <cellStyle name="YelNumbersCurr 2 6 2 3" xfId="26738"/>
    <cellStyle name="YelNumbersCurr 2 6 2 4" xfId="26739"/>
    <cellStyle name="YelNumbersCurr 2 6 3" xfId="26740"/>
    <cellStyle name="YelNumbersCurr 2 6 4" xfId="26741"/>
    <cellStyle name="YelNumbersCurr 2 6 5" xfId="26742"/>
    <cellStyle name="YelNumbersCurr 2 7" xfId="26743"/>
    <cellStyle name="YelNumbersCurr 2 7 2" xfId="26744"/>
    <cellStyle name="YelNumbersCurr 2 7 2 2" xfId="26745"/>
    <cellStyle name="YelNumbersCurr 2 7 2 3" xfId="26746"/>
    <cellStyle name="YelNumbersCurr 2 7 2 4" xfId="26747"/>
    <cellStyle name="YelNumbersCurr 2 7 3" xfId="26748"/>
    <cellStyle name="YelNumbersCurr 2 7 4" xfId="26749"/>
    <cellStyle name="YelNumbersCurr 2 7 5" xfId="26750"/>
    <cellStyle name="YelNumbersCurr 2 8" xfId="26751"/>
    <cellStyle name="YelNumbersCurr 2 8 2" xfId="26752"/>
    <cellStyle name="YelNumbersCurr 2 8 3" xfId="26753"/>
    <cellStyle name="YelNumbersCurr 2 8 4" xfId="26754"/>
    <cellStyle name="YelNumbersCurr 2 9" xfId="26755"/>
    <cellStyle name="YelNumbersCurr 3" xfId="26756"/>
    <cellStyle name="YelNumbersCurr 3 2" xfId="26757"/>
    <cellStyle name="YelNumbersCurr 3 3" xfId="26758"/>
    <cellStyle name="YelNumbersCurr 3 4" xfId="26759"/>
    <cellStyle name="YelNumbersCurr 4" xfId="26760"/>
    <cellStyle name="YelNumbersCurr 4 2" xfId="26761"/>
    <cellStyle name="YelNumbersCurr 4 2 2" xfId="26762"/>
    <cellStyle name="YelNumbersCurr 4 2 3" xfId="26763"/>
    <cellStyle name="YelNumbersCurr 4 2 4" xfId="26764"/>
    <cellStyle name="YelNumbersCurr 4 2 5" xfId="26765"/>
    <cellStyle name="YelNumbersCurr 4 2 6" xfId="26766"/>
    <cellStyle name="YelNumbersCurr 4 2 7" xfId="26767"/>
    <cellStyle name="YelNumbersCurr 4 3" xfId="26768"/>
    <cellStyle name="YelNumbersCurr 4 3 2" xfId="26769"/>
    <cellStyle name="YelNumbersCurr 4 3 3" xfId="26770"/>
    <cellStyle name="YelNumbersCurr 4 3 4" xfId="26771"/>
    <cellStyle name="YelNumbersCurr 4 3 5" xfId="26772"/>
    <cellStyle name="YelNumbersCurr 4 3 6" xfId="26773"/>
    <cellStyle name="YelNumbersCurr 4 4" xfId="26774"/>
    <cellStyle name="YelNumbersCurr 4 5" xfId="26775"/>
    <cellStyle name="YelNumbersCurr 4 6" xfId="26776"/>
    <cellStyle name="YelNumbersCurr 4 7" xfId="26777"/>
    <cellStyle name="YelNumbersCurr 4 8" xfId="26778"/>
    <cellStyle name="YelNumbersCurr 4 9" xfId="26779"/>
    <cellStyle name="YelNumbersCurr 5" xfId="26780"/>
    <cellStyle name="YelNumbersCurr 5 2" xfId="26781"/>
    <cellStyle name="YelNumbersCurr 5 3" xfId="26782"/>
    <cellStyle name="YelNumbersCurr 5 4" xfId="26783"/>
    <cellStyle name="YelNumbersCurr 5 5" xfId="26784"/>
    <cellStyle name="YelNumbersCurr 5 6" xfId="26785"/>
    <cellStyle name="YelNumbersCurr 5 7" xfId="26786"/>
    <cellStyle name="YelNumbersCurr 5 8" xfId="26787"/>
    <cellStyle name="YelNumbersCurr 6" xfId="26788"/>
    <cellStyle name="YelNumbersCurr 6 2" xfId="26789"/>
    <cellStyle name="YelNumbersCurr 6 3" xfId="26790"/>
    <cellStyle name="YelNumbersCurr 6 4" xfId="26791"/>
    <cellStyle name="YelNumbersCurr 6 5" xfId="26792"/>
    <cellStyle name="YelNumbersCurr 6 6" xfId="26793"/>
    <cellStyle name="YelNumbersCurr 7" xfId="26794"/>
    <cellStyle name="YelNumbersCurr 7 2" xfId="26795"/>
    <cellStyle name="YelNumbersCurr 7 3" xfId="26796"/>
    <cellStyle name="YelNumbersCurr 7 4" xfId="26797"/>
    <cellStyle name="YelNumbersCurr 8" xfId="26798"/>
    <cellStyle name="YelNumbersCurr 9" xfId="26799"/>
    <cellStyle name="YelNumbersCurr_01_2011_цмро" xfId="26800"/>
    <cellStyle name="Yen" xfId="26801"/>
    <cellStyle name="Zero" xfId="26802"/>
    <cellStyle name="Акцент1 2" xfId="26803"/>
    <cellStyle name="Акцент1 2 2" xfId="26804"/>
    <cellStyle name="Акцент1 2 3" xfId="26805"/>
    <cellStyle name="Акцент1 2 4" xfId="26806"/>
    <cellStyle name="Акцент1 3" xfId="26807"/>
    <cellStyle name="Акцент1 3 2" xfId="26808"/>
    <cellStyle name="Акцент1 3 3" xfId="26809"/>
    <cellStyle name="Акцент1 4" xfId="26810"/>
    <cellStyle name="Акцент1 4 2" xfId="26811"/>
    <cellStyle name="Акцент1 5" xfId="26812"/>
    <cellStyle name="Акцент1 5 2" xfId="26813"/>
    <cellStyle name="Акцент1 6" xfId="26814"/>
    <cellStyle name="Акцент1 6 2" xfId="26815"/>
    <cellStyle name="Акцент1 7" xfId="26816"/>
    <cellStyle name="Акцент1 7 2" xfId="26817"/>
    <cellStyle name="Акцент1 8" xfId="26818"/>
    <cellStyle name="Акцент1 8 2" xfId="26819"/>
    <cellStyle name="Акцент1 9" xfId="26820"/>
    <cellStyle name="Акцент1 9 2" xfId="26821"/>
    <cellStyle name="Акцент2 10" xfId="26822"/>
    <cellStyle name="Акцент2 2" xfId="26823"/>
    <cellStyle name="Акцент2 2 2" xfId="26824"/>
    <cellStyle name="Акцент2 2 3" xfId="26825"/>
    <cellStyle name="Акцент2 3" xfId="26826"/>
    <cellStyle name="Акцент2 3 2" xfId="26827"/>
    <cellStyle name="Акцент2 3 3" xfId="26828"/>
    <cellStyle name="Акцент2 4" xfId="26829"/>
    <cellStyle name="Акцент2 4 2" xfId="26830"/>
    <cellStyle name="Акцент2 5" xfId="26831"/>
    <cellStyle name="Акцент2 5 2" xfId="26832"/>
    <cellStyle name="Акцент2 6" xfId="26833"/>
    <cellStyle name="Акцент2 6 2" xfId="26834"/>
    <cellStyle name="Акцент2 7" xfId="26835"/>
    <cellStyle name="Акцент2 7 2" xfId="26836"/>
    <cellStyle name="Акцент2 8" xfId="26837"/>
    <cellStyle name="Акцент2 8 2" xfId="26838"/>
    <cellStyle name="Акцент2 9" xfId="26839"/>
    <cellStyle name="Акцент2 9 2" xfId="26840"/>
    <cellStyle name="Акцент3 10" xfId="26841"/>
    <cellStyle name="Акцент3 2" xfId="26842"/>
    <cellStyle name="Акцент3 2 2" xfId="26843"/>
    <cellStyle name="Акцент3 2 3" xfId="26844"/>
    <cellStyle name="Акцент3 3" xfId="26845"/>
    <cellStyle name="Акцент3 3 2" xfId="26846"/>
    <cellStyle name="Акцент3 3 3" xfId="26847"/>
    <cellStyle name="Акцент3 4" xfId="26848"/>
    <cellStyle name="Акцент3 4 2" xfId="26849"/>
    <cellStyle name="Акцент3 5" xfId="26850"/>
    <cellStyle name="Акцент3 5 2" xfId="26851"/>
    <cellStyle name="Акцент3 6" xfId="26852"/>
    <cellStyle name="Акцент3 6 2" xfId="26853"/>
    <cellStyle name="Акцент3 7" xfId="26854"/>
    <cellStyle name="Акцент3 7 2" xfId="26855"/>
    <cellStyle name="Акцент3 8" xfId="26856"/>
    <cellStyle name="Акцент3 8 2" xfId="26857"/>
    <cellStyle name="Акцент3 9" xfId="26858"/>
    <cellStyle name="Акцент3 9 2" xfId="26859"/>
    <cellStyle name="Акцент4 2" xfId="26860"/>
    <cellStyle name="Акцент4 2 2" xfId="26861"/>
    <cellStyle name="Акцент4 2 3" xfId="26862"/>
    <cellStyle name="Акцент4 2 4" xfId="26863"/>
    <cellStyle name="Акцент4 3" xfId="26864"/>
    <cellStyle name="Акцент4 3 2" xfId="26865"/>
    <cellStyle name="Акцент4 3 3" xfId="26866"/>
    <cellStyle name="Акцент4 4" xfId="26867"/>
    <cellStyle name="Акцент4 4 2" xfId="26868"/>
    <cellStyle name="Акцент4 5" xfId="26869"/>
    <cellStyle name="Акцент4 5 2" xfId="26870"/>
    <cellStyle name="Акцент4 6" xfId="26871"/>
    <cellStyle name="Акцент4 6 2" xfId="26872"/>
    <cellStyle name="Акцент4 7" xfId="26873"/>
    <cellStyle name="Акцент4 7 2" xfId="26874"/>
    <cellStyle name="Акцент4 8" xfId="26875"/>
    <cellStyle name="Акцент4 8 2" xfId="26876"/>
    <cellStyle name="Акцент4 9" xfId="26877"/>
    <cellStyle name="Акцент4 9 2" xfId="26878"/>
    <cellStyle name="Акцент5 10" xfId="26879"/>
    <cellStyle name="Акцент5 2" xfId="26880"/>
    <cellStyle name="Акцент5 2 2" xfId="26881"/>
    <cellStyle name="Акцент5 2 3" xfId="26882"/>
    <cellStyle name="Акцент5 3" xfId="26883"/>
    <cellStyle name="Акцент5 3 2" xfId="26884"/>
    <cellStyle name="Акцент5 3 3" xfId="26885"/>
    <cellStyle name="Акцент5 4" xfId="26886"/>
    <cellStyle name="Акцент5 4 2" xfId="26887"/>
    <cellStyle name="Акцент5 5" xfId="26888"/>
    <cellStyle name="Акцент5 5 2" xfId="26889"/>
    <cellStyle name="Акцент5 6" xfId="26890"/>
    <cellStyle name="Акцент5 6 2" xfId="26891"/>
    <cellStyle name="Акцент5 7" xfId="26892"/>
    <cellStyle name="Акцент5 7 2" xfId="26893"/>
    <cellStyle name="Акцент5 8" xfId="26894"/>
    <cellStyle name="Акцент5 8 2" xfId="26895"/>
    <cellStyle name="Акцент5 9" xfId="26896"/>
    <cellStyle name="Акцент5 9 2" xfId="26897"/>
    <cellStyle name="Акцент6 10" xfId="26898"/>
    <cellStyle name="Акцент6 2" xfId="26899"/>
    <cellStyle name="Акцент6 2 2" xfId="26900"/>
    <cellStyle name="Акцент6 2 3" xfId="26901"/>
    <cellStyle name="Акцент6 3" xfId="26902"/>
    <cellStyle name="Акцент6 3 2" xfId="26903"/>
    <cellStyle name="Акцент6 3 3" xfId="26904"/>
    <cellStyle name="Акцент6 4" xfId="26905"/>
    <cellStyle name="Акцент6 4 2" xfId="26906"/>
    <cellStyle name="Акцент6 5" xfId="26907"/>
    <cellStyle name="Акцент6 5 2" xfId="26908"/>
    <cellStyle name="Акцент6 6" xfId="26909"/>
    <cellStyle name="Акцент6 6 2" xfId="26910"/>
    <cellStyle name="Акцент6 7" xfId="26911"/>
    <cellStyle name="Акцент6 7 2" xfId="26912"/>
    <cellStyle name="Акцент6 8" xfId="26913"/>
    <cellStyle name="Акцент6 8 2" xfId="26914"/>
    <cellStyle name="Акцент6 9" xfId="26915"/>
    <cellStyle name="Акцент6 9 2" xfId="26916"/>
    <cellStyle name="Беззащитный" xfId="26917"/>
    <cellStyle name="Беззащитный 2" xfId="26918"/>
    <cellStyle name="Беззащитный 3" xfId="26919"/>
    <cellStyle name="Беззащитный 4" xfId="26920"/>
    <cellStyle name="Ввод  10" xfId="26921"/>
    <cellStyle name="Ввод  2" xfId="26922"/>
    <cellStyle name="Ввод  2 10" xfId="26923"/>
    <cellStyle name="Ввод  2 11" xfId="26924"/>
    <cellStyle name="Ввод  2 12" xfId="26925"/>
    <cellStyle name="Ввод  2 2" xfId="26926"/>
    <cellStyle name="Ввод  2 2 10" xfId="26927"/>
    <cellStyle name="Ввод  2 2 11" xfId="26928"/>
    <cellStyle name="Ввод  2 2 2" xfId="26929"/>
    <cellStyle name="Ввод  2 2 2 2" xfId="26930"/>
    <cellStyle name="Ввод  2 2 2 2 2" xfId="26931"/>
    <cellStyle name="Ввод  2 2 2 2 3" xfId="26932"/>
    <cellStyle name="Ввод  2 2 2 2 4" xfId="26933"/>
    <cellStyle name="Ввод  2 2 2 3" xfId="26934"/>
    <cellStyle name="Ввод  2 2 2 4" xfId="26935"/>
    <cellStyle name="Ввод  2 2 2 5" xfId="26936"/>
    <cellStyle name="Ввод  2 2 2 6" xfId="26937"/>
    <cellStyle name="Ввод  2 2 2 7" xfId="26938"/>
    <cellStyle name="Ввод  2 2 2 8" xfId="26939"/>
    <cellStyle name="Ввод  2 2 3" xfId="26940"/>
    <cellStyle name="Ввод  2 2 3 2" xfId="26941"/>
    <cellStyle name="Ввод  2 2 3 2 2" xfId="26942"/>
    <cellStyle name="Ввод  2 2 3 2 3" xfId="26943"/>
    <cellStyle name="Ввод  2 2 3 2 4" xfId="26944"/>
    <cellStyle name="Ввод  2 2 3 3" xfId="26945"/>
    <cellStyle name="Ввод  2 2 3 4" xfId="26946"/>
    <cellStyle name="Ввод  2 2 3 5" xfId="26947"/>
    <cellStyle name="Ввод  2 2 3 6" xfId="26948"/>
    <cellStyle name="Ввод  2 2 3 7" xfId="26949"/>
    <cellStyle name="Ввод  2 2 4" xfId="26950"/>
    <cellStyle name="Ввод  2 2 4 2" xfId="26951"/>
    <cellStyle name="Ввод  2 2 4 2 2" xfId="26952"/>
    <cellStyle name="Ввод  2 2 4 2 3" xfId="26953"/>
    <cellStyle name="Ввод  2 2 4 2 4" xfId="26954"/>
    <cellStyle name="Ввод  2 2 4 3" xfId="26955"/>
    <cellStyle name="Ввод  2 2 5" xfId="26956"/>
    <cellStyle name="Ввод  2 2 5 2" xfId="26957"/>
    <cellStyle name="Ввод  2 2 5 2 2" xfId="26958"/>
    <cellStyle name="Ввод  2 2 5 2 3" xfId="26959"/>
    <cellStyle name="Ввод  2 2 5 2 4" xfId="26960"/>
    <cellStyle name="Ввод  2 2 5 3" xfId="26961"/>
    <cellStyle name="Ввод  2 2 6" xfId="26962"/>
    <cellStyle name="Ввод  2 2 6 2" xfId="26963"/>
    <cellStyle name="Ввод  2 2 6 2 2" xfId="26964"/>
    <cellStyle name="Ввод  2 2 6 2 3" xfId="26965"/>
    <cellStyle name="Ввод  2 2 6 2 4" xfId="26966"/>
    <cellStyle name="Ввод  2 2 6 3" xfId="26967"/>
    <cellStyle name="Ввод  2 2 7" xfId="26968"/>
    <cellStyle name="Ввод  2 2 7 2" xfId="26969"/>
    <cellStyle name="Ввод  2 2 7 2 2" xfId="26970"/>
    <cellStyle name="Ввод  2 2 7 2 3" xfId="26971"/>
    <cellStyle name="Ввод  2 2 7 2 4" xfId="26972"/>
    <cellStyle name="Ввод  2 2 7 3" xfId="26973"/>
    <cellStyle name="Ввод  2 2 8" xfId="26974"/>
    <cellStyle name="Ввод  2 2 8 2" xfId="26975"/>
    <cellStyle name="Ввод  2 2 8 3" xfId="26976"/>
    <cellStyle name="Ввод  2 2 8 4" xfId="26977"/>
    <cellStyle name="Ввод  2 2 9" xfId="26978"/>
    <cellStyle name="Ввод  2 3" xfId="26979"/>
    <cellStyle name="Ввод  2 3 2" xfId="26980"/>
    <cellStyle name="Ввод  2 3 2 2" xfId="26981"/>
    <cellStyle name="Ввод  2 3 2 2 2" xfId="26982"/>
    <cellStyle name="Ввод  2 3 2 2 3" xfId="26983"/>
    <cellStyle name="Ввод  2 3 2 2 4" xfId="26984"/>
    <cellStyle name="Ввод  2 3 2 3" xfId="26985"/>
    <cellStyle name="Ввод  2 3 3" xfId="26986"/>
    <cellStyle name="Ввод  2 3 3 2" xfId="26987"/>
    <cellStyle name="Ввод  2 3 3 2 2" xfId="26988"/>
    <cellStyle name="Ввод  2 3 3 2 3" xfId="26989"/>
    <cellStyle name="Ввод  2 3 3 2 4" xfId="26990"/>
    <cellStyle name="Ввод  2 3 3 3" xfId="26991"/>
    <cellStyle name="Ввод  2 3 4" xfId="26992"/>
    <cellStyle name="Ввод  2 3 4 2" xfId="26993"/>
    <cellStyle name="Ввод  2 3 4 2 2" xfId="26994"/>
    <cellStyle name="Ввод  2 3 4 2 3" xfId="26995"/>
    <cellStyle name="Ввод  2 3 4 2 4" xfId="26996"/>
    <cellStyle name="Ввод  2 3 4 3" xfId="26997"/>
    <cellStyle name="Ввод  2 3 5" xfId="26998"/>
    <cellStyle name="Ввод  2 3 5 2" xfId="26999"/>
    <cellStyle name="Ввод  2 3 5 2 2" xfId="27000"/>
    <cellStyle name="Ввод  2 3 5 2 3" xfId="27001"/>
    <cellStyle name="Ввод  2 3 5 2 4" xfId="27002"/>
    <cellStyle name="Ввод  2 3 5 3" xfId="27003"/>
    <cellStyle name="Ввод  2 3 6" xfId="27004"/>
    <cellStyle name="Ввод  2 3 6 2" xfId="27005"/>
    <cellStyle name="Ввод  2 3 6 3" xfId="27006"/>
    <cellStyle name="Ввод  2 3 6 4" xfId="27007"/>
    <cellStyle name="Ввод  2 3 7" xfId="27008"/>
    <cellStyle name="Ввод  2 3 8" xfId="27009"/>
    <cellStyle name="Ввод  2 4" xfId="27010"/>
    <cellStyle name="Ввод  2 4 2" xfId="27011"/>
    <cellStyle name="Ввод  2 4 3" xfId="27012"/>
    <cellStyle name="Ввод  2 4 4" xfId="27013"/>
    <cellStyle name="Ввод  2 4 5" xfId="27014"/>
    <cellStyle name="Ввод  2 4 6" xfId="27015"/>
    <cellStyle name="Ввод  2 4 7" xfId="27016"/>
    <cellStyle name="Ввод  2 5" xfId="27017"/>
    <cellStyle name="Ввод  2 5 2" xfId="27018"/>
    <cellStyle name="Ввод  2 6" xfId="27019"/>
    <cellStyle name="Ввод  2 6 2" xfId="27020"/>
    <cellStyle name="Ввод  2 7" xfId="27021"/>
    <cellStyle name="Ввод  2 8" xfId="27022"/>
    <cellStyle name="Ввод  2 9" xfId="27023"/>
    <cellStyle name="Ввод  2_46EE.2011(v1.0)" xfId="27024"/>
    <cellStyle name="Ввод  3" xfId="27025"/>
    <cellStyle name="Ввод  3 2" xfId="27026"/>
    <cellStyle name="Ввод  3 2 2" xfId="27027"/>
    <cellStyle name="Ввод  3 2 3" xfId="27028"/>
    <cellStyle name="Ввод  3 3" xfId="27029"/>
    <cellStyle name="Ввод  3 4" xfId="27030"/>
    <cellStyle name="Ввод  3_46EE.2011(v1.0)" xfId="27031"/>
    <cellStyle name="Ввод  4" xfId="27032"/>
    <cellStyle name="Ввод  4 2" xfId="27033"/>
    <cellStyle name="Ввод  4 2 2" xfId="27034"/>
    <cellStyle name="Ввод  4 2 3" xfId="27035"/>
    <cellStyle name="Ввод  4 3" xfId="27036"/>
    <cellStyle name="Ввод  4 4" xfId="27037"/>
    <cellStyle name="Ввод  4_46EE.2011(v1.0)" xfId="27038"/>
    <cellStyle name="Ввод  5" xfId="27039"/>
    <cellStyle name="Ввод  5 2" xfId="27040"/>
    <cellStyle name="Ввод  5 2 2" xfId="27041"/>
    <cellStyle name="Ввод  5 2 3" xfId="27042"/>
    <cellStyle name="Ввод  5 3" xfId="27043"/>
    <cellStyle name="Ввод  5 4" xfId="27044"/>
    <cellStyle name="Ввод  5_46EE.2011(v1.0)" xfId="27045"/>
    <cellStyle name="Ввод  6" xfId="27046"/>
    <cellStyle name="Ввод  6 2" xfId="27047"/>
    <cellStyle name="Ввод  6 2 2" xfId="27048"/>
    <cellStyle name="Ввод  6 2 3" xfId="27049"/>
    <cellStyle name="Ввод  6 3" xfId="27050"/>
    <cellStyle name="Ввод  6 4" xfId="27051"/>
    <cellStyle name="Ввод  6_46EE.2011(v1.0)" xfId="27052"/>
    <cellStyle name="Ввод  7" xfId="27053"/>
    <cellStyle name="Ввод  7 2" xfId="27054"/>
    <cellStyle name="Ввод  7 2 2" xfId="27055"/>
    <cellStyle name="Ввод  7 2 3" xfId="27056"/>
    <cellStyle name="Ввод  7 3" xfId="27057"/>
    <cellStyle name="Ввод  7 4" xfId="27058"/>
    <cellStyle name="Ввод  7_46EE.2011(v1.0)" xfId="27059"/>
    <cellStyle name="Ввод  8" xfId="27060"/>
    <cellStyle name="Ввод  8 2" xfId="27061"/>
    <cellStyle name="Ввод  8 2 2" xfId="27062"/>
    <cellStyle name="Ввод  8 2 3" xfId="27063"/>
    <cellStyle name="Ввод  8 3" xfId="27064"/>
    <cellStyle name="Ввод  8 4" xfId="27065"/>
    <cellStyle name="Ввод  8_46EE.2011(v1.0)" xfId="27066"/>
    <cellStyle name="Ввод  9" xfId="27067"/>
    <cellStyle name="Ввод  9 2" xfId="27068"/>
    <cellStyle name="Ввод  9 2 2" xfId="27069"/>
    <cellStyle name="Ввод  9 2 3" xfId="27070"/>
    <cellStyle name="Ввод  9 3" xfId="27071"/>
    <cellStyle name="Ввод  9 4" xfId="27072"/>
    <cellStyle name="Ввод  9_46EE.2011(v1.0)" xfId="27073"/>
    <cellStyle name="Верт. заголовок" xfId="27074"/>
    <cellStyle name="Вес_продукта" xfId="27075"/>
    <cellStyle name="Вывод 2" xfId="27076"/>
    <cellStyle name="Вывод 2 10" xfId="27077"/>
    <cellStyle name="Вывод 2 11" xfId="27078"/>
    <cellStyle name="Вывод 2 12" xfId="27079"/>
    <cellStyle name="Вывод 2 2" xfId="27080"/>
    <cellStyle name="Вывод 2 2 10" xfId="27081"/>
    <cellStyle name="Вывод 2 2 11" xfId="27082"/>
    <cellStyle name="Вывод 2 2 2" xfId="27083"/>
    <cellStyle name="Вывод 2 2 2 2" xfId="27084"/>
    <cellStyle name="Вывод 2 2 2 2 2" xfId="27085"/>
    <cellStyle name="Вывод 2 2 2 2 3" xfId="27086"/>
    <cellStyle name="Вывод 2 2 2 2 4" xfId="27087"/>
    <cellStyle name="Вывод 2 2 2 3" xfId="27088"/>
    <cellStyle name="Вывод 2 2 2 4" xfId="27089"/>
    <cellStyle name="Вывод 2 2 2 5" xfId="27090"/>
    <cellStyle name="Вывод 2 2 2 6" xfId="27091"/>
    <cellStyle name="Вывод 2 2 2 7" xfId="27092"/>
    <cellStyle name="Вывод 2 2 3" xfId="27093"/>
    <cellStyle name="Вывод 2 2 3 2" xfId="27094"/>
    <cellStyle name="Вывод 2 2 3 2 2" xfId="27095"/>
    <cellStyle name="Вывод 2 2 3 2 3" xfId="27096"/>
    <cellStyle name="Вывод 2 2 3 2 4" xfId="27097"/>
    <cellStyle name="Вывод 2 2 3 3" xfId="27098"/>
    <cellStyle name="Вывод 2 2 3 4" xfId="27099"/>
    <cellStyle name="Вывод 2 2 3 5" xfId="27100"/>
    <cellStyle name="Вывод 2 2 3 6" xfId="27101"/>
    <cellStyle name="Вывод 2 2 4" xfId="27102"/>
    <cellStyle name="Вывод 2 2 4 2" xfId="27103"/>
    <cellStyle name="Вывод 2 2 4 2 2" xfId="27104"/>
    <cellStyle name="Вывод 2 2 4 2 3" xfId="27105"/>
    <cellStyle name="Вывод 2 2 4 2 4" xfId="27106"/>
    <cellStyle name="Вывод 2 2 4 3" xfId="27107"/>
    <cellStyle name="Вывод 2 2 5" xfId="27108"/>
    <cellStyle name="Вывод 2 2 5 2" xfId="27109"/>
    <cellStyle name="Вывод 2 2 5 2 2" xfId="27110"/>
    <cellStyle name="Вывод 2 2 5 2 3" xfId="27111"/>
    <cellStyle name="Вывод 2 2 5 2 4" xfId="27112"/>
    <cellStyle name="Вывод 2 2 5 3" xfId="27113"/>
    <cellStyle name="Вывод 2 2 6" xfId="27114"/>
    <cellStyle name="Вывод 2 2 6 2" xfId="27115"/>
    <cellStyle name="Вывод 2 2 6 2 2" xfId="27116"/>
    <cellStyle name="Вывод 2 2 6 2 3" xfId="27117"/>
    <cellStyle name="Вывод 2 2 6 2 4" xfId="27118"/>
    <cellStyle name="Вывод 2 2 6 3" xfId="27119"/>
    <cellStyle name="Вывод 2 2 7" xfId="27120"/>
    <cellStyle name="Вывод 2 2 7 2" xfId="27121"/>
    <cellStyle name="Вывод 2 2 7 2 2" xfId="27122"/>
    <cellStyle name="Вывод 2 2 7 2 3" xfId="27123"/>
    <cellStyle name="Вывод 2 2 7 2 4" xfId="27124"/>
    <cellStyle name="Вывод 2 2 7 3" xfId="27125"/>
    <cellStyle name="Вывод 2 2 8" xfId="27126"/>
    <cellStyle name="Вывод 2 2 8 2" xfId="27127"/>
    <cellStyle name="Вывод 2 2 8 3" xfId="27128"/>
    <cellStyle name="Вывод 2 2 8 4" xfId="27129"/>
    <cellStyle name="Вывод 2 2 9" xfId="27130"/>
    <cellStyle name="Вывод 2 3" xfId="27131"/>
    <cellStyle name="Вывод 2 3 2" xfId="27132"/>
    <cellStyle name="Вывод 2 3 2 2" xfId="27133"/>
    <cellStyle name="Вывод 2 3 2 2 2" xfId="27134"/>
    <cellStyle name="Вывод 2 3 2 2 3" xfId="27135"/>
    <cellStyle name="Вывод 2 3 2 2 4" xfId="27136"/>
    <cellStyle name="Вывод 2 3 2 3" xfId="27137"/>
    <cellStyle name="Вывод 2 3 3" xfId="27138"/>
    <cellStyle name="Вывод 2 3 3 2" xfId="27139"/>
    <cellStyle name="Вывод 2 3 3 2 2" xfId="27140"/>
    <cellStyle name="Вывод 2 3 3 2 3" xfId="27141"/>
    <cellStyle name="Вывод 2 3 3 2 4" xfId="27142"/>
    <cellStyle name="Вывод 2 3 3 3" xfId="27143"/>
    <cellStyle name="Вывод 2 3 4" xfId="27144"/>
    <cellStyle name="Вывод 2 3 4 2" xfId="27145"/>
    <cellStyle name="Вывод 2 3 4 2 2" xfId="27146"/>
    <cellStyle name="Вывод 2 3 4 2 3" xfId="27147"/>
    <cellStyle name="Вывод 2 3 4 2 4" xfId="27148"/>
    <cellStyle name="Вывод 2 3 4 3" xfId="27149"/>
    <cellStyle name="Вывод 2 3 5" xfId="27150"/>
    <cellStyle name="Вывод 2 3 5 2" xfId="27151"/>
    <cellStyle name="Вывод 2 3 5 2 2" xfId="27152"/>
    <cellStyle name="Вывод 2 3 5 2 3" xfId="27153"/>
    <cellStyle name="Вывод 2 3 5 2 4" xfId="27154"/>
    <cellStyle name="Вывод 2 3 5 3" xfId="27155"/>
    <cellStyle name="Вывод 2 3 6" xfId="27156"/>
    <cellStyle name="Вывод 2 3 6 2" xfId="27157"/>
    <cellStyle name="Вывод 2 3 6 3" xfId="27158"/>
    <cellStyle name="Вывод 2 3 6 4" xfId="27159"/>
    <cellStyle name="Вывод 2 3 7" xfId="27160"/>
    <cellStyle name="Вывод 2 3 8" xfId="27161"/>
    <cellStyle name="Вывод 2 4" xfId="27162"/>
    <cellStyle name="Вывод 2 4 2" xfId="27163"/>
    <cellStyle name="Вывод 2 4 2 2" xfId="27164"/>
    <cellStyle name="Вывод 2 4 2 3" xfId="27165"/>
    <cellStyle name="Вывод 2 4 2 4" xfId="27166"/>
    <cellStyle name="Вывод 2 4 3" xfId="27167"/>
    <cellStyle name="Вывод 2 4 4" xfId="27168"/>
    <cellStyle name="Вывод 2 4 5" xfId="27169"/>
    <cellStyle name="Вывод 2 4 6" xfId="27170"/>
    <cellStyle name="Вывод 2 4 7" xfId="27171"/>
    <cellStyle name="Вывод 2 5" xfId="27172"/>
    <cellStyle name="Вывод 2 5 2" xfId="27173"/>
    <cellStyle name="Вывод 2 5 3" xfId="27174"/>
    <cellStyle name="Вывод 2 5 4" xfId="27175"/>
    <cellStyle name="Вывод 2 6" xfId="27176"/>
    <cellStyle name="Вывод 2 6 2" xfId="27177"/>
    <cellStyle name="Вывод 2 7" xfId="27178"/>
    <cellStyle name="Вывод 2 8" xfId="27179"/>
    <cellStyle name="Вывод 2 9" xfId="27180"/>
    <cellStyle name="Вывод 2_46EE.2011(v1.0)" xfId="27181"/>
    <cellStyle name="Вывод 3" xfId="27182"/>
    <cellStyle name="Вывод 3 2" xfId="27183"/>
    <cellStyle name="Вывод 3 2 2" xfId="27184"/>
    <cellStyle name="Вывод 3 2 3" xfId="27185"/>
    <cellStyle name="Вывод 3 3" xfId="27186"/>
    <cellStyle name="Вывод 3 4" xfId="27187"/>
    <cellStyle name="Вывод 3_46EE.2011(v1.0)" xfId="27188"/>
    <cellStyle name="Вывод 4" xfId="27189"/>
    <cellStyle name="Вывод 4 2" xfId="27190"/>
    <cellStyle name="Вывод 4 2 2" xfId="27191"/>
    <cellStyle name="Вывод 4 2 3" xfId="27192"/>
    <cellStyle name="Вывод 4 3" xfId="27193"/>
    <cellStyle name="Вывод 4 4" xfId="27194"/>
    <cellStyle name="Вывод 4_46EE.2011(v1.0)" xfId="27195"/>
    <cellStyle name="Вывод 5" xfId="27196"/>
    <cellStyle name="Вывод 5 2" xfId="27197"/>
    <cellStyle name="Вывод 5 2 2" xfId="27198"/>
    <cellStyle name="Вывод 5 2 3" xfId="27199"/>
    <cellStyle name="Вывод 5 3" xfId="27200"/>
    <cellStyle name="Вывод 5 4" xfId="27201"/>
    <cellStyle name="Вывод 5_46EE.2011(v1.0)" xfId="27202"/>
    <cellStyle name="Вывод 6" xfId="27203"/>
    <cellStyle name="Вывод 6 2" xfId="27204"/>
    <cellStyle name="Вывод 6 2 2" xfId="27205"/>
    <cellStyle name="Вывод 6 2 3" xfId="27206"/>
    <cellStyle name="Вывод 6 3" xfId="27207"/>
    <cellStyle name="Вывод 6 4" xfId="27208"/>
    <cellStyle name="Вывод 6_46EE.2011(v1.0)" xfId="27209"/>
    <cellStyle name="Вывод 7" xfId="27210"/>
    <cellStyle name="Вывод 7 2" xfId="27211"/>
    <cellStyle name="Вывод 7 2 2" xfId="27212"/>
    <cellStyle name="Вывод 7 2 3" xfId="27213"/>
    <cellStyle name="Вывод 7 3" xfId="27214"/>
    <cellStyle name="Вывод 7 4" xfId="27215"/>
    <cellStyle name="Вывод 7_46EE.2011(v1.0)" xfId="27216"/>
    <cellStyle name="Вывод 8" xfId="27217"/>
    <cellStyle name="Вывод 8 2" xfId="27218"/>
    <cellStyle name="Вывод 8 2 2" xfId="27219"/>
    <cellStyle name="Вывод 8 2 3" xfId="27220"/>
    <cellStyle name="Вывод 8 3" xfId="27221"/>
    <cellStyle name="Вывод 8 4" xfId="27222"/>
    <cellStyle name="Вывод 8_46EE.2011(v1.0)" xfId="27223"/>
    <cellStyle name="Вывод 9" xfId="27224"/>
    <cellStyle name="Вывод 9 2" xfId="27225"/>
    <cellStyle name="Вывод 9 2 2" xfId="27226"/>
    <cellStyle name="Вывод 9 2 3" xfId="27227"/>
    <cellStyle name="Вывод 9 3" xfId="27228"/>
    <cellStyle name="Вывод 9 4" xfId="27229"/>
    <cellStyle name="Вывод 9_46EE.2011(v1.0)" xfId="27230"/>
    <cellStyle name="Вычисление 2" xfId="27231"/>
    <cellStyle name="Вычисление 2 10" xfId="27232"/>
    <cellStyle name="Вычисление 2 11" xfId="27233"/>
    <cellStyle name="Вычисление 2 12" xfId="27234"/>
    <cellStyle name="Вычисление 2 2" xfId="27235"/>
    <cellStyle name="Вычисление 2 2 10" xfId="27236"/>
    <cellStyle name="Вычисление 2 2 11" xfId="27237"/>
    <cellStyle name="Вычисление 2 2 2" xfId="27238"/>
    <cellStyle name="Вычисление 2 2 2 2" xfId="27239"/>
    <cellStyle name="Вычисление 2 2 2 2 2" xfId="27240"/>
    <cellStyle name="Вычисление 2 2 2 2 3" xfId="27241"/>
    <cellStyle name="Вычисление 2 2 2 2 4" xfId="27242"/>
    <cellStyle name="Вычисление 2 2 2 3" xfId="27243"/>
    <cellStyle name="Вычисление 2 2 2 4" xfId="27244"/>
    <cellStyle name="Вычисление 2 2 2 5" xfId="27245"/>
    <cellStyle name="Вычисление 2 2 2 6" xfId="27246"/>
    <cellStyle name="Вычисление 2 2 2 7" xfId="27247"/>
    <cellStyle name="Вычисление 2 2 2 8" xfId="27248"/>
    <cellStyle name="Вычисление 2 2 3" xfId="27249"/>
    <cellStyle name="Вычисление 2 2 3 2" xfId="27250"/>
    <cellStyle name="Вычисление 2 2 3 2 2" xfId="27251"/>
    <cellStyle name="Вычисление 2 2 3 2 3" xfId="27252"/>
    <cellStyle name="Вычисление 2 2 3 2 4" xfId="27253"/>
    <cellStyle name="Вычисление 2 2 3 3" xfId="27254"/>
    <cellStyle name="Вычисление 2 2 3 4" xfId="27255"/>
    <cellStyle name="Вычисление 2 2 3 5" xfId="27256"/>
    <cellStyle name="Вычисление 2 2 3 6" xfId="27257"/>
    <cellStyle name="Вычисление 2 2 3 7" xfId="27258"/>
    <cellStyle name="Вычисление 2 2 4" xfId="27259"/>
    <cellStyle name="Вычисление 2 2 4 2" xfId="27260"/>
    <cellStyle name="Вычисление 2 2 4 2 2" xfId="27261"/>
    <cellStyle name="Вычисление 2 2 4 2 3" xfId="27262"/>
    <cellStyle name="Вычисление 2 2 4 2 4" xfId="27263"/>
    <cellStyle name="Вычисление 2 2 4 3" xfId="27264"/>
    <cellStyle name="Вычисление 2 2 5" xfId="27265"/>
    <cellStyle name="Вычисление 2 2 5 2" xfId="27266"/>
    <cellStyle name="Вычисление 2 2 5 2 2" xfId="27267"/>
    <cellStyle name="Вычисление 2 2 5 2 3" xfId="27268"/>
    <cellStyle name="Вычисление 2 2 5 2 4" xfId="27269"/>
    <cellStyle name="Вычисление 2 2 5 3" xfId="27270"/>
    <cellStyle name="Вычисление 2 2 6" xfId="27271"/>
    <cellStyle name="Вычисление 2 2 6 2" xfId="27272"/>
    <cellStyle name="Вычисление 2 2 6 2 2" xfId="27273"/>
    <cellStyle name="Вычисление 2 2 6 2 3" xfId="27274"/>
    <cellStyle name="Вычисление 2 2 6 2 4" xfId="27275"/>
    <cellStyle name="Вычисление 2 2 6 3" xfId="27276"/>
    <cellStyle name="Вычисление 2 2 7" xfId="27277"/>
    <cellStyle name="Вычисление 2 2 7 2" xfId="27278"/>
    <cellStyle name="Вычисление 2 2 7 2 2" xfId="27279"/>
    <cellStyle name="Вычисление 2 2 7 2 3" xfId="27280"/>
    <cellStyle name="Вычисление 2 2 7 2 4" xfId="27281"/>
    <cellStyle name="Вычисление 2 2 7 3" xfId="27282"/>
    <cellStyle name="Вычисление 2 2 8" xfId="27283"/>
    <cellStyle name="Вычисление 2 2 8 2" xfId="27284"/>
    <cellStyle name="Вычисление 2 2 8 3" xfId="27285"/>
    <cellStyle name="Вычисление 2 2 8 4" xfId="27286"/>
    <cellStyle name="Вычисление 2 2 9" xfId="27287"/>
    <cellStyle name="Вычисление 2 3" xfId="27288"/>
    <cellStyle name="Вычисление 2 3 2" xfId="27289"/>
    <cellStyle name="Вычисление 2 3 2 2" xfId="27290"/>
    <cellStyle name="Вычисление 2 3 2 2 2" xfId="27291"/>
    <cellStyle name="Вычисление 2 3 2 2 3" xfId="27292"/>
    <cellStyle name="Вычисление 2 3 2 2 4" xfId="27293"/>
    <cellStyle name="Вычисление 2 3 2 3" xfId="27294"/>
    <cellStyle name="Вычисление 2 3 3" xfId="27295"/>
    <cellStyle name="Вычисление 2 3 3 2" xfId="27296"/>
    <cellStyle name="Вычисление 2 3 3 2 2" xfId="27297"/>
    <cellStyle name="Вычисление 2 3 3 2 3" xfId="27298"/>
    <cellStyle name="Вычисление 2 3 3 2 4" xfId="27299"/>
    <cellStyle name="Вычисление 2 3 3 3" xfId="27300"/>
    <cellStyle name="Вычисление 2 3 4" xfId="27301"/>
    <cellStyle name="Вычисление 2 3 4 2" xfId="27302"/>
    <cellStyle name="Вычисление 2 3 4 2 2" xfId="27303"/>
    <cellStyle name="Вычисление 2 3 4 2 3" xfId="27304"/>
    <cellStyle name="Вычисление 2 3 4 2 4" xfId="27305"/>
    <cellStyle name="Вычисление 2 3 4 3" xfId="27306"/>
    <cellStyle name="Вычисление 2 3 5" xfId="27307"/>
    <cellStyle name="Вычисление 2 3 5 2" xfId="27308"/>
    <cellStyle name="Вычисление 2 3 5 2 2" xfId="27309"/>
    <cellStyle name="Вычисление 2 3 5 2 3" xfId="27310"/>
    <cellStyle name="Вычисление 2 3 5 2 4" xfId="27311"/>
    <cellStyle name="Вычисление 2 3 5 3" xfId="27312"/>
    <cellStyle name="Вычисление 2 3 6" xfId="27313"/>
    <cellStyle name="Вычисление 2 3 6 2" xfId="27314"/>
    <cellStyle name="Вычисление 2 3 6 3" xfId="27315"/>
    <cellStyle name="Вычисление 2 3 6 4" xfId="27316"/>
    <cellStyle name="Вычисление 2 3 7" xfId="27317"/>
    <cellStyle name="Вычисление 2 3 8" xfId="27318"/>
    <cellStyle name="Вычисление 2 4" xfId="27319"/>
    <cellStyle name="Вычисление 2 4 2" xfId="27320"/>
    <cellStyle name="Вычисление 2 4 3" xfId="27321"/>
    <cellStyle name="Вычисление 2 4 4" xfId="27322"/>
    <cellStyle name="Вычисление 2 4 5" xfId="27323"/>
    <cellStyle name="Вычисление 2 4 6" xfId="27324"/>
    <cellStyle name="Вычисление 2 4 7" xfId="27325"/>
    <cellStyle name="Вычисление 2 5" xfId="27326"/>
    <cellStyle name="Вычисление 2 5 2" xfId="27327"/>
    <cellStyle name="Вычисление 2 6" xfId="27328"/>
    <cellStyle name="Вычисление 2 6 2" xfId="27329"/>
    <cellStyle name="Вычисление 2 7" xfId="27330"/>
    <cellStyle name="Вычисление 2 8" xfId="27331"/>
    <cellStyle name="Вычисление 2 9" xfId="27332"/>
    <cellStyle name="Вычисление 2_46EE.2011(v1.0)" xfId="27333"/>
    <cellStyle name="Вычисление 3" xfId="27334"/>
    <cellStyle name="Вычисление 3 2" xfId="27335"/>
    <cellStyle name="Вычисление 3 2 2" xfId="27336"/>
    <cellStyle name="Вычисление 3 2 3" xfId="27337"/>
    <cellStyle name="Вычисление 3 3" xfId="27338"/>
    <cellStyle name="Вычисление 3 4" xfId="27339"/>
    <cellStyle name="Вычисление 3_46EE.2011(v1.0)" xfId="27340"/>
    <cellStyle name="Вычисление 4" xfId="27341"/>
    <cellStyle name="Вычисление 4 2" xfId="27342"/>
    <cellStyle name="Вычисление 4 2 2" xfId="27343"/>
    <cellStyle name="Вычисление 4 2 3" xfId="27344"/>
    <cellStyle name="Вычисление 4 3" xfId="27345"/>
    <cellStyle name="Вычисление 4 4" xfId="27346"/>
    <cellStyle name="Вычисление 4_46EE.2011(v1.0)" xfId="27347"/>
    <cellStyle name="Вычисление 5" xfId="27348"/>
    <cellStyle name="Вычисление 5 2" xfId="27349"/>
    <cellStyle name="Вычисление 5 2 2" xfId="27350"/>
    <cellStyle name="Вычисление 5 2 3" xfId="27351"/>
    <cellStyle name="Вычисление 5 3" xfId="27352"/>
    <cellStyle name="Вычисление 5 4" xfId="27353"/>
    <cellStyle name="Вычисление 5_46EE.2011(v1.0)" xfId="27354"/>
    <cellStyle name="Вычисление 6" xfId="27355"/>
    <cellStyle name="Вычисление 6 2" xfId="27356"/>
    <cellStyle name="Вычисление 6 2 2" xfId="27357"/>
    <cellStyle name="Вычисление 6 2 3" xfId="27358"/>
    <cellStyle name="Вычисление 6 3" xfId="27359"/>
    <cellStyle name="Вычисление 6 4" xfId="27360"/>
    <cellStyle name="Вычисление 6_46EE.2011(v1.0)" xfId="27361"/>
    <cellStyle name="Вычисление 7" xfId="27362"/>
    <cellStyle name="Вычисление 7 2" xfId="27363"/>
    <cellStyle name="Вычисление 7 2 2" xfId="27364"/>
    <cellStyle name="Вычисление 7 2 3" xfId="27365"/>
    <cellStyle name="Вычисление 7 3" xfId="27366"/>
    <cellStyle name="Вычисление 7 4" xfId="27367"/>
    <cellStyle name="Вычисление 7_46EE.2011(v1.0)" xfId="27368"/>
    <cellStyle name="Вычисление 8" xfId="27369"/>
    <cellStyle name="Вычисление 8 2" xfId="27370"/>
    <cellStyle name="Вычисление 8 2 2" xfId="27371"/>
    <cellStyle name="Вычисление 8 2 3" xfId="27372"/>
    <cellStyle name="Вычисление 8 3" xfId="27373"/>
    <cellStyle name="Вычисление 8 4" xfId="27374"/>
    <cellStyle name="Вычисление 8_46EE.2011(v1.0)" xfId="27375"/>
    <cellStyle name="Вычисление 9" xfId="27376"/>
    <cellStyle name="Вычисление 9 2" xfId="27377"/>
    <cellStyle name="Вычисление 9 2 2" xfId="27378"/>
    <cellStyle name="Вычисление 9 2 3" xfId="27379"/>
    <cellStyle name="Вычисление 9 3" xfId="27380"/>
    <cellStyle name="Вычисление 9 4" xfId="27381"/>
    <cellStyle name="Вычисление 9_46EE.2011(v1.0)" xfId="27382"/>
    <cellStyle name="Гиперссылка 2" xfId="27383"/>
    <cellStyle name="Гиперссылка 2 2" xfId="27384"/>
    <cellStyle name="Гиперссылка 2 2 2" xfId="27385"/>
    <cellStyle name="Гиперссылка 2 2 3" xfId="27386"/>
    <cellStyle name="Гиперссылка 2 3" xfId="27387"/>
    <cellStyle name="Гиперссылка 2 3 2" xfId="27388"/>
    <cellStyle name="Гиперссылка 2 4" xfId="27389"/>
    <cellStyle name="Гиперссылка 2 5" xfId="27390"/>
    <cellStyle name="Гиперссылка 2 6" xfId="27391"/>
    <cellStyle name="Гиперссылка 3" xfId="27392"/>
    <cellStyle name="Гиперссылка 3 2" xfId="27393"/>
    <cellStyle name="Гиперссылка 4" xfId="27394"/>
    <cellStyle name="Гиперссылка 4 6" xfId="27395"/>
    <cellStyle name="Гиперссылка 5" xfId="27396"/>
    <cellStyle name="Гиперссылка 6" xfId="27397"/>
    <cellStyle name="Границы" xfId="27398"/>
    <cellStyle name="Группа" xfId="27399"/>
    <cellStyle name="Группа 0" xfId="27400"/>
    <cellStyle name="Группа 0 2" xfId="27401"/>
    <cellStyle name="Группа 0 3" xfId="27402"/>
    <cellStyle name="Группа 1" xfId="27403"/>
    <cellStyle name="Группа 1 2" xfId="27404"/>
    <cellStyle name="Группа 1 3" xfId="27405"/>
    <cellStyle name="Группа 10" xfId="27406"/>
    <cellStyle name="Группа 2" xfId="27407"/>
    <cellStyle name="Группа 2 2" xfId="27408"/>
    <cellStyle name="Группа 2 3" xfId="27409"/>
    <cellStyle name="Группа 3" xfId="27410"/>
    <cellStyle name="Группа 3 2" xfId="27411"/>
    <cellStyle name="Группа 3 3" xfId="27412"/>
    <cellStyle name="Группа 4" xfId="27413"/>
    <cellStyle name="Группа 4 2" xfId="27414"/>
    <cellStyle name="Группа 4 3" xfId="27415"/>
    <cellStyle name="Группа 5" xfId="27416"/>
    <cellStyle name="Группа 5 2" xfId="27417"/>
    <cellStyle name="Группа 5 3" xfId="27418"/>
    <cellStyle name="Группа 6" xfId="27419"/>
    <cellStyle name="Группа 6 2" xfId="27420"/>
    <cellStyle name="Группа 6 3" xfId="27421"/>
    <cellStyle name="Группа 7" xfId="27422"/>
    <cellStyle name="Группа 7 2" xfId="27423"/>
    <cellStyle name="Группа 7 3" xfId="27424"/>
    <cellStyle name="Группа 8" xfId="27425"/>
    <cellStyle name="Группа 8 2" xfId="27426"/>
    <cellStyle name="Группа 8 3" xfId="27427"/>
    <cellStyle name="Группа 9" xfId="27428"/>
    <cellStyle name="Группа_additional slides_04.12.03 _1" xfId="27429"/>
    <cellStyle name="Данные" xfId="27430"/>
    <cellStyle name="Данные 2" xfId="27431"/>
    <cellStyle name="Данные 2 2" xfId="27432"/>
    <cellStyle name="Данные 3" xfId="27433"/>
    <cellStyle name="Данные 3 2" xfId="27434"/>
    <cellStyle name="Данные 4" xfId="27435"/>
    <cellStyle name="Данные 4 2" xfId="27436"/>
    <cellStyle name="Данные 5" xfId="27437"/>
    <cellStyle name="ДАТА" xfId="27438"/>
    <cellStyle name="Дата 10" xfId="27439"/>
    <cellStyle name="ДАТА 2" xfId="27440"/>
    <cellStyle name="ДАТА 3" xfId="27441"/>
    <cellStyle name="ДАТА 4" xfId="27442"/>
    <cellStyle name="ДАТА 5" xfId="27443"/>
    <cellStyle name="ДАТА 6" xfId="27444"/>
    <cellStyle name="ДАТА 7" xfId="27445"/>
    <cellStyle name="ДАТА 8" xfId="27446"/>
    <cellStyle name="Дата 9" xfId="27447"/>
    <cellStyle name="ДАТА_1" xfId="27448"/>
    <cellStyle name="Двойной клик" xfId="27449"/>
    <cellStyle name="Двойной клик 2" xfId="27450"/>
    <cellStyle name="Денежный [0] 2" xfId="27451"/>
    <cellStyle name="Денежный [0] 2 2" xfId="27452"/>
    <cellStyle name="Денежный 2" xfId="27453"/>
    <cellStyle name="Денежный 2 2" xfId="27454"/>
    <cellStyle name="Денежный 2 2 2" xfId="27455"/>
    <cellStyle name="Денежный 2 2 3" xfId="27456"/>
    <cellStyle name="Денежный 2 2 4" xfId="27457"/>
    <cellStyle name="Денежный 2 3" xfId="27458"/>
    <cellStyle name="Денежный 2 3 2" xfId="27459"/>
    <cellStyle name="Денежный 2 3 3" xfId="27460"/>
    <cellStyle name="Денежный 2 4" xfId="27461"/>
    <cellStyle name="Денежный 2 5" xfId="27462"/>
    <cellStyle name="Денежный 2 6" xfId="27463"/>
    <cellStyle name="Денежный 2 7" xfId="27464"/>
    <cellStyle name="Денежный 2_INDEX.STATION.2012(v1.0)_" xfId="27465"/>
    <cellStyle name="Денежный 3" xfId="27466"/>
    <cellStyle name="Денежпый_Доход1" xfId="27467"/>
    <cellStyle name="ЀЄ" xfId="27468"/>
    <cellStyle name="ЄЄ" xfId="27469"/>
    <cellStyle name="ЄЄ_x0004_" xfId="27470"/>
    <cellStyle name="Є_x0004_Є" xfId="27471"/>
    <cellStyle name="ЄЄ 2" xfId="27472"/>
    <cellStyle name="ЄЄ_x0004_ 2" xfId="27473"/>
    <cellStyle name="ЄЄ 3" xfId="27474"/>
    <cellStyle name="ЄЄ_x0004_ 3" xfId="27475"/>
    <cellStyle name="ЄЄ_Структура" xfId="27476"/>
    <cellStyle name="ЄЄ_x0004__Структура" xfId="27477"/>
    <cellStyle name="ЄЄЄ" xfId="27478"/>
    <cellStyle name="ЄЄЄ_x0004_" xfId="27479"/>
    <cellStyle name="ЄЄЄЄ" xfId="27480"/>
    <cellStyle name="ЄЄЄЄ_x0004_" xfId="27481"/>
    <cellStyle name="ЄЄЄЄЄ" xfId="27482"/>
    <cellStyle name="ЄЄЄЄЄ_x0004_" xfId="27483"/>
    <cellStyle name="ЄЄЄ_x0004_ЄЄ" xfId="27484"/>
    <cellStyle name="ЄЄЄЄЄ 2" xfId="27485"/>
    <cellStyle name="ЄЄЄ_x0004_ЄЄ 2" xfId="27486"/>
    <cellStyle name="ЄЄЄ_x0004_ЄЄ 2 2" xfId="27487"/>
    <cellStyle name="ЄЄЄЄЄ 3" xfId="27488"/>
    <cellStyle name="ЄЄЄ_x0004_ЄЄ_Отчеты_МППМ_ДФР_v015 (2)" xfId="27489"/>
    <cellStyle name="ЄЄЄЄЄ_Структура" xfId="27490"/>
    <cellStyle name="ЄЄЄЄ_x0004_ЄЄЄ" xfId="27491"/>
    <cellStyle name="Є_x0004_ЄЄЄЄ_x0004_ЄЄ_x0004_" xfId="27492"/>
    <cellStyle name="ЄЄЄЄЄ_x0004_ЄЄЄ" xfId="27493"/>
    <cellStyle name="ЄЄ_x0004_ЄЄЄЄЄЄЄ" xfId="27494"/>
    <cellStyle name="Заголовки" xfId="27495"/>
    <cellStyle name="Заголовок" xfId="27496"/>
    <cellStyle name="Заголовок 1 2" xfId="27497"/>
    <cellStyle name="Заголовок 1 2 2" xfId="27498"/>
    <cellStyle name="Заголовок 1 2 3" xfId="27499"/>
    <cellStyle name="Заголовок 1 2 4" xfId="27500"/>
    <cellStyle name="Заголовок 1 2_46EE.2011(v1.0)" xfId="27501"/>
    <cellStyle name="Заголовок 1 3" xfId="27502"/>
    <cellStyle name="Заголовок 1 3 2" xfId="27503"/>
    <cellStyle name="Заголовок 1 3 3" xfId="27504"/>
    <cellStyle name="Заголовок 1 3_46EE.2011(v1.0)" xfId="27505"/>
    <cellStyle name="Заголовок 1 4" xfId="27506"/>
    <cellStyle name="Заголовок 1 4 2" xfId="27507"/>
    <cellStyle name="Заголовок 1 4_46EE.2011(v1.0)" xfId="27508"/>
    <cellStyle name="Заголовок 1 5" xfId="27509"/>
    <cellStyle name="Заголовок 1 5 2" xfId="27510"/>
    <cellStyle name="Заголовок 1 5_46EE.2011(v1.0)" xfId="27511"/>
    <cellStyle name="Заголовок 1 6" xfId="27512"/>
    <cellStyle name="Заголовок 1 6 2" xfId="27513"/>
    <cellStyle name="Заголовок 1 6_46EE.2011(v1.0)" xfId="27514"/>
    <cellStyle name="Заголовок 1 7" xfId="27515"/>
    <cellStyle name="Заголовок 1 7 2" xfId="27516"/>
    <cellStyle name="Заголовок 1 7_46EE.2011(v1.0)" xfId="27517"/>
    <cellStyle name="Заголовок 1 8" xfId="27518"/>
    <cellStyle name="Заголовок 1 8 2" xfId="27519"/>
    <cellStyle name="Заголовок 1 8_46EE.2011(v1.0)" xfId="27520"/>
    <cellStyle name="Заголовок 1 9" xfId="27521"/>
    <cellStyle name="Заголовок 1 9 2" xfId="27522"/>
    <cellStyle name="Заголовок 1 9_46EE.2011(v1.0)" xfId="27523"/>
    <cellStyle name="Заголовок 2 10" xfId="27524"/>
    <cellStyle name="Заголовок 2 2" xfId="27525"/>
    <cellStyle name="Заголовок 2 2 2" xfId="27526"/>
    <cellStyle name="Заголовок 2 2 3" xfId="27527"/>
    <cellStyle name="Заголовок 2 2 4" xfId="27528"/>
    <cellStyle name="Заголовок 2 2_46EE.2011(v1.0)" xfId="27529"/>
    <cellStyle name="Заголовок 2 3" xfId="27530"/>
    <cellStyle name="Заголовок 2 3 2" xfId="27531"/>
    <cellStyle name="Заголовок 2 3 3" xfId="27532"/>
    <cellStyle name="Заголовок 2 3_46EE.2011(v1.0)" xfId="27533"/>
    <cellStyle name="Заголовок 2 4" xfId="27534"/>
    <cellStyle name="Заголовок 2 4 2" xfId="27535"/>
    <cellStyle name="Заголовок 2 4_46EE.2011(v1.0)" xfId="27536"/>
    <cellStyle name="Заголовок 2 5" xfId="27537"/>
    <cellStyle name="Заголовок 2 5 2" xfId="27538"/>
    <cellStyle name="Заголовок 2 5_46EE.2011(v1.0)" xfId="27539"/>
    <cellStyle name="Заголовок 2 6" xfId="27540"/>
    <cellStyle name="Заголовок 2 6 2" xfId="27541"/>
    <cellStyle name="Заголовок 2 6_46EE.2011(v1.0)" xfId="27542"/>
    <cellStyle name="Заголовок 2 7" xfId="27543"/>
    <cellStyle name="Заголовок 2 7 2" xfId="27544"/>
    <cellStyle name="Заголовок 2 7_46EE.2011(v1.0)" xfId="27545"/>
    <cellStyle name="Заголовок 2 8" xfId="27546"/>
    <cellStyle name="Заголовок 2 8 2" xfId="27547"/>
    <cellStyle name="Заголовок 2 8_46EE.2011(v1.0)" xfId="27548"/>
    <cellStyle name="Заголовок 2 9" xfId="27549"/>
    <cellStyle name="Заголовок 2 9 2" xfId="27550"/>
    <cellStyle name="Заголовок 2 9_46EE.2011(v1.0)" xfId="27551"/>
    <cellStyle name="Заголовок 3 2" xfId="27552"/>
    <cellStyle name="Заголовок 3 2 2" xfId="27553"/>
    <cellStyle name="Заголовок 3 2 2 2" xfId="27554"/>
    <cellStyle name="Заголовок 3 2 3" xfId="27555"/>
    <cellStyle name="Заголовок 3 2 3 2" xfId="27556"/>
    <cellStyle name="Заголовок 3 2 4" xfId="27557"/>
    <cellStyle name="Заголовок 3 2 5" xfId="27558"/>
    <cellStyle name="Заголовок 3 2_46EE.2011(v1.0)" xfId="27559"/>
    <cellStyle name="Заголовок 3 3" xfId="27560"/>
    <cellStyle name="Заголовок 3 3 2" xfId="27561"/>
    <cellStyle name="Заголовок 3 3 3" xfId="27562"/>
    <cellStyle name="Заголовок 3 3_46EE.2011(v1.0)" xfId="27563"/>
    <cellStyle name="Заголовок 3 4" xfId="27564"/>
    <cellStyle name="Заголовок 3 4 2" xfId="27565"/>
    <cellStyle name="Заголовок 3 4_46EE.2011(v1.0)" xfId="27566"/>
    <cellStyle name="Заголовок 3 5" xfId="27567"/>
    <cellStyle name="Заголовок 3 5 2" xfId="27568"/>
    <cellStyle name="Заголовок 3 5_46EE.2011(v1.0)" xfId="27569"/>
    <cellStyle name="Заголовок 3 6" xfId="27570"/>
    <cellStyle name="Заголовок 3 6 2" xfId="27571"/>
    <cellStyle name="Заголовок 3 6_46EE.2011(v1.0)" xfId="27572"/>
    <cellStyle name="Заголовок 3 7" xfId="27573"/>
    <cellStyle name="Заголовок 3 7 2" xfId="27574"/>
    <cellStyle name="Заголовок 3 7_46EE.2011(v1.0)" xfId="27575"/>
    <cellStyle name="Заголовок 3 8" xfId="27576"/>
    <cellStyle name="Заголовок 3 8 2" xfId="27577"/>
    <cellStyle name="Заголовок 3 8_46EE.2011(v1.0)" xfId="27578"/>
    <cellStyle name="Заголовок 3 9" xfId="27579"/>
    <cellStyle name="Заголовок 3 9 2" xfId="27580"/>
    <cellStyle name="Заголовок 3 9_46EE.2011(v1.0)" xfId="27581"/>
    <cellStyle name="Заголовок 4 2" xfId="27582"/>
    <cellStyle name="Заголовок 4 2 2" xfId="27583"/>
    <cellStyle name="Заголовок 4 2 3" xfId="27584"/>
    <cellStyle name="Заголовок 4 2 4" xfId="27585"/>
    <cellStyle name="Заголовок 4 3" xfId="27586"/>
    <cellStyle name="Заголовок 4 3 2" xfId="27587"/>
    <cellStyle name="Заголовок 4 3 3" xfId="27588"/>
    <cellStyle name="Заголовок 4 4" xfId="27589"/>
    <cellStyle name="Заголовок 4 4 2" xfId="27590"/>
    <cellStyle name="Заголовок 4 5" xfId="27591"/>
    <cellStyle name="Заголовок 4 5 2" xfId="27592"/>
    <cellStyle name="Заголовок 4 6" xfId="27593"/>
    <cellStyle name="Заголовок 4 6 2" xfId="27594"/>
    <cellStyle name="Заголовок 4 7" xfId="27595"/>
    <cellStyle name="Заголовок 4 7 2" xfId="27596"/>
    <cellStyle name="Заголовок 4 8" xfId="27597"/>
    <cellStyle name="Заголовок 4 8 2" xfId="27598"/>
    <cellStyle name="Заголовок 4 9" xfId="27599"/>
    <cellStyle name="Заголовок 4 9 2" xfId="27600"/>
    <cellStyle name="Заголовок 5" xfId="27601"/>
    <cellStyle name="Заголовок таблицы" xfId="27602"/>
    <cellStyle name="ЗАГОЛОВОК1" xfId="27603"/>
    <cellStyle name="ЗАГОЛОВОК2" xfId="27604"/>
    <cellStyle name="ЗаголовокСтолбца" xfId="27605"/>
    <cellStyle name="ЗаголовокСтолбца 10" xfId="27606"/>
    <cellStyle name="ЗаголовокСтолбца 11" xfId="27607"/>
    <cellStyle name="ЗаголовокСтолбца 12" xfId="27608"/>
    <cellStyle name="ЗаголовокСтолбца 13" xfId="27609"/>
    <cellStyle name="ЗаголовокСтолбца 14" xfId="27610"/>
    <cellStyle name="ЗаголовокСтолбца 15" xfId="27611"/>
    <cellStyle name="ЗаголовокСтолбца 16" xfId="27612"/>
    <cellStyle name="ЗаголовокСтолбца 17" xfId="27613"/>
    <cellStyle name="ЗаголовокСтолбца 18" xfId="27614"/>
    <cellStyle name="ЗаголовокСтолбца 19" xfId="27615"/>
    <cellStyle name="ЗаголовокСтолбца 2" xfId="27616"/>
    <cellStyle name="ЗаголовокСтолбца 2 10" xfId="27617"/>
    <cellStyle name="ЗаголовокСтолбца 2 11" xfId="27618"/>
    <cellStyle name="ЗаголовокСтолбца 2 12" xfId="27619"/>
    <cellStyle name="ЗаголовокСтолбца 2 13" xfId="27620"/>
    <cellStyle name="ЗаголовокСтолбца 2 14" xfId="27621"/>
    <cellStyle name="ЗаголовокСтолбца 2 15" xfId="27622"/>
    <cellStyle name="ЗаголовокСтолбца 2 16" xfId="27623"/>
    <cellStyle name="ЗаголовокСтолбца 2 17" xfId="27624"/>
    <cellStyle name="ЗаголовокСтолбца 2 18" xfId="27625"/>
    <cellStyle name="ЗаголовокСтолбца 2 19" xfId="27626"/>
    <cellStyle name="ЗаголовокСтолбца 2 2" xfId="27627"/>
    <cellStyle name="ЗаголовокСтолбца 2 2 10" xfId="27628"/>
    <cellStyle name="ЗаголовокСтолбца 2 2 11" xfId="27629"/>
    <cellStyle name="ЗаголовокСтолбца 2 2 12" xfId="27630"/>
    <cellStyle name="ЗаголовокСтолбца 2 2 13" xfId="27631"/>
    <cellStyle name="ЗаголовокСтолбца 2 2 14" xfId="27632"/>
    <cellStyle name="ЗаголовокСтолбца 2 2 15" xfId="27633"/>
    <cellStyle name="ЗаголовокСтолбца 2 2 16" xfId="27634"/>
    <cellStyle name="ЗаголовокСтолбца 2 2 17" xfId="27635"/>
    <cellStyle name="ЗаголовокСтолбца 2 2 18" xfId="27636"/>
    <cellStyle name="ЗаголовокСтолбца 2 2 19" xfId="27637"/>
    <cellStyle name="ЗаголовокСтолбца 2 2 2" xfId="27638"/>
    <cellStyle name="ЗаголовокСтолбца 2 2 20" xfId="27639"/>
    <cellStyle name="ЗаголовокСтолбца 2 2 21" xfId="27640"/>
    <cellStyle name="ЗаголовокСтолбца 2 2 22" xfId="27641"/>
    <cellStyle name="ЗаголовокСтолбца 2 2 23" xfId="27642"/>
    <cellStyle name="ЗаголовокСтолбца 2 2 24" xfId="27643"/>
    <cellStyle name="ЗаголовокСтолбца 2 2 25" xfId="27644"/>
    <cellStyle name="ЗаголовокСтолбца 2 2 26" xfId="27645"/>
    <cellStyle name="ЗаголовокСтолбца 2 2 27" xfId="27646"/>
    <cellStyle name="ЗаголовокСтолбца 2 2 28" xfId="27647"/>
    <cellStyle name="ЗаголовокСтолбца 2 2 29" xfId="27648"/>
    <cellStyle name="ЗаголовокСтолбца 2 2 3" xfId="27649"/>
    <cellStyle name="ЗаголовокСтолбца 2 2 30" xfId="27650"/>
    <cellStyle name="ЗаголовокСтолбца 2 2 31" xfId="27651"/>
    <cellStyle name="ЗаголовокСтолбца 2 2 32" xfId="27652"/>
    <cellStyle name="ЗаголовокСтолбца 2 2 33" xfId="27653"/>
    <cellStyle name="ЗаголовокСтолбца 2 2 34" xfId="27654"/>
    <cellStyle name="ЗаголовокСтолбца 2 2 35" xfId="27655"/>
    <cellStyle name="ЗаголовокСтолбца 2 2 36" xfId="27656"/>
    <cellStyle name="ЗаголовокСтолбца 2 2 37" xfId="27657"/>
    <cellStyle name="ЗаголовокСтолбца 2 2 38" xfId="27658"/>
    <cellStyle name="ЗаголовокСтолбца 2 2 39" xfId="27659"/>
    <cellStyle name="ЗаголовокСтолбца 2 2 4" xfId="27660"/>
    <cellStyle name="ЗаголовокСтолбца 2 2 40" xfId="27661"/>
    <cellStyle name="ЗаголовокСтолбца 2 2 41" xfId="27662"/>
    <cellStyle name="ЗаголовокСтолбца 2 2 42" xfId="27663"/>
    <cellStyle name="ЗаголовокСтолбца 2 2 43" xfId="27664"/>
    <cellStyle name="ЗаголовокСтолбца 2 2 44" xfId="27665"/>
    <cellStyle name="ЗаголовокСтолбца 2 2 45" xfId="27666"/>
    <cellStyle name="ЗаголовокСтолбца 2 2 46" xfId="27667"/>
    <cellStyle name="ЗаголовокСтолбца 2 2 47" xfId="27668"/>
    <cellStyle name="ЗаголовокСтолбца 2 2 48" xfId="27669"/>
    <cellStyle name="ЗаголовокСтолбца 2 2 49" xfId="27670"/>
    <cellStyle name="ЗаголовокСтолбца 2 2 5" xfId="27671"/>
    <cellStyle name="ЗаголовокСтолбца 2 2 50" xfId="27672"/>
    <cellStyle name="ЗаголовокСтолбца 2 2 51" xfId="27673"/>
    <cellStyle name="ЗаголовокСтолбца 2 2 52" xfId="27674"/>
    <cellStyle name="ЗаголовокСтолбца 2 2 53" xfId="27675"/>
    <cellStyle name="ЗаголовокСтолбца 2 2 54" xfId="27676"/>
    <cellStyle name="ЗаголовокСтолбца 2 2 55" xfId="27677"/>
    <cellStyle name="ЗаголовокСтолбца 2 2 56" xfId="27678"/>
    <cellStyle name="ЗаголовокСтолбца 2 2 57" xfId="27679"/>
    <cellStyle name="ЗаголовокСтолбца 2 2 58" xfId="27680"/>
    <cellStyle name="ЗаголовокСтолбца 2 2 59" xfId="27681"/>
    <cellStyle name="ЗаголовокСтолбца 2 2 6" xfId="27682"/>
    <cellStyle name="ЗаголовокСтолбца 2 2 60" xfId="27683"/>
    <cellStyle name="ЗаголовокСтолбца 2 2 61" xfId="27684"/>
    <cellStyle name="ЗаголовокСтолбца 2 2 62" xfId="27685"/>
    <cellStyle name="ЗаголовокСтолбца 2 2 63" xfId="27686"/>
    <cellStyle name="ЗаголовокСтолбца 2 2 64" xfId="27687"/>
    <cellStyle name="ЗаголовокСтолбца 2 2 65" xfId="27688"/>
    <cellStyle name="ЗаголовокСтолбца 2 2 66" xfId="27689"/>
    <cellStyle name="ЗаголовокСтолбца 2 2 7" xfId="27690"/>
    <cellStyle name="ЗаголовокСтолбца 2 2 8" xfId="27691"/>
    <cellStyle name="ЗаголовокСтолбца 2 2 9" xfId="27692"/>
    <cellStyle name="ЗаголовокСтолбца 2 20" xfId="27693"/>
    <cellStyle name="ЗаголовокСтолбца 2 21" xfId="27694"/>
    <cellStyle name="ЗаголовокСтолбца 2 22" xfId="27695"/>
    <cellStyle name="ЗаголовокСтолбца 2 23" xfId="27696"/>
    <cellStyle name="ЗаголовокСтолбца 2 24" xfId="27697"/>
    <cellStyle name="ЗаголовокСтолбца 2 25" xfId="27698"/>
    <cellStyle name="ЗаголовокСтолбца 2 26" xfId="27699"/>
    <cellStyle name="ЗаголовокСтолбца 2 27" xfId="27700"/>
    <cellStyle name="ЗаголовокСтолбца 2 28" xfId="27701"/>
    <cellStyle name="ЗаголовокСтолбца 2 29" xfId="27702"/>
    <cellStyle name="ЗаголовокСтолбца 2 3" xfId="27703"/>
    <cellStyle name="ЗаголовокСтолбца 2 3 10" xfId="27704"/>
    <cellStyle name="ЗаголовокСтолбца 2 3 11" xfId="27705"/>
    <cellStyle name="ЗаголовокСтолбца 2 3 12" xfId="27706"/>
    <cellStyle name="ЗаголовокСтолбца 2 3 13" xfId="27707"/>
    <cellStyle name="ЗаголовокСтолбца 2 3 14" xfId="27708"/>
    <cellStyle name="ЗаголовокСтолбца 2 3 15" xfId="27709"/>
    <cellStyle name="ЗаголовокСтолбца 2 3 16" xfId="27710"/>
    <cellStyle name="ЗаголовокСтолбца 2 3 17" xfId="27711"/>
    <cellStyle name="ЗаголовокСтолбца 2 3 18" xfId="27712"/>
    <cellStyle name="ЗаголовокСтолбца 2 3 19" xfId="27713"/>
    <cellStyle name="ЗаголовокСтолбца 2 3 2" xfId="27714"/>
    <cellStyle name="ЗаголовокСтолбца 2 3 20" xfId="27715"/>
    <cellStyle name="ЗаголовокСтолбца 2 3 21" xfId="27716"/>
    <cellStyle name="ЗаголовокСтолбца 2 3 22" xfId="27717"/>
    <cellStyle name="ЗаголовокСтолбца 2 3 23" xfId="27718"/>
    <cellStyle name="ЗаголовокСтолбца 2 3 24" xfId="27719"/>
    <cellStyle name="ЗаголовокСтолбца 2 3 25" xfId="27720"/>
    <cellStyle name="ЗаголовокСтолбца 2 3 26" xfId="27721"/>
    <cellStyle name="ЗаголовокСтолбца 2 3 27" xfId="27722"/>
    <cellStyle name="ЗаголовокСтолбца 2 3 28" xfId="27723"/>
    <cellStyle name="ЗаголовокСтолбца 2 3 29" xfId="27724"/>
    <cellStyle name="ЗаголовокСтолбца 2 3 3" xfId="27725"/>
    <cellStyle name="ЗаголовокСтолбца 2 3 30" xfId="27726"/>
    <cellStyle name="ЗаголовокСтолбца 2 3 31" xfId="27727"/>
    <cellStyle name="ЗаголовокСтолбца 2 3 32" xfId="27728"/>
    <cellStyle name="ЗаголовокСтолбца 2 3 33" xfId="27729"/>
    <cellStyle name="ЗаголовокСтолбца 2 3 34" xfId="27730"/>
    <cellStyle name="ЗаголовокСтолбца 2 3 35" xfId="27731"/>
    <cellStyle name="ЗаголовокСтолбца 2 3 36" xfId="27732"/>
    <cellStyle name="ЗаголовокСтолбца 2 3 37" xfId="27733"/>
    <cellStyle name="ЗаголовокСтолбца 2 3 38" xfId="27734"/>
    <cellStyle name="ЗаголовокСтолбца 2 3 39" xfId="27735"/>
    <cellStyle name="ЗаголовокСтолбца 2 3 4" xfId="27736"/>
    <cellStyle name="ЗаголовокСтолбца 2 3 40" xfId="27737"/>
    <cellStyle name="ЗаголовокСтолбца 2 3 41" xfId="27738"/>
    <cellStyle name="ЗаголовокСтолбца 2 3 42" xfId="27739"/>
    <cellStyle name="ЗаголовокСтолбца 2 3 43" xfId="27740"/>
    <cellStyle name="ЗаголовокСтолбца 2 3 44" xfId="27741"/>
    <cellStyle name="ЗаголовокСтолбца 2 3 45" xfId="27742"/>
    <cellStyle name="ЗаголовокСтолбца 2 3 46" xfId="27743"/>
    <cellStyle name="ЗаголовокСтолбца 2 3 47" xfId="27744"/>
    <cellStyle name="ЗаголовокСтолбца 2 3 48" xfId="27745"/>
    <cellStyle name="ЗаголовокСтолбца 2 3 49" xfId="27746"/>
    <cellStyle name="ЗаголовокСтолбца 2 3 5" xfId="27747"/>
    <cellStyle name="ЗаголовокСтолбца 2 3 50" xfId="27748"/>
    <cellStyle name="ЗаголовокСтолбца 2 3 51" xfId="27749"/>
    <cellStyle name="ЗаголовокСтолбца 2 3 52" xfId="27750"/>
    <cellStyle name="ЗаголовокСтолбца 2 3 53" xfId="27751"/>
    <cellStyle name="ЗаголовокСтолбца 2 3 54" xfId="27752"/>
    <cellStyle name="ЗаголовокСтолбца 2 3 55" xfId="27753"/>
    <cellStyle name="ЗаголовокСтолбца 2 3 56" xfId="27754"/>
    <cellStyle name="ЗаголовокСтолбца 2 3 57" xfId="27755"/>
    <cellStyle name="ЗаголовокСтолбца 2 3 58" xfId="27756"/>
    <cellStyle name="ЗаголовокСтолбца 2 3 59" xfId="27757"/>
    <cellStyle name="ЗаголовокСтолбца 2 3 6" xfId="27758"/>
    <cellStyle name="ЗаголовокСтолбца 2 3 60" xfId="27759"/>
    <cellStyle name="ЗаголовокСтолбца 2 3 61" xfId="27760"/>
    <cellStyle name="ЗаголовокСтолбца 2 3 62" xfId="27761"/>
    <cellStyle name="ЗаголовокСтолбца 2 3 63" xfId="27762"/>
    <cellStyle name="ЗаголовокСтолбца 2 3 64" xfId="27763"/>
    <cellStyle name="ЗаголовокСтолбца 2 3 7" xfId="27764"/>
    <cellStyle name="ЗаголовокСтолбца 2 3 8" xfId="27765"/>
    <cellStyle name="ЗаголовокСтолбца 2 3 9" xfId="27766"/>
    <cellStyle name="ЗаголовокСтолбца 2 30" xfId="27767"/>
    <cellStyle name="ЗаголовокСтолбца 2 31" xfId="27768"/>
    <cellStyle name="ЗаголовокСтолбца 2 32" xfId="27769"/>
    <cellStyle name="ЗаголовокСтолбца 2 33" xfId="27770"/>
    <cellStyle name="ЗаголовокСтолбца 2 34" xfId="27771"/>
    <cellStyle name="ЗаголовокСтолбца 2 35" xfId="27772"/>
    <cellStyle name="ЗаголовокСтолбца 2 36" xfId="27773"/>
    <cellStyle name="ЗаголовокСтолбца 2 37" xfId="27774"/>
    <cellStyle name="ЗаголовокСтолбца 2 38" xfId="27775"/>
    <cellStyle name="ЗаголовокСтолбца 2 39" xfId="27776"/>
    <cellStyle name="ЗаголовокСтолбца 2 4" xfId="27777"/>
    <cellStyle name="ЗаголовокСтолбца 2 40" xfId="27778"/>
    <cellStyle name="ЗаголовокСтолбца 2 41" xfId="27779"/>
    <cellStyle name="ЗаголовокСтолбца 2 42" xfId="27780"/>
    <cellStyle name="ЗаголовокСтолбца 2 43" xfId="27781"/>
    <cellStyle name="ЗаголовокСтолбца 2 44" xfId="27782"/>
    <cellStyle name="ЗаголовокСтолбца 2 45" xfId="27783"/>
    <cellStyle name="ЗаголовокСтолбца 2 46" xfId="27784"/>
    <cellStyle name="ЗаголовокСтолбца 2 47" xfId="27785"/>
    <cellStyle name="ЗаголовокСтолбца 2 48" xfId="27786"/>
    <cellStyle name="ЗаголовокСтолбца 2 49" xfId="27787"/>
    <cellStyle name="ЗаголовокСтолбца 2 5" xfId="27788"/>
    <cellStyle name="ЗаголовокСтолбца 2 50" xfId="27789"/>
    <cellStyle name="ЗаголовокСтолбца 2 51" xfId="27790"/>
    <cellStyle name="ЗаголовокСтолбца 2 52" xfId="27791"/>
    <cellStyle name="ЗаголовокСтолбца 2 53" xfId="27792"/>
    <cellStyle name="ЗаголовокСтолбца 2 54" xfId="27793"/>
    <cellStyle name="ЗаголовокСтолбца 2 55" xfId="27794"/>
    <cellStyle name="ЗаголовокСтолбца 2 56" xfId="27795"/>
    <cellStyle name="ЗаголовокСтолбца 2 57" xfId="27796"/>
    <cellStyle name="ЗаголовокСтолбца 2 6" xfId="27797"/>
    <cellStyle name="ЗаголовокСтолбца 2 7" xfId="27798"/>
    <cellStyle name="ЗаголовокСтолбца 2 8" xfId="27799"/>
    <cellStyle name="ЗаголовокСтолбца 2 9" xfId="27800"/>
    <cellStyle name="ЗаголовокСтолбца 20" xfId="27801"/>
    <cellStyle name="ЗаголовокСтолбца 21" xfId="27802"/>
    <cellStyle name="ЗаголовокСтолбца 22" xfId="27803"/>
    <cellStyle name="ЗаголовокСтолбца 23" xfId="27804"/>
    <cellStyle name="ЗаголовокСтолбца 24" xfId="27805"/>
    <cellStyle name="ЗаголовокСтолбца 25" xfId="27806"/>
    <cellStyle name="ЗаголовокСтолбца 26" xfId="27807"/>
    <cellStyle name="ЗаголовокСтолбца 27" xfId="27808"/>
    <cellStyle name="ЗаголовокСтолбца 28" xfId="27809"/>
    <cellStyle name="ЗаголовокСтолбца 29" xfId="27810"/>
    <cellStyle name="ЗаголовокСтолбца 3" xfId="27811"/>
    <cellStyle name="ЗаголовокСтолбца 3 10" xfId="27812"/>
    <cellStyle name="ЗаголовокСтолбца 3 11" xfId="27813"/>
    <cellStyle name="ЗаголовокСтолбца 3 12" xfId="27814"/>
    <cellStyle name="ЗаголовокСтолбца 3 13" xfId="27815"/>
    <cellStyle name="ЗаголовокСтолбца 3 14" xfId="27816"/>
    <cellStyle name="ЗаголовокСтолбца 3 15" xfId="27817"/>
    <cellStyle name="ЗаголовокСтолбца 3 16" xfId="27818"/>
    <cellStyle name="ЗаголовокСтолбца 3 17" xfId="27819"/>
    <cellStyle name="ЗаголовокСтолбца 3 18" xfId="27820"/>
    <cellStyle name="ЗаголовокСтолбца 3 19" xfId="27821"/>
    <cellStyle name="ЗаголовокСтолбца 3 2" xfId="27822"/>
    <cellStyle name="ЗаголовокСтолбца 3 2 10" xfId="27823"/>
    <cellStyle name="ЗаголовокСтолбца 3 2 11" xfId="27824"/>
    <cellStyle name="ЗаголовокСтолбца 3 2 12" xfId="27825"/>
    <cellStyle name="ЗаголовокСтолбца 3 2 13" xfId="27826"/>
    <cellStyle name="ЗаголовокСтолбца 3 2 14" xfId="27827"/>
    <cellStyle name="ЗаголовокСтолбца 3 2 15" xfId="27828"/>
    <cellStyle name="ЗаголовокСтолбца 3 2 16" xfId="27829"/>
    <cellStyle name="ЗаголовокСтолбца 3 2 17" xfId="27830"/>
    <cellStyle name="ЗаголовокСтолбца 3 2 18" xfId="27831"/>
    <cellStyle name="ЗаголовокСтолбца 3 2 19" xfId="27832"/>
    <cellStyle name="ЗаголовокСтолбца 3 2 2" xfId="27833"/>
    <cellStyle name="ЗаголовокСтолбца 3 2 20" xfId="27834"/>
    <cellStyle name="ЗаголовокСтолбца 3 2 21" xfId="27835"/>
    <cellStyle name="ЗаголовокСтолбца 3 2 22" xfId="27836"/>
    <cellStyle name="ЗаголовокСтолбца 3 2 23" xfId="27837"/>
    <cellStyle name="ЗаголовокСтолбца 3 2 24" xfId="27838"/>
    <cellStyle name="ЗаголовокСтолбца 3 2 25" xfId="27839"/>
    <cellStyle name="ЗаголовокСтолбца 3 2 26" xfId="27840"/>
    <cellStyle name="ЗаголовокСтолбца 3 2 27" xfId="27841"/>
    <cellStyle name="ЗаголовокСтолбца 3 2 28" xfId="27842"/>
    <cellStyle name="ЗаголовокСтолбца 3 2 29" xfId="27843"/>
    <cellStyle name="ЗаголовокСтолбца 3 2 3" xfId="27844"/>
    <cellStyle name="ЗаголовокСтолбца 3 2 30" xfId="27845"/>
    <cellStyle name="ЗаголовокСтолбца 3 2 31" xfId="27846"/>
    <cellStyle name="ЗаголовокСтолбца 3 2 32" xfId="27847"/>
    <cellStyle name="ЗаголовокСтолбца 3 2 33" xfId="27848"/>
    <cellStyle name="ЗаголовокСтолбца 3 2 34" xfId="27849"/>
    <cellStyle name="ЗаголовокСтолбца 3 2 35" xfId="27850"/>
    <cellStyle name="ЗаголовокСтолбца 3 2 36" xfId="27851"/>
    <cellStyle name="ЗаголовокСтолбца 3 2 37" xfId="27852"/>
    <cellStyle name="ЗаголовокСтолбца 3 2 38" xfId="27853"/>
    <cellStyle name="ЗаголовокСтолбца 3 2 39" xfId="27854"/>
    <cellStyle name="ЗаголовокСтолбца 3 2 4" xfId="27855"/>
    <cellStyle name="ЗаголовокСтолбца 3 2 40" xfId="27856"/>
    <cellStyle name="ЗаголовокСтолбца 3 2 41" xfId="27857"/>
    <cellStyle name="ЗаголовокСтолбца 3 2 42" xfId="27858"/>
    <cellStyle name="ЗаголовокСтолбца 3 2 43" xfId="27859"/>
    <cellStyle name="ЗаголовокСтолбца 3 2 44" xfId="27860"/>
    <cellStyle name="ЗаголовокСтолбца 3 2 45" xfId="27861"/>
    <cellStyle name="ЗаголовокСтолбца 3 2 46" xfId="27862"/>
    <cellStyle name="ЗаголовокСтолбца 3 2 47" xfId="27863"/>
    <cellStyle name="ЗаголовокСтолбца 3 2 48" xfId="27864"/>
    <cellStyle name="ЗаголовокСтолбца 3 2 49" xfId="27865"/>
    <cellStyle name="ЗаголовокСтолбца 3 2 5" xfId="27866"/>
    <cellStyle name="ЗаголовокСтолбца 3 2 50" xfId="27867"/>
    <cellStyle name="ЗаголовокСтолбца 3 2 51" xfId="27868"/>
    <cellStyle name="ЗаголовокСтолбца 3 2 52" xfId="27869"/>
    <cellStyle name="ЗаголовокСтолбца 3 2 53" xfId="27870"/>
    <cellStyle name="ЗаголовокСтолбца 3 2 54" xfId="27871"/>
    <cellStyle name="ЗаголовокСтолбца 3 2 55" xfId="27872"/>
    <cellStyle name="ЗаголовокСтолбца 3 2 56" xfId="27873"/>
    <cellStyle name="ЗаголовокСтолбца 3 2 57" xfId="27874"/>
    <cellStyle name="ЗаголовокСтолбца 3 2 58" xfId="27875"/>
    <cellStyle name="ЗаголовокСтолбца 3 2 59" xfId="27876"/>
    <cellStyle name="ЗаголовокСтолбца 3 2 6" xfId="27877"/>
    <cellStyle name="ЗаголовокСтолбца 3 2 60" xfId="27878"/>
    <cellStyle name="ЗаголовокСтолбца 3 2 61" xfId="27879"/>
    <cellStyle name="ЗаголовокСтолбца 3 2 62" xfId="27880"/>
    <cellStyle name="ЗаголовокСтолбца 3 2 63" xfId="27881"/>
    <cellStyle name="ЗаголовокСтолбца 3 2 64" xfId="27882"/>
    <cellStyle name="ЗаголовокСтолбца 3 2 65" xfId="27883"/>
    <cellStyle name="ЗаголовокСтолбца 3 2 66" xfId="27884"/>
    <cellStyle name="ЗаголовокСтолбца 3 2 7" xfId="27885"/>
    <cellStyle name="ЗаголовокСтолбца 3 2 8" xfId="27886"/>
    <cellStyle name="ЗаголовокСтолбца 3 2 9" xfId="27887"/>
    <cellStyle name="ЗаголовокСтолбца 3 20" xfId="27888"/>
    <cellStyle name="ЗаголовокСтолбца 3 21" xfId="27889"/>
    <cellStyle name="ЗаголовокСтолбца 3 22" xfId="27890"/>
    <cellStyle name="ЗаголовокСтолбца 3 23" xfId="27891"/>
    <cellStyle name="ЗаголовокСтолбца 3 24" xfId="27892"/>
    <cellStyle name="ЗаголовокСтолбца 3 25" xfId="27893"/>
    <cellStyle name="ЗаголовокСтолбца 3 26" xfId="27894"/>
    <cellStyle name="ЗаголовокСтолбца 3 27" xfId="27895"/>
    <cellStyle name="ЗаголовокСтолбца 3 28" xfId="27896"/>
    <cellStyle name="ЗаголовокСтолбца 3 29" xfId="27897"/>
    <cellStyle name="ЗаголовокСтолбца 3 3" xfId="27898"/>
    <cellStyle name="ЗаголовокСтолбца 3 3 10" xfId="27899"/>
    <cellStyle name="ЗаголовокСтолбца 3 3 11" xfId="27900"/>
    <cellStyle name="ЗаголовокСтолбца 3 3 12" xfId="27901"/>
    <cellStyle name="ЗаголовокСтолбца 3 3 13" xfId="27902"/>
    <cellStyle name="ЗаголовокСтолбца 3 3 14" xfId="27903"/>
    <cellStyle name="ЗаголовокСтолбца 3 3 15" xfId="27904"/>
    <cellStyle name="ЗаголовокСтолбца 3 3 16" xfId="27905"/>
    <cellStyle name="ЗаголовокСтолбца 3 3 17" xfId="27906"/>
    <cellStyle name="ЗаголовокСтолбца 3 3 18" xfId="27907"/>
    <cellStyle name="ЗаголовокСтолбца 3 3 19" xfId="27908"/>
    <cellStyle name="ЗаголовокСтолбца 3 3 2" xfId="27909"/>
    <cellStyle name="ЗаголовокСтолбца 3 3 20" xfId="27910"/>
    <cellStyle name="ЗаголовокСтолбца 3 3 21" xfId="27911"/>
    <cellStyle name="ЗаголовокСтолбца 3 3 22" xfId="27912"/>
    <cellStyle name="ЗаголовокСтолбца 3 3 23" xfId="27913"/>
    <cellStyle name="ЗаголовокСтолбца 3 3 24" xfId="27914"/>
    <cellStyle name="ЗаголовокСтолбца 3 3 25" xfId="27915"/>
    <cellStyle name="ЗаголовокСтолбца 3 3 26" xfId="27916"/>
    <cellStyle name="ЗаголовокСтолбца 3 3 27" xfId="27917"/>
    <cellStyle name="ЗаголовокСтолбца 3 3 28" xfId="27918"/>
    <cellStyle name="ЗаголовокСтолбца 3 3 29" xfId="27919"/>
    <cellStyle name="ЗаголовокСтолбца 3 3 3" xfId="27920"/>
    <cellStyle name="ЗаголовокСтолбца 3 3 30" xfId="27921"/>
    <cellStyle name="ЗаголовокСтолбца 3 3 31" xfId="27922"/>
    <cellStyle name="ЗаголовокСтолбца 3 3 32" xfId="27923"/>
    <cellStyle name="ЗаголовокСтолбца 3 3 33" xfId="27924"/>
    <cellStyle name="ЗаголовокСтолбца 3 3 34" xfId="27925"/>
    <cellStyle name="ЗаголовокСтолбца 3 3 35" xfId="27926"/>
    <cellStyle name="ЗаголовокСтолбца 3 3 36" xfId="27927"/>
    <cellStyle name="ЗаголовокСтолбца 3 3 37" xfId="27928"/>
    <cellStyle name="ЗаголовокСтолбца 3 3 38" xfId="27929"/>
    <cellStyle name="ЗаголовокСтолбца 3 3 39" xfId="27930"/>
    <cellStyle name="ЗаголовокСтолбца 3 3 4" xfId="27931"/>
    <cellStyle name="ЗаголовокСтолбца 3 3 40" xfId="27932"/>
    <cellStyle name="ЗаголовокСтолбца 3 3 41" xfId="27933"/>
    <cellStyle name="ЗаголовокСтолбца 3 3 42" xfId="27934"/>
    <cellStyle name="ЗаголовокСтолбца 3 3 43" xfId="27935"/>
    <cellStyle name="ЗаголовокСтолбца 3 3 44" xfId="27936"/>
    <cellStyle name="ЗаголовокСтолбца 3 3 45" xfId="27937"/>
    <cellStyle name="ЗаголовокСтолбца 3 3 46" xfId="27938"/>
    <cellStyle name="ЗаголовокСтолбца 3 3 47" xfId="27939"/>
    <cellStyle name="ЗаголовокСтолбца 3 3 48" xfId="27940"/>
    <cellStyle name="ЗаголовокСтолбца 3 3 49" xfId="27941"/>
    <cellStyle name="ЗаголовокСтолбца 3 3 5" xfId="27942"/>
    <cellStyle name="ЗаголовокСтолбца 3 3 50" xfId="27943"/>
    <cellStyle name="ЗаголовокСтолбца 3 3 51" xfId="27944"/>
    <cellStyle name="ЗаголовокСтолбца 3 3 52" xfId="27945"/>
    <cellStyle name="ЗаголовокСтолбца 3 3 53" xfId="27946"/>
    <cellStyle name="ЗаголовокСтолбца 3 3 54" xfId="27947"/>
    <cellStyle name="ЗаголовокСтолбца 3 3 55" xfId="27948"/>
    <cellStyle name="ЗаголовокСтолбца 3 3 56" xfId="27949"/>
    <cellStyle name="ЗаголовокСтолбца 3 3 57" xfId="27950"/>
    <cellStyle name="ЗаголовокСтолбца 3 3 58" xfId="27951"/>
    <cellStyle name="ЗаголовокСтолбца 3 3 59" xfId="27952"/>
    <cellStyle name="ЗаголовокСтолбца 3 3 6" xfId="27953"/>
    <cellStyle name="ЗаголовокСтолбца 3 3 60" xfId="27954"/>
    <cellStyle name="ЗаголовокСтолбца 3 3 61" xfId="27955"/>
    <cellStyle name="ЗаголовокСтолбца 3 3 62" xfId="27956"/>
    <cellStyle name="ЗаголовокСтолбца 3 3 63" xfId="27957"/>
    <cellStyle name="ЗаголовокСтолбца 3 3 64" xfId="27958"/>
    <cellStyle name="ЗаголовокСтолбца 3 3 7" xfId="27959"/>
    <cellStyle name="ЗаголовокСтолбца 3 3 8" xfId="27960"/>
    <cellStyle name="ЗаголовокСтолбца 3 3 9" xfId="27961"/>
    <cellStyle name="ЗаголовокСтолбца 3 30" xfId="27962"/>
    <cellStyle name="ЗаголовокСтолбца 3 31" xfId="27963"/>
    <cellStyle name="ЗаголовокСтолбца 3 32" xfId="27964"/>
    <cellStyle name="ЗаголовокСтолбца 3 33" xfId="27965"/>
    <cellStyle name="ЗаголовокСтолбца 3 34" xfId="27966"/>
    <cellStyle name="ЗаголовокСтолбца 3 35" xfId="27967"/>
    <cellStyle name="ЗаголовокСтолбца 3 36" xfId="27968"/>
    <cellStyle name="ЗаголовокСтолбца 3 37" xfId="27969"/>
    <cellStyle name="ЗаголовокСтолбца 3 38" xfId="27970"/>
    <cellStyle name="ЗаголовокСтолбца 3 39" xfId="27971"/>
    <cellStyle name="ЗаголовокСтолбца 3 4" xfId="27972"/>
    <cellStyle name="ЗаголовокСтолбца 3 40" xfId="27973"/>
    <cellStyle name="ЗаголовокСтолбца 3 41" xfId="27974"/>
    <cellStyle name="ЗаголовокСтолбца 3 42" xfId="27975"/>
    <cellStyle name="ЗаголовокСтолбца 3 43" xfId="27976"/>
    <cellStyle name="ЗаголовокСтолбца 3 44" xfId="27977"/>
    <cellStyle name="ЗаголовокСтолбца 3 45" xfId="27978"/>
    <cellStyle name="ЗаголовокСтолбца 3 46" xfId="27979"/>
    <cellStyle name="ЗаголовокСтолбца 3 47" xfId="27980"/>
    <cellStyle name="ЗаголовокСтолбца 3 48" xfId="27981"/>
    <cellStyle name="ЗаголовокСтолбца 3 49" xfId="27982"/>
    <cellStyle name="ЗаголовокСтолбца 3 5" xfId="27983"/>
    <cellStyle name="ЗаголовокСтолбца 3 50" xfId="27984"/>
    <cellStyle name="ЗаголовокСтолбца 3 51" xfId="27985"/>
    <cellStyle name="ЗаголовокСтолбца 3 52" xfId="27986"/>
    <cellStyle name="ЗаголовокСтолбца 3 53" xfId="27987"/>
    <cellStyle name="ЗаголовокСтолбца 3 54" xfId="27988"/>
    <cellStyle name="ЗаголовокСтолбца 3 55" xfId="27989"/>
    <cellStyle name="ЗаголовокСтолбца 3 56" xfId="27990"/>
    <cellStyle name="ЗаголовокСтолбца 3 57" xfId="27991"/>
    <cellStyle name="ЗаголовокСтолбца 3 6" xfId="27992"/>
    <cellStyle name="ЗаголовокСтолбца 3 7" xfId="27993"/>
    <cellStyle name="ЗаголовокСтолбца 3 8" xfId="27994"/>
    <cellStyle name="ЗаголовокСтолбца 3 9" xfId="27995"/>
    <cellStyle name="ЗаголовокСтолбца 30" xfId="27996"/>
    <cellStyle name="ЗаголовокСтолбца 31" xfId="27997"/>
    <cellStyle name="ЗаголовокСтолбца 32" xfId="27998"/>
    <cellStyle name="ЗаголовокСтолбца 33" xfId="27999"/>
    <cellStyle name="ЗаголовокСтолбца 34" xfId="28000"/>
    <cellStyle name="ЗаголовокСтолбца 35" xfId="28001"/>
    <cellStyle name="ЗаголовокСтолбца 36" xfId="28002"/>
    <cellStyle name="ЗаголовокСтолбца 37" xfId="28003"/>
    <cellStyle name="ЗаголовокСтолбца 38" xfId="28004"/>
    <cellStyle name="ЗаголовокСтолбца 39" xfId="28005"/>
    <cellStyle name="ЗаголовокСтолбца 4" xfId="28006"/>
    <cellStyle name="ЗаголовокСтолбца 4 10" xfId="28007"/>
    <cellStyle name="ЗаголовокСтолбца 4 11" xfId="28008"/>
    <cellStyle name="ЗаголовокСтолбца 4 12" xfId="28009"/>
    <cellStyle name="ЗаголовокСтолбца 4 13" xfId="28010"/>
    <cellStyle name="ЗаголовокСтолбца 4 14" xfId="28011"/>
    <cellStyle name="ЗаголовокСтолбца 4 15" xfId="28012"/>
    <cellStyle name="ЗаголовокСтолбца 4 16" xfId="28013"/>
    <cellStyle name="ЗаголовокСтолбца 4 17" xfId="28014"/>
    <cellStyle name="ЗаголовокСтолбца 4 18" xfId="28015"/>
    <cellStyle name="ЗаголовокСтолбца 4 19" xfId="28016"/>
    <cellStyle name="ЗаголовокСтолбца 4 2" xfId="28017"/>
    <cellStyle name="ЗаголовокСтолбца 4 2 10" xfId="28018"/>
    <cellStyle name="ЗаголовокСтолбца 4 2 11" xfId="28019"/>
    <cellStyle name="ЗаголовокСтолбца 4 2 12" xfId="28020"/>
    <cellStyle name="ЗаголовокСтолбца 4 2 13" xfId="28021"/>
    <cellStyle name="ЗаголовокСтолбца 4 2 14" xfId="28022"/>
    <cellStyle name="ЗаголовокСтолбца 4 2 15" xfId="28023"/>
    <cellStyle name="ЗаголовокСтолбца 4 2 16" xfId="28024"/>
    <cellStyle name="ЗаголовокСтолбца 4 2 17" xfId="28025"/>
    <cellStyle name="ЗаголовокСтолбца 4 2 18" xfId="28026"/>
    <cellStyle name="ЗаголовокСтолбца 4 2 19" xfId="28027"/>
    <cellStyle name="ЗаголовокСтолбца 4 2 2" xfId="28028"/>
    <cellStyle name="ЗаголовокСтолбца 4 2 20" xfId="28029"/>
    <cellStyle name="ЗаголовокСтолбца 4 2 21" xfId="28030"/>
    <cellStyle name="ЗаголовокСтолбца 4 2 22" xfId="28031"/>
    <cellStyle name="ЗаголовокСтолбца 4 2 23" xfId="28032"/>
    <cellStyle name="ЗаголовокСтолбца 4 2 24" xfId="28033"/>
    <cellStyle name="ЗаголовокСтолбца 4 2 25" xfId="28034"/>
    <cellStyle name="ЗаголовокСтолбца 4 2 26" xfId="28035"/>
    <cellStyle name="ЗаголовокСтолбца 4 2 27" xfId="28036"/>
    <cellStyle name="ЗаголовокСтолбца 4 2 28" xfId="28037"/>
    <cellStyle name="ЗаголовокСтолбца 4 2 29" xfId="28038"/>
    <cellStyle name="ЗаголовокСтолбца 4 2 3" xfId="28039"/>
    <cellStyle name="ЗаголовокСтолбца 4 2 30" xfId="28040"/>
    <cellStyle name="ЗаголовокСтолбца 4 2 31" xfId="28041"/>
    <cellStyle name="ЗаголовокСтолбца 4 2 32" xfId="28042"/>
    <cellStyle name="ЗаголовокСтолбца 4 2 33" xfId="28043"/>
    <cellStyle name="ЗаголовокСтолбца 4 2 34" xfId="28044"/>
    <cellStyle name="ЗаголовокСтолбца 4 2 35" xfId="28045"/>
    <cellStyle name="ЗаголовокСтолбца 4 2 36" xfId="28046"/>
    <cellStyle name="ЗаголовокСтолбца 4 2 37" xfId="28047"/>
    <cellStyle name="ЗаголовокСтолбца 4 2 38" xfId="28048"/>
    <cellStyle name="ЗаголовокСтолбца 4 2 39" xfId="28049"/>
    <cellStyle name="ЗаголовокСтолбца 4 2 4" xfId="28050"/>
    <cellStyle name="ЗаголовокСтолбца 4 2 40" xfId="28051"/>
    <cellStyle name="ЗаголовокСтолбца 4 2 41" xfId="28052"/>
    <cellStyle name="ЗаголовокСтолбца 4 2 42" xfId="28053"/>
    <cellStyle name="ЗаголовокСтолбца 4 2 43" xfId="28054"/>
    <cellStyle name="ЗаголовокСтолбца 4 2 44" xfId="28055"/>
    <cellStyle name="ЗаголовокСтолбца 4 2 45" xfId="28056"/>
    <cellStyle name="ЗаголовокСтолбца 4 2 46" xfId="28057"/>
    <cellStyle name="ЗаголовокСтолбца 4 2 47" xfId="28058"/>
    <cellStyle name="ЗаголовокСтолбца 4 2 48" xfId="28059"/>
    <cellStyle name="ЗаголовокСтолбца 4 2 49" xfId="28060"/>
    <cellStyle name="ЗаголовокСтолбца 4 2 5" xfId="28061"/>
    <cellStyle name="ЗаголовокСтолбца 4 2 50" xfId="28062"/>
    <cellStyle name="ЗаголовокСтолбца 4 2 51" xfId="28063"/>
    <cellStyle name="ЗаголовокСтолбца 4 2 52" xfId="28064"/>
    <cellStyle name="ЗаголовокСтолбца 4 2 53" xfId="28065"/>
    <cellStyle name="ЗаголовокСтолбца 4 2 54" xfId="28066"/>
    <cellStyle name="ЗаголовокСтолбца 4 2 55" xfId="28067"/>
    <cellStyle name="ЗаголовокСтолбца 4 2 56" xfId="28068"/>
    <cellStyle name="ЗаголовокСтолбца 4 2 57" xfId="28069"/>
    <cellStyle name="ЗаголовокСтолбца 4 2 58" xfId="28070"/>
    <cellStyle name="ЗаголовокСтолбца 4 2 59" xfId="28071"/>
    <cellStyle name="ЗаголовокСтолбца 4 2 6" xfId="28072"/>
    <cellStyle name="ЗаголовокСтолбца 4 2 60" xfId="28073"/>
    <cellStyle name="ЗаголовокСтолбца 4 2 61" xfId="28074"/>
    <cellStyle name="ЗаголовокСтолбца 4 2 62" xfId="28075"/>
    <cellStyle name="ЗаголовокСтолбца 4 2 63" xfId="28076"/>
    <cellStyle name="ЗаголовокСтолбца 4 2 64" xfId="28077"/>
    <cellStyle name="ЗаголовокСтолбца 4 2 65" xfId="28078"/>
    <cellStyle name="ЗаголовокСтолбца 4 2 66" xfId="28079"/>
    <cellStyle name="ЗаголовокСтолбца 4 2 7" xfId="28080"/>
    <cellStyle name="ЗаголовокСтолбца 4 2 8" xfId="28081"/>
    <cellStyle name="ЗаголовокСтолбца 4 2 9" xfId="28082"/>
    <cellStyle name="ЗаголовокСтолбца 4 20" xfId="28083"/>
    <cellStyle name="ЗаголовокСтолбца 4 21" xfId="28084"/>
    <cellStyle name="ЗаголовокСтолбца 4 22" xfId="28085"/>
    <cellStyle name="ЗаголовокСтолбца 4 23" xfId="28086"/>
    <cellStyle name="ЗаголовокСтолбца 4 24" xfId="28087"/>
    <cellStyle name="ЗаголовокСтолбца 4 25" xfId="28088"/>
    <cellStyle name="ЗаголовокСтолбца 4 26" xfId="28089"/>
    <cellStyle name="ЗаголовокСтолбца 4 27" xfId="28090"/>
    <cellStyle name="ЗаголовокСтолбца 4 28" xfId="28091"/>
    <cellStyle name="ЗаголовокСтолбца 4 29" xfId="28092"/>
    <cellStyle name="ЗаголовокСтолбца 4 3" xfId="28093"/>
    <cellStyle name="ЗаголовокСтолбца 4 3 10" xfId="28094"/>
    <cellStyle name="ЗаголовокСтолбца 4 3 11" xfId="28095"/>
    <cellStyle name="ЗаголовокСтолбца 4 3 12" xfId="28096"/>
    <cellStyle name="ЗаголовокСтолбца 4 3 13" xfId="28097"/>
    <cellStyle name="ЗаголовокСтолбца 4 3 14" xfId="28098"/>
    <cellStyle name="ЗаголовокСтолбца 4 3 15" xfId="28099"/>
    <cellStyle name="ЗаголовокСтолбца 4 3 16" xfId="28100"/>
    <cellStyle name="ЗаголовокСтолбца 4 3 17" xfId="28101"/>
    <cellStyle name="ЗаголовокСтолбца 4 3 18" xfId="28102"/>
    <cellStyle name="ЗаголовокСтолбца 4 3 19" xfId="28103"/>
    <cellStyle name="ЗаголовокСтолбца 4 3 2" xfId="28104"/>
    <cellStyle name="ЗаголовокСтолбца 4 3 20" xfId="28105"/>
    <cellStyle name="ЗаголовокСтолбца 4 3 21" xfId="28106"/>
    <cellStyle name="ЗаголовокСтолбца 4 3 22" xfId="28107"/>
    <cellStyle name="ЗаголовокСтолбца 4 3 23" xfId="28108"/>
    <cellStyle name="ЗаголовокСтолбца 4 3 24" xfId="28109"/>
    <cellStyle name="ЗаголовокСтолбца 4 3 25" xfId="28110"/>
    <cellStyle name="ЗаголовокСтолбца 4 3 26" xfId="28111"/>
    <cellStyle name="ЗаголовокСтолбца 4 3 27" xfId="28112"/>
    <cellStyle name="ЗаголовокСтолбца 4 3 28" xfId="28113"/>
    <cellStyle name="ЗаголовокСтолбца 4 3 29" xfId="28114"/>
    <cellStyle name="ЗаголовокСтолбца 4 3 3" xfId="28115"/>
    <cellStyle name="ЗаголовокСтолбца 4 3 30" xfId="28116"/>
    <cellStyle name="ЗаголовокСтолбца 4 3 31" xfId="28117"/>
    <cellStyle name="ЗаголовокСтолбца 4 3 32" xfId="28118"/>
    <cellStyle name="ЗаголовокСтолбца 4 3 33" xfId="28119"/>
    <cellStyle name="ЗаголовокСтолбца 4 3 34" xfId="28120"/>
    <cellStyle name="ЗаголовокСтолбца 4 3 35" xfId="28121"/>
    <cellStyle name="ЗаголовокСтолбца 4 3 36" xfId="28122"/>
    <cellStyle name="ЗаголовокСтолбца 4 3 37" xfId="28123"/>
    <cellStyle name="ЗаголовокСтолбца 4 3 38" xfId="28124"/>
    <cellStyle name="ЗаголовокСтолбца 4 3 39" xfId="28125"/>
    <cellStyle name="ЗаголовокСтолбца 4 3 4" xfId="28126"/>
    <cellStyle name="ЗаголовокСтолбца 4 3 40" xfId="28127"/>
    <cellStyle name="ЗаголовокСтолбца 4 3 41" xfId="28128"/>
    <cellStyle name="ЗаголовокСтолбца 4 3 42" xfId="28129"/>
    <cellStyle name="ЗаголовокСтолбца 4 3 43" xfId="28130"/>
    <cellStyle name="ЗаголовокСтолбца 4 3 44" xfId="28131"/>
    <cellStyle name="ЗаголовокСтолбца 4 3 45" xfId="28132"/>
    <cellStyle name="ЗаголовокСтолбца 4 3 46" xfId="28133"/>
    <cellStyle name="ЗаголовокСтолбца 4 3 47" xfId="28134"/>
    <cellStyle name="ЗаголовокСтолбца 4 3 48" xfId="28135"/>
    <cellStyle name="ЗаголовокСтолбца 4 3 49" xfId="28136"/>
    <cellStyle name="ЗаголовокСтолбца 4 3 5" xfId="28137"/>
    <cellStyle name="ЗаголовокСтолбца 4 3 50" xfId="28138"/>
    <cellStyle name="ЗаголовокСтолбца 4 3 51" xfId="28139"/>
    <cellStyle name="ЗаголовокСтолбца 4 3 52" xfId="28140"/>
    <cellStyle name="ЗаголовокСтолбца 4 3 53" xfId="28141"/>
    <cellStyle name="ЗаголовокСтолбца 4 3 54" xfId="28142"/>
    <cellStyle name="ЗаголовокСтолбца 4 3 55" xfId="28143"/>
    <cellStyle name="ЗаголовокСтолбца 4 3 56" xfId="28144"/>
    <cellStyle name="ЗаголовокСтолбца 4 3 57" xfId="28145"/>
    <cellStyle name="ЗаголовокСтолбца 4 3 58" xfId="28146"/>
    <cellStyle name="ЗаголовокСтолбца 4 3 59" xfId="28147"/>
    <cellStyle name="ЗаголовокСтолбца 4 3 6" xfId="28148"/>
    <cellStyle name="ЗаголовокСтолбца 4 3 60" xfId="28149"/>
    <cellStyle name="ЗаголовокСтолбца 4 3 61" xfId="28150"/>
    <cellStyle name="ЗаголовокСтолбца 4 3 62" xfId="28151"/>
    <cellStyle name="ЗаголовокСтолбца 4 3 63" xfId="28152"/>
    <cellStyle name="ЗаголовокСтолбца 4 3 64" xfId="28153"/>
    <cellStyle name="ЗаголовокСтолбца 4 3 7" xfId="28154"/>
    <cellStyle name="ЗаголовокСтолбца 4 3 8" xfId="28155"/>
    <cellStyle name="ЗаголовокСтолбца 4 3 9" xfId="28156"/>
    <cellStyle name="ЗаголовокСтолбца 4 30" xfId="28157"/>
    <cellStyle name="ЗаголовокСтолбца 4 31" xfId="28158"/>
    <cellStyle name="ЗаголовокСтолбца 4 32" xfId="28159"/>
    <cellStyle name="ЗаголовокСтолбца 4 33" xfId="28160"/>
    <cellStyle name="ЗаголовокСтолбца 4 34" xfId="28161"/>
    <cellStyle name="ЗаголовокСтолбца 4 35" xfId="28162"/>
    <cellStyle name="ЗаголовокСтолбца 4 36" xfId="28163"/>
    <cellStyle name="ЗаголовокСтолбца 4 37" xfId="28164"/>
    <cellStyle name="ЗаголовокСтолбца 4 38" xfId="28165"/>
    <cellStyle name="ЗаголовокСтолбца 4 39" xfId="28166"/>
    <cellStyle name="ЗаголовокСтолбца 4 4" xfId="28167"/>
    <cellStyle name="ЗаголовокСтолбца 4 40" xfId="28168"/>
    <cellStyle name="ЗаголовокСтолбца 4 41" xfId="28169"/>
    <cellStyle name="ЗаголовокСтолбца 4 42" xfId="28170"/>
    <cellStyle name="ЗаголовокСтолбца 4 43" xfId="28171"/>
    <cellStyle name="ЗаголовокСтолбца 4 44" xfId="28172"/>
    <cellStyle name="ЗаголовокСтолбца 4 45" xfId="28173"/>
    <cellStyle name="ЗаголовокСтолбца 4 46" xfId="28174"/>
    <cellStyle name="ЗаголовокСтолбца 4 47" xfId="28175"/>
    <cellStyle name="ЗаголовокСтолбца 4 48" xfId="28176"/>
    <cellStyle name="ЗаголовокСтолбца 4 49" xfId="28177"/>
    <cellStyle name="ЗаголовокСтолбца 4 5" xfId="28178"/>
    <cellStyle name="ЗаголовокСтолбца 4 50" xfId="28179"/>
    <cellStyle name="ЗаголовокСтолбца 4 51" xfId="28180"/>
    <cellStyle name="ЗаголовокСтолбца 4 52" xfId="28181"/>
    <cellStyle name="ЗаголовокСтолбца 4 53" xfId="28182"/>
    <cellStyle name="ЗаголовокСтолбца 4 54" xfId="28183"/>
    <cellStyle name="ЗаголовокСтолбца 4 55" xfId="28184"/>
    <cellStyle name="ЗаголовокСтолбца 4 56" xfId="28185"/>
    <cellStyle name="ЗаголовокСтолбца 4 57" xfId="28186"/>
    <cellStyle name="ЗаголовокСтолбца 4 6" xfId="28187"/>
    <cellStyle name="ЗаголовокСтолбца 4 7" xfId="28188"/>
    <cellStyle name="ЗаголовокСтолбца 4 8" xfId="28189"/>
    <cellStyle name="ЗаголовокСтолбца 4 9" xfId="28190"/>
    <cellStyle name="ЗаголовокСтолбца 40" xfId="28191"/>
    <cellStyle name="ЗаголовокСтолбца 41" xfId="28192"/>
    <cellStyle name="ЗаголовокСтолбца 42" xfId="28193"/>
    <cellStyle name="ЗаголовокСтолбца 43" xfId="28194"/>
    <cellStyle name="ЗаголовокСтолбца 44" xfId="28195"/>
    <cellStyle name="ЗаголовокСтолбца 45" xfId="28196"/>
    <cellStyle name="ЗаголовокСтолбца 46" xfId="28197"/>
    <cellStyle name="ЗаголовокСтолбца 47" xfId="28198"/>
    <cellStyle name="ЗаголовокСтолбца 48" xfId="28199"/>
    <cellStyle name="ЗаголовокСтолбца 49" xfId="28200"/>
    <cellStyle name="ЗаголовокСтолбца 5" xfId="28201"/>
    <cellStyle name="ЗаголовокСтолбца 5 10" xfId="28202"/>
    <cellStyle name="ЗаголовокСтолбца 5 11" xfId="28203"/>
    <cellStyle name="ЗаголовокСтолбца 5 12" xfId="28204"/>
    <cellStyle name="ЗаголовокСтолбца 5 13" xfId="28205"/>
    <cellStyle name="ЗаголовокСтолбца 5 14" xfId="28206"/>
    <cellStyle name="ЗаголовокСтолбца 5 15" xfId="28207"/>
    <cellStyle name="ЗаголовокСтолбца 5 16" xfId="28208"/>
    <cellStyle name="ЗаголовокСтолбца 5 17" xfId="28209"/>
    <cellStyle name="ЗаголовокСтолбца 5 18" xfId="28210"/>
    <cellStyle name="ЗаголовокСтолбца 5 19" xfId="28211"/>
    <cellStyle name="ЗаголовокСтолбца 5 2" xfId="28212"/>
    <cellStyle name="ЗаголовокСтолбца 5 2 2" xfId="28213"/>
    <cellStyle name="ЗаголовокСтолбца 5 2 3" xfId="28214"/>
    <cellStyle name="ЗаголовокСтолбца 5 20" xfId="28215"/>
    <cellStyle name="ЗаголовокСтолбца 5 21" xfId="28216"/>
    <cellStyle name="ЗаголовокСтолбца 5 22" xfId="28217"/>
    <cellStyle name="ЗаголовокСтолбца 5 23" xfId="28218"/>
    <cellStyle name="ЗаголовокСтолбца 5 24" xfId="28219"/>
    <cellStyle name="ЗаголовокСтолбца 5 25" xfId="28220"/>
    <cellStyle name="ЗаголовокСтолбца 5 26" xfId="28221"/>
    <cellStyle name="ЗаголовокСтолбца 5 27" xfId="28222"/>
    <cellStyle name="ЗаголовокСтолбца 5 28" xfId="28223"/>
    <cellStyle name="ЗаголовокСтолбца 5 29" xfId="28224"/>
    <cellStyle name="ЗаголовокСтолбца 5 3" xfId="28225"/>
    <cellStyle name="ЗаголовокСтолбца 5 30" xfId="28226"/>
    <cellStyle name="ЗаголовокСтолбца 5 31" xfId="28227"/>
    <cellStyle name="ЗаголовокСтолбца 5 32" xfId="28228"/>
    <cellStyle name="ЗаголовокСтолбца 5 33" xfId="28229"/>
    <cellStyle name="ЗаголовокСтолбца 5 34" xfId="28230"/>
    <cellStyle name="ЗаголовокСтолбца 5 35" xfId="28231"/>
    <cellStyle name="ЗаголовокСтолбца 5 36" xfId="28232"/>
    <cellStyle name="ЗаголовокСтолбца 5 37" xfId="28233"/>
    <cellStyle name="ЗаголовокСтолбца 5 38" xfId="28234"/>
    <cellStyle name="ЗаголовокСтолбца 5 39" xfId="28235"/>
    <cellStyle name="ЗаголовокСтолбца 5 4" xfId="28236"/>
    <cellStyle name="ЗаголовокСтолбца 5 40" xfId="28237"/>
    <cellStyle name="ЗаголовокСтолбца 5 41" xfId="28238"/>
    <cellStyle name="ЗаголовокСтолбца 5 42" xfId="28239"/>
    <cellStyle name="ЗаголовокСтолбца 5 43" xfId="28240"/>
    <cellStyle name="ЗаголовокСтолбца 5 44" xfId="28241"/>
    <cellStyle name="ЗаголовокСтолбца 5 45" xfId="28242"/>
    <cellStyle name="ЗаголовокСтолбца 5 46" xfId="28243"/>
    <cellStyle name="ЗаголовокСтолбца 5 47" xfId="28244"/>
    <cellStyle name="ЗаголовокСтолбца 5 48" xfId="28245"/>
    <cellStyle name="ЗаголовокСтолбца 5 49" xfId="28246"/>
    <cellStyle name="ЗаголовокСтолбца 5 5" xfId="28247"/>
    <cellStyle name="ЗаголовокСтолбца 5 50" xfId="28248"/>
    <cellStyle name="ЗаголовокСтолбца 5 51" xfId="28249"/>
    <cellStyle name="ЗаголовокСтолбца 5 52" xfId="28250"/>
    <cellStyle name="ЗаголовокСтолбца 5 53" xfId="28251"/>
    <cellStyle name="ЗаголовокСтолбца 5 54" xfId="28252"/>
    <cellStyle name="ЗаголовокСтолбца 5 55" xfId="28253"/>
    <cellStyle name="ЗаголовокСтолбца 5 56" xfId="28254"/>
    <cellStyle name="ЗаголовокСтолбца 5 57" xfId="28255"/>
    <cellStyle name="ЗаголовокСтолбца 5 58" xfId="28256"/>
    <cellStyle name="ЗаголовокСтолбца 5 59" xfId="28257"/>
    <cellStyle name="ЗаголовокСтолбца 5 6" xfId="28258"/>
    <cellStyle name="ЗаголовокСтолбца 5 60" xfId="28259"/>
    <cellStyle name="ЗаголовокСтолбца 5 61" xfId="28260"/>
    <cellStyle name="ЗаголовокСтолбца 5 62" xfId="28261"/>
    <cellStyle name="ЗаголовокСтолбца 5 63" xfId="28262"/>
    <cellStyle name="ЗаголовокСтолбца 5 64" xfId="28263"/>
    <cellStyle name="ЗаголовокСтолбца 5 65" xfId="28264"/>
    <cellStyle name="ЗаголовокСтолбца 5 7" xfId="28265"/>
    <cellStyle name="ЗаголовокСтолбца 5 8" xfId="28266"/>
    <cellStyle name="ЗаголовокСтолбца 5 9" xfId="28267"/>
    <cellStyle name="ЗаголовокСтолбца 50" xfId="28268"/>
    <cellStyle name="ЗаголовокСтолбца 51" xfId="28269"/>
    <cellStyle name="ЗаголовокСтолбца 52" xfId="28270"/>
    <cellStyle name="ЗаголовокСтолбца 53" xfId="28271"/>
    <cellStyle name="ЗаголовокСтолбца 54" xfId="28272"/>
    <cellStyle name="ЗаголовокСтолбца 55" xfId="28273"/>
    <cellStyle name="ЗаголовокСтолбца 56" xfId="28274"/>
    <cellStyle name="ЗаголовокСтолбца 57" xfId="28275"/>
    <cellStyle name="ЗаголовокСтолбца 58" xfId="28276"/>
    <cellStyle name="ЗаголовокСтолбца 59" xfId="28277"/>
    <cellStyle name="ЗаголовокСтолбца 6" xfId="28278"/>
    <cellStyle name="ЗаголовокСтолбца 6 10" xfId="28279"/>
    <cellStyle name="ЗаголовокСтолбца 6 11" xfId="28280"/>
    <cellStyle name="ЗаголовокСтолбца 6 12" xfId="28281"/>
    <cellStyle name="ЗаголовокСтолбца 6 13" xfId="28282"/>
    <cellStyle name="ЗаголовокСтолбца 6 14" xfId="28283"/>
    <cellStyle name="ЗаголовокСтолбца 6 15" xfId="28284"/>
    <cellStyle name="ЗаголовокСтолбца 6 16" xfId="28285"/>
    <cellStyle name="ЗаголовокСтолбца 6 17" xfId="28286"/>
    <cellStyle name="ЗаголовокСтолбца 6 18" xfId="28287"/>
    <cellStyle name="ЗаголовокСтолбца 6 19" xfId="28288"/>
    <cellStyle name="ЗаголовокСтолбца 6 2" xfId="28289"/>
    <cellStyle name="ЗаголовокСтолбца 6 20" xfId="28290"/>
    <cellStyle name="ЗаголовокСтолбца 6 21" xfId="28291"/>
    <cellStyle name="ЗаголовокСтолбца 6 22" xfId="28292"/>
    <cellStyle name="ЗаголовокСтолбца 6 23" xfId="28293"/>
    <cellStyle name="ЗаголовокСтолбца 6 24" xfId="28294"/>
    <cellStyle name="ЗаголовокСтолбца 6 25" xfId="28295"/>
    <cellStyle name="ЗаголовокСтолбца 6 26" xfId="28296"/>
    <cellStyle name="ЗаголовокСтолбца 6 27" xfId="28297"/>
    <cellStyle name="ЗаголовокСтолбца 6 28" xfId="28298"/>
    <cellStyle name="ЗаголовокСтолбца 6 29" xfId="28299"/>
    <cellStyle name="ЗаголовокСтолбца 6 3" xfId="28300"/>
    <cellStyle name="ЗаголовокСтолбца 6 30" xfId="28301"/>
    <cellStyle name="ЗаголовокСтолбца 6 31" xfId="28302"/>
    <cellStyle name="ЗаголовокСтолбца 6 32" xfId="28303"/>
    <cellStyle name="ЗаголовокСтолбца 6 33" xfId="28304"/>
    <cellStyle name="ЗаголовокСтолбца 6 34" xfId="28305"/>
    <cellStyle name="ЗаголовокСтолбца 6 35" xfId="28306"/>
    <cellStyle name="ЗаголовокСтолбца 6 36" xfId="28307"/>
    <cellStyle name="ЗаголовокСтолбца 6 37" xfId="28308"/>
    <cellStyle name="ЗаголовокСтолбца 6 38" xfId="28309"/>
    <cellStyle name="ЗаголовокСтолбца 6 39" xfId="28310"/>
    <cellStyle name="ЗаголовокСтолбца 6 4" xfId="28311"/>
    <cellStyle name="ЗаголовокСтолбца 6 40" xfId="28312"/>
    <cellStyle name="ЗаголовокСтолбца 6 41" xfId="28313"/>
    <cellStyle name="ЗаголовокСтолбца 6 42" xfId="28314"/>
    <cellStyle name="ЗаголовокСтолбца 6 43" xfId="28315"/>
    <cellStyle name="ЗаголовокСтолбца 6 44" xfId="28316"/>
    <cellStyle name="ЗаголовокСтолбца 6 45" xfId="28317"/>
    <cellStyle name="ЗаголовокСтолбца 6 46" xfId="28318"/>
    <cellStyle name="ЗаголовокСтолбца 6 47" xfId="28319"/>
    <cellStyle name="ЗаголовокСтолбца 6 48" xfId="28320"/>
    <cellStyle name="ЗаголовокСтолбца 6 49" xfId="28321"/>
    <cellStyle name="ЗаголовокСтолбца 6 5" xfId="28322"/>
    <cellStyle name="ЗаголовокСтолбца 6 50" xfId="28323"/>
    <cellStyle name="ЗаголовокСтолбца 6 51" xfId="28324"/>
    <cellStyle name="ЗаголовокСтолбца 6 52" xfId="28325"/>
    <cellStyle name="ЗаголовокСтолбца 6 53" xfId="28326"/>
    <cellStyle name="ЗаголовокСтолбца 6 54" xfId="28327"/>
    <cellStyle name="ЗаголовокСтолбца 6 55" xfId="28328"/>
    <cellStyle name="ЗаголовокСтолбца 6 56" xfId="28329"/>
    <cellStyle name="ЗаголовокСтолбца 6 57" xfId="28330"/>
    <cellStyle name="ЗаголовокСтолбца 6 58" xfId="28331"/>
    <cellStyle name="ЗаголовокСтолбца 6 59" xfId="28332"/>
    <cellStyle name="ЗаголовокСтолбца 6 6" xfId="28333"/>
    <cellStyle name="ЗаголовокСтолбца 6 60" xfId="28334"/>
    <cellStyle name="ЗаголовокСтолбца 6 61" xfId="28335"/>
    <cellStyle name="ЗаголовокСтолбца 6 62" xfId="28336"/>
    <cellStyle name="ЗаголовокСтолбца 6 63" xfId="28337"/>
    <cellStyle name="ЗаголовокСтолбца 6 64" xfId="28338"/>
    <cellStyle name="ЗаголовокСтолбца 6 65" xfId="28339"/>
    <cellStyle name="ЗаголовокСтолбца 6 66" xfId="28340"/>
    <cellStyle name="ЗаголовокСтолбца 6 7" xfId="28341"/>
    <cellStyle name="ЗаголовокСтолбца 6 8" xfId="28342"/>
    <cellStyle name="ЗаголовокСтолбца 6 9" xfId="28343"/>
    <cellStyle name="ЗаголовокСтолбца 7" xfId="28344"/>
    <cellStyle name="ЗаголовокСтолбца 8" xfId="28345"/>
    <cellStyle name="ЗаголовокСтолбца 9" xfId="28346"/>
    <cellStyle name="Защитный" xfId="28347"/>
    <cellStyle name="Защитный 2" xfId="28348"/>
    <cellStyle name="Защитный 3" xfId="28349"/>
    <cellStyle name="Защитный 4" xfId="28350"/>
    <cellStyle name="Значение" xfId="28351"/>
    <cellStyle name="Значение 10" xfId="28352"/>
    <cellStyle name="Значение 11" xfId="28353"/>
    <cellStyle name="Значение 12" xfId="28354"/>
    <cellStyle name="Значение 2" xfId="28355"/>
    <cellStyle name="Значение 2 10" xfId="28356"/>
    <cellStyle name="Значение 2 11" xfId="28357"/>
    <cellStyle name="Значение 2 2" xfId="28358"/>
    <cellStyle name="Значение 2 2 2" xfId="28359"/>
    <cellStyle name="Значение 2 2 2 2" xfId="28360"/>
    <cellStyle name="Значение 2 2 2 3" xfId="28361"/>
    <cellStyle name="Значение 2 2 2 4" xfId="28362"/>
    <cellStyle name="Значение 2 2 3" xfId="28363"/>
    <cellStyle name="Значение 2 2 4" xfId="28364"/>
    <cellStyle name="Значение 2 2 5" xfId="28365"/>
    <cellStyle name="Значение 2 2 6" xfId="28366"/>
    <cellStyle name="Значение 2 2 7" xfId="28367"/>
    <cellStyle name="Значение 2 3" xfId="28368"/>
    <cellStyle name="Значение 2 3 2" xfId="28369"/>
    <cellStyle name="Значение 2 3 2 2" xfId="28370"/>
    <cellStyle name="Значение 2 3 2 3" xfId="28371"/>
    <cellStyle name="Значение 2 3 2 4" xfId="28372"/>
    <cellStyle name="Значение 2 3 3" xfId="28373"/>
    <cellStyle name="Значение 2 3 4" xfId="28374"/>
    <cellStyle name="Значение 2 3 5" xfId="28375"/>
    <cellStyle name="Значение 2 3 6" xfId="28376"/>
    <cellStyle name="Значение 2 4" xfId="28377"/>
    <cellStyle name="Значение 2 4 2" xfId="28378"/>
    <cellStyle name="Значение 2 4 2 2" xfId="28379"/>
    <cellStyle name="Значение 2 4 2 3" xfId="28380"/>
    <cellStyle name="Значение 2 4 2 4" xfId="28381"/>
    <cellStyle name="Значение 2 4 3" xfId="28382"/>
    <cellStyle name="Значение 2 4 4" xfId="28383"/>
    <cellStyle name="Значение 2 4 5" xfId="28384"/>
    <cellStyle name="Значение 2 5" xfId="28385"/>
    <cellStyle name="Значение 2 5 2" xfId="28386"/>
    <cellStyle name="Значение 2 5 2 2" xfId="28387"/>
    <cellStyle name="Значение 2 5 2 3" xfId="28388"/>
    <cellStyle name="Значение 2 5 2 4" xfId="28389"/>
    <cellStyle name="Значение 2 5 3" xfId="28390"/>
    <cellStyle name="Значение 2 5 4" xfId="28391"/>
    <cellStyle name="Значение 2 5 5" xfId="28392"/>
    <cellStyle name="Значение 2 6" xfId="28393"/>
    <cellStyle name="Значение 2 6 2" xfId="28394"/>
    <cellStyle name="Значение 2 6 2 2" xfId="28395"/>
    <cellStyle name="Значение 2 6 2 3" xfId="28396"/>
    <cellStyle name="Значение 2 6 2 4" xfId="28397"/>
    <cellStyle name="Значение 2 6 3" xfId="28398"/>
    <cellStyle name="Значение 2 6 4" xfId="28399"/>
    <cellStyle name="Значение 2 6 5" xfId="28400"/>
    <cellStyle name="Значение 2 7" xfId="28401"/>
    <cellStyle name="Значение 2 7 2" xfId="28402"/>
    <cellStyle name="Значение 2 7 2 2" xfId="28403"/>
    <cellStyle name="Значение 2 7 2 3" xfId="28404"/>
    <cellStyle name="Значение 2 7 2 4" xfId="28405"/>
    <cellStyle name="Значение 2 7 3" xfId="28406"/>
    <cellStyle name="Значение 2 7 4" xfId="28407"/>
    <cellStyle name="Значение 2 7 5" xfId="28408"/>
    <cellStyle name="Значение 2 8" xfId="28409"/>
    <cellStyle name="Значение 2 8 2" xfId="28410"/>
    <cellStyle name="Значение 2 8 3" xfId="28411"/>
    <cellStyle name="Значение 2 8 4" xfId="28412"/>
    <cellStyle name="Значение 2 9" xfId="28413"/>
    <cellStyle name="Значение 3" xfId="28414"/>
    <cellStyle name="Значение 3 2" xfId="28415"/>
    <cellStyle name="Значение 3 3" xfId="28416"/>
    <cellStyle name="Значение 3 4" xfId="28417"/>
    <cellStyle name="Значение 3 5" xfId="28418"/>
    <cellStyle name="Значение 3 6" xfId="28419"/>
    <cellStyle name="Значение 3 7" xfId="28420"/>
    <cellStyle name="Значение 3 8" xfId="28421"/>
    <cellStyle name="Значение 4" xfId="28422"/>
    <cellStyle name="Значение 4 2" xfId="28423"/>
    <cellStyle name="Значение 4 3" xfId="28424"/>
    <cellStyle name="Значение 4 4" xfId="28425"/>
    <cellStyle name="Значение 4 5" xfId="28426"/>
    <cellStyle name="Значение 4 6" xfId="28427"/>
    <cellStyle name="Значение 5" xfId="28428"/>
    <cellStyle name="Значение 5 2" xfId="28429"/>
    <cellStyle name="Значение 5 3" xfId="28430"/>
    <cellStyle name="Значение 5 4" xfId="28431"/>
    <cellStyle name="Значение 5 5" xfId="28432"/>
    <cellStyle name="Значение 5 6" xfId="28433"/>
    <cellStyle name="Значение 6" xfId="28434"/>
    <cellStyle name="Значение 7" xfId="28435"/>
    <cellStyle name="Значение 8" xfId="28436"/>
    <cellStyle name="Значение 9" xfId="28437"/>
    <cellStyle name="Значения" xfId="28438"/>
    <cellStyle name="Зоголовок" xfId="28439"/>
    <cellStyle name="Итог 2" xfId="28440"/>
    <cellStyle name="Итог 2 10" xfId="28441"/>
    <cellStyle name="Итог 2 11" xfId="28442"/>
    <cellStyle name="Итог 2 12" xfId="28443"/>
    <cellStyle name="Итог 2 2" xfId="28444"/>
    <cellStyle name="Итог 2 2 10" xfId="28445"/>
    <cellStyle name="Итог 2 2 11" xfId="28446"/>
    <cellStyle name="Итог 2 2 2" xfId="28447"/>
    <cellStyle name="Итог 2 2 2 2" xfId="28448"/>
    <cellStyle name="Итог 2 2 2 2 2" xfId="28449"/>
    <cellStyle name="Итог 2 2 2 2 3" xfId="28450"/>
    <cellStyle name="Итог 2 2 2 2 4" xfId="28451"/>
    <cellStyle name="Итог 2 2 2 3" xfId="28452"/>
    <cellStyle name="Итог 2 2 2 4" xfId="28453"/>
    <cellStyle name="Итог 2 2 2 5" xfId="28454"/>
    <cellStyle name="Итог 2 2 2 6" xfId="28455"/>
    <cellStyle name="Итог 2 2 2 7" xfId="28456"/>
    <cellStyle name="Итог 2 2 3" xfId="28457"/>
    <cellStyle name="Итог 2 2 3 2" xfId="28458"/>
    <cellStyle name="Итог 2 2 3 2 2" xfId="28459"/>
    <cellStyle name="Итог 2 2 3 2 3" xfId="28460"/>
    <cellStyle name="Итог 2 2 3 2 4" xfId="28461"/>
    <cellStyle name="Итог 2 2 3 3" xfId="28462"/>
    <cellStyle name="Итог 2 2 3 4" xfId="28463"/>
    <cellStyle name="Итог 2 2 3 5" xfId="28464"/>
    <cellStyle name="Итог 2 2 3 6" xfId="28465"/>
    <cellStyle name="Итог 2 2 4" xfId="28466"/>
    <cellStyle name="Итог 2 2 4 2" xfId="28467"/>
    <cellStyle name="Итог 2 2 4 2 2" xfId="28468"/>
    <cellStyle name="Итог 2 2 4 2 3" xfId="28469"/>
    <cellStyle name="Итог 2 2 4 2 4" xfId="28470"/>
    <cellStyle name="Итог 2 2 4 3" xfId="28471"/>
    <cellStyle name="Итог 2 2 5" xfId="28472"/>
    <cellStyle name="Итог 2 2 5 2" xfId="28473"/>
    <cellStyle name="Итог 2 2 5 2 2" xfId="28474"/>
    <cellStyle name="Итог 2 2 5 2 3" xfId="28475"/>
    <cellStyle name="Итог 2 2 5 2 4" xfId="28476"/>
    <cellStyle name="Итог 2 2 5 3" xfId="28477"/>
    <cellStyle name="Итог 2 2 6" xfId="28478"/>
    <cellStyle name="Итог 2 2 6 2" xfId="28479"/>
    <cellStyle name="Итог 2 2 6 2 2" xfId="28480"/>
    <cellStyle name="Итог 2 2 6 2 3" xfId="28481"/>
    <cellStyle name="Итог 2 2 6 2 4" xfId="28482"/>
    <cellStyle name="Итог 2 2 6 3" xfId="28483"/>
    <cellStyle name="Итог 2 2 7" xfId="28484"/>
    <cellStyle name="Итог 2 2 7 2" xfId="28485"/>
    <cellStyle name="Итог 2 2 7 2 2" xfId="28486"/>
    <cellStyle name="Итог 2 2 7 2 3" xfId="28487"/>
    <cellStyle name="Итог 2 2 7 2 4" xfId="28488"/>
    <cellStyle name="Итог 2 2 7 3" xfId="28489"/>
    <cellStyle name="Итог 2 2 8" xfId="28490"/>
    <cellStyle name="Итог 2 2 8 2" xfId="28491"/>
    <cellStyle name="Итог 2 2 8 3" xfId="28492"/>
    <cellStyle name="Итог 2 2 8 4" xfId="28493"/>
    <cellStyle name="Итог 2 2 9" xfId="28494"/>
    <cellStyle name="Итог 2 3" xfId="28495"/>
    <cellStyle name="Итог 2 3 2" xfId="28496"/>
    <cellStyle name="Итог 2 3 2 2" xfId="28497"/>
    <cellStyle name="Итог 2 3 2 2 2" xfId="28498"/>
    <cellStyle name="Итог 2 3 2 2 3" xfId="28499"/>
    <cellStyle name="Итог 2 3 2 2 4" xfId="28500"/>
    <cellStyle name="Итог 2 3 2 3" xfId="28501"/>
    <cellStyle name="Итог 2 3 3" xfId="28502"/>
    <cellStyle name="Итог 2 3 3 2" xfId="28503"/>
    <cellStyle name="Итог 2 3 3 2 2" xfId="28504"/>
    <cellStyle name="Итог 2 3 3 2 3" xfId="28505"/>
    <cellStyle name="Итог 2 3 3 2 4" xfId="28506"/>
    <cellStyle name="Итог 2 3 3 3" xfId="28507"/>
    <cellStyle name="Итог 2 3 4" xfId="28508"/>
    <cellStyle name="Итог 2 3 4 2" xfId="28509"/>
    <cellStyle name="Итог 2 3 4 2 2" xfId="28510"/>
    <cellStyle name="Итог 2 3 4 2 3" xfId="28511"/>
    <cellStyle name="Итог 2 3 4 2 4" xfId="28512"/>
    <cellStyle name="Итог 2 3 4 3" xfId="28513"/>
    <cellStyle name="Итог 2 3 5" xfId="28514"/>
    <cellStyle name="Итог 2 3 5 2" xfId="28515"/>
    <cellStyle name="Итог 2 3 5 2 2" xfId="28516"/>
    <cellStyle name="Итог 2 3 5 2 3" xfId="28517"/>
    <cellStyle name="Итог 2 3 5 2 4" xfId="28518"/>
    <cellStyle name="Итог 2 3 5 3" xfId="28519"/>
    <cellStyle name="Итог 2 3 6" xfId="28520"/>
    <cellStyle name="Итог 2 3 6 2" xfId="28521"/>
    <cellStyle name="Итог 2 3 6 3" xfId="28522"/>
    <cellStyle name="Итог 2 3 6 4" xfId="28523"/>
    <cellStyle name="Итог 2 3 7" xfId="28524"/>
    <cellStyle name="Итог 2 3 8" xfId="28525"/>
    <cellStyle name="Итог 2 4" xfId="28526"/>
    <cellStyle name="Итог 2 4 2" xfId="28527"/>
    <cellStyle name="Итог 2 4 2 2" xfId="28528"/>
    <cellStyle name="Итог 2 4 2 3" xfId="28529"/>
    <cellStyle name="Итог 2 4 2 4" xfId="28530"/>
    <cellStyle name="Итог 2 4 3" xfId="28531"/>
    <cellStyle name="Итог 2 4 4" xfId="28532"/>
    <cellStyle name="Итог 2 4 5" xfId="28533"/>
    <cellStyle name="Итог 2 4 6" xfId="28534"/>
    <cellStyle name="Итог 2 4 7" xfId="28535"/>
    <cellStyle name="Итог 2 5" xfId="28536"/>
    <cellStyle name="Итог 2 5 2" xfId="28537"/>
    <cellStyle name="Итог 2 5 3" xfId="28538"/>
    <cellStyle name="Итог 2 5 4" xfId="28539"/>
    <cellStyle name="Итог 2 6" xfId="28540"/>
    <cellStyle name="Итог 2 6 2" xfId="28541"/>
    <cellStyle name="Итог 2 7" xfId="28542"/>
    <cellStyle name="Итог 2 8" xfId="28543"/>
    <cellStyle name="Итог 2 9" xfId="28544"/>
    <cellStyle name="Итог 2_46EE.2011(v1.0)" xfId="28545"/>
    <cellStyle name="Итог 3" xfId="28546"/>
    <cellStyle name="Итог 3 2" xfId="28547"/>
    <cellStyle name="Итог 3 2 2" xfId="28548"/>
    <cellStyle name="Итог 3 3" xfId="28549"/>
    <cellStyle name="Итог 3_46EE.2011(v1.0)" xfId="28550"/>
    <cellStyle name="Итог 4" xfId="28551"/>
    <cellStyle name="Итог 4 2" xfId="28552"/>
    <cellStyle name="Итог 4 2 2" xfId="28553"/>
    <cellStyle name="Итог 4 3" xfId="28554"/>
    <cellStyle name="Итог 4_46EE.2011(v1.0)" xfId="28555"/>
    <cellStyle name="Итог 5" xfId="28556"/>
    <cellStyle name="Итог 5 2" xfId="28557"/>
    <cellStyle name="Итог 5 2 2" xfId="28558"/>
    <cellStyle name="Итог 5 3" xfId="28559"/>
    <cellStyle name="Итог 5_46EE.2011(v1.0)" xfId="28560"/>
    <cellStyle name="Итог 6" xfId="28561"/>
    <cellStyle name="Итог 6 2" xfId="28562"/>
    <cellStyle name="Итог 6 2 2" xfId="28563"/>
    <cellStyle name="Итог 6 3" xfId="28564"/>
    <cellStyle name="Итог 6_46EE.2011(v1.0)" xfId="28565"/>
    <cellStyle name="Итог 7" xfId="28566"/>
    <cellStyle name="Итог 7 2" xfId="28567"/>
    <cellStyle name="Итог 7 2 2" xfId="28568"/>
    <cellStyle name="Итог 7 3" xfId="28569"/>
    <cellStyle name="Итог 7_46EE.2011(v1.0)" xfId="28570"/>
    <cellStyle name="Итог 8" xfId="28571"/>
    <cellStyle name="Итог 8 2" xfId="28572"/>
    <cellStyle name="Итог 8 2 2" xfId="28573"/>
    <cellStyle name="Итог 8 3" xfId="28574"/>
    <cellStyle name="Итог 8_46EE.2011(v1.0)" xfId="28575"/>
    <cellStyle name="Итог 9" xfId="28576"/>
    <cellStyle name="Итог 9 2" xfId="28577"/>
    <cellStyle name="Итог 9 2 2" xfId="28578"/>
    <cellStyle name="Итог 9 3" xfId="28579"/>
    <cellStyle name="Итог 9_46EE.2011(v1.0)" xfId="28580"/>
    <cellStyle name="Итого" xfId="28581"/>
    <cellStyle name="Итого 2" xfId="28582"/>
    <cellStyle name="Итого 3" xfId="28583"/>
    <cellStyle name="ИТОГОВЫЙ" xfId="28584"/>
    <cellStyle name="ИТОГОВЫЙ 2" xfId="28585"/>
    <cellStyle name="ИТОГОВЫЙ 3" xfId="28586"/>
    <cellStyle name="ИТОГОВЫЙ 4" xfId="28587"/>
    <cellStyle name="ИТОГОВЫЙ 5" xfId="28588"/>
    <cellStyle name="ИТОГОВЫЙ 6" xfId="28589"/>
    <cellStyle name="ИТОГОВЫЙ 7" xfId="28590"/>
    <cellStyle name="ИТОГОВЫЙ 8" xfId="28591"/>
    <cellStyle name="ИТОГОВЫЙ 9" xfId="28592"/>
    <cellStyle name="ИТОГОВЫЙ_1" xfId="28593"/>
    <cellStyle name="Контрольная ячейка 10" xfId="28594"/>
    <cellStyle name="Контрольная ячейка 2" xfId="28595"/>
    <cellStyle name="Контрольная ячейка 2 2" xfId="28596"/>
    <cellStyle name="Контрольная ячейка 2 3" xfId="28597"/>
    <cellStyle name="Контрольная ячейка 2_46EE.2011(v1.0)" xfId="28598"/>
    <cellStyle name="Контрольная ячейка 3" xfId="28599"/>
    <cellStyle name="Контрольная ячейка 3 2" xfId="28600"/>
    <cellStyle name="Контрольная ячейка 3 3" xfId="28601"/>
    <cellStyle name="Контрольная ячейка 3_46EE.2011(v1.0)" xfId="28602"/>
    <cellStyle name="Контрольная ячейка 4" xfId="28603"/>
    <cellStyle name="Контрольная ячейка 4 2" xfId="28604"/>
    <cellStyle name="Контрольная ячейка 4_46EE.2011(v1.0)" xfId="28605"/>
    <cellStyle name="Контрольная ячейка 5" xfId="28606"/>
    <cellStyle name="Контрольная ячейка 5 2" xfId="28607"/>
    <cellStyle name="Контрольная ячейка 5_46EE.2011(v1.0)" xfId="28608"/>
    <cellStyle name="Контрольная ячейка 6" xfId="28609"/>
    <cellStyle name="Контрольная ячейка 6 2" xfId="28610"/>
    <cellStyle name="Контрольная ячейка 6_46EE.2011(v1.0)" xfId="28611"/>
    <cellStyle name="Контрольная ячейка 7" xfId="28612"/>
    <cellStyle name="Контрольная ячейка 7 2" xfId="28613"/>
    <cellStyle name="Контрольная ячейка 7_46EE.2011(v1.0)" xfId="28614"/>
    <cellStyle name="Контрольная ячейка 8" xfId="28615"/>
    <cellStyle name="Контрольная ячейка 8 2" xfId="28616"/>
    <cellStyle name="Контрольная ячейка 8_46EE.2011(v1.0)" xfId="28617"/>
    <cellStyle name="Контрольная ячейка 9" xfId="28618"/>
    <cellStyle name="Контрольная ячейка 9 2" xfId="28619"/>
    <cellStyle name="Контрольная ячейка 9_46EE.2011(v1.0)" xfId="28620"/>
    <cellStyle name="Миша (бланки отчетности)" xfId="28621"/>
    <cellStyle name="Мой заголовок" xfId="28622"/>
    <cellStyle name="Мой заголовок 2" xfId="28623"/>
    <cellStyle name="Мой заголовок листа" xfId="28624"/>
    <cellStyle name="Мой заголовок листа 2" xfId="28625"/>
    <cellStyle name="Мой заголовок листа 3" xfId="28626"/>
    <cellStyle name="Мой заголовок листа 4" xfId="28627"/>
    <cellStyle name="Мой заголовок_Новая инструкция1_фст" xfId="28628"/>
    <cellStyle name="Мои наименования показателей" xfId="28629"/>
    <cellStyle name="Мои наименования показателей 2" xfId="28630"/>
    <cellStyle name="Мои наименования показателей 2 2" xfId="28631"/>
    <cellStyle name="Мои наименования показателей 2 3" xfId="28632"/>
    <cellStyle name="Мои наименования показателей 2 4" xfId="28633"/>
    <cellStyle name="Мои наименования показателей 2 5" xfId="28634"/>
    <cellStyle name="Мои наименования показателей 2 6" xfId="28635"/>
    <cellStyle name="Мои наименования показателей 2 7" xfId="28636"/>
    <cellStyle name="Мои наименования показателей 2 8" xfId="28637"/>
    <cellStyle name="Мои наименования показателей 2 9" xfId="28638"/>
    <cellStyle name="Мои наименования показателей 2_1" xfId="28639"/>
    <cellStyle name="Мои наименования показателей 3" xfId="28640"/>
    <cellStyle name="Мои наименования показателей 3 2" xfId="28641"/>
    <cellStyle name="Мои наименования показателей 3 3" xfId="28642"/>
    <cellStyle name="Мои наименования показателей 3 4" xfId="28643"/>
    <cellStyle name="Мои наименования показателей 3 5" xfId="28644"/>
    <cellStyle name="Мои наименования показателей 3 6" xfId="28645"/>
    <cellStyle name="Мои наименования показателей 3 7" xfId="28646"/>
    <cellStyle name="Мои наименования показателей 3 8" xfId="28647"/>
    <cellStyle name="Мои наименования показателей 3 9" xfId="28648"/>
    <cellStyle name="Мои наименования показателей 3_1" xfId="28649"/>
    <cellStyle name="Мои наименования показателей 4" xfId="28650"/>
    <cellStyle name="Мои наименования показателей 4 2" xfId="28651"/>
    <cellStyle name="Мои наименования показателей 4 3" xfId="28652"/>
    <cellStyle name="Мои наименования показателей 4 4" xfId="28653"/>
    <cellStyle name="Мои наименования показателей 4 5" xfId="28654"/>
    <cellStyle name="Мои наименования показателей 4 6" xfId="28655"/>
    <cellStyle name="Мои наименования показателей 4 7" xfId="28656"/>
    <cellStyle name="Мои наименования показателей 4 8" xfId="28657"/>
    <cellStyle name="Мои наименования показателей 4 9" xfId="28658"/>
    <cellStyle name="Мои наименования показателей 4_1" xfId="28659"/>
    <cellStyle name="Мои наименования показателей 5" xfId="28660"/>
    <cellStyle name="Мои наименования показателей 5 2" xfId="28661"/>
    <cellStyle name="Мои наименования показателей 5 3" xfId="28662"/>
    <cellStyle name="Мои наименования показателей 5 4" xfId="28663"/>
    <cellStyle name="Мои наименования показателей 5 5" xfId="28664"/>
    <cellStyle name="Мои наименования показателей 5 6" xfId="28665"/>
    <cellStyle name="Мои наименования показателей 5 7" xfId="28666"/>
    <cellStyle name="Мои наименования показателей 5 8" xfId="28667"/>
    <cellStyle name="Мои наименования показателей 5 9" xfId="28668"/>
    <cellStyle name="Мои наименования показателей 5_1" xfId="28669"/>
    <cellStyle name="Мои наименования показателей 6" xfId="28670"/>
    <cellStyle name="Мои наименования показателей 6 2" xfId="28671"/>
    <cellStyle name="Мои наименования показателей 6 3" xfId="28672"/>
    <cellStyle name="Мои наименования показателей 6_46EE.2011(v1.0)" xfId="28673"/>
    <cellStyle name="Мои наименования показателей 7" xfId="28674"/>
    <cellStyle name="Мои наименования показателей 7 2" xfId="28675"/>
    <cellStyle name="Мои наименования показателей 7 3" xfId="28676"/>
    <cellStyle name="Мои наименования показателей 7_46EE.2011(v1.0)" xfId="28677"/>
    <cellStyle name="Мои наименования показателей 8" xfId="28678"/>
    <cellStyle name="Мои наименования показателей 8 2" xfId="28679"/>
    <cellStyle name="Мои наименования показателей 8 3" xfId="28680"/>
    <cellStyle name="Мои наименования показателей 8_46EE.2011(v1.0)" xfId="28681"/>
    <cellStyle name="Мои наименования показателей 9" xfId="28682"/>
    <cellStyle name="Мои наименования показателей_46EE.2011" xfId="28683"/>
    <cellStyle name="назв фил" xfId="28684"/>
    <cellStyle name="назв фил 2" xfId="28685"/>
    <cellStyle name="назв фил 3" xfId="28686"/>
    <cellStyle name="Название 2" xfId="28687"/>
    <cellStyle name="Название 2 2" xfId="28688"/>
    <cellStyle name="Название 2 3" xfId="28689"/>
    <cellStyle name="Название 2 4" xfId="28690"/>
    <cellStyle name="Название 3" xfId="28691"/>
    <cellStyle name="Название 3 2" xfId="28692"/>
    <cellStyle name="Название 4" xfId="28693"/>
    <cellStyle name="Название 4 2" xfId="28694"/>
    <cellStyle name="Название 5" xfId="28695"/>
    <cellStyle name="Название 5 2" xfId="28696"/>
    <cellStyle name="Название 6" xfId="28697"/>
    <cellStyle name="Название 6 2" xfId="28698"/>
    <cellStyle name="Название 7" xfId="28699"/>
    <cellStyle name="Название 7 2" xfId="28700"/>
    <cellStyle name="Название 8" xfId="28701"/>
    <cellStyle name="Название 8 2" xfId="28702"/>
    <cellStyle name="Название 9" xfId="28703"/>
    <cellStyle name="Название 9 2" xfId="28704"/>
    <cellStyle name="Невидимый" xfId="28705"/>
    <cellStyle name="недельный" xfId="28706"/>
    <cellStyle name="недельный 2" xfId="28707"/>
    <cellStyle name="недельный 3" xfId="28708"/>
    <cellStyle name="недельный 4" xfId="28709"/>
    <cellStyle name="Нейтральный 10" xfId="28710"/>
    <cellStyle name="Нейтральный 2" xfId="28711"/>
    <cellStyle name="Нейтральный 2 2" xfId="28712"/>
    <cellStyle name="Нейтральный 2 3" xfId="28713"/>
    <cellStyle name="Нейтральный 3" xfId="28714"/>
    <cellStyle name="Нейтральный 3 2" xfId="28715"/>
    <cellStyle name="Нейтральный 3 3" xfId="28716"/>
    <cellStyle name="Нейтральный 4" xfId="28717"/>
    <cellStyle name="Нейтральный 4 2" xfId="28718"/>
    <cellStyle name="Нейтральный 5" xfId="28719"/>
    <cellStyle name="Нейтральный 5 2" xfId="28720"/>
    <cellStyle name="Нейтральный 6" xfId="28721"/>
    <cellStyle name="Нейтральный 6 2" xfId="28722"/>
    <cellStyle name="Нейтральный 7" xfId="28723"/>
    <cellStyle name="Нейтральный 7 2" xfId="28724"/>
    <cellStyle name="Нейтральный 8" xfId="28725"/>
    <cellStyle name="Нейтральный 8 2" xfId="28726"/>
    <cellStyle name="Нейтральный 9" xfId="28727"/>
    <cellStyle name="Нейтральный 9 2" xfId="28728"/>
    <cellStyle name="Низ1" xfId="28729"/>
    <cellStyle name="Низ1 2" xfId="28730"/>
    <cellStyle name="Низ1 3" xfId="28731"/>
    <cellStyle name="Низ2" xfId="28732"/>
    <cellStyle name="новый" xfId="28733"/>
    <cellStyle name="Обычный" xfId="0" builtinId="0"/>
    <cellStyle name="Обычный 10" xfId="28734"/>
    <cellStyle name="Обычный 10 2" xfId="7"/>
    <cellStyle name="Обычный 10 2 2" xfId="28735"/>
    <cellStyle name="Обычный 10 2 3" xfId="28736"/>
    <cellStyle name="Обычный 10 2 4" xfId="28737"/>
    <cellStyle name="Обычный 10 3" xfId="28738"/>
    <cellStyle name="Обычный 10 4" xfId="28739"/>
    <cellStyle name="Обычный 10 5" xfId="28740"/>
    <cellStyle name="Обычный 10 6" xfId="28741"/>
    <cellStyle name="Обычный 10 7" xfId="28742"/>
    <cellStyle name="Обычный 100" xfId="28743"/>
    <cellStyle name="Обычный 101" xfId="28744"/>
    <cellStyle name="Обычный 102" xfId="28745"/>
    <cellStyle name="Обычный 103" xfId="28746"/>
    <cellStyle name="Обычный 104" xfId="53248"/>
    <cellStyle name="Обычный 11" xfId="28747"/>
    <cellStyle name="Обычный 11 10" xfId="28748"/>
    <cellStyle name="Обычный 11 10 2" xfId="28749"/>
    <cellStyle name="Обычный 11 11" xfId="28750"/>
    <cellStyle name="Обычный 11 11 2" xfId="28751"/>
    <cellStyle name="Обычный 11 12" xfId="28752"/>
    <cellStyle name="Обычный 11 12 2" xfId="28753"/>
    <cellStyle name="Обычный 11 13" xfId="28754"/>
    <cellStyle name="Обычный 11 13 2" xfId="28755"/>
    <cellStyle name="Обычный 11 14" xfId="28756"/>
    <cellStyle name="Обычный 11 14 2" xfId="28757"/>
    <cellStyle name="Обычный 11 15" xfId="28758"/>
    <cellStyle name="Обычный 11 15 2" xfId="28759"/>
    <cellStyle name="Обычный 11 16" xfId="28760"/>
    <cellStyle name="Обычный 11 16 2" xfId="28761"/>
    <cellStyle name="Обычный 11 17" xfId="28762"/>
    <cellStyle name="Обычный 11 17 2" xfId="28763"/>
    <cellStyle name="Обычный 11 18" xfId="28764"/>
    <cellStyle name="Обычный 11 18 2" xfId="28765"/>
    <cellStyle name="Обычный 11 19" xfId="28766"/>
    <cellStyle name="Обычный 11 19 2" xfId="28767"/>
    <cellStyle name="Обычный 11 2" xfId="28768"/>
    <cellStyle name="Обычный 11 2 10" xfId="28769"/>
    <cellStyle name="Обычный 11 2 10 2" xfId="28770"/>
    <cellStyle name="Обычный 11 2 11" xfId="28771"/>
    <cellStyle name="Обычный 11 2 11 2" xfId="28772"/>
    <cellStyle name="Обычный 11 2 12" xfId="28773"/>
    <cellStyle name="Обычный 11 2 12 2" xfId="28774"/>
    <cellStyle name="Обычный 11 2 13" xfId="28775"/>
    <cellStyle name="Обычный 11 2 13 2" xfId="28776"/>
    <cellStyle name="Обычный 11 2 14" xfId="28777"/>
    <cellStyle name="Обычный 11 2 14 2" xfId="28778"/>
    <cellStyle name="Обычный 11 2 15" xfId="28779"/>
    <cellStyle name="Обычный 11 2 15 2" xfId="28780"/>
    <cellStyle name="Обычный 11 2 16" xfId="28781"/>
    <cellStyle name="Обычный 11 2 16 2" xfId="28782"/>
    <cellStyle name="Обычный 11 2 17" xfId="28783"/>
    <cellStyle name="Обычный 11 2 17 2" xfId="28784"/>
    <cellStyle name="Обычный 11 2 18" xfId="28785"/>
    <cellStyle name="Обычный 11 2 18 2" xfId="28786"/>
    <cellStyle name="Обычный 11 2 19" xfId="28787"/>
    <cellStyle name="Обычный 11 2 19 2" xfId="28788"/>
    <cellStyle name="Обычный 11 2 2" xfId="28789"/>
    <cellStyle name="Обычный 11 2 2 2" xfId="28790"/>
    <cellStyle name="Обычный 11 2 20" xfId="28791"/>
    <cellStyle name="Обычный 11 2 20 2" xfId="28792"/>
    <cellStyle name="Обычный 11 2 21" xfId="28793"/>
    <cellStyle name="Обычный 11 2 21 2" xfId="28794"/>
    <cellStyle name="Обычный 11 2 22" xfId="28795"/>
    <cellStyle name="Обычный 11 2 22 2" xfId="28796"/>
    <cellStyle name="Обычный 11 2 23" xfId="28797"/>
    <cellStyle name="Обычный 11 2 23 2" xfId="28798"/>
    <cellStyle name="Обычный 11 2 24" xfId="28799"/>
    <cellStyle name="Обычный 11 2 24 2" xfId="28800"/>
    <cellStyle name="Обычный 11 2 25" xfId="28801"/>
    <cellStyle name="Обычный 11 2 25 2" xfId="28802"/>
    <cellStyle name="Обычный 11 2 26" xfId="28803"/>
    <cellStyle name="Обычный 11 2 26 2" xfId="28804"/>
    <cellStyle name="Обычный 11 2 27" xfId="28805"/>
    <cellStyle name="Обычный 11 2 27 2" xfId="28806"/>
    <cellStyle name="Обычный 11 2 28" xfId="28807"/>
    <cellStyle name="Обычный 11 2 28 2" xfId="28808"/>
    <cellStyle name="Обычный 11 2 29" xfId="28809"/>
    <cellStyle name="Обычный 11 2 29 2" xfId="28810"/>
    <cellStyle name="Обычный 11 2 3" xfId="28811"/>
    <cellStyle name="Обычный 11 2 3 2" xfId="28812"/>
    <cellStyle name="Обычный 11 2 30" xfId="28813"/>
    <cellStyle name="Обычный 11 2 30 2" xfId="28814"/>
    <cellStyle name="Обычный 11 2 31" xfId="28815"/>
    <cellStyle name="Обычный 11 2 31 2" xfId="28816"/>
    <cellStyle name="Обычный 11 2 32" xfId="28817"/>
    <cellStyle name="Обычный 11 2 32 2" xfId="28818"/>
    <cellStyle name="Обычный 11 2 33" xfId="28819"/>
    <cellStyle name="Обычный 11 2 33 2" xfId="28820"/>
    <cellStyle name="Обычный 11 2 34" xfId="28821"/>
    <cellStyle name="Обычный 11 2 34 2" xfId="28822"/>
    <cellStyle name="Обычный 11 2 35" xfId="28823"/>
    <cellStyle name="Обычный 11 2 4" xfId="28824"/>
    <cellStyle name="Обычный 11 2 4 2" xfId="28825"/>
    <cellStyle name="Обычный 11 2 5" xfId="28826"/>
    <cellStyle name="Обычный 11 2 5 2" xfId="28827"/>
    <cellStyle name="Обычный 11 2 6" xfId="28828"/>
    <cellStyle name="Обычный 11 2 6 2" xfId="28829"/>
    <cellStyle name="Обычный 11 2 7" xfId="28830"/>
    <cellStyle name="Обычный 11 2 7 2" xfId="28831"/>
    <cellStyle name="Обычный 11 2 8" xfId="28832"/>
    <cellStyle name="Обычный 11 2 8 2" xfId="28833"/>
    <cellStyle name="Обычный 11 2 9" xfId="28834"/>
    <cellStyle name="Обычный 11 2 9 2" xfId="28835"/>
    <cellStyle name="Обычный 11 20" xfId="28836"/>
    <cellStyle name="Обычный 11 20 2" xfId="28837"/>
    <cellStyle name="Обычный 11 21" xfId="28838"/>
    <cellStyle name="Обычный 11 21 2" xfId="28839"/>
    <cellStyle name="Обычный 11 22" xfId="28840"/>
    <cellStyle name="Обычный 11 22 2" xfId="28841"/>
    <cellStyle name="Обычный 11 23" xfId="28842"/>
    <cellStyle name="Обычный 11 23 2" xfId="28843"/>
    <cellStyle name="Обычный 11 24" xfId="28844"/>
    <cellStyle name="Обычный 11 24 2" xfId="28845"/>
    <cellStyle name="Обычный 11 25" xfId="28846"/>
    <cellStyle name="Обычный 11 25 2" xfId="28847"/>
    <cellStyle name="Обычный 11 26" xfId="28848"/>
    <cellStyle name="Обычный 11 26 2" xfId="28849"/>
    <cellStyle name="Обычный 11 27" xfId="28850"/>
    <cellStyle name="Обычный 11 27 2" xfId="28851"/>
    <cellStyle name="Обычный 11 28" xfId="28852"/>
    <cellStyle name="Обычный 11 28 2" xfId="28853"/>
    <cellStyle name="Обычный 11 29" xfId="28854"/>
    <cellStyle name="Обычный 11 29 2" xfId="28855"/>
    <cellStyle name="Обычный 11 3" xfId="28856"/>
    <cellStyle name="Обычный 11 3 2" xfId="28857"/>
    <cellStyle name="Обычный 11 30" xfId="28858"/>
    <cellStyle name="Обычный 11 30 2" xfId="28859"/>
    <cellStyle name="Обычный 11 31" xfId="28860"/>
    <cellStyle name="Обычный 11 31 2" xfId="28861"/>
    <cellStyle name="Обычный 11 32" xfId="28862"/>
    <cellStyle name="Обычный 11 32 2" xfId="28863"/>
    <cellStyle name="Обычный 11 33" xfId="28864"/>
    <cellStyle name="Обычный 11 33 2" xfId="28865"/>
    <cellStyle name="Обычный 11 34" xfId="28866"/>
    <cellStyle name="Обычный 11 34 2" xfId="28867"/>
    <cellStyle name="Обычный 11 35" xfId="28868"/>
    <cellStyle name="Обычный 11 35 2" xfId="28869"/>
    <cellStyle name="Обычный 11 36" xfId="28870"/>
    <cellStyle name="Обычный 11 36 2" xfId="28871"/>
    <cellStyle name="Обычный 11 37" xfId="28872"/>
    <cellStyle name="Обычный 11 4" xfId="28873"/>
    <cellStyle name="Обычный 11 4 2" xfId="28874"/>
    <cellStyle name="Обычный 11 5" xfId="28875"/>
    <cellStyle name="Обычный 11 5 2" xfId="28876"/>
    <cellStyle name="Обычный 11 6" xfId="28877"/>
    <cellStyle name="Обычный 11 6 2" xfId="28878"/>
    <cellStyle name="Обычный 11 7" xfId="28879"/>
    <cellStyle name="Обычный 11 7 2" xfId="28880"/>
    <cellStyle name="Обычный 11 8" xfId="28881"/>
    <cellStyle name="Обычный 11 8 2" xfId="28882"/>
    <cellStyle name="Обычный 11 9" xfId="28883"/>
    <cellStyle name="Обычный 11 9 2" xfId="28884"/>
    <cellStyle name="Обычный 11_46EE.2011(v1.2)" xfId="28885"/>
    <cellStyle name="Обычный 12" xfId="28886"/>
    <cellStyle name="Обычный 12 10" xfId="28887"/>
    <cellStyle name="Обычный 12 10 2" xfId="28888"/>
    <cellStyle name="Обычный 12 11" xfId="28889"/>
    <cellStyle name="Обычный 12 11 2" xfId="28890"/>
    <cellStyle name="Обычный 12 12" xfId="28891"/>
    <cellStyle name="Обычный 12 12 2" xfId="28892"/>
    <cellStyle name="Обычный 12 13" xfId="28893"/>
    <cellStyle name="Обычный 12 13 2" xfId="28894"/>
    <cellStyle name="Обычный 12 14" xfId="28895"/>
    <cellStyle name="Обычный 12 14 2" xfId="28896"/>
    <cellStyle name="Обычный 12 15" xfId="28897"/>
    <cellStyle name="Обычный 12 15 2" xfId="28898"/>
    <cellStyle name="Обычный 12 16" xfId="28899"/>
    <cellStyle name="Обычный 12 16 2" xfId="28900"/>
    <cellStyle name="Обычный 12 17" xfId="28901"/>
    <cellStyle name="Обычный 12 17 2" xfId="28902"/>
    <cellStyle name="Обычный 12 18" xfId="28903"/>
    <cellStyle name="Обычный 12 18 2" xfId="28904"/>
    <cellStyle name="Обычный 12 19" xfId="28905"/>
    <cellStyle name="Обычный 12 19 2" xfId="28906"/>
    <cellStyle name="Обычный 12 2" xfId="28907"/>
    <cellStyle name="Обычный 12 2 10" xfId="28908"/>
    <cellStyle name="Обычный 12 2 10 2" xfId="28909"/>
    <cellStyle name="Обычный 12 2 11" xfId="28910"/>
    <cellStyle name="Обычный 12 2 11 2" xfId="28911"/>
    <cellStyle name="Обычный 12 2 12" xfId="28912"/>
    <cellStyle name="Обычный 12 2 12 2" xfId="28913"/>
    <cellStyle name="Обычный 12 2 13" xfId="28914"/>
    <cellStyle name="Обычный 12 2 13 2" xfId="28915"/>
    <cellStyle name="Обычный 12 2 14" xfId="28916"/>
    <cellStyle name="Обычный 12 2 14 2" xfId="28917"/>
    <cellStyle name="Обычный 12 2 15" xfId="28918"/>
    <cellStyle name="Обычный 12 2 15 2" xfId="28919"/>
    <cellStyle name="Обычный 12 2 16" xfId="28920"/>
    <cellStyle name="Обычный 12 2 16 2" xfId="28921"/>
    <cellStyle name="Обычный 12 2 17" xfId="28922"/>
    <cellStyle name="Обычный 12 2 17 2" xfId="28923"/>
    <cellStyle name="Обычный 12 2 18" xfId="28924"/>
    <cellStyle name="Обычный 12 2 18 2" xfId="28925"/>
    <cellStyle name="Обычный 12 2 19" xfId="28926"/>
    <cellStyle name="Обычный 12 2 19 2" xfId="28927"/>
    <cellStyle name="Обычный 12 2 2" xfId="28928"/>
    <cellStyle name="Обычный 12 2 2 2" xfId="28929"/>
    <cellStyle name="Обычный 12 2 20" xfId="28930"/>
    <cellStyle name="Обычный 12 2 20 2" xfId="28931"/>
    <cellStyle name="Обычный 12 2 21" xfId="28932"/>
    <cellStyle name="Обычный 12 2 21 2" xfId="28933"/>
    <cellStyle name="Обычный 12 2 22" xfId="28934"/>
    <cellStyle name="Обычный 12 2 22 2" xfId="28935"/>
    <cellStyle name="Обычный 12 2 23" xfId="28936"/>
    <cellStyle name="Обычный 12 2 23 2" xfId="28937"/>
    <cellStyle name="Обычный 12 2 24" xfId="28938"/>
    <cellStyle name="Обычный 12 2 24 2" xfId="28939"/>
    <cellStyle name="Обычный 12 2 25" xfId="28940"/>
    <cellStyle name="Обычный 12 2 25 2" xfId="28941"/>
    <cellStyle name="Обычный 12 2 26" xfId="28942"/>
    <cellStyle name="Обычный 12 2 26 2" xfId="28943"/>
    <cellStyle name="Обычный 12 2 27" xfId="28944"/>
    <cellStyle name="Обычный 12 2 27 2" xfId="28945"/>
    <cellStyle name="Обычный 12 2 28" xfId="28946"/>
    <cellStyle name="Обычный 12 2 28 2" xfId="28947"/>
    <cellStyle name="Обычный 12 2 29" xfId="28948"/>
    <cellStyle name="Обычный 12 2 29 2" xfId="28949"/>
    <cellStyle name="Обычный 12 2 3" xfId="28950"/>
    <cellStyle name="Обычный 12 2 3 2" xfId="28951"/>
    <cellStyle name="Обычный 12 2 30" xfId="28952"/>
    <cellStyle name="Обычный 12 2 30 2" xfId="28953"/>
    <cellStyle name="Обычный 12 2 31" xfId="28954"/>
    <cellStyle name="Обычный 12 2 31 2" xfId="28955"/>
    <cellStyle name="Обычный 12 2 32" xfId="28956"/>
    <cellStyle name="Обычный 12 2 32 2" xfId="28957"/>
    <cellStyle name="Обычный 12 2 33" xfId="28958"/>
    <cellStyle name="Обычный 12 2 33 2" xfId="28959"/>
    <cellStyle name="Обычный 12 2 34" xfId="28960"/>
    <cellStyle name="Обычный 12 2 34 2" xfId="28961"/>
    <cellStyle name="Обычный 12 2 35" xfId="28962"/>
    <cellStyle name="Обычный 12 2 4" xfId="28963"/>
    <cellStyle name="Обычный 12 2 4 2" xfId="28964"/>
    <cellStyle name="Обычный 12 2 5" xfId="28965"/>
    <cellStyle name="Обычный 12 2 5 2" xfId="28966"/>
    <cellStyle name="Обычный 12 2 6" xfId="28967"/>
    <cellStyle name="Обычный 12 2 6 2" xfId="28968"/>
    <cellStyle name="Обычный 12 2 7" xfId="28969"/>
    <cellStyle name="Обычный 12 2 7 2" xfId="28970"/>
    <cellStyle name="Обычный 12 2 8" xfId="28971"/>
    <cellStyle name="Обычный 12 2 8 2" xfId="28972"/>
    <cellStyle name="Обычный 12 2 9" xfId="28973"/>
    <cellStyle name="Обычный 12 2 9 2" xfId="28974"/>
    <cellStyle name="Обычный 12 20" xfId="28975"/>
    <cellStyle name="Обычный 12 20 2" xfId="28976"/>
    <cellStyle name="Обычный 12 21" xfId="28977"/>
    <cellStyle name="Обычный 12 21 2" xfId="28978"/>
    <cellStyle name="Обычный 12 22" xfId="28979"/>
    <cellStyle name="Обычный 12 22 2" xfId="28980"/>
    <cellStyle name="Обычный 12 23" xfId="28981"/>
    <cellStyle name="Обычный 12 23 2" xfId="28982"/>
    <cellStyle name="Обычный 12 24" xfId="28983"/>
    <cellStyle name="Обычный 12 24 2" xfId="28984"/>
    <cellStyle name="Обычный 12 25" xfId="28985"/>
    <cellStyle name="Обычный 12 25 2" xfId="28986"/>
    <cellStyle name="Обычный 12 26" xfId="28987"/>
    <cellStyle name="Обычный 12 26 2" xfId="28988"/>
    <cellStyle name="Обычный 12 27" xfId="28989"/>
    <cellStyle name="Обычный 12 27 2" xfId="28990"/>
    <cellStyle name="Обычный 12 28" xfId="28991"/>
    <cellStyle name="Обычный 12 28 2" xfId="28992"/>
    <cellStyle name="Обычный 12 29" xfId="28993"/>
    <cellStyle name="Обычный 12 29 2" xfId="28994"/>
    <cellStyle name="Обычный 12 3" xfId="28995"/>
    <cellStyle name="Обычный 12 3 2" xfId="28996"/>
    <cellStyle name="Обычный 12 30" xfId="28997"/>
    <cellStyle name="Обычный 12 30 2" xfId="28998"/>
    <cellStyle name="Обычный 12 31" xfId="28999"/>
    <cellStyle name="Обычный 12 31 2" xfId="29000"/>
    <cellStyle name="Обычный 12 32" xfId="29001"/>
    <cellStyle name="Обычный 12 32 2" xfId="29002"/>
    <cellStyle name="Обычный 12 33" xfId="29003"/>
    <cellStyle name="Обычный 12 33 2" xfId="29004"/>
    <cellStyle name="Обычный 12 34" xfId="29005"/>
    <cellStyle name="Обычный 12 34 2" xfId="29006"/>
    <cellStyle name="Обычный 12 35" xfId="29007"/>
    <cellStyle name="Обычный 12 35 2" xfId="29008"/>
    <cellStyle name="Обычный 12 36" xfId="29009"/>
    <cellStyle name="Обычный 12 36 2" xfId="29010"/>
    <cellStyle name="Обычный 12 37" xfId="29011"/>
    <cellStyle name="Обычный 12 4" xfId="29012"/>
    <cellStyle name="Обычный 12 4 2" xfId="29013"/>
    <cellStyle name="Обычный 12 5" xfId="29014"/>
    <cellStyle name="Обычный 12 5 2" xfId="29015"/>
    <cellStyle name="Обычный 12 6" xfId="29016"/>
    <cellStyle name="Обычный 12 6 2" xfId="29017"/>
    <cellStyle name="Обычный 12 7" xfId="29018"/>
    <cellStyle name="Обычный 12 7 2" xfId="29019"/>
    <cellStyle name="Обычный 12 8" xfId="29020"/>
    <cellStyle name="Обычный 12 8 2" xfId="29021"/>
    <cellStyle name="Обычный 12 9" xfId="29022"/>
    <cellStyle name="Обычный 12 9 2" xfId="29023"/>
    <cellStyle name="Обычный 13" xfId="29024"/>
    <cellStyle name="Обычный 13 10" xfId="29025"/>
    <cellStyle name="Обычный 13 10 2" xfId="29026"/>
    <cellStyle name="Обычный 13 11" xfId="29027"/>
    <cellStyle name="Обычный 13 11 2" xfId="29028"/>
    <cellStyle name="Обычный 13 12" xfId="29029"/>
    <cellStyle name="Обычный 13 12 2" xfId="29030"/>
    <cellStyle name="Обычный 13 13" xfId="29031"/>
    <cellStyle name="Обычный 13 13 2" xfId="29032"/>
    <cellStyle name="Обычный 13 14" xfId="29033"/>
    <cellStyle name="Обычный 13 14 2" xfId="29034"/>
    <cellStyle name="Обычный 13 15" xfId="29035"/>
    <cellStyle name="Обычный 13 15 2" xfId="29036"/>
    <cellStyle name="Обычный 13 16" xfId="29037"/>
    <cellStyle name="Обычный 13 16 2" xfId="29038"/>
    <cellStyle name="Обычный 13 17" xfId="29039"/>
    <cellStyle name="Обычный 13 17 2" xfId="29040"/>
    <cellStyle name="Обычный 13 18" xfId="29041"/>
    <cellStyle name="Обычный 13 18 2" xfId="29042"/>
    <cellStyle name="Обычный 13 19" xfId="29043"/>
    <cellStyle name="Обычный 13 19 2" xfId="29044"/>
    <cellStyle name="Обычный 13 2" xfId="29045"/>
    <cellStyle name="Обычный 13 2 10" xfId="29046"/>
    <cellStyle name="Обычный 13 2 10 2" xfId="29047"/>
    <cellStyle name="Обычный 13 2 11" xfId="29048"/>
    <cellStyle name="Обычный 13 2 11 2" xfId="29049"/>
    <cellStyle name="Обычный 13 2 12" xfId="29050"/>
    <cellStyle name="Обычный 13 2 12 2" xfId="29051"/>
    <cellStyle name="Обычный 13 2 13" xfId="29052"/>
    <cellStyle name="Обычный 13 2 13 2" xfId="29053"/>
    <cellStyle name="Обычный 13 2 14" xfId="29054"/>
    <cellStyle name="Обычный 13 2 14 2" xfId="29055"/>
    <cellStyle name="Обычный 13 2 15" xfId="29056"/>
    <cellStyle name="Обычный 13 2 15 2" xfId="29057"/>
    <cellStyle name="Обычный 13 2 16" xfId="29058"/>
    <cellStyle name="Обычный 13 2 16 2" xfId="29059"/>
    <cellStyle name="Обычный 13 2 17" xfId="29060"/>
    <cellStyle name="Обычный 13 2 17 2" xfId="29061"/>
    <cellStyle name="Обычный 13 2 18" xfId="29062"/>
    <cellStyle name="Обычный 13 2 18 2" xfId="29063"/>
    <cellStyle name="Обычный 13 2 19" xfId="29064"/>
    <cellStyle name="Обычный 13 2 19 2" xfId="29065"/>
    <cellStyle name="Обычный 13 2 2" xfId="29066"/>
    <cellStyle name="Обычный 13 2 2 2" xfId="29067"/>
    <cellStyle name="Обычный 13 2 20" xfId="29068"/>
    <cellStyle name="Обычный 13 2 20 2" xfId="29069"/>
    <cellStyle name="Обычный 13 2 21" xfId="29070"/>
    <cellStyle name="Обычный 13 2 21 2" xfId="29071"/>
    <cellStyle name="Обычный 13 2 22" xfId="29072"/>
    <cellStyle name="Обычный 13 2 22 2" xfId="29073"/>
    <cellStyle name="Обычный 13 2 23" xfId="29074"/>
    <cellStyle name="Обычный 13 2 23 2" xfId="29075"/>
    <cellStyle name="Обычный 13 2 24" xfId="29076"/>
    <cellStyle name="Обычный 13 2 24 2" xfId="29077"/>
    <cellStyle name="Обычный 13 2 25" xfId="29078"/>
    <cellStyle name="Обычный 13 2 25 2" xfId="29079"/>
    <cellStyle name="Обычный 13 2 26" xfId="29080"/>
    <cellStyle name="Обычный 13 2 26 2" xfId="29081"/>
    <cellStyle name="Обычный 13 2 27" xfId="29082"/>
    <cellStyle name="Обычный 13 2 27 2" xfId="29083"/>
    <cellStyle name="Обычный 13 2 28" xfId="29084"/>
    <cellStyle name="Обычный 13 2 28 2" xfId="29085"/>
    <cellStyle name="Обычный 13 2 29" xfId="29086"/>
    <cellStyle name="Обычный 13 2 29 2" xfId="29087"/>
    <cellStyle name="Обычный 13 2 3" xfId="29088"/>
    <cellStyle name="Обычный 13 2 3 2" xfId="29089"/>
    <cellStyle name="Обычный 13 2 30" xfId="29090"/>
    <cellStyle name="Обычный 13 2 30 2" xfId="29091"/>
    <cellStyle name="Обычный 13 2 31" xfId="29092"/>
    <cellStyle name="Обычный 13 2 31 2" xfId="29093"/>
    <cellStyle name="Обычный 13 2 32" xfId="29094"/>
    <cellStyle name="Обычный 13 2 32 2" xfId="29095"/>
    <cellStyle name="Обычный 13 2 33" xfId="29096"/>
    <cellStyle name="Обычный 13 2 33 2" xfId="29097"/>
    <cellStyle name="Обычный 13 2 34" xfId="29098"/>
    <cellStyle name="Обычный 13 2 34 2" xfId="29099"/>
    <cellStyle name="Обычный 13 2 35" xfId="29100"/>
    <cellStyle name="Обычный 13 2 4" xfId="29101"/>
    <cellStyle name="Обычный 13 2 4 2" xfId="29102"/>
    <cellStyle name="Обычный 13 2 5" xfId="29103"/>
    <cellStyle name="Обычный 13 2 5 2" xfId="29104"/>
    <cellStyle name="Обычный 13 2 6" xfId="29105"/>
    <cellStyle name="Обычный 13 2 6 2" xfId="29106"/>
    <cellStyle name="Обычный 13 2 7" xfId="29107"/>
    <cellStyle name="Обычный 13 2 7 2" xfId="29108"/>
    <cellStyle name="Обычный 13 2 8" xfId="29109"/>
    <cellStyle name="Обычный 13 2 8 2" xfId="29110"/>
    <cellStyle name="Обычный 13 2 9" xfId="29111"/>
    <cellStyle name="Обычный 13 2 9 2" xfId="29112"/>
    <cellStyle name="Обычный 13 20" xfId="29113"/>
    <cellStyle name="Обычный 13 20 2" xfId="29114"/>
    <cellStyle name="Обычный 13 21" xfId="29115"/>
    <cellStyle name="Обычный 13 21 2" xfId="29116"/>
    <cellStyle name="Обычный 13 22" xfId="29117"/>
    <cellStyle name="Обычный 13 22 2" xfId="29118"/>
    <cellStyle name="Обычный 13 23" xfId="29119"/>
    <cellStyle name="Обычный 13 23 2" xfId="29120"/>
    <cellStyle name="Обычный 13 24" xfId="29121"/>
    <cellStyle name="Обычный 13 24 2" xfId="29122"/>
    <cellStyle name="Обычный 13 25" xfId="29123"/>
    <cellStyle name="Обычный 13 25 2" xfId="29124"/>
    <cellStyle name="Обычный 13 26" xfId="29125"/>
    <cellStyle name="Обычный 13 26 2" xfId="29126"/>
    <cellStyle name="Обычный 13 27" xfId="29127"/>
    <cellStyle name="Обычный 13 27 2" xfId="29128"/>
    <cellStyle name="Обычный 13 28" xfId="29129"/>
    <cellStyle name="Обычный 13 28 2" xfId="29130"/>
    <cellStyle name="Обычный 13 29" xfId="29131"/>
    <cellStyle name="Обычный 13 29 2" xfId="29132"/>
    <cellStyle name="Обычный 13 3" xfId="29133"/>
    <cellStyle name="Обычный 13 3 2" xfId="29134"/>
    <cellStyle name="Обычный 13 30" xfId="29135"/>
    <cellStyle name="Обычный 13 30 2" xfId="29136"/>
    <cellStyle name="Обычный 13 31" xfId="29137"/>
    <cellStyle name="Обычный 13 31 2" xfId="29138"/>
    <cellStyle name="Обычный 13 32" xfId="29139"/>
    <cellStyle name="Обычный 13 32 2" xfId="29140"/>
    <cellStyle name="Обычный 13 33" xfId="29141"/>
    <cellStyle name="Обычный 13 33 2" xfId="29142"/>
    <cellStyle name="Обычный 13 34" xfId="29143"/>
    <cellStyle name="Обычный 13 34 2" xfId="29144"/>
    <cellStyle name="Обычный 13 35" xfId="29145"/>
    <cellStyle name="Обычный 13 35 2" xfId="29146"/>
    <cellStyle name="Обычный 13 36" xfId="29147"/>
    <cellStyle name="Обычный 13 36 2" xfId="29148"/>
    <cellStyle name="Обычный 13 37" xfId="29149"/>
    <cellStyle name="Обычный 13 4" xfId="29150"/>
    <cellStyle name="Обычный 13 4 2" xfId="29151"/>
    <cellStyle name="Обычный 13 5" xfId="29152"/>
    <cellStyle name="Обычный 13 5 2" xfId="29153"/>
    <cellStyle name="Обычный 13 6" xfId="29154"/>
    <cellStyle name="Обычный 13 6 2" xfId="29155"/>
    <cellStyle name="Обычный 13 7" xfId="29156"/>
    <cellStyle name="Обычный 13 7 2" xfId="29157"/>
    <cellStyle name="Обычный 13 8" xfId="29158"/>
    <cellStyle name="Обычный 13 8 2" xfId="29159"/>
    <cellStyle name="Обычный 13 9" xfId="29160"/>
    <cellStyle name="Обычный 13 9 2" xfId="29161"/>
    <cellStyle name="Обычный 14" xfId="29162"/>
    <cellStyle name="Обычный 14 10" xfId="29163"/>
    <cellStyle name="Обычный 14 11" xfId="29164"/>
    <cellStyle name="Обычный 14 12" xfId="29165"/>
    <cellStyle name="Обычный 14 13" xfId="29166"/>
    <cellStyle name="Обычный 14 14" xfId="29167"/>
    <cellStyle name="Обычный 14 15" xfId="29168"/>
    <cellStyle name="Обычный 14 16" xfId="29169"/>
    <cellStyle name="Обычный 14 17" xfId="29170"/>
    <cellStyle name="Обычный 14 18" xfId="29171"/>
    <cellStyle name="Обычный 14 19" xfId="29172"/>
    <cellStyle name="Обычный 14 2" xfId="29173"/>
    <cellStyle name="Обычный 14 2 2" xfId="29174"/>
    <cellStyle name="Обычный 14 2 2 2" xfId="29175"/>
    <cellStyle name="Обычный 14 2 3" xfId="29176"/>
    <cellStyle name="Обычный 14 2 4" xfId="29177"/>
    <cellStyle name="Обычный 14 20" xfId="29178"/>
    <cellStyle name="Обычный 14 21" xfId="29179"/>
    <cellStyle name="Обычный 14 22" xfId="29180"/>
    <cellStyle name="Обычный 14 23" xfId="29181"/>
    <cellStyle name="Обычный 14 24" xfId="29182"/>
    <cellStyle name="Обычный 14 25" xfId="29183"/>
    <cellStyle name="Обычный 14 26" xfId="29184"/>
    <cellStyle name="Обычный 14 27" xfId="29185"/>
    <cellStyle name="Обычный 14 28" xfId="29186"/>
    <cellStyle name="Обычный 14 29" xfId="29187"/>
    <cellStyle name="Обычный 14 3" xfId="29188"/>
    <cellStyle name="Обычный 14 3 2" xfId="29189"/>
    <cellStyle name="Обычный 14 30" xfId="29190"/>
    <cellStyle name="Обычный 14 31" xfId="29191"/>
    <cellStyle name="Обычный 14 32" xfId="29192"/>
    <cellStyle name="Обычный 14 33" xfId="29193"/>
    <cellStyle name="Обычный 14 34" xfId="29194"/>
    <cellStyle name="Обычный 14 35" xfId="29195"/>
    <cellStyle name="Обычный 14 36" xfId="29196"/>
    <cellStyle name="Обычный 14 37" xfId="29197"/>
    <cellStyle name="Обычный 14 4" xfId="29198"/>
    <cellStyle name="Обычный 14 5" xfId="29199"/>
    <cellStyle name="Обычный 14 6" xfId="29200"/>
    <cellStyle name="Обычный 14 7" xfId="29201"/>
    <cellStyle name="Обычный 14 8" xfId="29202"/>
    <cellStyle name="Обычный 14 9" xfId="29203"/>
    <cellStyle name="Обычный 15" xfId="29204"/>
    <cellStyle name="Обычный 15 10" xfId="29205"/>
    <cellStyle name="Обычный 15 10 2" xfId="29206"/>
    <cellStyle name="Обычный 15 11" xfId="29207"/>
    <cellStyle name="Обычный 15 11 2" xfId="29208"/>
    <cellStyle name="Обычный 15 12" xfId="29209"/>
    <cellStyle name="Обычный 15 12 2" xfId="29210"/>
    <cellStyle name="Обычный 15 13" xfId="29211"/>
    <cellStyle name="Обычный 15 13 2" xfId="29212"/>
    <cellStyle name="Обычный 15 14" xfId="29213"/>
    <cellStyle name="Обычный 15 14 2" xfId="29214"/>
    <cellStyle name="Обычный 15 15" xfId="29215"/>
    <cellStyle name="Обычный 15 15 2" xfId="29216"/>
    <cellStyle name="Обычный 15 16" xfId="29217"/>
    <cellStyle name="Обычный 15 16 2" xfId="29218"/>
    <cellStyle name="Обычный 15 17" xfId="29219"/>
    <cellStyle name="Обычный 15 17 2" xfId="29220"/>
    <cellStyle name="Обычный 15 18" xfId="29221"/>
    <cellStyle name="Обычный 15 18 2" xfId="29222"/>
    <cellStyle name="Обычный 15 19" xfId="29223"/>
    <cellStyle name="Обычный 15 19 2" xfId="29224"/>
    <cellStyle name="Обычный 15 2" xfId="29225"/>
    <cellStyle name="Обычный 15 2 10" xfId="29226"/>
    <cellStyle name="Обычный 15 2 10 2" xfId="29227"/>
    <cellStyle name="Обычный 15 2 11" xfId="29228"/>
    <cellStyle name="Обычный 15 2 11 2" xfId="29229"/>
    <cellStyle name="Обычный 15 2 12" xfId="29230"/>
    <cellStyle name="Обычный 15 2 12 2" xfId="29231"/>
    <cellStyle name="Обычный 15 2 13" xfId="29232"/>
    <cellStyle name="Обычный 15 2 13 2" xfId="29233"/>
    <cellStyle name="Обычный 15 2 14" xfId="29234"/>
    <cellStyle name="Обычный 15 2 14 2" xfId="29235"/>
    <cellStyle name="Обычный 15 2 15" xfId="29236"/>
    <cellStyle name="Обычный 15 2 15 2" xfId="29237"/>
    <cellStyle name="Обычный 15 2 16" xfId="29238"/>
    <cellStyle name="Обычный 15 2 16 2" xfId="29239"/>
    <cellStyle name="Обычный 15 2 17" xfId="29240"/>
    <cellStyle name="Обычный 15 2 17 2" xfId="29241"/>
    <cellStyle name="Обычный 15 2 18" xfId="29242"/>
    <cellStyle name="Обычный 15 2 18 2" xfId="29243"/>
    <cellStyle name="Обычный 15 2 19" xfId="29244"/>
    <cellStyle name="Обычный 15 2 19 2" xfId="29245"/>
    <cellStyle name="Обычный 15 2 2" xfId="29246"/>
    <cellStyle name="Обычный 15 2 2 2" xfId="29247"/>
    <cellStyle name="Обычный 15 2 20" xfId="29248"/>
    <cellStyle name="Обычный 15 2 20 2" xfId="29249"/>
    <cellStyle name="Обычный 15 2 21" xfId="29250"/>
    <cellStyle name="Обычный 15 2 21 2" xfId="29251"/>
    <cellStyle name="Обычный 15 2 22" xfId="29252"/>
    <cellStyle name="Обычный 15 2 22 2" xfId="29253"/>
    <cellStyle name="Обычный 15 2 23" xfId="29254"/>
    <cellStyle name="Обычный 15 2 23 2" xfId="29255"/>
    <cellStyle name="Обычный 15 2 24" xfId="29256"/>
    <cellStyle name="Обычный 15 2 24 2" xfId="29257"/>
    <cellStyle name="Обычный 15 2 25" xfId="29258"/>
    <cellStyle name="Обычный 15 2 25 2" xfId="29259"/>
    <cellStyle name="Обычный 15 2 26" xfId="29260"/>
    <cellStyle name="Обычный 15 2 26 2" xfId="29261"/>
    <cellStyle name="Обычный 15 2 27" xfId="29262"/>
    <cellStyle name="Обычный 15 2 27 2" xfId="29263"/>
    <cellStyle name="Обычный 15 2 28" xfId="29264"/>
    <cellStyle name="Обычный 15 2 28 2" xfId="29265"/>
    <cellStyle name="Обычный 15 2 29" xfId="29266"/>
    <cellStyle name="Обычный 15 2 29 2" xfId="29267"/>
    <cellStyle name="Обычный 15 2 3" xfId="29268"/>
    <cellStyle name="Обычный 15 2 3 2" xfId="29269"/>
    <cellStyle name="Обычный 15 2 30" xfId="29270"/>
    <cellStyle name="Обычный 15 2 30 2" xfId="29271"/>
    <cellStyle name="Обычный 15 2 31" xfId="29272"/>
    <cellStyle name="Обычный 15 2 31 2" xfId="29273"/>
    <cellStyle name="Обычный 15 2 32" xfId="29274"/>
    <cellStyle name="Обычный 15 2 32 2" xfId="29275"/>
    <cellStyle name="Обычный 15 2 33" xfId="29276"/>
    <cellStyle name="Обычный 15 2 33 2" xfId="29277"/>
    <cellStyle name="Обычный 15 2 34" xfId="29278"/>
    <cellStyle name="Обычный 15 2 34 2" xfId="29279"/>
    <cellStyle name="Обычный 15 2 35" xfId="29280"/>
    <cellStyle name="Обычный 15 2 35 2" xfId="29281"/>
    <cellStyle name="Обычный 15 2 36" xfId="29282"/>
    <cellStyle name="Обычный 15 2 4" xfId="29283"/>
    <cellStyle name="Обычный 15 2 4 2" xfId="29284"/>
    <cellStyle name="Обычный 15 2 5" xfId="29285"/>
    <cellStyle name="Обычный 15 2 5 2" xfId="29286"/>
    <cellStyle name="Обычный 15 2 6" xfId="29287"/>
    <cellStyle name="Обычный 15 2 6 2" xfId="29288"/>
    <cellStyle name="Обычный 15 2 7" xfId="29289"/>
    <cellStyle name="Обычный 15 2 7 2" xfId="29290"/>
    <cellStyle name="Обычный 15 2 8" xfId="29291"/>
    <cellStyle name="Обычный 15 2 8 2" xfId="29292"/>
    <cellStyle name="Обычный 15 2 9" xfId="29293"/>
    <cellStyle name="Обычный 15 2 9 2" xfId="29294"/>
    <cellStyle name="Обычный 15 20" xfId="29295"/>
    <cellStyle name="Обычный 15 20 2" xfId="29296"/>
    <cellStyle name="Обычный 15 21" xfId="29297"/>
    <cellStyle name="Обычный 15 21 2" xfId="29298"/>
    <cellStyle name="Обычный 15 22" xfId="29299"/>
    <cellStyle name="Обычный 15 22 2" xfId="29300"/>
    <cellStyle name="Обычный 15 23" xfId="29301"/>
    <cellStyle name="Обычный 15 23 2" xfId="29302"/>
    <cellStyle name="Обычный 15 24" xfId="29303"/>
    <cellStyle name="Обычный 15 24 2" xfId="29304"/>
    <cellStyle name="Обычный 15 25" xfId="29305"/>
    <cellStyle name="Обычный 15 25 2" xfId="29306"/>
    <cellStyle name="Обычный 15 26" xfId="29307"/>
    <cellStyle name="Обычный 15 26 2" xfId="29308"/>
    <cellStyle name="Обычный 15 27" xfId="29309"/>
    <cellStyle name="Обычный 15 27 2" xfId="29310"/>
    <cellStyle name="Обычный 15 28" xfId="29311"/>
    <cellStyle name="Обычный 15 28 2" xfId="29312"/>
    <cellStyle name="Обычный 15 29" xfId="29313"/>
    <cellStyle name="Обычный 15 29 2" xfId="29314"/>
    <cellStyle name="Обычный 15 3" xfId="29315"/>
    <cellStyle name="Обычный 15 3 10" xfId="29316"/>
    <cellStyle name="Обычный 15 3 10 2" xfId="29317"/>
    <cellStyle name="Обычный 15 3 11" xfId="29318"/>
    <cellStyle name="Обычный 15 3 11 2" xfId="29319"/>
    <cellStyle name="Обычный 15 3 12" xfId="29320"/>
    <cellStyle name="Обычный 15 3 12 2" xfId="29321"/>
    <cellStyle name="Обычный 15 3 13" xfId="29322"/>
    <cellStyle name="Обычный 15 3 13 2" xfId="29323"/>
    <cellStyle name="Обычный 15 3 14" xfId="29324"/>
    <cellStyle name="Обычный 15 3 14 2" xfId="29325"/>
    <cellStyle name="Обычный 15 3 15" xfId="29326"/>
    <cellStyle name="Обычный 15 3 15 2" xfId="29327"/>
    <cellStyle name="Обычный 15 3 16" xfId="29328"/>
    <cellStyle name="Обычный 15 3 16 2" xfId="29329"/>
    <cellStyle name="Обычный 15 3 17" xfId="29330"/>
    <cellStyle name="Обычный 15 3 17 2" xfId="29331"/>
    <cellStyle name="Обычный 15 3 18" xfId="29332"/>
    <cellStyle name="Обычный 15 3 18 2" xfId="29333"/>
    <cellStyle name="Обычный 15 3 19" xfId="29334"/>
    <cellStyle name="Обычный 15 3 19 2" xfId="29335"/>
    <cellStyle name="Обычный 15 3 2" xfId="29336"/>
    <cellStyle name="Обычный 15 3 2 2" xfId="29337"/>
    <cellStyle name="Обычный 15 3 20" xfId="29338"/>
    <cellStyle name="Обычный 15 3 20 2" xfId="29339"/>
    <cellStyle name="Обычный 15 3 21" xfId="29340"/>
    <cellStyle name="Обычный 15 3 21 2" xfId="29341"/>
    <cellStyle name="Обычный 15 3 22" xfId="29342"/>
    <cellStyle name="Обычный 15 3 22 2" xfId="29343"/>
    <cellStyle name="Обычный 15 3 23" xfId="29344"/>
    <cellStyle name="Обычный 15 3 23 2" xfId="29345"/>
    <cellStyle name="Обычный 15 3 24" xfId="29346"/>
    <cellStyle name="Обычный 15 3 24 2" xfId="29347"/>
    <cellStyle name="Обычный 15 3 25" xfId="29348"/>
    <cellStyle name="Обычный 15 3 25 2" xfId="29349"/>
    <cellStyle name="Обычный 15 3 26" xfId="29350"/>
    <cellStyle name="Обычный 15 3 26 2" xfId="29351"/>
    <cellStyle name="Обычный 15 3 27" xfId="29352"/>
    <cellStyle name="Обычный 15 3 27 2" xfId="29353"/>
    <cellStyle name="Обычный 15 3 28" xfId="29354"/>
    <cellStyle name="Обычный 15 3 28 2" xfId="29355"/>
    <cellStyle name="Обычный 15 3 29" xfId="29356"/>
    <cellStyle name="Обычный 15 3 29 2" xfId="29357"/>
    <cellStyle name="Обычный 15 3 3" xfId="29358"/>
    <cellStyle name="Обычный 15 3 3 2" xfId="29359"/>
    <cellStyle name="Обычный 15 3 30" xfId="29360"/>
    <cellStyle name="Обычный 15 3 30 2" xfId="29361"/>
    <cellStyle name="Обычный 15 3 31" xfId="29362"/>
    <cellStyle name="Обычный 15 3 31 2" xfId="29363"/>
    <cellStyle name="Обычный 15 3 32" xfId="29364"/>
    <cellStyle name="Обычный 15 3 32 2" xfId="29365"/>
    <cellStyle name="Обычный 15 3 33" xfId="29366"/>
    <cellStyle name="Обычный 15 3 33 2" xfId="29367"/>
    <cellStyle name="Обычный 15 3 34" xfId="29368"/>
    <cellStyle name="Обычный 15 3 34 2" xfId="29369"/>
    <cellStyle name="Обычный 15 3 35" xfId="29370"/>
    <cellStyle name="Обычный 15 3 35 2" xfId="29371"/>
    <cellStyle name="Обычный 15 3 36" xfId="29372"/>
    <cellStyle name="Обычный 15 3 4" xfId="29373"/>
    <cellStyle name="Обычный 15 3 4 2" xfId="29374"/>
    <cellStyle name="Обычный 15 3 5" xfId="29375"/>
    <cellStyle name="Обычный 15 3 5 2" xfId="29376"/>
    <cellStyle name="Обычный 15 3 6" xfId="29377"/>
    <cellStyle name="Обычный 15 3 6 2" xfId="29378"/>
    <cellStyle name="Обычный 15 3 7" xfId="29379"/>
    <cellStyle name="Обычный 15 3 7 2" xfId="29380"/>
    <cellStyle name="Обычный 15 3 8" xfId="29381"/>
    <cellStyle name="Обычный 15 3 8 2" xfId="29382"/>
    <cellStyle name="Обычный 15 3 9" xfId="29383"/>
    <cellStyle name="Обычный 15 3 9 2" xfId="29384"/>
    <cellStyle name="Обычный 15 30" xfId="29385"/>
    <cellStyle name="Обычный 15 30 2" xfId="29386"/>
    <cellStyle name="Обычный 15 31" xfId="29387"/>
    <cellStyle name="Обычный 15 31 2" xfId="29388"/>
    <cellStyle name="Обычный 15 32" xfId="29389"/>
    <cellStyle name="Обычный 15 32 2" xfId="29390"/>
    <cellStyle name="Обычный 15 33" xfId="29391"/>
    <cellStyle name="Обычный 15 33 2" xfId="29392"/>
    <cellStyle name="Обычный 15 34" xfId="29393"/>
    <cellStyle name="Обычный 15 34 2" xfId="29394"/>
    <cellStyle name="Обычный 15 35" xfId="29395"/>
    <cellStyle name="Обычный 15 35 2" xfId="29396"/>
    <cellStyle name="Обычный 15 36" xfId="29397"/>
    <cellStyle name="Обычный 15 36 2" xfId="29398"/>
    <cellStyle name="Обычный 15 37" xfId="29399"/>
    <cellStyle name="Обычный 15 37 2" xfId="29400"/>
    <cellStyle name="Обычный 15 38" xfId="29401"/>
    <cellStyle name="Обычный 15 38 2" xfId="29402"/>
    <cellStyle name="Обычный 15 39" xfId="29403"/>
    <cellStyle name="Обычный 15 4" xfId="29404"/>
    <cellStyle name="Обычный 15 4 2" xfId="29405"/>
    <cellStyle name="Обычный 15 4 2 2" xfId="29406"/>
    <cellStyle name="Обычный 15 4 3" xfId="29407"/>
    <cellStyle name="Обычный 15 5" xfId="29408"/>
    <cellStyle name="Обычный 15 5 2" xfId="29409"/>
    <cellStyle name="Обычный 15 6" xfId="29410"/>
    <cellStyle name="Обычный 15 6 2" xfId="29411"/>
    <cellStyle name="Обычный 15 7" xfId="29412"/>
    <cellStyle name="Обычный 15 7 2" xfId="29413"/>
    <cellStyle name="Обычный 15 8" xfId="29414"/>
    <cellStyle name="Обычный 15 8 2" xfId="29415"/>
    <cellStyle name="Обычный 15 9" xfId="29416"/>
    <cellStyle name="Обычный 15 9 2" xfId="29417"/>
    <cellStyle name="Обычный 16" xfId="29418"/>
    <cellStyle name="Обычный 16 10" xfId="29419"/>
    <cellStyle name="Обычный 16 10 2" xfId="29420"/>
    <cellStyle name="Обычный 16 11" xfId="29421"/>
    <cellStyle name="Обычный 16 11 2" xfId="29422"/>
    <cellStyle name="Обычный 16 12" xfId="29423"/>
    <cellStyle name="Обычный 16 12 2" xfId="29424"/>
    <cellStyle name="Обычный 16 13" xfId="29425"/>
    <cellStyle name="Обычный 16 13 2" xfId="29426"/>
    <cellStyle name="Обычный 16 14" xfId="29427"/>
    <cellStyle name="Обычный 16 14 2" xfId="29428"/>
    <cellStyle name="Обычный 16 15" xfId="29429"/>
    <cellStyle name="Обычный 16 15 2" xfId="29430"/>
    <cellStyle name="Обычный 16 16" xfId="29431"/>
    <cellStyle name="Обычный 16 16 2" xfId="29432"/>
    <cellStyle name="Обычный 16 17" xfId="29433"/>
    <cellStyle name="Обычный 16 17 2" xfId="29434"/>
    <cellStyle name="Обычный 16 18" xfId="29435"/>
    <cellStyle name="Обычный 16 18 2" xfId="29436"/>
    <cellStyle name="Обычный 16 19" xfId="29437"/>
    <cellStyle name="Обычный 16 19 2" xfId="29438"/>
    <cellStyle name="Обычный 16 2" xfId="29439"/>
    <cellStyle name="Обычный 16 2 10" xfId="29440"/>
    <cellStyle name="Обычный 16 2 10 2" xfId="29441"/>
    <cellStyle name="Обычный 16 2 11" xfId="29442"/>
    <cellStyle name="Обычный 16 2 11 2" xfId="29443"/>
    <cellStyle name="Обычный 16 2 12" xfId="29444"/>
    <cellStyle name="Обычный 16 2 12 2" xfId="29445"/>
    <cellStyle name="Обычный 16 2 13" xfId="29446"/>
    <cellStyle name="Обычный 16 2 13 2" xfId="29447"/>
    <cellStyle name="Обычный 16 2 14" xfId="29448"/>
    <cellStyle name="Обычный 16 2 14 2" xfId="29449"/>
    <cellStyle name="Обычный 16 2 15" xfId="29450"/>
    <cellStyle name="Обычный 16 2 15 2" xfId="29451"/>
    <cellStyle name="Обычный 16 2 16" xfId="29452"/>
    <cellStyle name="Обычный 16 2 16 2" xfId="29453"/>
    <cellStyle name="Обычный 16 2 17" xfId="29454"/>
    <cellStyle name="Обычный 16 2 17 2" xfId="29455"/>
    <cellStyle name="Обычный 16 2 18" xfId="29456"/>
    <cellStyle name="Обычный 16 2 18 2" xfId="29457"/>
    <cellStyle name="Обычный 16 2 19" xfId="29458"/>
    <cellStyle name="Обычный 16 2 19 2" xfId="29459"/>
    <cellStyle name="Обычный 16 2 2" xfId="29460"/>
    <cellStyle name="Обычный 16 2 2 2" xfId="29461"/>
    <cellStyle name="Обычный 16 2 2 2 2" xfId="29462"/>
    <cellStyle name="Обычный 16 2 2 3" xfId="29463"/>
    <cellStyle name="Обычный 16 2 20" xfId="29464"/>
    <cellStyle name="Обычный 16 2 20 2" xfId="29465"/>
    <cellStyle name="Обычный 16 2 21" xfId="29466"/>
    <cellStyle name="Обычный 16 2 21 2" xfId="29467"/>
    <cellStyle name="Обычный 16 2 22" xfId="29468"/>
    <cellStyle name="Обычный 16 2 22 2" xfId="29469"/>
    <cellStyle name="Обычный 16 2 23" xfId="29470"/>
    <cellStyle name="Обычный 16 2 23 2" xfId="29471"/>
    <cellStyle name="Обычный 16 2 24" xfId="29472"/>
    <cellStyle name="Обычный 16 2 24 2" xfId="29473"/>
    <cellStyle name="Обычный 16 2 25" xfId="29474"/>
    <cellStyle name="Обычный 16 2 25 2" xfId="29475"/>
    <cellStyle name="Обычный 16 2 26" xfId="29476"/>
    <cellStyle name="Обычный 16 2 26 2" xfId="29477"/>
    <cellStyle name="Обычный 16 2 27" xfId="29478"/>
    <cellStyle name="Обычный 16 2 27 2" xfId="29479"/>
    <cellStyle name="Обычный 16 2 28" xfId="29480"/>
    <cellStyle name="Обычный 16 2 28 2" xfId="29481"/>
    <cellStyle name="Обычный 16 2 29" xfId="29482"/>
    <cellStyle name="Обычный 16 2 29 2" xfId="29483"/>
    <cellStyle name="Обычный 16 2 3" xfId="29484"/>
    <cellStyle name="Обычный 16 2 3 2" xfId="29485"/>
    <cellStyle name="Обычный 16 2 30" xfId="29486"/>
    <cellStyle name="Обычный 16 2 30 2" xfId="29487"/>
    <cellStyle name="Обычный 16 2 31" xfId="29488"/>
    <cellStyle name="Обычный 16 2 31 2" xfId="29489"/>
    <cellStyle name="Обычный 16 2 32" xfId="29490"/>
    <cellStyle name="Обычный 16 2 32 2" xfId="29491"/>
    <cellStyle name="Обычный 16 2 33" xfId="29492"/>
    <cellStyle name="Обычный 16 2 33 2" xfId="29493"/>
    <cellStyle name="Обычный 16 2 34" xfId="29494"/>
    <cellStyle name="Обычный 16 2 34 2" xfId="29495"/>
    <cellStyle name="Обычный 16 2 35" xfId="29496"/>
    <cellStyle name="Обычный 16 2 35 2" xfId="29497"/>
    <cellStyle name="Обычный 16 2 36" xfId="29498"/>
    <cellStyle name="Обычный 16 2 4" xfId="29499"/>
    <cellStyle name="Обычный 16 2 4 2" xfId="29500"/>
    <cellStyle name="Обычный 16 2 5" xfId="29501"/>
    <cellStyle name="Обычный 16 2 5 2" xfId="29502"/>
    <cellStyle name="Обычный 16 2 6" xfId="29503"/>
    <cellStyle name="Обычный 16 2 6 2" xfId="29504"/>
    <cellStyle name="Обычный 16 2 7" xfId="29505"/>
    <cellStyle name="Обычный 16 2 7 2" xfId="29506"/>
    <cellStyle name="Обычный 16 2 8" xfId="29507"/>
    <cellStyle name="Обычный 16 2 8 2" xfId="29508"/>
    <cellStyle name="Обычный 16 2 9" xfId="29509"/>
    <cellStyle name="Обычный 16 2 9 2" xfId="29510"/>
    <cellStyle name="Обычный 16 20" xfId="29511"/>
    <cellStyle name="Обычный 16 20 2" xfId="29512"/>
    <cellStyle name="Обычный 16 21" xfId="29513"/>
    <cellStyle name="Обычный 16 21 2" xfId="29514"/>
    <cellStyle name="Обычный 16 22" xfId="29515"/>
    <cellStyle name="Обычный 16 22 2" xfId="29516"/>
    <cellStyle name="Обычный 16 23" xfId="29517"/>
    <cellStyle name="Обычный 16 23 2" xfId="29518"/>
    <cellStyle name="Обычный 16 24" xfId="29519"/>
    <cellStyle name="Обычный 16 24 2" xfId="29520"/>
    <cellStyle name="Обычный 16 25" xfId="29521"/>
    <cellStyle name="Обычный 16 25 2" xfId="29522"/>
    <cellStyle name="Обычный 16 26" xfId="29523"/>
    <cellStyle name="Обычный 16 26 2" xfId="29524"/>
    <cellStyle name="Обычный 16 27" xfId="29525"/>
    <cellStyle name="Обычный 16 27 2" xfId="29526"/>
    <cellStyle name="Обычный 16 28" xfId="29527"/>
    <cellStyle name="Обычный 16 28 2" xfId="29528"/>
    <cellStyle name="Обычный 16 29" xfId="29529"/>
    <cellStyle name="Обычный 16 29 2" xfId="29530"/>
    <cellStyle name="Обычный 16 3" xfId="29531"/>
    <cellStyle name="Обычный 16 3 2" xfId="29532"/>
    <cellStyle name="Обычный 16 3 2 2" xfId="29533"/>
    <cellStyle name="Обычный 16 3 3" xfId="29534"/>
    <cellStyle name="Обычный 16 30" xfId="29535"/>
    <cellStyle name="Обычный 16 30 2" xfId="29536"/>
    <cellStyle name="Обычный 16 31" xfId="29537"/>
    <cellStyle name="Обычный 16 31 2" xfId="29538"/>
    <cellStyle name="Обычный 16 32" xfId="29539"/>
    <cellStyle name="Обычный 16 32 2" xfId="29540"/>
    <cellStyle name="Обычный 16 33" xfId="29541"/>
    <cellStyle name="Обычный 16 33 2" xfId="29542"/>
    <cellStyle name="Обычный 16 34" xfId="29543"/>
    <cellStyle name="Обычный 16 34 2" xfId="29544"/>
    <cellStyle name="Обычный 16 35" xfId="29545"/>
    <cellStyle name="Обычный 16 35 2" xfId="29546"/>
    <cellStyle name="Обычный 16 36" xfId="29547"/>
    <cellStyle name="Обычный 16 36 2" xfId="29548"/>
    <cellStyle name="Обычный 16 37" xfId="29549"/>
    <cellStyle name="Обычный 16 4" xfId="29550"/>
    <cellStyle name="Обычный 16 4 2" xfId="29551"/>
    <cellStyle name="Обычный 16 5" xfId="29552"/>
    <cellStyle name="Обычный 16 5 2" xfId="29553"/>
    <cellStyle name="Обычный 16 6" xfId="29554"/>
    <cellStyle name="Обычный 16 6 2" xfId="29555"/>
    <cellStyle name="Обычный 16 7" xfId="29556"/>
    <cellStyle name="Обычный 16 7 2" xfId="29557"/>
    <cellStyle name="Обычный 16 8" xfId="29558"/>
    <cellStyle name="Обычный 16 8 2" xfId="29559"/>
    <cellStyle name="Обычный 16 9" xfId="29560"/>
    <cellStyle name="Обычный 16 9 2" xfId="29561"/>
    <cellStyle name="Обычный 17" xfId="29562"/>
    <cellStyle name="Обычный 17 10" xfId="29563"/>
    <cellStyle name="Обычный 17 10 2" xfId="29564"/>
    <cellStyle name="Обычный 17 11" xfId="29565"/>
    <cellStyle name="Обычный 17 11 2" xfId="29566"/>
    <cellStyle name="Обычный 17 12" xfId="29567"/>
    <cellStyle name="Обычный 17 12 2" xfId="29568"/>
    <cellStyle name="Обычный 17 13" xfId="29569"/>
    <cellStyle name="Обычный 17 13 2" xfId="29570"/>
    <cellStyle name="Обычный 17 14" xfId="29571"/>
    <cellStyle name="Обычный 17 14 2" xfId="29572"/>
    <cellStyle name="Обычный 17 15" xfId="29573"/>
    <cellStyle name="Обычный 17 15 2" xfId="29574"/>
    <cellStyle name="Обычный 17 16" xfId="29575"/>
    <cellStyle name="Обычный 17 16 2" xfId="29576"/>
    <cellStyle name="Обычный 17 17" xfId="29577"/>
    <cellStyle name="Обычный 17 17 2" xfId="29578"/>
    <cellStyle name="Обычный 17 18" xfId="29579"/>
    <cellStyle name="Обычный 17 18 2" xfId="29580"/>
    <cellStyle name="Обычный 17 19" xfId="29581"/>
    <cellStyle name="Обычный 17 19 2" xfId="29582"/>
    <cellStyle name="Обычный 17 2" xfId="29583"/>
    <cellStyle name="Обычный 17 2 2" xfId="29584"/>
    <cellStyle name="Обычный 17 20" xfId="29585"/>
    <cellStyle name="Обычный 17 20 2" xfId="29586"/>
    <cellStyle name="Обычный 17 21" xfId="29587"/>
    <cellStyle name="Обычный 17 21 2" xfId="29588"/>
    <cellStyle name="Обычный 17 22" xfId="29589"/>
    <cellStyle name="Обычный 17 22 2" xfId="29590"/>
    <cellStyle name="Обычный 17 23" xfId="29591"/>
    <cellStyle name="Обычный 17 23 2" xfId="29592"/>
    <cellStyle name="Обычный 17 24" xfId="29593"/>
    <cellStyle name="Обычный 17 24 2" xfId="29594"/>
    <cellStyle name="Обычный 17 25" xfId="29595"/>
    <cellStyle name="Обычный 17 25 2" xfId="29596"/>
    <cellStyle name="Обычный 17 26" xfId="29597"/>
    <cellStyle name="Обычный 17 26 2" xfId="29598"/>
    <cellStyle name="Обычный 17 27" xfId="29599"/>
    <cellStyle name="Обычный 17 27 2" xfId="29600"/>
    <cellStyle name="Обычный 17 28" xfId="29601"/>
    <cellStyle name="Обычный 17 28 2" xfId="29602"/>
    <cellStyle name="Обычный 17 29" xfId="29603"/>
    <cellStyle name="Обычный 17 29 2" xfId="29604"/>
    <cellStyle name="Обычный 17 3" xfId="29605"/>
    <cellStyle name="Обычный 17 3 2" xfId="29606"/>
    <cellStyle name="Обычный 17 30" xfId="29607"/>
    <cellStyle name="Обычный 17 30 2" xfId="29608"/>
    <cellStyle name="Обычный 17 31" xfId="29609"/>
    <cellStyle name="Обычный 17 31 2" xfId="29610"/>
    <cellStyle name="Обычный 17 32" xfId="29611"/>
    <cellStyle name="Обычный 17 32 2" xfId="29612"/>
    <cellStyle name="Обычный 17 33" xfId="29613"/>
    <cellStyle name="Обычный 17 33 2" xfId="29614"/>
    <cellStyle name="Обычный 17 34" xfId="29615"/>
    <cellStyle name="Обычный 17 34 2" xfId="29616"/>
    <cellStyle name="Обычный 17 35" xfId="29617"/>
    <cellStyle name="Обычный 17 35 2" xfId="29618"/>
    <cellStyle name="Обычный 17 36" xfId="29619"/>
    <cellStyle name="Обычный 17 4" xfId="29620"/>
    <cellStyle name="Обычный 17 4 2" xfId="29621"/>
    <cellStyle name="Обычный 17 5" xfId="29622"/>
    <cellStyle name="Обычный 17 5 2" xfId="29623"/>
    <cellStyle name="Обычный 17 6" xfId="29624"/>
    <cellStyle name="Обычный 17 6 2" xfId="29625"/>
    <cellStyle name="Обычный 17 7" xfId="29626"/>
    <cellStyle name="Обычный 17 7 2" xfId="29627"/>
    <cellStyle name="Обычный 17 8" xfId="29628"/>
    <cellStyle name="Обычный 17 8 2" xfId="29629"/>
    <cellStyle name="Обычный 17 9" xfId="29630"/>
    <cellStyle name="Обычный 17 9 2" xfId="29631"/>
    <cellStyle name="Обычный 18" xfId="29632"/>
    <cellStyle name="Обычный 18 2" xfId="29633"/>
    <cellStyle name="Обычный 18 3" xfId="29634"/>
    <cellStyle name="Обычный 18 4" xfId="29635"/>
    <cellStyle name="Обычный 18 5" xfId="29636"/>
    <cellStyle name="Обычный 18 6" xfId="29637"/>
    <cellStyle name="Обычный 19" xfId="29638"/>
    <cellStyle name="Обычный 19 2" xfId="29639"/>
    <cellStyle name="Обычный 19 3" xfId="29640"/>
    <cellStyle name="Обычный 19 4" xfId="29641"/>
    <cellStyle name="Обычный 2" xfId="1"/>
    <cellStyle name="Обычный 2 10" xfId="29642"/>
    <cellStyle name="Обычный 2 10 2" xfId="29643"/>
    <cellStyle name="Обычный 2 10 2 2" xfId="29644"/>
    <cellStyle name="Обычный 2 10 3" xfId="29645"/>
    <cellStyle name="Обычный 2 10 4" xfId="29646"/>
    <cellStyle name="Обычный 2 10 5" xfId="29647"/>
    <cellStyle name="Обычный 2 11" xfId="29648"/>
    <cellStyle name="Обычный 2 11 10" xfId="29649"/>
    <cellStyle name="Обычный 2 11 10 2" xfId="29650"/>
    <cellStyle name="Обычный 2 11 11" xfId="29651"/>
    <cellStyle name="Обычный 2 11 11 2" xfId="29652"/>
    <cellStyle name="Обычный 2 11 12" xfId="29653"/>
    <cellStyle name="Обычный 2 11 12 2" xfId="29654"/>
    <cellStyle name="Обычный 2 11 13" xfId="29655"/>
    <cellStyle name="Обычный 2 11 13 2" xfId="29656"/>
    <cellStyle name="Обычный 2 11 14" xfId="29657"/>
    <cellStyle name="Обычный 2 11 14 2" xfId="29658"/>
    <cellStyle name="Обычный 2 11 15" xfId="29659"/>
    <cellStyle name="Обычный 2 11 15 2" xfId="29660"/>
    <cellStyle name="Обычный 2 11 16" xfId="29661"/>
    <cellStyle name="Обычный 2 11 16 2" xfId="29662"/>
    <cellStyle name="Обычный 2 11 17" xfId="29663"/>
    <cellStyle name="Обычный 2 11 17 2" xfId="29664"/>
    <cellStyle name="Обычный 2 11 18" xfId="29665"/>
    <cellStyle name="Обычный 2 11 18 2" xfId="29666"/>
    <cellStyle name="Обычный 2 11 19" xfId="29667"/>
    <cellStyle name="Обычный 2 11 19 2" xfId="29668"/>
    <cellStyle name="Обычный 2 11 2" xfId="29669"/>
    <cellStyle name="Обычный 2 11 2 10" xfId="29670"/>
    <cellStyle name="Обычный 2 11 2 10 2" xfId="29671"/>
    <cellStyle name="Обычный 2 11 2 11" xfId="29672"/>
    <cellStyle name="Обычный 2 11 2 11 2" xfId="29673"/>
    <cellStyle name="Обычный 2 11 2 12" xfId="29674"/>
    <cellStyle name="Обычный 2 11 2 12 2" xfId="29675"/>
    <cellStyle name="Обычный 2 11 2 13" xfId="29676"/>
    <cellStyle name="Обычный 2 11 2 13 2" xfId="29677"/>
    <cellStyle name="Обычный 2 11 2 14" xfId="29678"/>
    <cellStyle name="Обычный 2 11 2 14 2" xfId="29679"/>
    <cellStyle name="Обычный 2 11 2 15" xfId="29680"/>
    <cellStyle name="Обычный 2 11 2 15 2" xfId="29681"/>
    <cellStyle name="Обычный 2 11 2 16" xfId="29682"/>
    <cellStyle name="Обычный 2 11 2 16 2" xfId="29683"/>
    <cellStyle name="Обычный 2 11 2 17" xfId="29684"/>
    <cellStyle name="Обычный 2 11 2 17 2" xfId="29685"/>
    <cellStyle name="Обычный 2 11 2 18" xfId="29686"/>
    <cellStyle name="Обычный 2 11 2 18 2" xfId="29687"/>
    <cellStyle name="Обычный 2 11 2 19" xfId="29688"/>
    <cellStyle name="Обычный 2 11 2 19 2" xfId="29689"/>
    <cellStyle name="Обычный 2 11 2 2" xfId="29690"/>
    <cellStyle name="Обычный 2 11 2 2 2" xfId="29691"/>
    <cellStyle name="Обычный 2 11 2 20" xfId="29692"/>
    <cellStyle name="Обычный 2 11 2 20 2" xfId="29693"/>
    <cellStyle name="Обычный 2 11 2 21" xfId="29694"/>
    <cellStyle name="Обычный 2 11 2 21 2" xfId="29695"/>
    <cellStyle name="Обычный 2 11 2 22" xfId="29696"/>
    <cellStyle name="Обычный 2 11 2 22 2" xfId="29697"/>
    <cellStyle name="Обычный 2 11 2 23" xfId="29698"/>
    <cellStyle name="Обычный 2 11 2 23 2" xfId="29699"/>
    <cellStyle name="Обычный 2 11 2 24" xfId="29700"/>
    <cellStyle name="Обычный 2 11 2 24 2" xfId="29701"/>
    <cellStyle name="Обычный 2 11 2 25" xfId="29702"/>
    <cellStyle name="Обычный 2 11 2 25 2" xfId="29703"/>
    <cellStyle name="Обычный 2 11 2 26" xfId="29704"/>
    <cellStyle name="Обычный 2 11 2 26 2" xfId="29705"/>
    <cellStyle name="Обычный 2 11 2 27" xfId="29706"/>
    <cellStyle name="Обычный 2 11 2 27 2" xfId="29707"/>
    <cellStyle name="Обычный 2 11 2 28" xfId="29708"/>
    <cellStyle name="Обычный 2 11 2 28 2" xfId="29709"/>
    <cellStyle name="Обычный 2 11 2 29" xfId="29710"/>
    <cellStyle name="Обычный 2 11 2 29 2" xfId="29711"/>
    <cellStyle name="Обычный 2 11 2 3" xfId="29712"/>
    <cellStyle name="Обычный 2 11 2 3 2" xfId="29713"/>
    <cellStyle name="Обычный 2 11 2 30" xfId="29714"/>
    <cellStyle name="Обычный 2 11 2 30 2" xfId="29715"/>
    <cellStyle name="Обычный 2 11 2 31" xfId="29716"/>
    <cellStyle name="Обычный 2 11 2 31 2" xfId="29717"/>
    <cellStyle name="Обычный 2 11 2 32" xfId="29718"/>
    <cellStyle name="Обычный 2 11 2 32 2" xfId="29719"/>
    <cellStyle name="Обычный 2 11 2 33" xfId="29720"/>
    <cellStyle name="Обычный 2 11 2 33 2" xfId="29721"/>
    <cellStyle name="Обычный 2 11 2 34" xfId="29722"/>
    <cellStyle name="Обычный 2 11 2 34 2" xfId="29723"/>
    <cellStyle name="Обычный 2 11 2 35" xfId="29724"/>
    <cellStyle name="Обычный 2 11 2 4" xfId="29725"/>
    <cellStyle name="Обычный 2 11 2 4 2" xfId="29726"/>
    <cellStyle name="Обычный 2 11 2 5" xfId="29727"/>
    <cellStyle name="Обычный 2 11 2 5 2" xfId="29728"/>
    <cellStyle name="Обычный 2 11 2 6" xfId="29729"/>
    <cellStyle name="Обычный 2 11 2 6 2" xfId="29730"/>
    <cellStyle name="Обычный 2 11 2 7" xfId="29731"/>
    <cellStyle name="Обычный 2 11 2 7 2" xfId="29732"/>
    <cellStyle name="Обычный 2 11 2 8" xfId="29733"/>
    <cellStyle name="Обычный 2 11 2 8 2" xfId="29734"/>
    <cellStyle name="Обычный 2 11 2 9" xfId="29735"/>
    <cellStyle name="Обычный 2 11 2 9 2" xfId="29736"/>
    <cellStyle name="Обычный 2 11 20" xfId="29737"/>
    <cellStyle name="Обычный 2 11 20 2" xfId="29738"/>
    <cellStyle name="Обычный 2 11 21" xfId="29739"/>
    <cellStyle name="Обычный 2 11 21 2" xfId="29740"/>
    <cellStyle name="Обычный 2 11 22" xfId="29741"/>
    <cellStyle name="Обычный 2 11 22 2" xfId="29742"/>
    <cellStyle name="Обычный 2 11 23" xfId="29743"/>
    <cellStyle name="Обычный 2 11 23 2" xfId="29744"/>
    <cellStyle name="Обычный 2 11 24" xfId="29745"/>
    <cellStyle name="Обычный 2 11 24 2" xfId="29746"/>
    <cellStyle name="Обычный 2 11 25" xfId="29747"/>
    <cellStyle name="Обычный 2 11 25 2" xfId="29748"/>
    <cellStyle name="Обычный 2 11 26" xfId="29749"/>
    <cellStyle name="Обычный 2 11 26 2" xfId="29750"/>
    <cellStyle name="Обычный 2 11 27" xfId="29751"/>
    <cellStyle name="Обычный 2 11 27 2" xfId="29752"/>
    <cellStyle name="Обычный 2 11 28" xfId="29753"/>
    <cellStyle name="Обычный 2 11 28 2" xfId="29754"/>
    <cellStyle name="Обычный 2 11 29" xfId="29755"/>
    <cellStyle name="Обычный 2 11 29 2" xfId="29756"/>
    <cellStyle name="Обычный 2 11 3" xfId="29757"/>
    <cellStyle name="Обычный 2 11 3 2" xfId="29758"/>
    <cellStyle name="Обычный 2 11 30" xfId="29759"/>
    <cellStyle name="Обычный 2 11 30 2" xfId="29760"/>
    <cellStyle name="Обычный 2 11 31" xfId="29761"/>
    <cellStyle name="Обычный 2 11 31 2" xfId="29762"/>
    <cellStyle name="Обычный 2 11 32" xfId="29763"/>
    <cellStyle name="Обычный 2 11 32 2" xfId="29764"/>
    <cellStyle name="Обычный 2 11 33" xfId="29765"/>
    <cellStyle name="Обычный 2 11 33 2" xfId="29766"/>
    <cellStyle name="Обычный 2 11 34" xfId="29767"/>
    <cellStyle name="Обычный 2 11 34 2" xfId="29768"/>
    <cellStyle name="Обычный 2 11 35" xfId="29769"/>
    <cellStyle name="Обычный 2 11 35 2" xfId="29770"/>
    <cellStyle name="Обычный 2 11 36" xfId="29771"/>
    <cellStyle name="Обычный 2 11 36 2" xfId="29772"/>
    <cellStyle name="Обычный 2 11 37" xfId="29773"/>
    <cellStyle name="Обычный 2 11 4" xfId="29774"/>
    <cellStyle name="Обычный 2 11 4 2" xfId="29775"/>
    <cellStyle name="Обычный 2 11 5" xfId="29776"/>
    <cellStyle name="Обычный 2 11 5 2" xfId="29777"/>
    <cellStyle name="Обычный 2 11 6" xfId="29778"/>
    <cellStyle name="Обычный 2 11 6 2" xfId="29779"/>
    <cellStyle name="Обычный 2 11 7" xfId="29780"/>
    <cellStyle name="Обычный 2 11 7 2" xfId="29781"/>
    <cellStyle name="Обычный 2 11 8" xfId="29782"/>
    <cellStyle name="Обычный 2 11 8 2" xfId="29783"/>
    <cellStyle name="Обычный 2 11 9" xfId="29784"/>
    <cellStyle name="Обычный 2 11 9 2" xfId="29785"/>
    <cellStyle name="Обычный 2 12" xfId="29786"/>
    <cellStyle name="Обычный 2 12 10" xfId="29787"/>
    <cellStyle name="Обычный 2 12 10 2" xfId="29788"/>
    <cellStyle name="Обычный 2 12 11" xfId="29789"/>
    <cellStyle name="Обычный 2 12 11 2" xfId="29790"/>
    <cellStyle name="Обычный 2 12 12" xfId="29791"/>
    <cellStyle name="Обычный 2 12 12 2" xfId="29792"/>
    <cellStyle name="Обычный 2 12 13" xfId="29793"/>
    <cellStyle name="Обычный 2 12 13 2" xfId="29794"/>
    <cellStyle name="Обычный 2 12 14" xfId="29795"/>
    <cellStyle name="Обычный 2 12 14 2" xfId="29796"/>
    <cellStyle name="Обычный 2 12 15" xfId="29797"/>
    <cellStyle name="Обычный 2 12 15 2" xfId="29798"/>
    <cellStyle name="Обычный 2 12 16" xfId="29799"/>
    <cellStyle name="Обычный 2 12 16 2" xfId="29800"/>
    <cellStyle name="Обычный 2 12 17" xfId="29801"/>
    <cellStyle name="Обычный 2 12 17 2" xfId="29802"/>
    <cellStyle name="Обычный 2 12 18" xfId="29803"/>
    <cellStyle name="Обычный 2 12 18 2" xfId="29804"/>
    <cellStyle name="Обычный 2 12 19" xfId="29805"/>
    <cellStyle name="Обычный 2 12 19 2" xfId="29806"/>
    <cellStyle name="Обычный 2 12 2" xfId="29807"/>
    <cellStyle name="Обычный 2 12 2 10" xfId="29808"/>
    <cellStyle name="Обычный 2 12 2 10 2" xfId="29809"/>
    <cellStyle name="Обычный 2 12 2 11" xfId="29810"/>
    <cellStyle name="Обычный 2 12 2 11 2" xfId="29811"/>
    <cellStyle name="Обычный 2 12 2 12" xfId="29812"/>
    <cellStyle name="Обычный 2 12 2 12 2" xfId="29813"/>
    <cellStyle name="Обычный 2 12 2 13" xfId="29814"/>
    <cellStyle name="Обычный 2 12 2 13 2" xfId="29815"/>
    <cellStyle name="Обычный 2 12 2 14" xfId="29816"/>
    <cellStyle name="Обычный 2 12 2 14 2" xfId="29817"/>
    <cellStyle name="Обычный 2 12 2 15" xfId="29818"/>
    <cellStyle name="Обычный 2 12 2 15 2" xfId="29819"/>
    <cellStyle name="Обычный 2 12 2 16" xfId="29820"/>
    <cellStyle name="Обычный 2 12 2 16 2" xfId="29821"/>
    <cellStyle name="Обычный 2 12 2 17" xfId="29822"/>
    <cellStyle name="Обычный 2 12 2 17 2" xfId="29823"/>
    <cellStyle name="Обычный 2 12 2 18" xfId="29824"/>
    <cellStyle name="Обычный 2 12 2 18 2" xfId="29825"/>
    <cellStyle name="Обычный 2 12 2 19" xfId="29826"/>
    <cellStyle name="Обычный 2 12 2 19 2" xfId="29827"/>
    <cellStyle name="Обычный 2 12 2 2" xfId="29828"/>
    <cellStyle name="Обычный 2 12 2 2 2" xfId="29829"/>
    <cellStyle name="Обычный 2 12 2 20" xfId="29830"/>
    <cellStyle name="Обычный 2 12 2 20 2" xfId="29831"/>
    <cellStyle name="Обычный 2 12 2 21" xfId="29832"/>
    <cellStyle name="Обычный 2 12 2 21 2" xfId="29833"/>
    <cellStyle name="Обычный 2 12 2 22" xfId="29834"/>
    <cellStyle name="Обычный 2 12 2 22 2" xfId="29835"/>
    <cellStyle name="Обычный 2 12 2 23" xfId="29836"/>
    <cellStyle name="Обычный 2 12 2 23 2" xfId="29837"/>
    <cellStyle name="Обычный 2 12 2 24" xfId="29838"/>
    <cellStyle name="Обычный 2 12 2 24 2" xfId="29839"/>
    <cellStyle name="Обычный 2 12 2 25" xfId="29840"/>
    <cellStyle name="Обычный 2 12 2 25 2" xfId="29841"/>
    <cellStyle name="Обычный 2 12 2 26" xfId="29842"/>
    <cellStyle name="Обычный 2 12 2 26 2" xfId="29843"/>
    <cellStyle name="Обычный 2 12 2 27" xfId="29844"/>
    <cellStyle name="Обычный 2 12 2 27 2" xfId="29845"/>
    <cellStyle name="Обычный 2 12 2 28" xfId="29846"/>
    <cellStyle name="Обычный 2 12 2 28 2" xfId="29847"/>
    <cellStyle name="Обычный 2 12 2 29" xfId="29848"/>
    <cellStyle name="Обычный 2 12 2 29 2" xfId="29849"/>
    <cellStyle name="Обычный 2 12 2 3" xfId="29850"/>
    <cellStyle name="Обычный 2 12 2 3 2" xfId="29851"/>
    <cellStyle name="Обычный 2 12 2 30" xfId="29852"/>
    <cellStyle name="Обычный 2 12 2 30 2" xfId="29853"/>
    <cellStyle name="Обычный 2 12 2 31" xfId="29854"/>
    <cellStyle name="Обычный 2 12 2 31 2" xfId="29855"/>
    <cellStyle name="Обычный 2 12 2 32" xfId="29856"/>
    <cellStyle name="Обычный 2 12 2 32 2" xfId="29857"/>
    <cellStyle name="Обычный 2 12 2 33" xfId="29858"/>
    <cellStyle name="Обычный 2 12 2 33 2" xfId="29859"/>
    <cellStyle name="Обычный 2 12 2 34" xfId="29860"/>
    <cellStyle name="Обычный 2 12 2 34 2" xfId="29861"/>
    <cellStyle name="Обычный 2 12 2 35" xfId="29862"/>
    <cellStyle name="Обычный 2 12 2 4" xfId="29863"/>
    <cellStyle name="Обычный 2 12 2 4 2" xfId="29864"/>
    <cellStyle name="Обычный 2 12 2 5" xfId="29865"/>
    <cellStyle name="Обычный 2 12 2 5 2" xfId="29866"/>
    <cellStyle name="Обычный 2 12 2 6" xfId="29867"/>
    <cellStyle name="Обычный 2 12 2 6 2" xfId="29868"/>
    <cellStyle name="Обычный 2 12 2 7" xfId="29869"/>
    <cellStyle name="Обычный 2 12 2 7 2" xfId="29870"/>
    <cellStyle name="Обычный 2 12 2 8" xfId="29871"/>
    <cellStyle name="Обычный 2 12 2 8 2" xfId="29872"/>
    <cellStyle name="Обычный 2 12 2 9" xfId="29873"/>
    <cellStyle name="Обычный 2 12 2 9 2" xfId="29874"/>
    <cellStyle name="Обычный 2 12 20" xfId="29875"/>
    <cellStyle name="Обычный 2 12 20 2" xfId="29876"/>
    <cellStyle name="Обычный 2 12 21" xfId="29877"/>
    <cellStyle name="Обычный 2 12 21 2" xfId="29878"/>
    <cellStyle name="Обычный 2 12 22" xfId="29879"/>
    <cellStyle name="Обычный 2 12 22 2" xfId="29880"/>
    <cellStyle name="Обычный 2 12 23" xfId="29881"/>
    <cellStyle name="Обычный 2 12 23 2" xfId="29882"/>
    <cellStyle name="Обычный 2 12 24" xfId="29883"/>
    <cellStyle name="Обычный 2 12 24 2" xfId="29884"/>
    <cellStyle name="Обычный 2 12 25" xfId="29885"/>
    <cellStyle name="Обычный 2 12 25 2" xfId="29886"/>
    <cellStyle name="Обычный 2 12 26" xfId="29887"/>
    <cellStyle name="Обычный 2 12 26 2" xfId="29888"/>
    <cellStyle name="Обычный 2 12 27" xfId="29889"/>
    <cellStyle name="Обычный 2 12 27 2" xfId="29890"/>
    <cellStyle name="Обычный 2 12 28" xfId="29891"/>
    <cellStyle name="Обычный 2 12 28 2" xfId="29892"/>
    <cellStyle name="Обычный 2 12 29" xfId="29893"/>
    <cellStyle name="Обычный 2 12 29 2" xfId="29894"/>
    <cellStyle name="Обычный 2 12 3" xfId="29895"/>
    <cellStyle name="Обычный 2 12 3 2" xfId="29896"/>
    <cellStyle name="Обычный 2 12 30" xfId="29897"/>
    <cellStyle name="Обычный 2 12 30 2" xfId="29898"/>
    <cellStyle name="Обычный 2 12 31" xfId="29899"/>
    <cellStyle name="Обычный 2 12 31 2" xfId="29900"/>
    <cellStyle name="Обычный 2 12 32" xfId="29901"/>
    <cellStyle name="Обычный 2 12 32 2" xfId="29902"/>
    <cellStyle name="Обычный 2 12 33" xfId="29903"/>
    <cellStyle name="Обычный 2 12 33 2" xfId="29904"/>
    <cellStyle name="Обычный 2 12 34" xfId="29905"/>
    <cellStyle name="Обычный 2 12 34 2" xfId="29906"/>
    <cellStyle name="Обычный 2 12 35" xfId="29907"/>
    <cellStyle name="Обычный 2 12 35 2" xfId="29908"/>
    <cellStyle name="Обычный 2 12 36" xfId="29909"/>
    <cellStyle name="Обычный 2 12 36 2" xfId="29910"/>
    <cellStyle name="Обычный 2 12 37" xfId="29911"/>
    <cellStyle name="Обычный 2 12 4" xfId="29912"/>
    <cellStyle name="Обычный 2 12 4 2" xfId="29913"/>
    <cellStyle name="Обычный 2 12 5" xfId="29914"/>
    <cellStyle name="Обычный 2 12 5 2" xfId="29915"/>
    <cellStyle name="Обычный 2 12 6" xfId="29916"/>
    <cellStyle name="Обычный 2 12 6 2" xfId="29917"/>
    <cellStyle name="Обычный 2 12 7" xfId="29918"/>
    <cellStyle name="Обычный 2 12 7 2" xfId="29919"/>
    <cellStyle name="Обычный 2 12 8" xfId="29920"/>
    <cellStyle name="Обычный 2 12 8 2" xfId="29921"/>
    <cellStyle name="Обычный 2 12 9" xfId="29922"/>
    <cellStyle name="Обычный 2 12 9 2" xfId="29923"/>
    <cellStyle name="Обычный 2 13" xfId="29924"/>
    <cellStyle name="Обычный 2 13 2" xfId="29925"/>
    <cellStyle name="Обычный 2 13 3" xfId="29926"/>
    <cellStyle name="Обычный 2 13 3 2" xfId="29927"/>
    <cellStyle name="Обычный 2 13 4" xfId="29928"/>
    <cellStyle name="Обычный 2 13 5" xfId="29929"/>
    <cellStyle name="Обычный 2 14" xfId="29930"/>
    <cellStyle name="Обычный 2 14 2" xfId="29931"/>
    <cellStyle name="Обычный 2 14 3" xfId="29932"/>
    <cellStyle name="Обычный 2 15" xfId="29933"/>
    <cellStyle name="Обычный 2 15 2" xfId="29934"/>
    <cellStyle name="Обычный 2 16" xfId="29935"/>
    <cellStyle name="Обычный 2 17" xfId="29936"/>
    <cellStyle name="Обычный 2 18" xfId="29937"/>
    <cellStyle name="Обычный 2 19" xfId="29938"/>
    <cellStyle name="Обычный 2 2" xfId="29939"/>
    <cellStyle name="Обычный 2 2 10" xfId="29940"/>
    <cellStyle name="Обычный 2 2 10 2" xfId="29941"/>
    <cellStyle name="Обычный 2 2 10 3" xfId="29942"/>
    <cellStyle name="Обычный 2 2 11" xfId="29943"/>
    <cellStyle name="Обычный 2 2 12" xfId="29944"/>
    <cellStyle name="Обычный 2 2 13" xfId="29945"/>
    <cellStyle name="Обычный 2 2 13 2" xfId="29946"/>
    <cellStyle name="Обычный 2 2 14" xfId="29947"/>
    <cellStyle name="Обычный 2 2 15" xfId="29948"/>
    <cellStyle name="Обычный 2 2 16" xfId="29949"/>
    <cellStyle name="Обычный 2 2 17" xfId="29950"/>
    <cellStyle name="Обычный 2 2 18" xfId="29951"/>
    <cellStyle name="Обычный 2 2 19" xfId="29952"/>
    <cellStyle name="Обычный 2 2 2" xfId="29953"/>
    <cellStyle name="Обычный 2 2 2 10" xfId="29954"/>
    <cellStyle name="Обычный 2 2 2 2" xfId="29955"/>
    <cellStyle name="Обычный 2 2 2 2 2" xfId="29956"/>
    <cellStyle name="Обычный 2 2 2 2 3" xfId="29957"/>
    <cellStyle name="Обычный 2 2 2 2 4" xfId="29958"/>
    <cellStyle name="Обычный 2 2 2 3" xfId="29959"/>
    <cellStyle name="Обычный 2 2 2 4" xfId="29960"/>
    <cellStyle name="Обычный 2 2 2 5" xfId="29961"/>
    <cellStyle name="Обычный 2 2 2 6" xfId="29962"/>
    <cellStyle name="Обычный 2 2 2 7" xfId="29963"/>
    <cellStyle name="Обычный 2 2 2 8" xfId="29964"/>
    <cellStyle name="Обычный 2 2 2 9" xfId="29965"/>
    <cellStyle name="Обычный 2 2 20" xfId="29966"/>
    <cellStyle name="Обычный 2 2 21" xfId="29967"/>
    <cellStyle name="Обычный 2 2 3" xfId="29968"/>
    <cellStyle name="Обычный 2 2 3 10" xfId="29969"/>
    <cellStyle name="Обычный 2 2 3 10 2" xfId="29970"/>
    <cellStyle name="Обычный 2 2 3 11" xfId="29971"/>
    <cellStyle name="Обычный 2 2 3 11 2" xfId="29972"/>
    <cellStyle name="Обычный 2 2 3 12" xfId="29973"/>
    <cellStyle name="Обычный 2 2 3 12 2" xfId="29974"/>
    <cellStyle name="Обычный 2 2 3 13" xfId="29975"/>
    <cellStyle name="Обычный 2 2 3 13 2" xfId="29976"/>
    <cellStyle name="Обычный 2 2 3 14" xfId="29977"/>
    <cellStyle name="Обычный 2 2 3 14 2" xfId="29978"/>
    <cellStyle name="Обычный 2 2 3 15" xfId="29979"/>
    <cellStyle name="Обычный 2 2 3 15 2" xfId="29980"/>
    <cellStyle name="Обычный 2 2 3 16" xfId="29981"/>
    <cellStyle name="Обычный 2 2 3 16 2" xfId="29982"/>
    <cellStyle name="Обычный 2 2 3 17" xfId="29983"/>
    <cellStyle name="Обычный 2 2 3 17 2" xfId="29984"/>
    <cellStyle name="Обычный 2 2 3 18" xfId="29985"/>
    <cellStyle name="Обычный 2 2 3 18 2" xfId="29986"/>
    <cellStyle name="Обычный 2 2 3 19" xfId="29987"/>
    <cellStyle name="Обычный 2 2 3 19 2" xfId="29988"/>
    <cellStyle name="Обычный 2 2 3 2" xfId="29989"/>
    <cellStyle name="Обычный 2 2 3 2 2" xfId="29990"/>
    <cellStyle name="Обычный 2 2 3 2 2 10" xfId="29991"/>
    <cellStyle name="Обычный 2 2 3 2 2 10 2" xfId="29992"/>
    <cellStyle name="Обычный 2 2 3 2 2 11" xfId="29993"/>
    <cellStyle name="Обычный 2 2 3 2 2 11 2" xfId="29994"/>
    <cellStyle name="Обычный 2 2 3 2 2 12" xfId="29995"/>
    <cellStyle name="Обычный 2 2 3 2 2 12 2" xfId="29996"/>
    <cellStyle name="Обычный 2 2 3 2 2 13" xfId="29997"/>
    <cellStyle name="Обычный 2 2 3 2 2 13 2" xfId="29998"/>
    <cellStyle name="Обычный 2 2 3 2 2 14" xfId="29999"/>
    <cellStyle name="Обычный 2 2 3 2 2 14 2" xfId="30000"/>
    <cellStyle name="Обычный 2 2 3 2 2 15" xfId="30001"/>
    <cellStyle name="Обычный 2 2 3 2 2 15 2" xfId="30002"/>
    <cellStyle name="Обычный 2 2 3 2 2 16" xfId="30003"/>
    <cellStyle name="Обычный 2 2 3 2 2 16 2" xfId="30004"/>
    <cellStyle name="Обычный 2 2 3 2 2 17" xfId="30005"/>
    <cellStyle name="Обычный 2 2 3 2 2 17 2" xfId="30006"/>
    <cellStyle name="Обычный 2 2 3 2 2 18" xfId="30007"/>
    <cellStyle name="Обычный 2 2 3 2 2 18 2" xfId="30008"/>
    <cellStyle name="Обычный 2 2 3 2 2 19" xfId="30009"/>
    <cellStyle name="Обычный 2 2 3 2 2 19 2" xfId="30010"/>
    <cellStyle name="Обычный 2 2 3 2 2 2" xfId="30011"/>
    <cellStyle name="Обычный 2 2 3 2 2 2 2" xfId="30012"/>
    <cellStyle name="Обычный 2 2 3 2 2 2 2 10" xfId="30013"/>
    <cellStyle name="Обычный 2 2 3 2 2 2 2 10 2" xfId="30014"/>
    <cellStyle name="Обычный 2 2 3 2 2 2 2 11" xfId="30015"/>
    <cellStyle name="Обычный 2 2 3 2 2 2 2 11 2" xfId="30016"/>
    <cellStyle name="Обычный 2 2 3 2 2 2 2 12" xfId="30017"/>
    <cellStyle name="Обычный 2 2 3 2 2 2 2 12 2" xfId="30018"/>
    <cellStyle name="Обычный 2 2 3 2 2 2 2 13" xfId="30019"/>
    <cellStyle name="Обычный 2 2 3 2 2 2 2 13 2" xfId="30020"/>
    <cellStyle name="Обычный 2 2 3 2 2 2 2 14" xfId="30021"/>
    <cellStyle name="Обычный 2 2 3 2 2 2 2 14 2" xfId="30022"/>
    <cellStyle name="Обычный 2 2 3 2 2 2 2 15" xfId="30023"/>
    <cellStyle name="Обычный 2 2 3 2 2 2 2 15 2" xfId="30024"/>
    <cellStyle name="Обычный 2 2 3 2 2 2 2 16" xfId="30025"/>
    <cellStyle name="Обычный 2 2 3 2 2 2 2 16 2" xfId="30026"/>
    <cellStyle name="Обычный 2 2 3 2 2 2 2 17" xfId="30027"/>
    <cellStyle name="Обычный 2 2 3 2 2 2 2 17 2" xfId="30028"/>
    <cellStyle name="Обычный 2 2 3 2 2 2 2 18" xfId="30029"/>
    <cellStyle name="Обычный 2 2 3 2 2 2 2 18 2" xfId="30030"/>
    <cellStyle name="Обычный 2 2 3 2 2 2 2 19" xfId="30031"/>
    <cellStyle name="Обычный 2 2 3 2 2 2 2 19 2" xfId="30032"/>
    <cellStyle name="Обычный 2 2 3 2 2 2 2 2" xfId="30033"/>
    <cellStyle name="Обычный 2 2 3 2 2 2 2 2 10" xfId="30034"/>
    <cellStyle name="Обычный 2 2 3 2 2 2 2 2 10 2" xfId="30035"/>
    <cellStyle name="Обычный 2 2 3 2 2 2 2 2 11" xfId="30036"/>
    <cellStyle name="Обычный 2 2 3 2 2 2 2 2 11 2" xfId="30037"/>
    <cellStyle name="Обычный 2 2 3 2 2 2 2 2 12" xfId="30038"/>
    <cellStyle name="Обычный 2 2 3 2 2 2 2 2 12 2" xfId="30039"/>
    <cellStyle name="Обычный 2 2 3 2 2 2 2 2 13" xfId="30040"/>
    <cellStyle name="Обычный 2 2 3 2 2 2 2 2 13 2" xfId="30041"/>
    <cellStyle name="Обычный 2 2 3 2 2 2 2 2 14" xfId="30042"/>
    <cellStyle name="Обычный 2 2 3 2 2 2 2 2 14 2" xfId="30043"/>
    <cellStyle name="Обычный 2 2 3 2 2 2 2 2 15" xfId="30044"/>
    <cellStyle name="Обычный 2 2 3 2 2 2 2 2 15 2" xfId="30045"/>
    <cellStyle name="Обычный 2 2 3 2 2 2 2 2 16" xfId="30046"/>
    <cellStyle name="Обычный 2 2 3 2 2 2 2 2 16 2" xfId="30047"/>
    <cellStyle name="Обычный 2 2 3 2 2 2 2 2 17" xfId="30048"/>
    <cellStyle name="Обычный 2 2 3 2 2 2 2 2 17 2" xfId="30049"/>
    <cellStyle name="Обычный 2 2 3 2 2 2 2 2 18" xfId="30050"/>
    <cellStyle name="Обычный 2 2 3 2 2 2 2 2 18 2" xfId="30051"/>
    <cellStyle name="Обычный 2 2 3 2 2 2 2 2 19" xfId="30052"/>
    <cellStyle name="Обычный 2 2 3 2 2 2 2 2 19 2" xfId="30053"/>
    <cellStyle name="Обычный 2 2 3 2 2 2 2 2 2" xfId="30054"/>
    <cellStyle name="Обычный 2 2 3 2 2 2 2 2 2 2" xfId="30055"/>
    <cellStyle name="Обычный 2 2 3 2 2 2 2 2 20" xfId="30056"/>
    <cellStyle name="Обычный 2 2 3 2 2 2 2 2 20 2" xfId="30057"/>
    <cellStyle name="Обычный 2 2 3 2 2 2 2 2 21" xfId="30058"/>
    <cellStyle name="Обычный 2 2 3 2 2 2 2 2 21 2" xfId="30059"/>
    <cellStyle name="Обычный 2 2 3 2 2 2 2 2 22" xfId="30060"/>
    <cellStyle name="Обычный 2 2 3 2 2 2 2 2 22 2" xfId="30061"/>
    <cellStyle name="Обычный 2 2 3 2 2 2 2 2 23" xfId="30062"/>
    <cellStyle name="Обычный 2 2 3 2 2 2 2 2 23 2" xfId="30063"/>
    <cellStyle name="Обычный 2 2 3 2 2 2 2 2 24" xfId="30064"/>
    <cellStyle name="Обычный 2 2 3 2 2 2 2 2 24 2" xfId="30065"/>
    <cellStyle name="Обычный 2 2 3 2 2 2 2 2 25" xfId="30066"/>
    <cellStyle name="Обычный 2 2 3 2 2 2 2 2 25 2" xfId="30067"/>
    <cellStyle name="Обычный 2 2 3 2 2 2 2 2 26" xfId="30068"/>
    <cellStyle name="Обычный 2 2 3 2 2 2 2 2 26 2" xfId="30069"/>
    <cellStyle name="Обычный 2 2 3 2 2 2 2 2 27" xfId="30070"/>
    <cellStyle name="Обычный 2 2 3 2 2 2 2 2 27 2" xfId="30071"/>
    <cellStyle name="Обычный 2 2 3 2 2 2 2 2 28" xfId="30072"/>
    <cellStyle name="Обычный 2 2 3 2 2 2 2 2 28 2" xfId="30073"/>
    <cellStyle name="Обычный 2 2 3 2 2 2 2 2 29" xfId="30074"/>
    <cellStyle name="Обычный 2 2 3 2 2 2 2 2 29 2" xfId="30075"/>
    <cellStyle name="Обычный 2 2 3 2 2 2 2 2 3" xfId="30076"/>
    <cellStyle name="Обычный 2 2 3 2 2 2 2 2 3 2" xfId="30077"/>
    <cellStyle name="Обычный 2 2 3 2 2 2 2 2 30" xfId="30078"/>
    <cellStyle name="Обычный 2 2 3 2 2 2 2 2 30 2" xfId="30079"/>
    <cellStyle name="Обычный 2 2 3 2 2 2 2 2 31" xfId="30080"/>
    <cellStyle name="Обычный 2 2 3 2 2 2 2 2 31 2" xfId="30081"/>
    <cellStyle name="Обычный 2 2 3 2 2 2 2 2 32" xfId="30082"/>
    <cellStyle name="Обычный 2 2 3 2 2 2 2 2 32 2" xfId="30083"/>
    <cellStyle name="Обычный 2 2 3 2 2 2 2 2 33" xfId="30084"/>
    <cellStyle name="Обычный 2 2 3 2 2 2 2 2 33 2" xfId="30085"/>
    <cellStyle name="Обычный 2 2 3 2 2 2 2 2 34" xfId="30086"/>
    <cellStyle name="Обычный 2 2 3 2 2 2 2 2 34 2" xfId="30087"/>
    <cellStyle name="Обычный 2 2 3 2 2 2 2 2 35" xfId="30088"/>
    <cellStyle name="Обычный 2 2 3 2 2 2 2 2 4" xfId="30089"/>
    <cellStyle name="Обычный 2 2 3 2 2 2 2 2 4 2" xfId="30090"/>
    <cellStyle name="Обычный 2 2 3 2 2 2 2 2 5" xfId="30091"/>
    <cellStyle name="Обычный 2 2 3 2 2 2 2 2 5 2" xfId="30092"/>
    <cellStyle name="Обычный 2 2 3 2 2 2 2 2 6" xfId="30093"/>
    <cellStyle name="Обычный 2 2 3 2 2 2 2 2 6 2" xfId="30094"/>
    <cellStyle name="Обычный 2 2 3 2 2 2 2 2 7" xfId="30095"/>
    <cellStyle name="Обычный 2 2 3 2 2 2 2 2 7 2" xfId="30096"/>
    <cellStyle name="Обычный 2 2 3 2 2 2 2 2 8" xfId="30097"/>
    <cellStyle name="Обычный 2 2 3 2 2 2 2 2 8 2" xfId="30098"/>
    <cellStyle name="Обычный 2 2 3 2 2 2 2 2 9" xfId="30099"/>
    <cellStyle name="Обычный 2 2 3 2 2 2 2 2 9 2" xfId="30100"/>
    <cellStyle name="Обычный 2 2 3 2 2 2 2 20" xfId="30101"/>
    <cellStyle name="Обычный 2 2 3 2 2 2 2 20 2" xfId="30102"/>
    <cellStyle name="Обычный 2 2 3 2 2 2 2 21" xfId="30103"/>
    <cellStyle name="Обычный 2 2 3 2 2 2 2 21 2" xfId="30104"/>
    <cellStyle name="Обычный 2 2 3 2 2 2 2 22" xfId="30105"/>
    <cellStyle name="Обычный 2 2 3 2 2 2 2 22 2" xfId="30106"/>
    <cellStyle name="Обычный 2 2 3 2 2 2 2 23" xfId="30107"/>
    <cellStyle name="Обычный 2 2 3 2 2 2 2 23 2" xfId="30108"/>
    <cellStyle name="Обычный 2 2 3 2 2 2 2 24" xfId="30109"/>
    <cellStyle name="Обычный 2 2 3 2 2 2 2 24 2" xfId="30110"/>
    <cellStyle name="Обычный 2 2 3 2 2 2 2 25" xfId="30111"/>
    <cellStyle name="Обычный 2 2 3 2 2 2 2 25 2" xfId="30112"/>
    <cellStyle name="Обычный 2 2 3 2 2 2 2 26" xfId="30113"/>
    <cellStyle name="Обычный 2 2 3 2 2 2 2 26 2" xfId="30114"/>
    <cellStyle name="Обычный 2 2 3 2 2 2 2 27" xfId="30115"/>
    <cellStyle name="Обычный 2 2 3 2 2 2 2 27 2" xfId="30116"/>
    <cellStyle name="Обычный 2 2 3 2 2 2 2 28" xfId="30117"/>
    <cellStyle name="Обычный 2 2 3 2 2 2 2 28 2" xfId="30118"/>
    <cellStyle name="Обычный 2 2 3 2 2 2 2 29" xfId="30119"/>
    <cellStyle name="Обычный 2 2 3 2 2 2 2 29 2" xfId="30120"/>
    <cellStyle name="Обычный 2 2 3 2 2 2 2 3" xfId="30121"/>
    <cellStyle name="Обычный 2 2 3 2 2 2 2 3 2" xfId="30122"/>
    <cellStyle name="Обычный 2 2 3 2 2 2 2 30" xfId="30123"/>
    <cellStyle name="Обычный 2 2 3 2 2 2 2 30 2" xfId="30124"/>
    <cellStyle name="Обычный 2 2 3 2 2 2 2 31" xfId="30125"/>
    <cellStyle name="Обычный 2 2 3 2 2 2 2 31 2" xfId="30126"/>
    <cellStyle name="Обычный 2 2 3 2 2 2 2 32" xfId="30127"/>
    <cellStyle name="Обычный 2 2 3 2 2 2 2 32 2" xfId="30128"/>
    <cellStyle name="Обычный 2 2 3 2 2 2 2 33" xfId="30129"/>
    <cellStyle name="Обычный 2 2 3 2 2 2 2 33 2" xfId="30130"/>
    <cellStyle name="Обычный 2 2 3 2 2 2 2 34" xfId="30131"/>
    <cellStyle name="Обычный 2 2 3 2 2 2 2 34 2" xfId="30132"/>
    <cellStyle name="Обычный 2 2 3 2 2 2 2 35" xfId="30133"/>
    <cellStyle name="Обычный 2 2 3 2 2 2 2 35 2" xfId="30134"/>
    <cellStyle name="Обычный 2 2 3 2 2 2 2 36" xfId="30135"/>
    <cellStyle name="Обычный 2 2 3 2 2 2 2 36 2" xfId="30136"/>
    <cellStyle name="Обычный 2 2 3 2 2 2 2 37" xfId="30137"/>
    <cellStyle name="Обычный 2 2 3 2 2 2 2 4" xfId="30138"/>
    <cellStyle name="Обычный 2 2 3 2 2 2 2 4 2" xfId="30139"/>
    <cellStyle name="Обычный 2 2 3 2 2 2 2 5" xfId="30140"/>
    <cellStyle name="Обычный 2 2 3 2 2 2 2 5 2" xfId="30141"/>
    <cellStyle name="Обычный 2 2 3 2 2 2 2 6" xfId="30142"/>
    <cellStyle name="Обычный 2 2 3 2 2 2 2 6 2" xfId="30143"/>
    <cellStyle name="Обычный 2 2 3 2 2 2 2 7" xfId="30144"/>
    <cellStyle name="Обычный 2 2 3 2 2 2 2 7 2" xfId="30145"/>
    <cellStyle name="Обычный 2 2 3 2 2 2 2 8" xfId="30146"/>
    <cellStyle name="Обычный 2 2 3 2 2 2 2 8 2" xfId="30147"/>
    <cellStyle name="Обычный 2 2 3 2 2 2 2 9" xfId="30148"/>
    <cellStyle name="Обычный 2 2 3 2 2 2 2 9 2" xfId="30149"/>
    <cellStyle name="Обычный 2 2 3 2 2 2 3" xfId="30150"/>
    <cellStyle name="Обычный 2 2 3 2 2 20" xfId="30151"/>
    <cellStyle name="Обычный 2 2 3 2 2 20 2" xfId="30152"/>
    <cellStyle name="Обычный 2 2 3 2 2 21" xfId="30153"/>
    <cellStyle name="Обычный 2 2 3 2 2 21 2" xfId="30154"/>
    <cellStyle name="Обычный 2 2 3 2 2 22" xfId="30155"/>
    <cellStyle name="Обычный 2 2 3 2 2 22 2" xfId="30156"/>
    <cellStyle name="Обычный 2 2 3 2 2 23" xfId="30157"/>
    <cellStyle name="Обычный 2 2 3 2 2 23 2" xfId="30158"/>
    <cellStyle name="Обычный 2 2 3 2 2 24" xfId="30159"/>
    <cellStyle name="Обычный 2 2 3 2 2 24 2" xfId="30160"/>
    <cellStyle name="Обычный 2 2 3 2 2 25" xfId="30161"/>
    <cellStyle name="Обычный 2 2 3 2 2 25 2" xfId="30162"/>
    <cellStyle name="Обычный 2 2 3 2 2 26" xfId="30163"/>
    <cellStyle name="Обычный 2 2 3 2 2 26 2" xfId="30164"/>
    <cellStyle name="Обычный 2 2 3 2 2 27" xfId="30165"/>
    <cellStyle name="Обычный 2 2 3 2 2 27 2" xfId="30166"/>
    <cellStyle name="Обычный 2 2 3 2 2 28" xfId="30167"/>
    <cellStyle name="Обычный 2 2 3 2 2 28 2" xfId="30168"/>
    <cellStyle name="Обычный 2 2 3 2 2 29" xfId="30169"/>
    <cellStyle name="Обычный 2 2 3 2 2 29 2" xfId="30170"/>
    <cellStyle name="Обычный 2 2 3 2 2 3" xfId="30171"/>
    <cellStyle name="Обычный 2 2 3 2 2 3 10" xfId="30172"/>
    <cellStyle name="Обычный 2 2 3 2 2 3 10 2" xfId="30173"/>
    <cellStyle name="Обычный 2 2 3 2 2 3 11" xfId="30174"/>
    <cellStyle name="Обычный 2 2 3 2 2 3 11 2" xfId="30175"/>
    <cellStyle name="Обычный 2 2 3 2 2 3 12" xfId="30176"/>
    <cellStyle name="Обычный 2 2 3 2 2 3 12 2" xfId="30177"/>
    <cellStyle name="Обычный 2 2 3 2 2 3 13" xfId="30178"/>
    <cellStyle name="Обычный 2 2 3 2 2 3 13 2" xfId="30179"/>
    <cellStyle name="Обычный 2 2 3 2 2 3 14" xfId="30180"/>
    <cellStyle name="Обычный 2 2 3 2 2 3 14 2" xfId="30181"/>
    <cellStyle name="Обычный 2 2 3 2 2 3 15" xfId="30182"/>
    <cellStyle name="Обычный 2 2 3 2 2 3 15 2" xfId="30183"/>
    <cellStyle name="Обычный 2 2 3 2 2 3 16" xfId="30184"/>
    <cellStyle name="Обычный 2 2 3 2 2 3 16 2" xfId="30185"/>
    <cellStyle name="Обычный 2 2 3 2 2 3 17" xfId="30186"/>
    <cellStyle name="Обычный 2 2 3 2 2 3 17 2" xfId="30187"/>
    <cellStyle name="Обычный 2 2 3 2 2 3 18" xfId="30188"/>
    <cellStyle name="Обычный 2 2 3 2 2 3 18 2" xfId="30189"/>
    <cellStyle name="Обычный 2 2 3 2 2 3 19" xfId="30190"/>
    <cellStyle name="Обычный 2 2 3 2 2 3 19 2" xfId="30191"/>
    <cellStyle name="Обычный 2 2 3 2 2 3 2" xfId="30192"/>
    <cellStyle name="Обычный 2 2 3 2 2 3 2 2" xfId="30193"/>
    <cellStyle name="Обычный 2 2 3 2 2 3 20" xfId="30194"/>
    <cellStyle name="Обычный 2 2 3 2 2 3 20 2" xfId="30195"/>
    <cellStyle name="Обычный 2 2 3 2 2 3 21" xfId="30196"/>
    <cellStyle name="Обычный 2 2 3 2 2 3 21 2" xfId="30197"/>
    <cellStyle name="Обычный 2 2 3 2 2 3 22" xfId="30198"/>
    <cellStyle name="Обычный 2 2 3 2 2 3 22 2" xfId="30199"/>
    <cellStyle name="Обычный 2 2 3 2 2 3 23" xfId="30200"/>
    <cellStyle name="Обычный 2 2 3 2 2 3 23 2" xfId="30201"/>
    <cellStyle name="Обычный 2 2 3 2 2 3 24" xfId="30202"/>
    <cellStyle name="Обычный 2 2 3 2 2 3 24 2" xfId="30203"/>
    <cellStyle name="Обычный 2 2 3 2 2 3 25" xfId="30204"/>
    <cellStyle name="Обычный 2 2 3 2 2 3 25 2" xfId="30205"/>
    <cellStyle name="Обычный 2 2 3 2 2 3 26" xfId="30206"/>
    <cellStyle name="Обычный 2 2 3 2 2 3 26 2" xfId="30207"/>
    <cellStyle name="Обычный 2 2 3 2 2 3 27" xfId="30208"/>
    <cellStyle name="Обычный 2 2 3 2 2 3 27 2" xfId="30209"/>
    <cellStyle name="Обычный 2 2 3 2 2 3 28" xfId="30210"/>
    <cellStyle name="Обычный 2 2 3 2 2 3 28 2" xfId="30211"/>
    <cellStyle name="Обычный 2 2 3 2 2 3 29" xfId="30212"/>
    <cellStyle name="Обычный 2 2 3 2 2 3 29 2" xfId="30213"/>
    <cellStyle name="Обычный 2 2 3 2 2 3 3" xfId="30214"/>
    <cellStyle name="Обычный 2 2 3 2 2 3 3 2" xfId="30215"/>
    <cellStyle name="Обычный 2 2 3 2 2 3 30" xfId="30216"/>
    <cellStyle name="Обычный 2 2 3 2 2 3 30 2" xfId="30217"/>
    <cellStyle name="Обычный 2 2 3 2 2 3 31" xfId="30218"/>
    <cellStyle name="Обычный 2 2 3 2 2 3 31 2" xfId="30219"/>
    <cellStyle name="Обычный 2 2 3 2 2 3 32" xfId="30220"/>
    <cellStyle name="Обычный 2 2 3 2 2 3 32 2" xfId="30221"/>
    <cellStyle name="Обычный 2 2 3 2 2 3 33" xfId="30222"/>
    <cellStyle name="Обычный 2 2 3 2 2 3 33 2" xfId="30223"/>
    <cellStyle name="Обычный 2 2 3 2 2 3 34" xfId="30224"/>
    <cellStyle name="Обычный 2 2 3 2 2 3 34 2" xfId="30225"/>
    <cellStyle name="Обычный 2 2 3 2 2 3 35" xfId="30226"/>
    <cellStyle name="Обычный 2 2 3 2 2 3 4" xfId="30227"/>
    <cellStyle name="Обычный 2 2 3 2 2 3 4 2" xfId="30228"/>
    <cellStyle name="Обычный 2 2 3 2 2 3 5" xfId="30229"/>
    <cellStyle name="Обычный 2 2 3 2 2 3 5 2" xfId="30230"/>
    <cellStyle name="Обычный 2 2 3 2 2 3 6" xfId="30231"/>
    <cellStyle name="Обычный 2 2 3 2 2 3 6 2" xfId="30232"/>
    <cellStyle name="Обычный 2 2 3 2 2 3 7" xfId="30233"/>
    <cellStyle name="Обычный 2 2 3 2 2 3 7 2" xfId="30234"/>
    <cellStyle name="Обычный 2 2 3 2 2 3 8" xfId="30235"/>
    <cellStyle name="Обычный 2 2 3 2 2 3 8 2" xfId="30236"/>
    <cellStyle name="Обычный 2 2 3 2 2 3 9" xfId="30237"/>
    <cellStyle name="Обычный 2 2 3 2 2 3 9 2" xfId="30238"/>
    <cellStyle name="Обычный 2 2 3 2 2 30" xfId="30239"/>
    <cellStyle name="Обычный 2 2 3 2 2 30 2" xfId="30240"/>
    <cellStyle name="Обычный 2 2 3 2 2 31" xfId="30241"/>
    <cellStyle name="Обычный 2 2 3 2 2 31 2" xfId="30242"/>
    <cellStyle name="Обычный 2 2 3 2 2 32" xfId="30243"/>
    <cellStyle name="Обычный 2 2 3 2 2 32 2" xfId="30244"/>
    <cellStyle name="Обычный 2 2 3 2 2 33" xfId="30245"/>
    <cellStyle name="Обычный 2 2 3 2 2 33 2" xfId="30246"/>
    <cellStyle name="Обычный 2 2 3 2 2 34" xfId="30247"/>
    <cellStyle name="Обычный 2 2 3 2 2 34 2" xfId="30248"/>
    <cellStyle name="Обычный 2 2 3 2 2 35" xfId="30249"/>
    <cellStyle name="Обычный 2 2 3 2 2 35 2" xfId="30250"/>
    <cellStyle name="Обычный 2 2 3 2 2 36" xfId="30251"/>
    <cellStyle name="Обычный 2 2 3 2 2 36 2" xfId="30252"/>
    <cellStyle name="Обычный 2 2 3 2 2 37" xfId="30253"/>
    <cellStyle name="Обычный 2 2 3 2 2 37 2" xfId="30254"/>
    <cellStyle name="Обычный 2 2 3 2 2 38" xfId="30255"/>
    <cellStyle name="Обычный 2 2 3 2 2 4" xfId="30256"/>
    <cellStyle name="Обычный 2 2 3 2 2 4 2" xfId="30257"/>
    <cellStyle name="Обычный 2 2 3 2 2 5" xfId="30258"/>
    <cellStyle name="Обычный 2 2 3 2 2 5 2" xfId="30259"/>
    <cellStyle name="Обычный 2 2 3 2 2 6" xfId="30260"/>
    <cellStyle name="Обычный 2 2 3 2 2 6 2" xfId="30261"/>
    <cellStyle name="Обычный 2 2 3 2 2 7" xfId="30262"/>
    <cellStyle name="Обычный 2 2 3 2 2 7 2" xfId="30263"/>
    <cellStyle name="Обычный 2 2 3 2 2 8" xfId="30264"/>
    <cellStyle name="Обычный 2 2 3 2 2 8 2" xfId="30265"/>
    <cellStyle name="Обычный 2 2 3 2 2 9" xfId="30266"/>
    <cellStyle name="Обычный 2 2 3 2 2 9 2" xfId="30267"/>
    <cellStyle name="Обычный 2 2 3 2 3" xfId="30268"/>
    <cellStyle name="Обычный 2 2 3 2 3 10" xfId="30269"/>
    <cellStyle name="Обычный 2 2 3 2 3 10 2" xfId="30270"/>
    <cellStyle name="Обычный 2 2 3 2 3 11" xfId="30271"/>
    <cellStyle name="Обычный 2 2 3 2 3 11 2" xfId="30272"/>
    <cellStyle name="Обычный 2 2 3 2 3 12" xfId="30273"/>
    <cellStyle name="Обычный 2 2 3 2 3 12 2" xfId="30274"/>
    <cellStyle name="Обычный 2 2 3 2 3 13" xfId="30275"/>
    <cellStyle name="Обычный 2 2 3 2 3 13 2" xfId="30276"/>
    <cellStyle name="Обычный 2 2 3 2 3 14" xfId="30277"/>
    <cellStyle name="Обычный 2 2 3 2 3 14 2" xfId="30278"/>
    <cellStyle name="Обычный 2 2 3 2 3 15" xfId="30279"/>
    <cellStyle name="Обычный 2 2 3 2 3 15 2" xfId="30280"/>
    <cellStyle name="Обычный 2 2 3 2 3 16" xfId="30281"/>
    <cellStyle name="Обычный 2 2 3 2 3 16 2" xfId="30282"/>
    <cellStyle name="Обычный 2 2 3 2 3 17" xfId="30283"/>
    <cellStyle name="Обычный 2 2 3 2 3 17 2" xfId="30284"/>
    <cellStyle name="Обычный 2 2 3 2 3 18" xfId="30285"/>
    <cellStyle name="Обычный 2 2 3 2 3 18 2" xfId="30286"/>
    <cellStyle name="Обычный 2 2 3 2 3 19" xfId="30287"/>
    <cellStyle name="Обычный 2 2 3 2 3 19 2" xfId="30288"/>
    <cellStyle name="Обычный 2 2 3 2 3 2" xfId="30289"/>
    <cellStyle name="Обычный 2 2 3 2 3 2 10" xfId="30290"/>
    <cellStyle name="Обычный 2 2 3 2 3 2 10 2" xfId="30291"/>
    <cellStyle name="Обычный 2 2 3 2 3 2 11" xfId="30292"/>
    <cellStyle name="Обычный 2 2 3 2 3 2 11 2" xfId="30293"/>
    <cellStyle name="Обычный 2 2 3 2 3 2 12" xfId="30294"/>
    <cellStyle name="Обычный 2 2 3 2 3 2 12 2" xfId="30295"/>
    <cellStyle name="Обычный 2 2 3 2 3 2 13" xfId="30296"/>
    <cellStyle name="Обычный 2 2 3 2 3 2 13 2" xfId="30297"/>
    <cellStyle name="Обычный 2 2 3 2 3 2 14" xfId="30298"/>
    <cellStyle name="Обычный 2 2 3 2 3 2 14 2" xfId="30299"/>
    <cellStyle name="Обычный 2 2 3 2 3 2 15" xfId="30300"/>
    <cellStyle name="Обычный 2 2 3 2 3 2 15 2" xfId="30301"/>
    <cellStyle name="Обычный 2 2 3 2 3 2 16" xfId="30302"/>
    <cellStyle name="Обычный 2 2 3 2 3 2 16 2" xfId="30303"/>
    <cellStyle name="Обычный 2 2 3 2 3 2 17" xfId="30304"/>
    <cellStyle name="Обычный 2 2 3 2 3 2 17 2" xfId="30305"/>
    <cellStyle name="Обычный 2 2 3 2 3 2 18" xfId="30306"/>
    <cellStyle name="Обычный 2 2 3 2 3 2 18 2" xfId="30307"/>
    <cellStyle name="Обычный 2 2 3 2 3 2 19" xfId="30308"/>
    <cellStyle name="Обычный 2 2 3 2 3 2 19 2" xfId="30309"/>
    <cellStyle name="Обычный 2 2 3 2 3 2 2" xfId="30310"/>
    <cellStyle name="Обычный 2 2 3 2 3 2 2 10" xfId="30311"/>
    <cellStyle name="Обычный 2 2 3 2 3 2 2 10 2" xfId="30312"/>
    <cellStyle name="Обычный 2 2 3 2 3 2 2 11" xfId="30313"/>
    <cellStyle name="Обычный 2 2 3 2 3 2 2 11 2" xfId="30314"/>
    <cellStyle name="Обычный 2 2 3 2 3 2 2 12" xfId="30315"/>
    <cellStyle name="Обычный 2 2 3 2 3 2 2 12 2" xfId="30316"/>
    <cellStyle name="Обычный 2 2 3 2 3 2 2 13" xfId="30317"/>
    <cellStyle name="Обычный 2 2 3 2 3 2 2 13 2" xfId="30318"/>
    <cellStyle name="Обычный 2 2 3 2 3 2 2 14" xfId="30319"/>
    <cellStyle name="Обычный 2 2 3 2 3 2 2 14 2" xfId="30320"/>
    <cellStyle name="Обычный 2 2 3 2 3 2 2 15" xfId="30321"/>
    <cellStyle name="Обычный 2 2 3 2 3 2 2 15 2" xfId="30322"/>
    <cellStyle name="Обычный 2 2 3 2 3 2 2 16" xfId="30323"/>
    <cellStyle name="Обычный 2 2 3 2 3 2 2 16 2" xfId="30324"/>
    <cellStyle name="Обычный 2 2 3 2 3 2 2 17" xfId="30325"/>
    <cellStyle name="Обычный 2 2 3 2 3 2 2 17 2" xfId="30326"/>
    <cellStyle name="Обычный 2 2 3 2 3 2 2 18" xfId="30327"/>
    <cellStyle name="Обычный 2 2 3 2 3 2 2 18 2" xfId="30328"/>
    <cellStyle name="Обычный 2 2 3 2 3 2 2 19" xfId="30329"/>
    <cellStyle name="Обычный 2 2 3 2 3 2 2 19 2" xfId="30330"/>
    <cellStyle name="Обычный 2 2 3 2 3 2 2 2" xfId="30331"/>
    <cellStyle name="Обычный 2 2 3 2 3 2 2 2 2" xfId="30332"/>
    <cellStyle name="Обычный 2 2 3 2 3 2 2 20" xfId="30333"/>
    <cellStyle name="Обычный 2 2 3 2 3 2 2 20 2" xfId="30334"/>
    <cellStyle name="Обычный 2 2 3 2 3 2 2 21" xfId="30335"/>
    <cellStyle name="Обычный 2 2 3 2 3 2 2 21 2" xfId="30336"/>
    <cellStyle name="Обычный 2 2 3 2 3 2 2 22" xfId="30337"/>
    <cellStyle name="Обычный 2 2 3 2 3 2 2 22 2" xfId="30338"/>
    <cellStyle name="Обычный 2 2 3 2 3 2 2 23" xfId="30339"/>
    <cellStyle name="Обычный 2 2 3 2 3 2 2 23 2" xfId="30340"/>
    <cellStyle name="Обычный 2 2 3 2 3 2 2 24" xfId="30341"/>
    <cellStyle name="Обычный 2 2 3 2 3 2 2 24 2" xfId="30342"/>
    <cellStyle name="Обычный 2 2 3 2 3 2 2 25" xfId="30343"/>
    <cellStyle name="Обычный 2 2 3 2 3 2 2 25 2" xfId="30344"/>
    <cellStyle name="Обычный 2 2 3 2 3 2 2 26" xfId="30345"/>
    <cellStyle name="Обычный 2 2 3 2 3 2 2 26 2" xfId="30346"/>
    <cellStyle name="Обычный 2 2 3 2 3 2 2 27" xfId="30347"/>
    <cellStyle name="Обычный 2 2 3 2 3 2 2 27 2" xfId="30348"/>
    <cellStyle name="Обычный 2 2 3 2 3 2 2 28" xfId="30349"/>
    <cellStyle name="Обычный 2 2 3 2 3 2 2 28 2" xfId="30350"/>
    <cellStyle name="Обычный 2 2 3 2 3 2 2 29" xfId="30351"/>
    <cellStyle name="Обычный 2 2 3 2 3 2 2 29 2" xfId="30352"/>
    <cellStyle name="Обычный 2 2 3 2 3 2 2 3" xfId="30353"/>
    <cellStyle name="Обычный 2 2 3 2 3 2 2 3 2" xfId="30354"/>
    <cellStyle name="Обычный 2 2 3 2 3 2 2 30" xfId="30355"/>
    <cellStyle name="Обычный 2 2 3 2 3 2 2 30 2" xfId="30356"/>
    <cellStyle name="Обычный 2 2 3 2 3 2 2 31" xfId="30357"/>
    <cellStyle name="Обычный 2 2 3 2 3 2 2 31 2" xfId="30358"/>
    <cellStyle name="Обычный 2 2 3 2 3 2 2 32" xfId="30359"/>
    <cellStyle name="Обычный 2 2 3 2 3 2 2 32 2" xfId="30360"/>
    <cellStyle name="Обычный 2 2 3 2 3 2 2 33" xfId="30361"/>
    <cellStyle name="Обычный 2 2 3 2 3 2 2 33 2" xfId="30362"/>
    <cellStyle name="Обычный 2 2 3 2 3 2 2 34" xfId="30363"/>
    <cellStyle name="Обычный 2 2 3 2 3 2 2 34 2" xfId="30364"/>
    <cellStyle name="Обычный 2 2 3 2 3 2 2 35" xfId="30365"/>
    <cellStyle name="Обычный 2 2 3 2 3 2 2 4" xfId="30366"/>
    <cellStyle name="Обычный 2 2 3 2 3 2 2 4 2" xfId="30367"/>
    <cellStyle name="Обычный 2 2 3 2 3 2 2 5" xfId="30368"/>
    <cellStyle name="Обычный 2 2 3 2 3 2 2 5 2" xfId="30369"/>
    <cellStyle name="Обычный 2 2 3 2 3 2 2 6" xfId="30370"/>
    <cellStyle name="Обычный 2 2 3 2 3 2 2 6 2" xfId="30371"/>
    <cellStyle name="Обычный 2 2 3 2 3 2 2 7" xfId="30372"/>
    <cellStyle name="Обычный 2 2 3 2 3 2 2 7 2" xfId="30373"/>
    <cellStyle name="Обычный 2 2 3 2 3 2 2 8" xfId="30374"/>
    <cellStyle name="Обычный 2 2 3 2 3 2 2 8 2" xfId="30375"/>
    <cellStyle name="Обычный 2 2 3 2 3 2 2 9" xfId="30376"/>
    <cellStyle name="Обычный 2 2 3 2 3 2 2 9 2" xfId="30377"/>
    <cellStyle name="Обычный 2 2 3 2 3 2 20" xfId="30378"/>
    <cellStyle name="Обычный 2 2 3 2 3 2 20 2" xfId="30379"/>
    <cellStyle name="Обычный 2 2 3 2 3 2 21" xfId="30380"/>
    <cellStyle name="Обычный 2 2 3 2 3 2 21 2" xfId="30381"/>
    <cellStyle name="Обычный 2 2 3 2 3 2 22" xfId="30382"/>
    <cellStyle name="Обычный 2 2 3 2 3 2 22 2" xfId="30383"/>
    <cellStyle name="Обычный 2 2 3 2 3 2 23" xfId="30384"/>
    <cellStyle name="Обычный 2 2 3 2 3 2 23 2" xfId="30385"/>
    <cellStyle name="Обычный 2 2 3 2 3 2 24" xfId="30386"/>
    <cellStyle name="Обычный 2 2 3 2 3 2 24 2" xfId="30387"/>
    <cellStyle name="Обычный 2 2 3 2 3 2 25" xfId="30388"/>
    <cellStyle name="Обычный 2 2 3 2 3 2 25 2" xfId="30389"/>
    <cellStyle name="Обычный 2 2 3 2 3 2 26" xfId="30390"/>
    <cellStyle name="Обычный 2 2 3 2 3 2 26 2" xfId="30391"/>
    <cellStyle name="Обычный 2 2 3 2 3 2 27" xfId="30392"/>
    <cellStyle name="Обычный 2 2 3 2 3 2 27 2" xfId="30393"/>
    <cellStyle name="Обычный 2 2 3 2 3 2 28" xfId="30394"/>
    <cellStyle name="Обычный 2 2 3 2 3 2 28 2" xfId="30395"/>
    <cellStyle name="Обычный 2 2 3 2 3 2 29" xfId="30396"/>
    <cellStyle name="Обычный 2 2 3 2 3 2 29 2" xfId="30397"/>
    <cellStyle name="Обычный 2 2 3 2 3 2 3" xfId="30398"/>
    <cellStyle name="Обычный 2 2 3 2 3 2 3 2" xfId="30399"/>
    <cellStyle name="Обычный 2 2 3 2 3 2 30" xfId="30400"/>
    <cellStyle name="Обычный 2 2 3 2 3 2 30 2" xfId="30401"/>
    <cellStyle name="Обычный 2 2 3 2 3 2 31" xfId="30402"/>
    <cellStyle name="Обычный 2 2 3 2 3 2 31 2" xfId="30403"/>
    <cellStyle name="Обычный 2 2 3 2 3 2 32" xfId="30404"/>
    <cellStyle name="Обычный 2 2 3 2 3 2 32 2" xfId="30405"/>
    <cellStyle name="Обычный 2 2 3 2 3 2 33" xfId="30406"/>
    <cellStyle name="Обычный 2 2 3 2 3 2 33 2" xfId="30407"/>
    <cellStyle name="Обычный 2 2 3 2 3 2 34" xfId="30408"/>
    <cellStyle name="Обычный 2 2 3 2 3 2 34 2" xfId="30409"/>
    <cellStyle name="Обычный 2 2 3 2 3 2 35" xfId="30410"/>
    <cellStyle name="Обычный 2 2 3 2 3 2 35 2" xfId="30411"/>
    <cellStyle name="Обычный 2 2 3 2 3 2 36" xfId="30412"/>
    <cellStyle name="Обычный 2 2 3 2 3 2 36 2" xfId="30413"/>
    <cellStyle name="Обычный 2 2 3 2 3 2 37" xfId="30414"/>
    <cellStyle name="Обычный 2 2 3 2 3 2 4" xfId="30415"/>
    <cellStyle name="Обычный 2 2 3 2 3 2 4 2" xfId="30416"/>
    <cellStyle name="Обычный 2 2 3 2 3 2 5" xfId="30417"/>
    <cellStyle name="Обычный 2 2 3 2 3 2 5 2" xfId="30418"/>
    <cellStyle name="Обычный 2 2 3 2 3 2 6" xfId="30419"/>
    <cellStyle name="Обычный 2 2 3 2 3 2 6 2" xfId="30420"/>
    <cellStyle name="Обычный 2 2 3 2 3 2 7" xfId="30421"/>
    <cellStyle name="Обычный 2 2 3 2 3 2 7 2" xfId="30422"/>
    <cellStyle name="Обычный 2 2 3 2 3 2 8" xfId="30423"/>
    <cellStyle name="Обычный 2 2 3 2 3 2 8 2" xfId="30424"/>
    <cellStyle name="Обычный 2 2 3 2 3 2 9" xfId="30425"/>
    <cellStyle name="Обычный 2 2 3 2 3 2 9 2" xfId="30426"/>
    <cellStyle name="Обычный 2 2 3 2 3 20" xfId="30427"/>
    <cellStyle name="Обычный 2 2 3 2 3 20 2" xfId="30428"/>
    <cellStyle name="Обычный 2 2 3 2 3 21" xfId="30429"/>
    <cellStyle name="Обычный 2 2 3 2 3 21 2" xfId="30430"/>
    <cellStyle name="Обычный 2 2 3 2 3 22" xfId="30431"/>
    <cellStyle name="Обычный 2 2 3 2 3 22 2" xfId="30432"/>
    <cellStyle name="Обычный 2 2 3 2 3 23" xfId="30433"/>
    <cellStyle name="Обычный 2 2 3 2 3 23 2" xfId="30434"/>
    <cellStyle name="Обычный 2 2 3 2 3 24" xfId="30435"/>
    <cellStyle name="Обычный 2 2 3 2 3 24 2" xfId="30436"/>
    <cellStyle name="Обычный 2 2 3 2 3 25" xfId="30437"/>
    <cellStyle name="Обычный 2 2 3 2 3 25 2" xfId="30438"/>
    <cellStyle name="Обычный 2 2 3 2 3 26" xfId="30439"/>
    <cellStyle name="Обычный 2 2 3 2 3 26 2" xfId="30440"/>
    <cellStyle name="Обычный 2 2 3 2 3 27" xfId="30441"/>
    <cellStyle name="Обычный 2 2 3 2 3 27 2" xfId="30442"/>
    <cellStyle name="Обычный 2 2 3 2 3 28" xfId="30443"/>
    <cellStyle name="Обычный 2 2 3 2 3 28 2" xfId="30444"/>
    <cellStyle name="Обычный 2 2 3 2 3 29" xfId="30445"/>
    <cellStyle name="Обычный 2 2 3 2 3 29 2" xfId="30446"/>
    <cellStyle name="Обычный 2 2 3 2 3 3" xfId="30447"/>
    <cellStyle name="Обычный 2 2 3 2 3 3 10" xfId="30448"/>
    <cellStyle name="Обычный 2 2 3 2 3 3 10 2" xfId="30449"/>
    <cellStyle name="Обычный 2 2 3 2 3 3 11" xfId="30450"/>
    <cellStyle name="Обычный 2 2 3 2 3 3 11 2" xfId="30451"/>
    <cellStyle name="Обычный 2 2 3 2 3 3 12" xfId="30452"/>
    <cellStyle name="Обычный 2 2 3 2 3 3 12 2" xfId="30453"/>
    <cellStyle name="Обычный 2 2 3 2 3 3 13" xfId="30454"/>
    <cellStyle name="Обычный 2 2 3 2 3 3 13 2" xfId="30455"/>
    <cellStyle name="Обычный 2 2 3 2 3 3 14" xfId="30456"/>
    <cellStyle name="Обычный 2 2 3 2 3 3 14 2" xfId="30457"/>
    <cellStyle name="Обычный 2 2 3 2 3 3 15" xfId="30458"/>
    <cellStyle name="Обычный 2 2 3 2 3 3 15 2" xfId="30459"/>
    <cellStyle name="Обычный 2 2 3 2 3 3 16" xfId="30460"/>
    <cellStyle name="Обычный 2 2 3 2 3 3 16 2" xfId="30461"/>
    <cellStyle name="Обычный 2 2 3 2 3 3 17" xfId="30462"/>
    <cellStyle name="Обычный 2 2 3 2 3 3 17 2" xfId="30463"/>
    <cellStyle name="Обычный 2 2 3 2 3 3 18" xfId="30464"/>
    <cellStyle name="Обычный 2 2 3 2 3 3 18 2" xfId="30465"/>
    <cellStyle name="Обычный 2 2 3 2 3 3 19" xfId="30466"/>
    <cellStyle name="Обычный 2 2 3 2 3 3 19 2" xfId="30467"/>
    <cellStyle name="Обычный 2 2 3 2 3 3 2" xfId="30468"/>
    <cellStyle name="Обычный 2 2 3 2 3 3 2 2" xfId="30469"/>
    <cellStyle name="Обычный 2 2 3 2 3 3 20" xfId="30470"/>
    <cellStyle name="Обычный 2 2 3 2 3 3 20 2" xfId="30471"/>
    <cellStyle name="Обычный 2 2 3 2 3 3 21" xfId="30472"/>
    <cellStyle name="Обычный 2 2 3 2 3 3 21 2" xfId="30473"/>
    <cellStyle name="Обычный 2 2 3 2 3 3 22" xfId="30474"/>
    <cellStyle name="Обычный 2 2 3 2 3 3 22 2" xfId="30475"/>
    <cellStyle name="Обычный 2 2 3 2 3 3 23" xfId="30476"/>
    <cellStyle name="Обычный 2 2 3 2 3 3 23 2" xfId="30477"/>
    <cellStyle name="Обычный 2 2 3 2 3 3 24" xfId="30478"/>
    <cellStyle name="Обычный 2 2 3 2 3 3 24 2" xfId="30479"/>
    <cellStyle name="Обычный 2 2 3 2 3 3 25" xfId="30480"/>
    <cellStyle name="Обычный 2 2 3 2 3 3 25 2" xfId="30481"/>
    <cellStyle name="Обычный 2 2 3 2 3 3 26" xfId="30482"/>
    <cellStyle name="Обычный 2 2 3 2 3 3 26 2" xfId="30483"/>
    <cellStyle name="Обычный 2 2 3 2 3 3 27" xfId="30484"/>
    <cellStyle name="Обычный 2 2 3 2 3 3 27 2" xfId="30485"/>
    <cellStyle name="Обычный 2 2 3 2 3 3 28" xfId="30486"/>
    <cellStyle name="Обычный 2 2 3 2 3 3 28 2" xfId="30487"/>
    <cellStyle name="Обычный 2 2 3 2 3 3 29" xfId="30488"/>
    <cellStyle name="Обычный 2 2 3 2 3 3 29 2" xfId="30489"/>
    <cellStyle name="Обычный 2 2 3 2 3 3 3" xfId="30490"/>
    <cellStyle name="Обычный 2 2 3 2 3 3 3 2" xfId="30491"/>
    <cellStyle name="Обычный 2 2 3 2 3 3 30" xfId="30492"/>
    <cellStyle name="Обычный 2 2 3 2 3 3 30 2" xfId="30493"/>
    <cellStyle name="Обычный 2 2 3 2 3 3 31" xfId="30494"/>
    <cellStyle name="Обычный 2 2 3 2 3 3 31 2" xfId="30495"/>
    <cellStyle name="Обычный 2 2 3 2 3 3 32" xfId="30496"/>
    <cellStyle name="Обычный 2 2 3 2 3 3 32 2" xfId="30497"/>
    <cellStyle name="Обычный 2 2 3 2 3 3 33" xfId="30498"/>
    <cellStyle name="Обычный 2 2 3 2 3 3 33 2" xfId="30499"/>
    <cellStyle name="Обычный 2 2 3 2 3 3 34" xfId="30500"/>
    <cellStyle name="Обычный 2 2 3 2 3 3 34 2" xfId="30501"/>
    <cellStyle name="Обычный 2 2 3 2 3 3 35" xfId="30502"/>
    <cellStyle name="Обычный 2 2 3 2 3 3 4" xfId="30503"/>
    <cellStyle name="Обычный 2 2 3 2 3 3 4 2" xfId="30504"/>
    <cellStyle name="Обычный 2 2 3 2 3 3 5" xfId="30505"/>
    <cellStyle name="Обычный 2 2 3 2 3 3 5 2" xfId="30506"/>
    <cellStyle name="Обычный 2 2 3 2 3 3 6" xfId="30507"/>
    <cellStyle name="Обычный 2 2 3 2 3 3 6 2" xfId="30508"/>
    <cellStyle name="Обычный 2 2 3 2 3 3 7" xfId="30509"/>
    <cellStyle name="Обычный 2 2 3 2 3 3 7 2" xfId="30510"/>
    <cellStyle name="Обычный 2 2 3 2 3 3 8" xfId="30511"/>
    <cellStyle name="Обычный 2 2 3 2 3 3 8 2" xfId="30512"/>
    <cellStyle name="Обычный 2 2 3 2 3 3 9" xfId="30513"/>
    <cellStyle name="Обычный 2 2 3 2 3 3 9 2" xfId="30514"/>
    <cellStyle name="Обычный 2 2 3 2 3 30" xfId="30515"/>
    <cellStyle name="Обычный 2 2 3 2 3 30 2" xfId="30516"/>
    <cellStyle name="Обычный 2 2 3 2 3 31" xfId="30517"/>
    <cellStyle name="Обычный 2 2 3 2 3 31 2" xfId="30518"/>
    <cellStyle name="Обычный 2 2 3 2 3 32" xfId="30519"/>
    <cellStyle name="Обычный 2 2 3 2 3 32 2" xfId="30520"/>
    <cellStyle name="Обычный 2 2 3 2 3 33" xfId="30521"/>
    <cellStyle name="Обычный 2 2 3 2 3 33 2" xfId="30522"/>
    <cellStyle name="Обычный 2 2 3 2 3 34" xfId="30523"/>
    <cellStyle name="Обычный 2 2 3 2 3 34 2" xfId="30524"/>
    <cellStyle name="Обычный 2 2 3 2 3 35" xfId="30525"/>
    <cellStyle name="Обычный 2 2 3 2 3 35 2" xfId="30526"/>
    <cellStyle name="Обычный 2 2 3 2 3 36" xfId="30527"/>
    <cellStyle name="Обычный 2 2 3 2 3 36 2" xfId="30528"/>
    <cellStyle name="Обычный 2 2 3 2 3 37" xfId="30529"/>
    <cellStyle name="Обычный 2 2 3 2 3 37 2" xfId="30530"/>
    <cellStyle name="Обычный 2 2 3 2 3 38" xfId="30531"/>
    <cellStyle name="Обычный 2 2 3 2 3 4" xfId="30532"/>
    <cellStyle name="Обычный 2 2 3 2 3 4 2" xfId="30533"/>
    <cellStyle name="Обычный 2 2 3 2 3 5" xfId="30534"/>
    <cellStyle name="Обычный 2 2 3 2 3 5 2" xfId="30535"/>
    <cellStyle name="Обычный 2 2 3 2 3 6" xfId="30536"/>
    <cellStyle name="Обычный 2 2 3 2 3 6 2" xfId="30537"/>
    <cellStyle name="Обычный 2 2 3 2 3 7" xfId="30538"/>
    <cellStyle name="Обычный 2 2 3 2 3 7 2" xfId="30539"/>
    <cellStyle name="Обычный 2 2 3 2 3 8" xfId="30540"/>
    <cellStyle name="Обычный 2 2 3 2 3 8 2" xfId="30541"/>
    <cellStyle name="Обычный 2 2 3 2 3 9" xfId="30542"/>
    <cellStyle name="Обычный 2 2 3 2 3 9 2" xfId="30543"/>
    <cellStyle name="Обычный 2 2 3 2 4" xfId="30544"/>
    <cellStyle name="Обычный 2 2 3 2 4 10" xfId="30545"/>
    <cellStyle name="Обычный 2 2 3 2 4 10 2" xfId="30546"/>
    <cellStyle name="Обычный 2 2 3 2 4 11" xfId="30547"/>
    <cellStyle name="Обычный 2 2 3 2 4 11 2" xfId="30548"/>
    <cellStyle name="Обычный 2 2 3 2 4 12" xfId="30549"/>
    <cellStyle name="Обычный 2 2 3 2 4 12 2" xfId="30550"/>
    <cellStyle name="Обычный 2 2 3 2 4 13" xfId="30551"/>
    <cellStyle name="Обычный 2 2 3 2 4 13 2" xfId="30552"/>
    <cellStyle name="Обычный 2 2 3 2 4 14" xfId="30553"/>
    <cellStyle name="Обычный 2 2 3 2 4 14 2" xfId="30554"/>
    <cellStyle name="Обычный 2 2 3 2 4 15" xfId="30555"/>
    <cellStyle name="Обычный 2 2 3 2 4 15 2" xfId="30556"/>
    <cellStyle name="Обычный 2 2 3 2 4 16" xfId="30557"/>
    <cellStyle name="Обычный 2 2 3 2 4 16 2" xfId="30558"/>
    <cellStyle name="Обычный 2 2 3 2 4 17" xfId="30559"/>
    <cellStyle name="Обычный 2 2 3 2 4 17 2" xfId="30560"/>
    <cellStyle name="Обычный 2 2 3 2 4 18" xfId="30561"/>
    <cellStyle name="Обычный 2 2 3 2 4 18 2" xfId="30562"/>
    <cellStyle name="Обычный 2 2 3 2 4 19" xfId="30563"/>
    <cellStyle name="Обычный 2 2 3 2 4 19 2" xfId="30564"/>
    <cellStyle name="Обычный 2 2 3 2 4 2" xfId="30565"/>
    <cellStyle name="Обычный 2 2 3 2 4 2 10" xfId="30566"/>
    <cellStyle name="Обычный 2 2 3 2 4 2 10 2" xfId="30567"/>
    <cellStyle name="Обычный 2 2 3 2 4 2 11" xfId="30568"/>
    <cellStyle name="Обычный 2 2 3 2 4 2 11 2" xfId="30569"/>
    <cellStyle name="Обычный 2 2 3 2 4 2 12" xfId="30570"/>
    <cellStyle name="Обычный 2 2 3 2 4 2 12 2" xfId="30571"/>
    <cellStyle name="Обычный 2 2 3 2 4 2 13" xfId="30572"/>
    <cellStyle name="Обычный 2 2 3 2 4 2 13 2" xfId="30573"/>
    <cellStyle name="Обычный 2 2 3 2 4 2 14" xfId="30574"/>
    <cellStyle name="Обычный 2 2 3 2 4 2 14 2" xfId="30575"/>
    <cellStyle name="Обычный 2 2 3 2 4 2 15" xfId="30576"/>
    <cellStyle name="Обычный 2 2 3 2 4 2 15 2" xfId="30577"/>
    <cellStyle name="Обычный 2 2 3 2 4 2 16" xfId="30578"/>
    <cellStyle name="Обычный 2 2 3 2 4 2 16 2" xfId="30579"/>
    <cellStyle name="Обычный 2 2 3 2 4 2 17" xfId="30580"/>
    <cellStyle name="Обычный 2 2 3 2 4 2 17 2" xfId="30581"/>
    <cellStyle name="Обычный 2 2 3 2 4 2 18" xfId="30582"/>
    <cellStyle name="Обычный 2 2 3 2 4 2 18 2" xfId="30583"/>
    <cellStyle name="Обычный 2 2 3 2 4 2 19" xfId="30584"/>
    <cellStyle name="Обычный 2 2 3 2 4 2 19 2" xfId="30585"/>
    <cellStyle name="Обычный 2 2 3 2 4 2 2" xfId="30586"/>
    <cellStyle name="Обычный 2 2 3 2 4 2 2 10" xfId="30587"/>
    <cellStyle name="Обычный 2 2 3 2 4 2 2 10 2" xfId="30588"/>
    <cellStyle name="Обычный 2 2 3 2 4 2 2 11" xfId="30589"/>
    <cellStyle name="Обычный 2 2 3 2 4 2 2 11 2" xfId="30590"/>
    <cellStyle name="Обычный 2 2 3 2 4 2 2 12" xfId="30591"/>
    <cellStyle name="Обычный 2 2 3 2 4 2 2 12 2" xfId="30592"/>
    <cellStyle name="Обычный 2 2 3 2 4 2 2 13" xfId="30593"/>
    <cellStyle name="Обычный 2 2 3 2 4 2 2 13 2" xfId="30594"/>
    <cellStyle name="Обычный 2 2 3 2 4 2 2 14" xfId="30595"/>
    <cellStyle name="Обычный 2 2 3 2 4 2 2 14 2" xfId="30596"/>
    <cellStyle name="Обычный 2 2 3 2 4 2 2 15" xfId="30597"/>
    <cellStyle name="Обычный 2 2 3 2 4 2 2 15 2" xfId="30598"/>
    <cellStyle name="Обычный 2 2 3 2 4 2 2 16" xfId="30599"/>
    <cellStyle name="Обычный 2 2 3 2 4 2 2 16 2" xfId="30600"/>
    <cellStyle name="Обычный 2 2 3 2 4 2 2 17" xfId="30601"/>
    <cellStyle name="Обычный 2 2 3 2 4 2 2 17 2" xfId="30602"/>
    <cellStyle name="Обычный 2 2 3 2 4 2 2 18" xfId="30603"/>
    <cellStyle name="Обычный 2 2 3 2 4 2 2 18 2" xfId="30604"/>
    <cellStyle name="Обычный 2 2 3 2 4 2 2 19" xfId="30605"/>
    <cellStyle name="Обычный 2 2 3 2 4 2 2 19 2" xfId="30606"/>
    <cellStyle name="Обычный 2 2 3 2 4 2 2 2" xfId="30607"/>
    <cellStyle name="Обычный 2 2 3 2 4 2 2 2 2" xfId="30608"/>
    <cellStyle name="Обычный 2 2 3 2 4 2 2 20" xfId="30609"/>
    <cellStyle name="Обычный 2 2 3 2 4 2 2 20 2" xfId="30610"/>
    <cellStyle name="Обычный 2 2 3 2 4 2 2 21" xfId="30611"/>
    <cellStyle name="Обычный 2 2 3 2 4 2 2 21 2" xfId="30612"/>
    <cellStyle name="Обычный 2 2 3 2 4 2 2 22" xfId="30613"/>
    <cellStyle name="Обычный 2 2 3 2 4 2 2 22 2" xfId="30614"/>
    <cellStyle name="Обычный 2 2 3 2 4 2 2 23" xfId="30615"/>
    <cellStyle name="Обычный 2 2 3 2 4 2 2 23 2" xfId="30616"/>
    <cellStyle name="Обычный 2 2 3 2 4 2 2 24" xfId="30617"/>
    <cellStyle name="Обычный 2 2 3 2 4 2 2 24 2" xfId="30618"/>
    <cellStyle name="Обычный 2 2 3 2 4 2 2 25" xfId="30619"/>
    <cellStyle name="Обычный 2 2 3 2 4 2 2 25 2" xfId="30620"/>
    <cellStyle name="Обычный 2 2 3 2 4 2 2 26" xfId="30621"/>
    <cellStyle name="Обычный 2 2 3 2 4 2 2 26 2" xfId="30622"/>
    <cellStyle name="Обычный 2 2 3 2 4 2 2 27" xfId="30623"/>
    <cellStyle name="Обычный 2 2 3 2 4 2 2 27 2" xfId="30624"/>
    <cellStyle name="Обычный 2 2 3 2 4 2 2 28" xfId="30625"/>
    <cellStyle name="Обычный 2 2 3 2 4 2 2 28 2" xfId="30626"/>
    <cellStyle name="Обычный 2 2 3 2 4 2 2 29" xfId="30627"/>
    <cellStyle name="Обычный 2 2 3 2 4 2 2 29 2" xfId="30628"/>
    <cellStyle name="Обычный 2 2 3 2 4 2 2 3" xfId="30629"/>
    <cellStyle name="Обычный 2 2 3 2 4 2 2 3 2" xfId="30630"/>
    <cellStyle name="Обычный 2 2 3 2 4 2 2 30" xfId="30631"/>
    <cellStyle name="Обычный 2 2 3 2 4 2 2 30 2" xfId="30632"/>
    <cellStyle name="Обычный 2 2 3 2 4 2 2 31" xfId="30633"/>
    <cellStyle name="Обычный 2 2 3 2 4 2 2 31 2" xfId="30634"/>
    <cellStyle name="Обычный 2 2 3 2 4 2 2 32" xfId="30635"/>
    <cellStyle name="Обычный 2 2 3 2 4 2 2 32 2" xfId="30636"/>
    <cellStyle name="Обычный 2 2 3 2 4 2 2 33" xfId="30637"/>
    <cellStyle name="Обычный 2 2 3 2 4 2 2 33 2" xfId="30638"/>
    <cellStyle name="Обычный 2 2 3 2 4 2 2 34" xfId="30639"/>
    <cellStyle name="Обычный 2 2 3 2 4 2 2 34 2" xfId="30640"/>
    <cellStyle name="Обычный 2 2 3 2 4 2 2 35" xfId="30641"/>
    <cellStyle name="Обычный 2 2 3 2 4 2 2 4" xfId="30642"/>
    <cellStyle name="Обычный 2 2 3 2 4 2 2 4 2" xfId="30643"/>
    <cellStyle name="Обычный 2 2 3 2 4 2 2 5" xfId="30644"/>
    <cellStyle name="Обычный 2 2 3 2 4 2 2 5 2" xfId="30645"/>
    <cellStyle name="Обычный 2 2 3 2 4 2 2 6" xfId="30646"/>
    <cellStyle name="Обычный 2 2 3 2 4 2 2 6 2" xfId="30647"/>
    <cellStyle name="Обычный 2 2 3 2 4 2 2 7" xfId="30648"/>
    <cellStyle name="Обычный 2 2 3 2 4 2 2 7 2" xfId="30649"/>
    <cellStyle name="Обычный 2 2 3 2 4 2 2 8" xfId="30650"/>
    <cellStyle name="Обычный 2 2 3 2 4 2 2 8 2" xfId="30651"/>
    <cellStyle name="Обычный 2 2 3 2 4 2 2 9" xfId="30652"/>
    <cellStyle name="Обычный 2 2 3 2 4 2 2 9 2" xfId="30653"/>
    <cellStyle name="Обычный 2 2 3 2 4 2 20" xfId="30654"/>
    <cellStyle name="Обычный 2 2 3 2 4 2 20 2" xfId="30655"/>
    <cellStyle name="Обычный 2 2 3 2 4 2 21" xfId="30656"/>
    <cellStyle name="Обычный 2 2 3 2 4 2 21 2" xfId="30657"/>
    <cellStyle name="Обычный 2 2 3 2 4 2 22" xfId="30658"/>
    <cellStyle name="Обычный 2 2 3 2 4 2 22 2" xfId="30659"/>
    <cellStyle name="Обычный 2 2 3 2 4 2 23" xfId="30660"/>
    <cellStyle name="Обычный 2 2 3 2 4 2 23 2" xfId="30661"/>
    <cellStyle name="Обычный 2 2 3 2 4 2 24" xfId="30662"/>
    <cellStyle name="Обычный 2 2 3 2 4 2 24 2" xfId="30663"/>
    <cellStyle name="Обычный 2 2 3 2 4 2 25" xfId="30664"/>
    <cellStyle name="Обычный 2 2 3 2 4 2 25 2" xfId="30665"/>
    <cellStyle name="Обычный 2 2 3 2 4 2 26" xfId="30666"/>
    <cellStyle name="Обычный 2 2 3 2 4 2 26 2" xfId="30667"/>
    <cellStyle name="Обычный 2 2 3 2 4 2 27" xfId="30668"/>
    <cellStyle name="Обычный 2 2 3 2 4 2 27 2" xfId="30669"/>
    <cellStyle name="Обычный 2 2 3 2 4 2 28" xfId="30670"/>
    <cellStyle name="Обычный 2 2 3 2 4 2 28 2" xfId="30671"/>
    <cellStyle name="Обычный 2 2 3 2 4 2 29" xfId="30672"/>
    <cellStyle name="Обычный 2 2 3 2 4 2 29 2" xfId="30673"/>
    <cellStyle name="Обычный 2 2 3 2 4 2 3" xfId="30674"/>
    <cellStyle name="Обычный 2 2 3 2 4 2 3 2" xfId="30675"/>
    <cellStyle name="Обычный 2 2 3 2 4 2 30" xfId="30676"/>
    <cellStyle name="Обычный 2 2 3 2 4 2 30 2" xfId="30677"/>
    <cellStyle name="Обычный 2 2 3 2 4 2 31" xfId="30678"/>
    <cellStyle name="Обычный 2 2 3 2 4 2 31 2" xfId="30679"/>
    <cellStyle name="Обычный 2 2 3 2 4 2 32" xfId="30680"/>
    <cellStyle name="Обычный 2 2 3 2 4 2 32 2" xfId="30681"/>
    <cellStyle name="Обычный 2 2 3 2 4 2 33" xfId="30682"/>
    <cellStyle name="Обычный 2 2 3 2 4 2 33 2" xfId="30683"/>
    <cellStyle name="Обычный 2 2 3 2 4 2 34" xfId="30684"/>
    <cellStyle name="Обычный 2 2 3 2 4 2 34 2" xfId="30685"/>
    <cellStyle name="Обычный 2 2 3 2 4 2 35" xfId="30686"/>
    <cellStyle name="Обычный 2 2 3 2 4 2 35 2" xfId="30687"/>
    <cellStyle name="Обычный 2 2 3 2 4 2 36" xfId="30688"/>
    <cellStyle name="Обычный 2 2 3 2 4 2 36 2" xfId="30689"/>
    <cellStyle name="Обычный 2 2 3 2 4 2 37" xfId="30690"/>
    <cellStyle name="Обычный 2 2 3 2 4 2 4" xfId="30691"/>
    <cellStyle name="Обычный 2 2 3 2 4 2 4 2" xfId="30692"/>
    <cellStyle name="Обычный 2 2 3 2 4 2 5" xfId="30693"/>
    <cellStyle name="Обычный 2 2 3 2 4 2 5 2" xfId="30694"/>
    <cellStyle name="Обычный 2 2 3 2 4 2 6" xfId="30695"/>
    <cellStyle name="Обычный 2 2 3 2 4 2 6 2" xfId="30696"/>
    <cellStyle name="Обычный 2 2 3 2 4 2 7" xfId="30697"/>
    <cellStyle name="Обычный 2 2 3 2 4 2 7 2" xfId="30698"/>
    <cellStyle name="Обычный 2 2 3 2 4 2 8" xfId="30699"/>
    <cellStyle name="Обычный 2 2 3 2 4 2 8 2" xfId="30700"/>
    <cellStyle name="Обычный 2 2 3 2 4 2 9" xfId="30701"/>
    <cellStyle name="Обычный 2 2 3 2 4 2 9 2" xfId="30702"/>
    <cellStyle name="Обычный 2 2 3 2 4 20" xfId="30703"/>
    <cellStyle name="Обычный 2 2 3 2 4 20 2" xfId="30704"/>
    <cellStyle name="Обычный 2 2 3 2 4 21" xfId="30705"/>
    <cellStyle name="Обычный 2 2 3 2 4 21 2" xfId="30706"/>
    <cellStyle name="Обычный 2 2 3 2 4 22" xfId="30707"/>
    <cellStyle name="Обычный 2 2 3 2 4 22 2" xfId="30708"/>
    <cellStyle name="Обычный 2 2 3 2 4 23" xfId="30709"/>
    <cellStyle name="Обычный 2 2 3 2 4 23 2" xfId="30710"/>
    <cellStyle name="Обычный 2 2 3 2 4 24" xfId="30711"/>
    <cellStyle name="Обычный 2 2 3 2 4 24 2" xfId="30712"/>
    <cellStyle name="Обычный 2 2 3 2 4 25" xfId="30713"/>
    <cellStyle name="Обычный 2 2 3 2 4 25 2" xfId="30714"/>
    <cellStyle name="Обычный 2 2 3 2 4 26" xfId="30715"/>
    <cellStyle name="Обычный 2 2 3 2 4 26 2" xfId="30716"/>
    <cellStyle name="Обычный 2 2 3 2 4 27" xfId="30717"/>
    <cellStyle name="Обычный 2 2 3 2 4 27 2" xfId="30718"/>
    <cellStyle name="Обычный 2 2 3 2 4 28" xfId="30719"/>
    <cellStyle name="Обычный 2 2 3 2 4 28 2" xfId="30720"/>
    <cellStyle name="Обычный 2 2 3 2 4 29" xfId="30721"/>
    <cellStyle name="Обычный 2 2 3 2 4 29 2" xfId="30722"/>
    <cellStyle name="Обычный 2 2 3 2 4 3" xfId="30723"/>
    <cellStyle name="Обычный 2 2 3 2 4 3 10" xfId="30724"/>
    <cellStyle name="Обычный 2 2 3 2 4 3 10 2" xfId="30725"/>
    <cellStyle name="Обычный 2 2 3 2 4 3 11" xfId="30726"/>
    <cellStyle name="Обычный 2 2 3 2 4 3 11 2" xfId="30727"/>
    <cellStyle name="Обычный 2 2 3 2 4 3 12" xfId="30728"/>
    <cellStyle name="Обычный 2 2 3 2 4 3 12 2" xfId="30729"/>
    <cellStyle name="Обычный 2 2 3 2 4 3 13" xfId="30730"/>
    <cellStyle name="Обычный 2 2 3 2 4 3 13 2" xfId="30731"/>
    <cellStyle name="Обычный 2 2 3 2 4 3 14" xfId="30732"/>
    <cellStyle name="Обычный 2 2 3 2 4 3 14 2" xfId="30733"/>
    <cellStyle name="Обычный 2 2 3 2 4 3 15" xfId="30734"/>
    <cellStyle name="Обычный 2 2 3 2 4 3 15 2" xfId="30735"/>
    <cellStyle name="Обычный 2 2 3 2 4 3 16" xfId="30736"/>
    <cellStyle name="Обычный 2 2 3 2 4 3 16 2" xfId="30737"/>
    <cellStyle name="Обычный 2 2 3 2 4 3 17" xfId="30738"/>
    <cellStyle name="Обычный 2 2 3 2 4 3 17 2" xfId="30739"/>
    <cellStyle name="Обычный 2 2 3 2 4 3 18" xfId="30740"/>
    <cellStyle name="Обычный 2 2 3 2 4 3 18 2" xfId="30741"/>
    <cellStyle name="Обычный 2 2 3 2 4 3 19" xfId="30742"/>
    <cellStyle name="Обычный 2 2 3 2 4 3 19 2" xfId="30743"/>
    <cellStyle name="Обычный 2 2 3 2 4 3 2" xfId="30744"/>
    <cellStyle name="Обычный 2 2 3 2 4 3 2 2" xfId="30745"/>
    <cellStyle name="Обычный 2 2 3 2 4 3 20" xfId="30746"/>
    <cellStyle name="Обычный 2 2 3 2 4 3 20 2" xfId="30747"/>
    <cellStyle name="Обычный 2 2 3 2 4 3 21" xfId="30748"/>
    <cellStyle name="Обычный 2 2 3 2 4 3 21 2" xfId="30749"/>
    <cellStyle name="Обычный 2 2 3 2 4 3 22" xfId="30750"/>
    <cellStyle name="Обычный 2 2 3 2 4 3 22 2" xfId="30751"/>
    <cellStyle name="Обычный 2 2 3 2 4 3 23" xfId="30752"/>
    <cellStyle name="Обычный 2 2 3 2 4 3 23 2" xfId="30753"/>
    <cellStyle name="Обычный 2 2 3 2 4 3 24" xfId="30754"/>
    <cellStyle name="Обычный 2 2 3 2 4 3 24 2" xfId="30755"/>
    <cellStyle name="Обычный 2 2 3 2 4 3 25" xfId="30756"/>
    <cellStyle name="Обычный 2 2 3 2 4 3 25 2" xfId="30757"/>
    <cellStyle name="Обычный 2 2 3 2 4 3 26" xfId="30758"/>
    <cellStyle name="Обычный 2 2 3 2 4 3 26 2" xfId="30759"/>
    <cellStyle name="Обычный 2 2 3 2 4 3 27" xfId="30760"/>
    <cellStyle name="Обычный 2 2 3 2 4 3 27 2" xfId="30761"/>
    <cellStyle name="Обычный 2 2 3 2 4 3 28" xfId="30762"/>
    <cellStyle name="Обычный 2 2 3 2 4 3 28 2" xfId="30763"/>
    <cellStyle name="Обычный 2 2 3 2 4 3 29" xfId="30764"/>
    <cellStyle name="Обычный 2 2 3 2 4 3 29 2" xfId="30765"/>
    <cellStyle name="Обычный 2 2 3 2 4 3 3" xfId="30766"/>
    <cellStyle name="Обычный 2 2 3 2 4 3 3 2" xfId="30767"/>
    <cellStyle name="Обычный 2 2 3 2 4 3 30" xfId="30768"/>
    <cellStyle name="Обычный 2 2 3 2 4 3 30 2" xfId="30769"/>
    <cellStyle name="Обычный 2 2 3 2 4 3 31" xfId="30770"/>
    <cellStyle name="Обычный 2 2 3 2 4 3 31 2" xfId="30771"/>
    <cellStyle name="Обычный 2 2 3 2 4 3 32" xfId="30772"/>
    <cellStyle name="Обычный 2 2 3 2 4 3 32 2" xfId="30773"/>
    <cellStyle name="Обычный 2 2 3 2 4 3 33" xfId="30774"/>
    <cellStyle name="Обычный 2 2 3 2 4 3 33 2" xfId="30775"/>
    <cellStyle name="Обычный 2 2 3 2 4 3 34" xfId="30776"/>
    <cellStyle name="Обычный 2 2 3 2 4 3 34 2" xfId="30777"/>
    <cellStyle name="Обычный 2 2 3 2 4 3 35" xfId="30778"/>
    <cellStyle name="Обычный 2 2 3 2 4 3 4" xfId="30779"/>
    <cellStyle name="Обычный 2 2 3 2 4 3 4 2" xfId="30780"/>
    <cellStyle name="Обычный 2 2 3 2 4 3 5" xfId="30781"/>
    <cellStyle name="Обычный 2 2 3 2 4 3 5 2" xfId="30782"/>
    <cellStyle name="Обычный 2 2 3 2 4 3 6" xfId="30783"/>
    <cellStyle name="Обычный 2 2 3 2 4 3 6 2" xfId="30784"/>
    <cellStyle name="Обычный 2 2 3 2 4 3 7" xfId="30785"/>
    <cellStyle name="Обычный 2 2 3 2 4 3 7 2" xfId="30786"/>
    <cellStyle name="Обычный 2 2 3 2 4 3 8" xfId="30787"/>
    <cellStyle name="Обычный 2 2 3 2 4 3 8 2" xfId="30788"/>
    <cellStyle name="Обычный 2 2 3 2 4 3 9" xfId="30789"/>
    <cellStyle name="Обычный 2 2 3 2 4 3 9 2" xfId="30790"/>
    <cellStyle name="Обычный 2 2 3 2 4 30" xfId="30791"/>
    <cellStyle name="Обычный 2 2 3 2 4 30 2" xfId="30792"/>
    <cellStyle name="Обычный 2 2 3 2 4 31" xfId="30793"/>
    <cellStyle name="Обычный 2 2 3 2 4 31 2" xfId="30794"/>
    <cellStyle name="Обычный 2 2 3 2 4 32" xfId="30795"/>
    <cellStyle name="Обычный 2 2 3 2 4 32 2" xfId="30796"/>
    <cellStyle name="Обычный 2 2 3 2 4 33" xfId="30797"/>
    <cellStyle name="Обычный 2 2 3 2 4 33 2" xfId="30798"/>
    <cellStyle name="Обычный 2 2 3 2 4 34" xfId="30799"/>
    <cellStyle name="Обычный 2 2 3 2 4 34 2" xfId="30800"/>
    <cellStyle name="Обычный 2 2 3 2 4 35" xfId="30801"/>
    <cellStyle name="Обычный 2 2 3 2 4 35 2" xfId="30802"/>
    <cellStyle name="Обычный 2 2 3 2 4 36" xfId="30803"/>
    <cellStyle name="Обычный 2 2 3 2 4 36 2" xfId="30804"/>
    <cellStyle name="Обычный 2 2 3 2 4 37" xfId="30805"/>
    <cellStyle name="Обычный 2 2 3 2 4 37 2" xfId="30806"/>
    <cellStyle name="Обычный 2 2 3 2 4 38" xfId="30807"/>
    <cellStyle name="Обычный 2 2 3 2 4 4" xfId="30808"/>
    <cellStyle name="Обычный 2 2 3 2 4 4 2" xfId="30809"/>
    <cellStyle name="Обычный 2 2 3 2 4 5" xfId="30810"/>
    <cellStyle name="Обычный 2 2 3 2 4 5 2" xfId="30811"/>
    <cellStyle name="Обычный 2 2 3 2 4 6" xfId="30812"/>
    <cellStyle name="Обычный 2 2 3 2 4 6 2" xfId="30813"/>
    <cellStyle name="Обычный 2 2 3 2 4 7" xfId="30814"/>
    <cellStyle name="Обычный 2 2 3 2 4 7 2" xfId="30815"/>
    <cellStyle name="Обычный 2 2 3 2 4 8" xfId="30816"/>
    <cellStyle name="Обычный 2 2 3 2 4 8 2" xfId="30817"/>
    <cellStyle name="Обычный 2 2 3 2 4 9" xfId="30818"/>
    <cellStyle name="Обычный 2 2 3 2 4 9 2" xfId="30819"/>
    <cellStyle name="Обычный 2 2 3 2 5" xfId="30820"/>
    <cellStyle name="Обычный 2 2 3 2 5 10" xfId="30821"/>
    <cellStyle name="Обычный 2 2 3 2 5 10 2" xfId="30822"/>
    <cellStyle name="Обычный 2 2 3 2 5 11" xfId="30823"/>
    <cellStyle name="Обычный 2 2 3 2 5 11 2" xfId="30824"/>
    <cellStyle name="Обычный 2 2 3 2 5 12" xfId="30825"/>
    <cellStyle name="Обычный 2 2 3 2 5 12 2" xfId="30826"/>
    <cellStyle name="Обычный 2 2 3 2 5 13" xfId="30827"/>
    <cellStyle name="Обычный 2 2 3 2 5 13 2" xfId="30828"/>
    <cellStyle name="Обычный 2 2 3 2 5 14" xfId="30829"/>
    <cellStyle name="Обычный 2 2 3 2 5 14 2" xfId="30830"/>
    <cellStyle name="Обычный 2 2 3 2 5 15" xfId="30831"/>
    <cellStyle name="Обычный 2 2 3 2 5 15 2" xfId="30832"/>
    <cellStyle name="Обычный 2 2 3 2 5 16" xfId="30833"/>
    <cellStyle name="Обычный 2 2 3 2 5 16 2" xfId="30834"/>
    <cellStyle name="Обычный 2 2 3 2 5 17" xfId="30835"/>
    <cellStyle name="Обычный 2 2 3 2 5 17 2" xfId="30836"/>
    <cellStyle name="Обычный 2 2 3 2 5 18" xfId="30837"/>
    <cellStyle name="Обычный 2 2 3 2 5 18 2" xfId="30838"/>
    <cellStyle name="Обычный 2 2 3 2 5 19" xfId="30839"/>
    <cellStyle name="Обычный 2 2 3 2 5 19 2" xfId="30840"/>
    <cellStyle name="Обычный 2 2 3 2 5 2" xfId="30841"/>
    <cellStyle name="Обычный 2 2 3 2 5 2 10" xfId="30842"/>
    <cellStyle name="Обычный 2 2 3 2 5 2 10 2" xfId="30843"/>
    <cellStyle name="Обычный 2 2 3 2 5 2 11" xfId="30844"/>
    <cellStyle name="Обычный 2 2 3 2 5 2 11 2" xfId="30845"/>
    <cellStyle name="Обычный 2 2 3 2 5 2 12" xfId="30846"/>
    <cellStyle name="Обычный 2 2 3 2 5 2 12 2" xfId="30847"/>
    <cellStyle name="Обычный 2 2 3 2 5 2 13" xfId="30848"/>
    <cellStyle name="Обычный 2 2 3 2 5 2 13 2" xfId="30849"/>
    <cellStyle name="Обычный 2 2 3 2 5 2 14" xfId="30850"/>
    <cellStyle name="Обычный 2 2 3 2 5 2 14 2" xfId="30851"/>
    <cellStyle name="Обычный 2 2 3 2 5 2 15" xfId="30852"/>
    <cellStyle name="Обычный 2 2 3 2 5 2 15 2" xfId="30853"/>
    <cellStyle name="Обычный 2 2 3 2 5 2 16" xfId="30854"/>
    <cellStyle name="Обычный 2 2 3 2 5 2 16 2" xfId="30855"/>
    <cellStyle name="Обычный 2 2 3 2 5 2 17" xfId="30856"/>
    <cellStyle name="Обычный 2 2 3 2 5 2 17 2" xfId="30857"/>
    <cellStyle name="Обычный 2 2 3 2 5 2 18" xfId="30858"/>
    <cellStyle name="Обычный 2 2 3 2 5 2 18 2" xfId="30859"/>
    <cellStyle name="Обычный 2 2 3 2 5 2 19" xfId="30860"/>
    <cellStyle name="Обычный 2 2 3 2 5 2 19 2" xfId="30861"/>
    <cellStyle name="Обычный 2 2 3 2 5 2 2" xfId="30862"/>
    <cellStyle name="Обычный 2 2 3 2 5 2 2 2" xfId="30863"/>
    <cellStyle name="Обычный 2 2 3 2 5 2 20" xfId="30864"/>
    <cellStyle name="Обычный 2 2 3 2 5 2 20 2" xfId="30865"/>
    <cellStyle name="Обычный 2 2 3 2 5 2 21" xfId="30866"/>
    <cellStyle name="Обычный 2 2 3 2 5 2 21 2" xfId="30867"/>
    <cellStyle name="Обычный 2 2 3 2 5 2 22" xfId="30868"/>
    <cellStyle name="Обычный 2 2 3 2 5 2 22 2" xfId="30869"/>
    <cellStyle name="Обычный 2 2 3 2 5 2 23" xfId="30870"/>
    <cellStyle name="Обычный 2 2 3 2 5 2 23 2" xfId="30871"/>
    <cellStyle name="Обычный 2 2 3 2 5 2 24" xfId="30872"/>
    <cellStyle name="Обычный 2 2 3 2 5 2 24 2" xfId="30873"/>
    <cellStyle name="Обычный 2 2 3 2 5 2 25" xfId="30874"/>
    <cellStyle name="Обычный 2 2 3 2 5 2 25 2" xfId="30875"/>
    <cellStyle name="Обычный 2 2 3 2 5 2 26" xfId="30876"/>
    <cellStyle name="Обычный 2 2 3 2 5 2 26 2" xfId="30877"/>
    <cellStyle name="Обычный 2 2 3 2 5 2 27" xfId="30878"/>
    <cellStyle name="Обычный 2 2 3 2 5 2 27 2" xfId="30879"/>
    <cellStyle name="Обычный 2 2 3 2 5 2 28" xfId="30880"/>
    <cellStyle name="Обычный 2 2 3 2 5 2 28 2" xfId="30881"/>
    <cellStyle name="Обычный 2 2 3 2 5 2 29" xfId="30882"/>
    <cellStyle name="Обычный 2 2 3 2 5 2 29 2" xfId="30883"/>
    <cellStyle name="Обычный 2 2 3 2 5 2 3" xfId="30884"/>
    <cellStyle name="Обычный 2 2 3 2 5 2 3 2" xfId="30885"/>
    <cellStyle name="Обычный 2 2 3 2 5 2 30" xfId="30886"/>
    <cellStyle name="Обычный 2 2 3 2 5 2 30 2" xfId="30887"/>
    <cellStyle name="Обычный 2 2 3 2 5 2 31" xfId="30888"/>
    <cellStyle name="Обычный 2 2 3 2 5 2 31 2" xfId="30889"/>
    <cellStyle name="Обычный 2 2 3 2 5 2 32" xfId="30890"/>
    <cellStyle name="Обычный 2 2 3 2 5 2 32 2" xfId="30891"/>
    <cellStyle name="Обычный 2 2 3 2 5 2 33" xfId="30892"/>
    <cellStyle name="Обычный 2 2 3 2 5 2 33 2" xfId="30893"/>
    <cellStyle name="Обычный 2 2 3 2 5 2 34" xfId="30894"/>
    <cellStyle name="Обычный 2 2 3 2 5 2 34 2" xfId="30895"/>
    <cellStyle name="Обычный 2 2 3 2 5 2 35" xfId="30896"/>
    <cellStyle name="Обычный 2 2 3 2 5 2 4" xfId="30897"/>
    <cellStyle name="Обычный 2 2 3 2 5 2 4 2" xfId="30898"/>
    <cellStyle name="Обычный 2 2 3 2 5 2 5" xfId="30899"/>
    <cellStyle name="Обычный 2 2 3 2 5 2 5 2" xfId="30900"/>
    <cellStyle name="Обычный 2 2 3 2 5 2 6" xfId="30901"/>
    <cellStyle name="Обычный 2 2 3 2 5 2 6 2" xfId="30902"/>
    <cellStyle name="Обычный 2 2 3 2 5 2 7" xfId="30903"/>
    <cellStyle name="Обычный 2 2 3 2 5 2 7 2" xfId="30904"/>
    <cellStyle name="Обычный 2 2 3 2 5 2 8" xfId="30905"/>
    <cellStyle name="Обычный 2 2 3 2 5 2 8 2" xfId="30906"/>
    <cellStyle name="Обычный 2 2 3 2 5 2 9" xfId="30907"/>
    <cellStyle name="Обычный 2 2 3 2 5 2 9 2" xfId="30908"/>
    <cellStyle name="Обычный 2 2 3 2 5 20" xfId="30909"/>
    <cellStyle name="Обычный 2 2 3 2 5 20 2" xfId="30910"/>
    <cellStyle name="Обычный 2 2 3 2 5 21" xfId="30911"/>
    <cellStyle name="Обычный 2 2 3 2 5 21 2" xfId="30912"/>
    <cellStyle name="Обычный 2 2 3 2 5 22" xfId="30913"/>
    <cellStyle name="Обычный 2 2 3 2 5 22 2" xfId="30914"/>
    <cellStyle name="Обычный 2 2 3 2 5 23" xfId="30915"/>
    <cellStyle name="Обычный 2 2 3 2 5 23 2" xfId="30916"/>
    <cellStyle name="Обычный 2 2 3 2 5 24" xfId="30917"/>
    <cellStyle name="Обычный 2 2 3 2 5 24 2" xfId="30918"/>
    <cellStyle name="Обычный 2 2 3 2 5 25" xfId="30919"/>
    <cellStyle name="Обычный 2 2 3 2 5 25 2" xfId="30920"/>
    <cellStyle name="Обычный 2 2 3 2 5 26" xfId="30921"/>
    <cellStyle name="Обычный 2 2 3 2 5 26 2" xfId="30922"/>
    <cellStyle name="Обычный 2 2 3 2 5 27" xfId="30923"/>
    <cellStyle name="Обычный 2 2 3 2 5 27 2" xfId="30924"/>
    <cellStyle name="Обычный 2 2 3 2 5 28" xfId="30925"/>
    <cellStyle name="Обычный 2 2 3 2 5 28 2" xfId="30926"/>
    <cellStyle name="Обычный 2 2 3 2 5 29" xfId="30927"/>
    <cellStyle name="Обычный 2 2 3 2 5 29 2" xfId="30928"/>
    <cellStyle name="Обычный 2 2 3 2 5 3" xfId="30929"/>
    <cellStyle name="Обычный 2 2 3 2 5 3 2" xfId="30930"/>
    <cellStyle name="Обычный 2 2 3 2 5 30" xfId="30931"/>
    <cellStyle name="Обычный 2 2 3 2 5 30 2" xfId="30932"/>
    <cellStyle name="Обычный 2 2 3 2 5 31" xfId="30933"/>
    <cellStyle name="Обычный 2 2 3 2 5 31 2" xfId="30934"/>
    <cellStyle name="Обычный 2 2 3 2 5 32" xfId="30935"/>
    <cellStyle name="Обычный 2 2 3 2 5 32 2" xfId="30936"/>
    <cellStyle name="Обычный 2 2 3 2 5 33" xfId="30937"/>
    <cellStyle name="Обычный 2 2 3 2 5 33 2" xfId="30938"/>
    <cellStyle name="Обычный 2 2 3 2 5 34" xfId="30939"/>
    <cellStyle name="Обычный 2 2 3 2 5 34 2" xfId="30940"/>
    <cellStyle name="Обычный 2 2 3 2 5 35" xfId="30941"/>
    <cellStyle name="Обычный 2 2 3 2 5 35 2" xfId="30942"/>
    <cellStyle name="Обычный 2 2 3 2 5 36" xfId="30943"/>
    <cellStyle name="Обычный 2 2 3 2 5 36 2" xfId="30944"/>
    <cellStyle name="Обычный 2 2 3 2 5 37" xfId="30945"/>
    <cellStyle name="Обычный 2 2 3 2 5 4" xfId="30946"/>
    <cellStyle name="Обычный 2 2 3 2 5 4 2" xfId="30947"/>
    <cellStyle name="Обычный 2 2 3 2 5 5" xfId="30948"/>
    <cellStyle name="Обычный 2 2 3 2 5 5 2" xfId="30949"/>
    <cellStyle name="Обычный 2 2 3 2 5 6" xfId="30950"/>
    <cellStyle name="Обычный 2 2 3 2 5 6 2" xfId="30951"/>
    <cellStyle name="Обычный 2 2 3 2 5 7" xfId="30952"/>
    <cellStyle name="Обычный 2 2 3 2 5 7 2" xfId="30953"/>
    <cellStyle name="Обычный 2 2 3 2 5 8" xfId="30954"/>
    <cellStyle name="Обычный 2 2 3 2 5 8 2" xfId="30955"/>
    <cellStyle name="Обычный 2 2 3 2 5 9" xfId="30956"/>
    <cellStyle name="Обычный 2 2 3 2 5 9 2" xfId="30957"/>
    <cellStyle name="Обычный 2 2 3 2 6" xfId="30958"/>
    <cellStyle name="Обычный 2 2 3 2 6 10" xfId="30959"/>
    <cellStyle name="Обычный 2 2 3 2 6 10 2" xfId="30960"/>
    <cellStyle name="Обычный 2 2 3 2 6 11" xfId="30961"/>
    <cellStyle name="Обычный 2 2 3 2 6 11 2" xfId="30962"/>
    <cellStyle name="Обычный 2 2 3 2 6 12" xfId="30963"/>
    <cellStyle name="Обычный 2 2 3 2 6 12 2" xfId="30964"/>
    <cellStyle name="Обычный 2 2 3 2 6 13" xfId="30965"/>
    <cellStyle name="Обычный 2 2 3 2 6 13 2" xfId="30966"/>
    <cellStyle name="Обычный 2 2 3 2 6 14" xfId="30967"/>
    <cellStyle name="Обычный 2 2 3 2 6 14 2" xfId="30968"/>
    <cellStyle name="Обычный 2 2 3 2 6 15" xfId="30969"/>
    <cellStyle name="Обычный 2 2 3 2 6 15 2" xfId="30970"/>
    <cellStyle name="Обычный 2 2 3 2 6 16" xfId="30971"/>
    <cellStyle name="Обычный 2 2 3 2 6 16 2" xfId="30972"/>
    <cellStyle name="Обычный 2 2 3 2 6 17" xfId="30973"/>
    <cellStyle name="Обычный 2 2 3 2 6 17 2" xfId="30974"/>
    <cellStyle name="Обычный 2 2 3 2 6 18" xfId="30975"/>
    <cellStyle name="Обычный 2 2 3 2 6 18 2" xfId="30976"/>
    <cellStyle name="Обычный 2 2 3 2 6 19" xfId="30977"/>
    <cellStyle name="Обычный 2 2 3 2 6 19 2" xfId="30978"/>
    <cellStyle name="Обычный 2 2 3 2 6 2" xfId="30979"/>
    <cellStyle name="Обычный 2 2 3 2 6 2 10" xfId="30980"/>
    <cellStyle name="Обычный 2 2 3 2 6 2 10 2" xfId="30981"/>
    <cellStyle name="Обычный 2 2 3 2 6 2 11" xfId="30982"/>
    <cellStyle name="Обычный 2 2 3 2 6 2 11 2" xfId="30983"/>
    <cellStyle name="Обычный 2 2 3 2 6 2 12" xfId="30984"/>
    <cellStyle name="Обычный 2 2 3 2 6 2 12 2" xfId="30985"/>
    <cellStyle name="Обычный 2 2 3 2 6 2 13" xfId="30986"/>
    <cellStyle name="Обычный 2 2 3 2 6 2 13 2" xfId="30987"/>
    <cellStyle name="Обычный 2 2 3 2 6 2 14" xfId="30988"/>
    <cellStyle name="Обычный 2 2 3 2 6 2 14 2" xfId="30989"/>
    <cellStyle name="Обычный 2 2 3 2 6 2 15" xfId="30990"/>
    <cellStyle name="Обычный 2 2 3 2 6 2 15 2" xfId="30991"/>
    <cellStyle name="Обычный 2 2 3 2 6 2 16" xfId="30992"/>
    <cellStyle name="Обычный 2 2 3 2 6 2 16 2" xfId="30993"/>
    <cellStyle name="Обычный 2 2 3 2 6 2 17" xfId="30994"/>
    <cellStyle name="Обычный 2 2 3 2 6 2 17 2" xfId="30995"/>
    <cellStyle name="Обычный 2 2 3 2 6 2 18" xfId="30996"/>
    <cellStyle name="Обычный 2 2 3 2 6 2 18 2" xfId="30997"/>
    <cellStyle name="Обычный 2 2 3 2 6 2 19" xfId="30998"/>
    <cellStyle name="Обычный 2 2 3 2 6 2 19 2" xfId="30999"/>
    <cellStyle name="Обычный 2 2 3 2 6 2 2" xfId="31000"/>
    <cellStyle name="Обычный 2 2 3 2 6 2 2 2" xfId="31001"/>
    <cellStyle name="Обычный 2 2 3 2 6 2 20" xfId="31002"/>
    <cellStyle name="Обычный 2 2 3 2 6 2 20 2" xfId="31003"/>
    <cellStyle name="Обычный 2 2 3 2 6 2 21" xfId="31004"/>
    <cellStyle name="Обычный 2 2 3 2 6 2 21 2" xfId="31005"/>
    <cellStyle name="Обычный 2 2 3 2 6 2 22" xfId="31006"/>
    <cellStyle name="Обычный 2 2 3 2 6 2 22 2" xfId="31007"/>
    <cellStyle name="Обычный 2 2 3 2 6 2 23" xfId="31008"/>
    <cellStyle name="Обычный 2 2 3 2 6 2 23 2" xfId="31009"/>
    <cellStyle name="Обычный 2 2 3 2 6 2 24" xfId="31010"/>
    <cellStyle name="Обычный 2 2 3 2 6 2 24 2" xfId="31011"/>
    <cellStyle name="Обычный 2 2 3 2 6 2 25" xfId="31012"/>
    <cellStyle name="Обычный 2 2 3 2 6 2 25 2" xfId="31013"/>
    <cellStyle name="Обычный 2 2 3 2 6 2 26" xfId="31014"/>
    <cellStyle name="Обычный 2 2 3 2 6 2 26 2" xfId="31015"/>
    <cellStyle name="Обычный 2 2 3 2 6 2 27" xfId="31016"/>
    <cellStyle name="Обычный 2 2 3 2 6 2 27 2" xfId="31017"/>
    <cellStyle name="Обычный 2 2 3 2 6 2 28" xfId="31018"/>
    <cellStyle name="Обычный 2 2 3 2 6 2 28 2" xfId="31019"/>
    <cellStyle name="Обычный 2 2 3 2 6 2 29" xfId="31020"/>
    <cellStyle name="Обычный 2 2 3 2 6 2 29 2" xfId="31021"/>
    <cellStyle name="Обычный 2 2 3 2 6 2 3" xfId="31022"/>
    <cellStyle name="Обычный 2 2 3 2 6 2 3 2" xfId="31023"/>
    <cellStyle name="Обычный 2 2 3 2 6 2 30" xfId="31024"/>
    <cellStyle name="Обычный 2 2 3 2 6 2 30 2" xfId="31025"/>
    <cellStyle name="Обычный 2 2 3 2 6 2 31" xfId="31026"/>
    <cellStyle name="Обычный 2 2 3 2 6 2 31 2" xfId="31027"/>
    <cellStyle name="Обычный 2 2 3 2 6 2 32" xfId="31028"/>
    <cellStyle name="Обычный 2 2 3 2 6 2 32 2" xfId="31029"/>
    <cellStyle name="Обычный 2 2 3 2 6 2 33" xfId="31030"/>
    <cellStyle name="Обычный 2 2 3 2 6 2 33 2" xfId="31031"/>
    <cellStyle name="Обычный 2 2 3 2 6 2 34" xfId="31032"/>
    <cellStyle name="Обычный 2 2 3 2 6 2 34 2" xfId="31033"/>
    <cellStyle name="Обычный 2 2 3 2 6 2 35" xfId="31034"/>
    <cellStyle name="Обычный 2 2 3 2 6 2 4" xfId="31035"/>
    <cellStyle name="Обычный 2 2 3 2 6 2 4 2" xfId="31036"/>
    <cellStyle name="Обычный 2 2 3 2 6 2 5" xfId="31037"/>
    <cellStyle name="Обычный 2 2 3 2 6 2 5 2" xfId="31038"/>
    <cellStyle name="Обычный 2 2 3 2 6 2 6" xfId="31039"/>
    <cellStyle name="Обычный 2 2 3 2 6 2 6 2" xfId="31040"/>
    <cellStyle name="Обычный 2 2 3 2 6 2 7" xfId="31041"/>
    <cellStyle name="Обычный 2 2 3 2 6 2 7 2" xfId="31042"/>
    <cellStyle name="Обычный 2 2 3 2 6 2 8" xfId="31043"/>
    <cellStyle name="Обычный 2 2 3 2 6 2 8 2" xfId="31044"/>
    <cellStyle name="Обычный 2 2 3 2 6 2 9" xfId="31045"/>
    <cellStyle name="Обычный 2 2 3 2 6 2 9 2" xfId="31046"/>
    <cellStyle name="Обычный 2 2 3 2 6 20" xfId="31047"/>
    <cellStyle name="Обычный 2 2 3 2 6 20 2" xfId="31048"/>
    <cellStyle name="Обычный 2 2 3 2 6 21" xfId="31049"/>
    <cellStyle name="Обычный 2 2 3 2 6 21 2" xfId="31050"/>
    <cellStyle name="Обычный 2 2 3 2 6 22" xfId="31051"/>
    <cellStyle name="Обычный 2 2 3 2 6 22 2" xfId="31052"/>
    <cellStyle name="Обычный 2 2 3 2 6 23" xfId="31053"/>
    <cellStyle name="Обычный 2 2 3 2 6 23 2" xfId="31054"/>
    <cellStyle name="Обычный 2 2 3 2 6 24" xfId="31055"/>
    <cellStyle name="Обычный 2 2 3 2 6 24 2" xfId="31056"/>
    <cellStyle name="Обычный 2 2 3 2 6 25" xfId="31057"/>
    <cellStyle name="Обычный 2 2 3 2 6 25 2" xfId="31058"/>
    <cellStyle name="Обычный 2 2 3 2 6 26" xfId="31059"/>
    <cellStyle name="Обычный 2 2 3 2 6 26 2" xfId="31060"/>
    <cellStyle name="Обычный 2 2 3 2 6 27" xfId="31061"/>
    <cellStyle name="Обычный 2 2 3 2 6 27 2" xfId="31062"/>
    <cellStyle name="Обычный 2 2 3 2 6 28" xfId="31063"/>
    <cellStyle name="Обычный 2 2 3 2 6 28 2" xfId="31064"/>
    <cellStyle name="Обычный 2 2 3 2 6 29" xfId="31065"/>
    <cellStyle name="Обычный 2 2 3 2 6 29 2" xfId="31066"/>
    <cellStyle name="Обычный 2 2 3 2 6 3" xfId="31067"/>
    <cellStyle name="Обычный 2 2 3 2 6 3 2" xfId="31068"/>
    <cellStyle name="Обычный 2 2 3 2 6 30" xfId="31069"/>
    <cellStyle name="Обычный 2 2 3 2 6 30 2" xfId="31070"/>
    <cellStyle name="Обычный 2 2 3 2 6 31" xfId="31071"/>
    <cellStyle name="Обычный 2 2 3 2 6 31 2" xfId="31072"/>
    <cellStyle name="Обычный 2 2 3 2 6 32" xfId="31073"/>
    <cellStyle name="Обычный 2 2 3 2 6 32 2" xfId="31074"/>
    <cellStyle name="Обычный 2 2 3 2 6 33" xfId="31075"/>
    <cellStyle name="Обычный 2 2 3 2 6 33 2" xfId="31076"/>
    <cellStyle name="Обычный 2 2 3 2 6 34" xfId="31077"/>
    <cellStyle name="Обычный 2 2 3 2 6 34 2" xfId="31078"/>
    <cellStyle name="Обычный 2 2 3 2 6 35" xfId="31079"/>
    <cellStyle name="Обычный 2 2 3 2 6 35 2" xfId="31080"/>
    <cellStyle name="Обычный 2 2 3 2 6 36" xfId="31081"/>
    <cellStyle name="Обычный 2 2 3 2 6 36 2" xfId="31082"/>
    <cellStyle name="Обычный 2 2 3 2 6 37" xfId="31083"/>
    <cellStyle name="Обычный 2 2 3 2 6 4" xfId="31084"/>
    <cellStyle name="Обычный 2 2 3 2 6 4 2" xfId="31085"/>
    <cellStyle name="Обычный 2 2 3 2 6 5" xfId="31086"/>
    <cellStyle name="Обычный 2 2 3 2 6 5 2" xfId="31087"/>
    <cellStyle name="Обычный 2 2 3 2 6 6" xfId="31088"/>
    <cellStyle name="Обычный 2 2 3 2 6 6 2" xfId="31089"/>
    <cellStyle name="Обычный 2 2 3 2 6 7" xfId="31090"/>
    <cellStyle name="Обычный 2 2 3 2 6 7 2" xfId="31091"/>
    <cellStyle name="Обычный 2 2 3 2 6 8" xfId="31092"/>
    <cellStyle name="Обычный 2 2 3 2 6 8 2" xfId="31093"/>
    <cellStyle name="Обычный 2 2 3 2 6 9" xfId="31094"/>
    <cellStyle name="Обычный 2 2 3 2 6 9 2" xfId="31095"/>
    <cellStyle name="Обычный 2 2 3 2 7" xfId="31096"/>
    <cellStyle name="Обычный 2 2 3 2 8" xfId="31097"/>
    <cellStyle name="Обычный 2 2 3 20" xfId="31098"/>
    <cellStyle name="Обычный 2 2 3 20 2" xfId="31099"/>
    <cellStyle name="Обычный 2 2 3 21" xfId="31100"/>
    <cellStyle name="Обычный 2 2 3 21 2" xfId="31101"/>
    <cellStyle name="Обычный 2 2 3 22" xfId="31102"/>
    <cellStyle name="Обычный 2 2 3 22 2" xfId="31103"/>
    <cellStyle name="Обычный 2 2 3 23" xfId="31104"/>
    <cellStyle name="Обычный 2 2 3 23 2" xfId="31105"/>
    <cellStyle name="Обычный 2 2 3 24" xfId="31106"/>
    <cellStyle name="Обычный 2 2 3 24 2" xfId="31107"/>
    <cellStyle name="Обычный 2 2 3 25" xfId="31108"/>
    <cellStyle name="Обычный 2 2 3 25 2" xfId="31109"/>
    <cellStyle name="Обычный 2 2 3 26" xfId="31110"/>
    <cellStyle name="Обычный 2 2 3 26 2" xfId="31111"/>
    <cellStyle name="Обычный 2 2 3 27" xfId="31112"/>
    <cellStyle name="Обычный 2 2 3 27 2" xfId="31113"/>
    <cellStyle name="Обычный 2 2 3 28" xfId="31114"/>
    <cellStyle name="Обычный 2 2 3 28 2" xfId="31115"/>
    <cellStyle name="Обычный 2 2 3 29" xfId="31116"/>
    <cellStyle name="Обычный 2 2 3 29 2" xfId="31117"/>
    <cellStyle name="Обычный 2 2 3 3" xfId="31118"/>
    <cellStyle name="Обычный 2 2 3 3 2" xfId="31119"/>
    <cellStyle name="Обычный 2 2 3 3 2 10" xfId="31120"/>
    <cellStyle name="Обычный 2 2 3 3 2 10 2" xfId="31121"/>
    <cellStyle name="Обычный 2 2 3 3 2 11" xfId="31122"/>
    <cellStyle name="Обычный 2 2 3 3 2 11 2" xfId="31123"/>
    <cellStyle name="Обычный 2 2 3 3 2 12" xfId="31124"/>
    <cellStyle name="Обычный 2 2 3 3 2 12 2" xfId="31125"/>
    <cellStyle name="Обычный 2 2 3 3 2 13" xfId="31126"/>
    <cellStyle name="Обычный 2 2 3 3 2 13 2" xfId="31127"/>
    <cellStyle name="Обычный 2 2 3 3 2 14" xfId="31128"/>
    <cellStyle name="Обычный 2 2 3 3 2 14 2" xfId="31129"/>
    <cellStyle name="Обычный 2 2 3 3 2 15" xfId="31130"/>
    <cellStyle name="Обычный 2 2 3 3 2 15 2" xfId="31131"/>
    <cellStyle name="Обычный 2 2 3 3 2 16" xfId="31132"/>
    <cellStyle name="Обычный 2 2 3 3 2 16 2" xfId="31133"/>
    <cellStyle name="Обычный 2 2 3 3 2 17" xfId="31134"/>
    <cellStyle name="Обычный 2 2 3 3 2 17 2" xfId="31135"/>
    <cellStyle name="Обычный 2 2 3 3 2 18" xfId="31136"/>
    <cellStyle name="Обычный 2 2 3 3 2 18 2" xfId="31137"/>
    <cellStyle name="Обычный 2 2 3 3 2 19" xfId="31138"/>
    <cellStyle name="Обычный 2 2 3 3 2 19 2" xfId="31139"/>
    <cellStyle name="Обычный 2 2 3 3 2 2" xfId="31140"/>
    <cellStyle name="Обычный 2 2 3 3 2 20" xfId="31141"/>
    <cellStyle name="Обычный 2 2 3 3 2 20 2" xfId="31142"/>
    <cellStyle name="Обычный 2 2 3 3 2 21" xfId="31143"/>
    <cellStyle name="Обычный 2 2 3 3 2 21 2" xfId="31144"/>
    <cellStyle name="Обычный 2 2 3 3 2 22" xfId="31145"/>
    <cellStyle name="Обычный 2 2 3 3 2 22 2" xfId="31146"/>
    <cellStyle name="Обычный 2 2 3 3 2 23" xfId="31147"/>
    <cellStyle name="Обычный 2 2 3 3 2 23 2" xfId="31148"/>
    <cellStyle name="Обычный 2 2 3 3 2 24" xfId="31149"/>
    <cellStyle name="Обычный 2 2 3 3 2 24 2" xfId="31150"/>
    <cellStyle name="Обычный 2 2 3 3 2 25" xfId="31151"/>
    <cellStyle name="Обычный 2 2 3 3 2 25 2" xfId="31152"/>
    <cellStyle name="Обычный 2 2 3 3 2 26" xfId="31153"/>
    <cellStyle name="Обычный 2 2 3 3 2 26 2" xfId="31154"/>
    <cellStyle name="Обычный 2 2 3 3 2 27" xfId="31155"/>
    <cellStyle name="Обычный 2 2 3 3 2 27 2" xfId="31156"/>
    <cellStyle name="Обычный 2 2 3 3 2 28" xfId="31157"/>
    <cellStyle name="Обычный 2 2 3 3 2 28 2" xfId="31158"/>
    <cellStyle name="Обычный 2 2 3 3 2 29" xfId="31159"/>
    <cellStyle name="Обычный 2 2 3 3 2 29 2" xfId="31160"/>
    <cellStyle name="Обычный 2 2 3 3 2 3" xfId="31161"/>
    <cellStyle name="Обычный 2 2 3 3 2 3 10" xfId="31162"/>
    <cellStyle name="Обычный 2 2 3 3 2 3 10 2" xfId="31163"/>
    <cellStyle name="Обычный 2 2 3 3 2 3 11" xfId="31164"/>
    <cellStyle name="Обычный 2 2 3 3 2 3 11 2" xfId="31165"/>
    <cellStyle name="Обычный 2 2 3 3 2 3 12" xfId="31166"/>
    <cellStyle name="Обычный 2 2 3 3 2 3 12 2" xfId="31167"/>
    <cellStyle name="Обычный 2 2 3 3 2 3 13" xfId="31168"/>
    <cellStyle name="Обычный 2 2 3 3 2 3 13 2" xfId="31169"/>
    <cellStyle name="Обычный 2 2 3 3 2 3 14" xfId="31170"/>
    <cellStyle name="Обычный 2 2 3 3 2 3 14 2" xfId="31171"/>
    <cellStyle name="Обычный 2 2 3 3 2 3 15" xfId="31172"/>
    <cellStyle name="Обычный 2 2 3 3 2 3 15 2" xfId="31173"/>
    <cellStyle name="Обычный 2 2 3 3 2 3 16" xfId="31174"/>
    <cellStyle name="Обычный 2 2 3 3 2 3 16 2" xfId="31175"/>
    <cellStyle name="Обычный 2 2 3 3 2 3 17" xfId="31176"/>
    <cellStyle name="Обычный 2 2 3 3 2 3 17 2" xfId="31177"/>
    <cellStyle name="Обычный 2 2 3 3 2 3 18" xfId="31178"/>
    <cellStyle name="Обычный 2 2 3 3 2 3 18 2" xfId="31179"/>
    <cellStyle name="Обычный 2 2 3 3 2 3 19" xfId="31180"/>
    <cellStyle name="Обычный 2 2 3 3 2 3 19 2" xfId="31181"/>
    <cellStyle name="Обычный 2 2 3 3 2 3 2" xfId="31182"/>
    <cellStyle name="Обычный 2 2 3 3 2 3 2 2" xfId="31183"/>
    <cellStyle name="Обычный 2 2 3 3 2 3 20" xfId="31184"/>
    <cellStyle name="Обычный 2 2 3 3 2 3 20 2" xfId="31185"/>
    <cellStyle name="Обычный 2 2 3 3 2 3 21" xfId="31186"/>
    <cellStyle name="Обычный 2 2 3 3 2 3 21 2" xfId="31187"/>
    <cellStyle name="Обычный 2 2 3 3 2 3 22" xfId="31188"/>
    <cellStyle name="Обычный 2 2 3 3 2 3 22 2" xfId="31189"/>
    <cellStyle name="Обычный 2 2 3 3 2 3 23" xfId="31190"/>
    <cellStyle name="Обычный 2 2 3 3 2 3 23 2" xfId="31191"/>
    <cellStyle name="Обычный 2 2 3 3 2 3 24" xfId="31192"/>
    <cellStyle name="Обычный 2 2 3 3 2 3 24 2" xfId="31193"/>
    <cellStyle name="Обычный 2 2 3 3 2 3 25" xfId="31194"/>
    <cellStyle name="Обычный 2 2 3 3 2 3 25 2" xfId="31195"/>
    <cellStyle name="Обычный 2 2 3 3 2 3 26" xfId="31196"/>
    <cellStyle name="Обычный 2 2 3 3 2 3 26 2" xfId="31197"/>
    <cellStyle name="Обычный 2 2 3 3 2 3 27" xfId="31198"/>
    <cellStyle name="Обычный 2 2 3 3 2 3 27 2" xfId="31199"/>
    <cellStyle name="Обычный 2 2 3 3 2 3 28" xfId="31200"/>
    <cellStyle name="Обычный 2 2 3 3 2 3 28 2" xfId="31201"/>
    <cellStyle name="Обычный 2 2 3 3 2 3 29" xfId="31202"/>
    <cellStyle name="Обычный 2 2 3 3 2 3 29 2" xfId="31203"/>
    <cellStyle name="Обычный 2 2 3 3 2 3 3" xfId="31204"/>
    <cellStyle name="Обычный 2 2 3 3 2 3 3 2" xfId="31205"/>
    <cellStyle name="Обычный 2 2 3 3 2 3 30" xfId="31206"/>
    <cellStyle name="Обычный 2 2 3 3 2 3 30 2" xfId="31207"/>
    <cellStyle name="Обычный 2 2 3 3 2 3 31" xfId="31208"/>
    <cellStyle name="Обычный 2 2 3 3 2 3 31 2" xfId="31209"/>
    <cellStyle name="Обычный 2 2 3 3 2 3 32" xfId="31210"/>
    <cellStyle name="Обычный 2 2 3 3 2 3 32 2" xfId="31211"/>
    <cellStyle name="Обычный 2 2 3 3 2 3 33" xfId="31212"/>
    <cellStyle name="Обычный 2 2 3 3 2 3 33 2" xfId="31213"/>
    <cellStyle name="Обычный 2 2 3 3 2 3 34" xfId="31214"/>
    <cellStyle name="Обычный 2 2 3 3 2 3 34 2" xfId="31215"/>
    <cellStyle name="Обычный 2 2 3 3 2 3 35" xfId="31216"/>
    <cellStyle name="Обычный 2 2 3 3 2 3 4" xfId="31217"/>
    <cellStyle name="Обычный 2 2 3 3 2 3 4 2" xfId="31218"/>
    <cellStyle name="Обычный 2 2 3 3 2 3 5" xfId="31219"/>
    <cellStyle name="Обычный 2 2 3 3 2 3 5 2" xfId="31220"/>
    <cellStyle name="Обычный 2 2 3 3 2 3 6" xfId="31221"/>
    <cellStyle name="Обычный 2 2 3 3 2 3 6 2" xfId="31222"/>
    <cellStyle name="Обычный 2 2 3 3 2 3 7" xfId="31223"/>
    <cellStyle name="Обычный 2 2 3 3 2 3 7 2" xfId="31224"/>
    <cellStyle name="Обычный 2 2 3 3 2 3 8" xfId="31225"/>
    <cellStyle name="Обычный 2 2 3 3 2 3 8 2" xfId="31226"/>
    <cellStyle name="Обычный 2 2 3 3 2 3 9" xfId="31227"/>
    <cellStyle name="Обычный 2 2 3 3 2 3 9 2" xfId="31228"/>
    <cellStyle name="Обычный 2 2 3 3 2 30" xfId="31229"/>
    <cellStyle name="Обычный 2 2 3 3 2 30 2" xfId="31230"/>
    <cellStyle name="Обычный 2 2 3 3 2 31" xfId="31231"/>
    <cellStyle name="Обычный 2 2 3 3 2 31 2" xfId="31232"/>
    <cellStyle name="Обычный 2 2 3 3 2 32" xfId="31233"/>
    <cellStyle name="Обычный 2 2 3 3 2 32 2" xfId="31234"/>
    <cellStyle name="Обычный 2 2 3 3 2 33" xfId="31235"/>
    <cellStyle name="Обычный 2 2 3 3 2 33 2" xfId="31236"/>
    <cellStyle name="Обычный 2 2 3 3 2 34" xfId="31237"/>
    <cellStyle name="Обычный 2 2 3 3 2 34 2" xfId="31238"/>
    <cellStyle name="Обычный 2 2 3 3 2 35" xfId="31239"/>
    <cellStyle name="Обычный 2 2 3 3 2 35 2" xfId="31240"/>
    <cellStyle name="Обычный 2 2 3 3 2 36" xfId="31241"/>
    <cellStyle name="Обычный 2 2 3 3 2 36 2" xfId="31242"/>
    <cellStyle name="Обычный 2 2 3 3 2 37" xfId="31243"/>
    <cellStyle name="Обычный 2 2 3 3 2 37 2" xfId="31244"/>
    <cellStyle name="Обычный 2 2 3 3 2 38" xfId="31245"/>
    <cellStyle name="Обычный 2 2 3 3 2 4" xfId="31246"/>
    <cellStyle name="Обычный 2 2 3 3 2 4 2" xfId="31247"/>
    <cellStyle name="Обычный 2 2 3 3 2 5" xfId="31248"/>
    <cellStyle name="Обычный 2 2 3 3 2 5 2" xfId="31249"/>
    <cellStyle name="Обычный 2 2 3 3 2 6" xfId="31250"/>
    <cellStyle name="Обычный 2 2 3 3 2 6 2" xfId="31251"/>
    <cellStyle name="Обычный 2 2 3 3 2 7" xfId="31252"/>
    <cellStyle name="Обычный 2 2 3 3 2 7 2" xfId="31253"/>
    <cellStyle name="Обычный 2 2 3 3 2 8" xfId="31254"/>
    <cellStyle name="Обычный 2 2 3 3 2 8 2" xfId="31255"/>
    <cellStyle name="Обычный 2 2 3 3 2 9" xfId="31256"/>
    <cellStyle name="Обычный 2 2 3 3 2 9 2" xfId="31257"/>
    <cellStyle name="Обычный 2 2 3 30" xfId="31258"/>
    <cellStyle name="Обычный 2 2 3 30 2" xfId="31259"/>
    <cellStyle name="Обычный 2 2 3 31" xfId="31260"/>
    <cellStyle name="Обычный 2 2 3 31 2" xfId="31261"/>
    <cellStyle name="Обычный 2 2 3 32" xfId="31262"/>
    <cellStyle name="Обычный 2 2 3 32 2" xfId="31263"/>
    <cellStyle name="Обычный 2 2 3 33" xfId="31264"/>
    <cellStyle name="Обычный 2 2 3 33 2" xfId="31265"/>
    <cellStyle name="Обычный 2 2 3 34" xfId="31266"/>
    <cellStyle name="Обычный 2 2 3 34 2" xfId="31267"/>
    <cellStyle name="Обычный 2 2 3 35" xfId="31268"/>
    <cellStyle name="Обычный 2 2 3 35 2" xfId="31269"/>
    <cellStyle name="Обычный 2 2 3 36" xfId="31270"/>
    <cellStyle name="Обычный 2 2 3 36 2" xfId="31271"/>
    <cellStyle name="Обычный 2 2 3 37" xfId="31272"/>
    <cellStyle name="Обычный 2 2 3 37 2" xfId="31273"/>
    <cellStyle name="Обычный 2 2 3 38" xfId="31274"/>
    <cellStyle name="Обычный 2 2 3 38 2" xfId="31275"/>
    <cellStyle name="Обычный 2 2 3 39" xfId="31276"/>
    <cellStyle name="Обычный 2 2 3 39 2" xfId="31277"/>
    <cellStyle name="Обычный 2 2 3 4" xfId="31278"/>
    <cellStyle name="Обычный 2 2 3 40" xfId="31279"/>
    <cellStyle name="Обычный 2 2 3 40 2" xfId="31280"/>
    <cellStyle name="Обычный 2 2 3 41" xfId="31281"/>
    <cellStyle name="Обычный 2 2 3 41 2" xfId="31282"/>
    <cellStyle name="Обычный 2 2 3 42" xfId="31283"/>
    <cellStyle name="Обычный 2 2 3 5" xfId="31284"/>
    <cellStyle name="Обычный 2 2 3 6" xfId="31285"/>
    <cellStyle name="Обычный 2 2 3 7" xfId="31286"/>
    <cellStyle name="Обычный 2 2 3 7 10" xfId="31287"/>
    <cellStyle name="Обычный 2 2 3 7 10 2" xfId="31288"/>
    <cellStyle name="Обычный 2 2 3 7 11" xfId="31289"/>
    <cellStyle name="Обычный 2 2 3 7 11 2" xfId="31290"/>
    <cellStyle name="Обычный 2 2 3 7 12" xfId="31291"/>
    <cellStyle name="Обычный 2 2 3 7 12 2" xfId="31292"/>
    <cellStyle name="Обычный 2 2 3 7 13" xfId="31293"/>
    <cellStyle name="Обычный 2 2 3 7 13 2" xfId="31294"/>
    <cellStyle name="Обычный 2 2 3 7 14" xfId="31295"/>
    <cellStyle name="Обычный 2 2 3 7 14 2" xfId="31296"/>
    <cellStyle name="Обычный 2 2 3 7 15" xfId="31297"/>
    <cellStyle name="Обычный 2 2 3 7 15 2" xfId="31298"/>
    <cellStyle name="Обычный 2 2 3 7 16" xfId="31299"/>
    <cellStyle name="Обычный 2 2 3 7 16 2" xfId="31300"/>
    <cellStyle name="Обычный 2 2 3 7 17" xfId="31301"/>
    <cellStyle name="Обычный 2 2 3 7 17 2" xfId="31302"/>
    <cellStyle name="Обычный 2 2 3 7 18" xfId="31303"/>
    <cellStyle name="Обычный 2 2 3 7 18 2" xfId="31304"/>
    <cellStyle name="Обычный 2 2 3 7 19" xfId="31305"/>
    <cellStyle name="Обычный 2 2 3 7 19 2" xfId="31306"/>
    <cellStyle name="Обычный 2 2 3 7 2" xfId="31307"/>
    <cellStyle name="Обычный 2 2 3 7 2 2" xfId="31308"/>
    <cellStyle name="Обычный 2 2 3 7 20" xfId="31309"/>
    <cellStyle name="Обычный 2 2 3 7 20 2" xfId="31310"/>
    <cellStyle name="Обычный 2 2 3 7 21" xfId="31311"/>
    <cellStyle name="Обычный 2 2 3 7 21 2" xfId="31312"/>
    <cellStyle name="Обычный 2 2 3 7 22" xfId="31313"/>
    <cellStyle name="Обычный 2 2 3 7 22 2" xfId="31314"/>
    <cellStyle name="Обычный 2 2 3 7 23" xfId="31315"/>
    <cellStyle name="Обычный 2 2 3 7 23 2" xfId="31316"/>
    <cellStyle name="Обычный 2 2 3 7 24" xfId="31317"/>
    <cellStyle name="Обычный 2 2 3 7 24 2" xfId="31318"/>
    <cellStyle name="Обычный 2 2 3 7 25" xfId="31319"/>
    <cellStyle name="Обычный 2 2 3 7 25 2" xfId="31320"/>
    <cellStyle name="Обычный 2 2 3 7 26" xfId="31321"/>
    <cellStyle name="Обычный 2 2 3 7 26 2" xfId="31322"/>
    <cellStyle name="Обычный 2 2 3 7 27" xfId="31323"/>
    <cellStyle name="Обычный 2 2 3 7 27 2" xfId="31324"/>
    <cellStyle name="Обычный 2 2 3 7 28" xfId="31325"/>
    <cellStyle name="Обычный 2 2 3 7 28 2" xfId="31326"/>
    <cellStyle name="Обычный 2 2 3 7 29" xfId="31327"/>
    <cellStyle name="Обычный 2 2 3 7 29 2" xfId="31328"/>
    <cellStyle name="Обычный 2 2 3 7 3" xfId="31329"/>
    <cellStyle name="Обычный 2 2 3 7 3 2" xfId="31330"/>
    <cellStyle name="Обычный 2 2 3 7 30" xfId="31331"/>
    <cellStyle name="Обычный 2 2 3 7 30 2" xfId="31332"/>
    <cellStyle name="Обычный 2 2 3 7 31" xfId="31333"/>
    <cellStyle name="Обычный 2 2 3 7 31 2" xfId="31334"/>
    <cellStyle name="Обычный 2 2 3 7 32" xfId="31335"/>
    <cellStyle name="Обычный 2 2 3 7 32 2" xfId="31336"/>
    <cellStyle name="Обычный 2 2 3 7 33" xfId="31337"/>
    <cellStyle name="Обычный 2 2 3 7 33 2" xfId="31338"/>
    <cellStyle name="Обычный 2 2 3 7 34" xfId="31339"/>
    <cellStyle name="Обычный 2 2 3 7 34 2" xfId="31340"/>
    <cellStyle name="Обычный 2 2 3 7 35" xfId="31341"/>
    <cellStyle name="Обычный 2 2 3 7 4" xfId="31342"/>
    <cellStyle name="Обычный 2 2 3 7 4 2" xfId="31343"/>
    <cellStyle name="Обычный 2 2 3 7 5" xfId="31344"/>
    <cellStyle name="Обычный 2 2 3 7 5 2" xfId="31345"/>
    <cellStyle name="Обычный 2 2 3 7 6" xfId="31346"/>
    <cellStyle name="Обычный 2 2 3 7 6 2" xfId="31347"/>
    <cellStyle name="Обычный 2 2 3 7 7" xfId="31348"/>
    <cellStyle name="Обычный 2 2 3 7 7 2" xfId="31349"/>
    <cellStyle name="Обычный 2 2 3 7 8" xfId="31350"/>
    <cellStyle name="Обычный 2 2 3 7 8 2" xfId="31351"/>
    <cellStyle name="Обычный 2 2 3 7 9" xfId="31352"/>
    <cellStyle name="Обычный 2 2 3 7 9 2" xfId="31353"/>
    <cellStyle name="Обычный 2 2 3 8" xfId="31354"/>
    <cellStyle name="Обычный 2 2 3 8 2" xfId="31355"/>
    <cellStyle name="Обычный 2 2 3 9" xfId="31356"/>
    <cellStyle name="Обычный 2 2 3 9 2" xfId="31357"/>
    <cellStyle name="Обычный 2 2 4" xfId="31358"/>
    <cellStyle name="Обычный 2 2 4 10" xfId="31359"/>
    <cellStyle name="Обычный 2 2 4 10 2" xfId="31360"/>
    <cellStyle name="Обычный 2 2 4 11" xfId="31361"/>
    <cellStyle name="Обычный 2 2 4 11 2" xfId="31362"/>
    <cellStyle name="Обычный 2 2 4 12" xfId="31363"/>
    <cellStyle name="Обычный 2 2 4 12 2" xfId="31364"/>
    <cellStyle name="Обычный 2 2 4 13" xfId="31365"/>
    <cellStyle name="Обычный 2 2 4 13 2" xfId="31366"/>
    <cellStyle name="Обычный 2 2 4 14" xfId="31367"/>
    <cellStyle name="Обычный 2 2 4 14 2" xfId="31368"/>
    <cellStyle name="Обычный 2 2 4 15" xfId="31369"/>
    <cellStyle name="Обычный 2 2 4 15 2" xfId="31370"/>
    <cellStyle name="Обычный 2 2 4 16" xfId="31371"/>
    <cellStyle name="Обычный 2 2 4 16 2" xfId="31372"/>
    <cellStyle name="Обычный 2 2 4 17" xfId="31373"/>
    <cellStyle name="Обычный 2 2 4 17 2" xfId="31374"/>
    <cellStyle name="Обычный 2 2 4 18" xfId="31375"/>
    <cellStyle name="Обычный 2 2 4 18 2" xfId="31376"/>
    <cellStyle name="Обычный 2 2 4 19" xfId="31377"/>
    <cellStyle name="Обычный 2 2 4 19 2" xfId="31378"/>
    <cellStyle name="Обычный 2 2 4 2" xfId="31379"/>
    <cellStyle name="Обычный 2 2 4 2 2" xfId="31380"/>
    <cellStyle name="Обычный 2 2 4 2 2 10" xfId="31381"/>
    <cellStyle name="Обычный 2 2 4 2 2 10 2" xfId="31382"/>
    <cellStyle name="Обычный 2 2 4 2 2 11" xfId="31383"/>
    <cellStyle name="Обычный 2 2 4 2 2 11 2" xfId="31384"/>
    <cellStyle name="Обычный 2 2 4 2 2 12" xfId="31385"/>
    <cellStyle name="Обычный 2 2 4 2 2 12 2" xfId="31386"/>
    <cellStyle name="Обычный 2 2 4 2 2 13" xfId="31387"/>
    <cellStyle name="Обычный 2 2 4 2 2 13 2" xfId="31388"/>
    <cellStyle name="Обычный 2 2 4 2 2 14" xfId="31389"/>
    <cellStyle name="Обычный 2 2 4 2 2 14 2" xfId="31390"/>
    <cellStyle name="Обычный 2 2 4 2 2 15" xfId="31391"/>
    <cellStyle name="Обычный 2 2 4 2 2 15 2" xfId="31392"/>
    <cellStyle name="Обычный 2 2 4 2 2 16" xfId="31393"/>
    <cellStyle name="Обычный 2 2 4 2 2 16 2" xfId="31394"/>
    <cellStyle name="Обычный 2 2 4 2 2 17" xfId="31395"/>
    <cellStyle name="Обычный 2 2 4 2 2 17 2" xfId="31396"/>
    <cellStyle name="Обычный 2 2 4 2 2 18" xfId="31397"/>
    <cellStyle name="Обычный 2 2 4 2 2 18 2" xfId="31398"/>
    <cellStyle name="Обычный 2 2 4 2 2 19" xfId="31399"/>
    <cellStyle name="Обычный 2 2 4 2 2 19 2" xfId="31400"/>
    <cellStyle name="Обычный 2 2 4 2 2 2" xfId="31401"/>
    <cellStyle name="Обычный 2 2 4 2 2 2 10" xfId="31402"/>
    <cellStyle name="Обычный 2 2 4 2 2 2 10 2" xfId="31403"/>
    <cellStyle name="Обычный 2 2 4 2 2 2 11" xfId="31404"/>
    <cellStyle name="Обычный 2 2 4 2 2 2 11 2" xfId="31405"/>
    <cellStyle name="Обычный 2 2 4 2 2 2 12" xfId="31406"/>
    <cellStyle name="Обычный 2 2 4 2 2 2 12 2" xfId="31407"/>
    <cellStyle name="Обычный 2 2 4 2 2 2 13" xfId="31408"/>
    <cellStyle name="Обычный 2 2 4 2 2 2 13 2" xfId="31409"/>
    <cellStyle name="Обычный 2 2 4 2 2 2 14" xfId="31410"/>
    <cellStyle name="Обычный 2 2 4 2 2 2 14 2" xfId="31411"/>
    <cellStyle name="Обычный 2 2 4 2 2 2 15" xfId="31412"/>
    <cellStyle name="Обычный 2 2 4 2 2 2 15 2" xfId="31413"/>
    <cellStyle name="Обычный 2 2 4 2 2 2 16" xfId="31414"/>
    <cellStyle name="Обычный 2 2 4 2 2 2 16 2" xfId="31415"/>
    <cellStyle name="Обычный 2 2 4 2 2 2 17" xfId="31416"/>
    <cellStyle name="Обычный 2 2 4 2 2 2 17 2" xfId="31417"/>
    <cellStyle name="Обычный 2 2 4 2 2 2 18" xfId="31418"/>
    <cellStyle name="Обычный 2 2 4 2 2 2 18 2" xfId="31419"/>
    <cellStyle name="Обычный 2 2 4 2 2 2 19" xfId="31420"/>
    <cellStyle name="Обычный 2 2 4 2 2 2 19 2" xfId="31421"/>
    <cellStyle name="Обычный 2 2 4 2 2 2 2" xfId="31422"/>
    <cellStyle name="Обычный 2 2 4 2 2 2 2 2" xfId="31423"/>
    <cellStyle name="Обычный 2 2 4 2 2 2 20" xfId="31424"/>
    <cellStyle name="Обычный 2 2 4 2 2 2 20 2" xfId="31425"/>
    <cellStyle name="Обычный 2 2 4 2 2 2 21" xfId="31426"/>
    <cellStyle name="Обычный 2 2 4 2 2 2 21 2" xfId="31427"/>
    <cellStyle name="Обычный 2 2 4 2 2 2 22" xfId="31428"/>
    <cellStyle name="Обычный 2 2 4 2 2 2 22 2" xfId="31429"/>
    <cellStyle name="Обычный 2 2 4 2 2 2 23" xfId="31430"/>
    <cellStyle name="Обычный 2 2 4 2 2 2 23 2" xfId="31431"/>
    <cellStyle name="Обычный 2 2 4 2 2 2 24" xfId="31432"/>
    <cellStyle name="Обычный 2 2 4 2 2 2 24 2" xfId="31433"/>
    <cellStyle name="Обычный 2 2 4 2 2 2 25" xfId="31434"/>
    <cellStyle name="Обычный 2 2 4 2 2 2 25 2" xfId="31435"/>
    <cellStyle name="Обычный 2 2 4 2 2 2 26" xfId="31436"/>
    <cellStyle name="Обычный 2 2 4 2 2 2 26 2" xfId="31437"/>
    <cellStyle name="Обычный 2 2 4 2 2 2 27" xfId="31438"/>
    <cellStyle name="Обычный 2 2 4 2 2 2 27 2" xfId="31439"/>
    <cellStyle name="Обычный 2 2 4 2 2 2 28" xfId="31440"/>
    <cellStyle name="Обычный 2 2 4 2 2 2 28 2" xfId="31441"/>
    <cellStyle name="Обычный 2 2 4 2 2 2 29" xfId="31442"/>
    <cellStyle name="Обычный 2 2 4 2 2 2 29 2" xfId="31443"/>
    <cellStyle name="Обычный 2 2 4 2 2 2 3" xfId="31444"/>
    <cellStyle name="Обычный 2 2 4 2 2 2 3 2" xfId="31445"/>
    <cellStyle name="Обычный 2 2 4 2 2 2 30" xfId="31446"/>
    <cellStyle name="Обычный 2 2 4 2 2 2 30 2" xfId="31447"/>
    <cellStyle name="Обычный 2 2 4 2 2 2 31" xfId="31448"/>
    <cellStyle name="Обычный 2 2 4 2 2 2 31 2" xfId="31449"/>
    <cellStyle name="Обычный 2 2 4 2 2 2 32" xfId="31450"/>
    <cellStyle name="Обычный 2 2 4 2 2 2 32 2" xfId="31451"/>
    <cellStyle name="Обычный 2 2 4 2 2 2 33" xfId="31452"/>
    <cellStyle name="Обычный 2 2 4 2 2 2 33 2" xfId="31453"/>
    <cellStyle name="Обычный 2 2 4 2 2 2 34" xfId="31454"/>
    <cellStyle name="Обычный 2 2 4 2 2 2 34 2" xfId="31455"/>
    <cellStyle name="Обычный 2 2 4 2 2 2 35" xfId="31456"/>
    <cellStyle name="Обычный 2 2 4 2 2 2 4" xfId="31457"/>
    <cellStyle name="Обычный 2 2 4 2 2 2 4 2" xfId="31458"/>
    <cellStyle name="Обычный 2 2 4 2 2 2 5" xfId="31459"/>
    <cellStyle name="Обычный 2 2 4 2 2 2 5 2" xfId="31460"/>
    <cellStyle name="Обычный 2 2 4 2 2 2 6" xfId="31461"/>
    <cellStyle name="Обычный 2 2 4 2 2 2 6 2" xfId="31462"/>
    <cellStyle name="Обычный 2 2 4 2 2 2 7" xfId="31463"/>
    <cellStyle name="Обычный 2 2 4 2 2 2 7 2" xfId="31464"/>
    <cellStyle name="Обычный 2 2 4 2 2 2 8" xfId="31465"/>
    <cellStyle name="Обычный 2 2 4 2 2 2 8 2" xfId="31466"/>
    <cellStyle name="Обычный 2 2 4 2 2 2 9" xfId="31467"/>
    <cellStyle name="Обычный 2 2 4 2 2 2 9 2" xfId="31468"/>
    <cellStyle name="Обычный 2 2 4 2 2 20" xfId="31469"/>
    <cellStyle name="Обычный 2 2 4 2 2 20 2" xfId="31470"/>
    <cellStyle name="Обычный 2 2 4 2 2 21" xfId="31471"/>
    <cellStyle name="Обычный 2 2 4 2 2 21 2" xfId="31472"/>
    <cellStyle name="Обычный 2 2 4 2 2 22" xfId="31473"/>
    <cellStyle name="Обычный 2 2 4 2 2 22 2" xfId="31474"/>
    <cellStyle name="Обычный 2 2 4 2 2 23" xfId="31475"/>
    <cellStyle name="Обычный 2 2 4 2 2 23 2" xfId="31476"/>
    <cellStyle name="Обычный 2 2 4 2 2 24" xfId="31477"/>
    <cellStyle name="Обычный 2 2 4 2 2 24 2" xfId="31478"/>
    <cellStyle name="Обычный 2 2 4 2 2 25" xfId="31479"/>
    <cellStyle name="Обычный 2 2 4 2 2 25 2" xfId="31480"/>
    <cellStyle name="Обычный 2 2 4 2 2 26" xfId="31481"/>
    <cellStyle name="Обычный 2 2 4 2 2 26 2" xfId="31482"/>
    <cellStyle name="Обычный 2 2 4 2 2 27" xfId="31483"/>
    <cellStyle name="Обычный 2 2 4 2 2 27 2" xfId="31484"/>
    <cellStyle name="Обычный 2 2 4 2 2 28" xfId="31485"/>
    <cellStyle name="Обычный 2 2 4 2 2 28 2" xfId="31486"/>
    <cellStyle name="Обычный 2 2 4 2 2 29" xfId="31487"/>
    <cellStyle name="Обычный 2 2 4 2 2 29 2" xfId="31488"/>
    <cellStyle name="Обычный 2 2 4 2 2 3" xfId="31489"/>
    <cellStyle name="Обычный 2 2 4 2 2 3 2" xfId="31490"/>
    <cellStyle name="Обычный 2 2 4 2 2 30" xfId="31491"/>
    <cellStyle name="Обычный 2 2 4 2 2 30 2" xfId="31492"/>
    <cellStyle name="Обычный 2 2 4 2 2 31" xfId="31493"/>
    <cellStyle name="Обычный 2 2 4 2 2 31 2" xfId="31494"/>
    <cellStyle name="Обычный 2 2 4 2 2 32" xfId="31495"/>
    <cellStyle name="Обычный 2 2 4 2 2 32 2" xfId="31496"/>
    <cellStyle name="Обычный 2 2 4 2 2 33" xfId="31497"/>
    <cellStyle name="Обычный 2 2 4 2 2 33 2" xfId="31498"/>
    <cellStyle name="Обычный 2 2 4 2 2 34" xfId="31499"/>
    <cellStyle name="Обычный 2 2 4 2 2 34 2" xfId="31500"/>
    <cellStyle name="Обычный 2 2 4 2 2 35" xfId="31501"/>
    <cellStyle name="Обычный 2 2 4 2 2 35 2" xfId="31502"/>
    <cellStyle name="Обычный 2 2 4 2 2 36" xfId="31503"/>
    <cellStyle name="Обычный 2 2 4 2 2 36 2" xfId="31504"/>
    <cellStyle name="Обычный 2 2 4 2 2 37" xfId="31505"/>
    <cellStyle name="Обычный 2 2 4 2 2 4" xfId="31506"/>
    <cellStyle name="Обычный 2 2 4 2 2 4 2" xfId="31507"/>
    <cellStyle name="Обычный 2 2 4 2 2 5" xfId="31508"/>
    <cellStyle name="Обычный 2 2 4 2 2 5 2" xfId="31509"/>
    <cellStyle name="Обычный 2 2 4 2 2 6" xfId="31510"/>
    <cellStyle name="Обычный 2 2 4 2 2 6 2" xfId="31511"/>
    <cellStyle name="Обычный 2 2 4 2 2 7" xfId="31512"/>
    <cellStyle name="Обычный 2 2 4 2 2 7 2" xfId="31513"/>
    <cellStyle name="Обычный 2 2 4 2 2 8" xfId="31514"/>
    <cellStyle name="Обычный 2 2 4 2 2 8 2" xfId="31515"/>
    <cellStyle name="Обычный 2 2 4 2 2 9" xfId="31516"/>
    <cellStyle name="Обычный 2 2 4 2 2 9 2" xfId="31517"/>
    <cellStyle name="Обычный 2 2 4 2 3" xfId="31518"/>
    <cellStyle name="Обычный 2 2 4 20" xfId="31519"/>
    <cellStyle name="Обычный 2 2 4 20 2" xfId="31520"/>
    <cellStyle name="Обычный 2 2 4 21" xfId="31521"/>
    <cellStyle name="Обычный 2 2 4 21 2" xfId="31522"/>
    <cellStyle name="Обычный 2 2 4 22" xfId="31523"/>
    <cellStyle name="Обычный 2 2 4 22 2" xfId="31524"/>
    <cellStyle name="Обычный 2 2 4 23" xfId="31525"/>
    <cellStyle name="Обычный 2 2 4 23 2" xfId="31526"/>
    <cellStyle name="Обычный 2 2 4 24" xfId="31527"/>
    <cellStyle name="Обычный 2 2 4 24 2" xfId="31528"/>
    <cellStyle name="Обычный 2 2 4 25" xfId="31529"/>
    <cellStyle name="Обычный 2 2 4 25 2" xfId="31530"/>
    <cellStyle name="Обычный 2 2 4 26" xfId="31531"/>
    <cellStyle name="Обычный 2 2 4 26 2" xfId="31532"/>
    <cellStyle name="Обычный 2 2 4 27" xfId="31533"/>
    <cellStyle name="Обычный 2 2 4 27 2" xfId="31534"/>
    <cellStyle name="Обычный 2 2 4 28" xfId="31535"/>
    <cellStyle name="Обычный 2 2 4 28 2" xfId="31536"/>
    <cellStyle name="Обычный 2 2 4 29" xfId="31537"/>
    <cellStyle name="Обычный 2 2 4 29 2" xfId="31538"/>
    <cellStyle name="Обычный 2 2 4 3" xfId="31539"/>
    <cellStyle name="Обычный 2 2 4 3 10" xfId="31540"/>
    <cellStyle name="Обычный 2 2 4 3 10 2" xfId="31541"/>
    <cellStyle name="Обычный 2 2 4 3 11" xfId="31542"/>
    <cellStyle name="Обычный 2 2 4 3 11 2" xfId="31543"/>
    <cellStyle name="Обычный 2 2 4 3 12" xfId="31544"/>
    <cellStyle name="Обычный 2 2 4 3 12 2" xfId="31545"/>
    <cellStyle name="Обычный 2 2 4 3 13" xfId="31546"/>
    <cellStyle name="Обычный 2 2 4 3 13 2" xfId="31547"/>
    <cellStyle name="Обычный 2 2 4 3 14" xfId="31548"/>
    <cellStyle name="Обычный 2 2 4 3 14 2" xfId="31549"/>
    <cellStyle name="Обычный 2 2 4 3 15" xfId="31550"/>
    <cellStyle name="Обычный 2 2 4 3 15 2" xfId="31551"/>
    <cellStyle name="Обычный 2 2 4 3 16" xfId="31552"/>
    <cellStyle name="Обычный 2 2 4 3 16 2" xfId="31553"/>
    <cellStyle name="Обычный 2 2 4 3 17" xfId="31554"/>
    <cellStyle name="Обычный 2 2 4 3 17 2" xfId="31555"/>
    <cellStyle name="Обычный 2 2 4 3 18" xfId="31556"/>
    <cellStyle name="Обычный 2 2 4 3 18 2" xfId="31557"/>
    <cellStyle name="Обычный 2 2 4 3 19" xfId="31558"/>
    <cellStyle name="Обычный 2 2 4 3 19 2" xfId="31559"/>
    <cellStyle name="Обычный 2 2 4 3 2" xfId="31560"/>
    <cellStyle name="Обычный 2 2 4 3 2 2" xfId="31561"/>
    <cellStyle name="Обычный 2 2 4 3 20" xfId="31562"/>
    <cellStyle name="Обычный 2 2 4 3 20 2" xfId="31563"/>
    <cellStyle name="Обычный 2 2 4 3 21" xfId="31564"/>
    <cellStyle name="Обычный 2 2 4 3 21 2" xfId="31565"/>
    <cellStyle name="Обычный 2 2 4 3 22" xfId="31566"/>
    <cellStyle name="Обычный 2 2 4 3 22 2" xfId="31567"/>
    <cellStyle name="Обычный 2 2 4 3 23" xfId="31568"/>
    <cellStyle name="Обычный 2 2 4 3 23 2" xfId="31569"/>
    <cellStyle name="Обычный 2 2 4 3 24" xfId="31570"/>
    <cellStyle name="Обычный 2 2 4 3 24 2" xfId="31571"/>
    <cellStyle name="Обычный 2 2 4 3 25" xfId="31572"/>
    <cellStyle name="Обычный 2 2 4 3 25 2" xfId="31573"/>
    <cellStyle name="Обычный 2 2 4 3 26" xfId="31574"/>
    <cellStyle name="Обычный 2 2 4 3 26 2" xfId="31575"/>
    <cellStyle name="Обычный 2 2 4 3 27" xfId="31576"/>
    <cellStyle name="Обычный 2 2 4 3 27 2" xfId="31577"/>
    <cellStyle name="Обычный 2 2 4 3 28" xfId="31578"/>
    <cellStyle name="Обычный 2 2 4 3 28 2" xfId="31579"/>
    <cellStyle name="Обычный 2 2 4 3 29" xfId="31580"/>
    <cellStyle name="Обычный 2 2 4 3 29 2" xfId="31581"/>
    <cellStyle name="Обычный 2 2 4 3 3" xfId="31582"/>
    <cellStyle name="Обычный 2 2 4 3 3 2" xfId="31583"/>
    <cellStyle name="Обычный 2 2 4 3 30" xfId="31584"/>
    <cellStyle name="Обычный 2 2 4 3 30 2" xfId="31585"/>
    <cellStyle name="Обычный 2 2 4 3 31" xfId="31586"/>
    <cellStyle name="Обычный 2 2 4 3 31 2" xfId="31587"/>
    <cellStyle name="Обычный 2 2 4 3 32" xfId="31588"/>
    <cellStyle name="Обычный 2 2 4 3 32 2" xfId="31589"/>
    <cellStyle name="Обычный 2 2 4 3 33" xfId="31590"/>
    <cellStyle name="Обычный 2 2 4 3 33 2" xfId="31591"/>
    <cellStyle name="Обычный 2 2 4 3 34" xfId="31592"/>
    <cellStyle name="Обычный 2 2 4 3 34 2" xfId="31593"/>
    <cellStyle name="Обычный 2 2 4 3 35" xfId="31594"/>
    <cellStyle name="Обычный 2 2 4 3 4" xfId="31595"/>
    <cellStyle name="Обычный 2 2 4 3 4 2" xfId="31596"/>
    <cellStyle name="Обычный 2 2 4 3 5" xfId="31597"/>
    <cellStyle name="Обычный 2 2 4 3 5 2" xfId="31598"/>
    <cellStyle name="Обычный 2 2 4 3 6" xfId="31599"/>
    <cellStyle name="Обычный 2 2 4 3 6 2" xfId="31600"/>
    <cellStyle name="Обычный 2 2 4 3 7" xfId="31601"/>
    <cellStyle name="Обычный 2 2 4 3 7 2" xfId="31602"/>
    <cellStyle name="Обычный 2 2 4 3 8" xfId="31603"/>
    <cellStyle name="Обычный 2 2 4 3 8 2" xfId="31604"/>
    <cellStyle name="Обычный 2 2 4 3 9" xfId="31605"/>
    <cellStyle name="Обычный 2 2 4 3 9 2" xfId="31606"/>
    <cellStyle name="Обычный 2 2 4 30" xfId="31607"/>
    <cellStyle name="Обычный 2 2 4 30 2" xfId="31608"/>
    <cellStyle name="Обычный 2 2 4 31" xfId="31609"/>
    <cellStyle name="Обычный 2 2 4 31 2" xfId="31610"/>
    <cellStyle name="Обычный 2 2 4 32" xfId="31611"/>
    <cellStyle name="Обычный 2 2 4 32 2" xfId="31612"/>
    <cellStyle name="Обычный 2 2 4 33" xfId="31613"/>
    <cellStyle name="Обычный 2 2 4 33 2" xfId="31614"/>
    <cellStyle name="Обычный 2 2 4 34" xfId="31615"/>
    <cellStyle name="Обычный 2 2 4 34 2" xfId="31616"/>
    <cellStyle name="Обычный 2 2 4 35" xfId="31617"/>
    <cellStyle name="Обычный 2 2 4 35 2" xfId="31618"/>
    <cellStyle name="Обычный 2 2 4 36" xfId="31619"/>
    <cellStyle name="Обычный 2 2 4 36 2" xfId="31620"/>
    <cellStyle name="Обычный 2 2 4 37" xfId="31621"/>
    <cellStyle name="Обычный 2 2 4 37 2" xfId="31622"/>
    <cellStyle name="Обычный 2 2 4 38" xfId="31623"/>
    <cellStyle name="Обычный 2 2 4 4" xfId="31624"/>
    <cellStyle name="Обычный 2 2 4 4 2" xfId="31625"/>
    <cellStyle name="Обычный 2 2 4 5" xfId="31626"/>
    <cellStyle name="Обычный 2 2 4 5 2" xfId="31627"/>
    <cellStyle name="Обычный 2 2 4 6" xfId="31628"/>
    <cellStyle name="Обычный 2 2 4 6 2" xfId="31629"/>
    <cellStyle name="Обычный 2 2 4 7" xfId="31630"/>
    <cellStyle name="Обычный 2 2 4 7 2" xfId="31631"/>
    <cellStyle name="Обычный 2 2 4 8" xfId="31632"/>
    <cellStyle name="Обычный 2 2 4 8 2" xfId="31633"/>
    <cellStyle name="Обычный 2 2 4 9" xfId="31634"/>
    <cellStyle name="Обычный 2 2 4 9 2" xfId="31635"/>
    <cellStyle name="Обычный 2 2 5" xfId="31636"/>
    <cellStyle name="Обычный 2 2 5 10" xfId="31637"/>
    <cellStyle name="Обычный 2 2 5 10 2" xfId="31638"/>
    <cellStyle name="Обычный 2 2 5 11" xfId="31639"/>
    <cellStyle name="Обычный 2 2 5 11 2" xfId="31640"/>
    <cellStyle name="Обычный 2 2 5 12" xfId="31641"/>
    <cellStyle name="Обычный 2 2 5 12 2" xfId="31642"/>
    <cellStyle name="Обычный 2 2 5 13" xfId="31643"/>
    <cellStyle name="Обычный 2 2 5 13 2" xfId="31644"/>
    <cellStyle name="Обычный 2 2 5 14" xfId="31645"/>
    <cellStyle name="Обычный 2 2 5 14 2" xfId="31646"/>
    <cellStyle name="Обычный 2 2 5 15" xfId="31647"/>
    <cellStyle name="Обычный 2 2 5 15 2" xfId="31648"/>
    <cellStyle name="Обычный 2 2 5 16" xfId="31649"/>
    <cellStyle name="Обычный 2 2 5 16 2" xfId="31650"/>
    <cellStyle name="Обычный 2 2 5 17" xfId="31651"/>
    <cellStyle name="Обычный 2 2 5 17 2" xfId="31652"/>
    <cellStyle name="Обычный 2 2 5 18" xfId="31653"/>
    <cellStyle name="Обычный 2 2 5 18 2" xfId="31654"/>
    <cellStyle name="Обычный 2 2 5 19" xfId="31655"/>
    <cellStyle name="Обычный 2 2 5 19 2" xfId="31656"/>
    <cellStyle name="Обычный 2 2 5 2" xfId="31657"/>
    <cellStyle name="Обычный 2 2 5 2 10" xfId="31658"/>
    <cellStyle name="Обычный 2 2 5 2 10 2" xfId="31659"/>
    <cellStyle name="Обычный 2 2 5 2 11" xfId="31660"/>
    <cellStyle name="Обычный 2 2 5 2 11 2" xfId="31661"/>
    <cellStyle name="Обычный 2 2 5 2 12" xfId="31662"/>
    <cellStyle name="Обычный 2 2 5 2 12 2" xfId="31663"/>
    <cellStyle name="Обычный 2 2 5 2 13" xfId="31664"/>
    <cellStyle name="Обычный 2 2 5 2 13 2" xfId="31665"/>
    <cellStyle name="Обычный 2 2 5 2 14" xfId="31666"/>
    <cellStyle name="Обычный 2 2 5 2 14 2" xfId="31667"/>
    <cellStyle name="Обычный 2 2 5 2 15" xfId="31668"/>
    <cellStyle name="Обычный 2 2 5 2 15 2" xfId="31669"/>
    <cellStyle name="Обычный 2 2 5 2 16" xfId="31670"/>
    <cellStyle name="Обычный 2 2 5 2 16 2" xfId="31671"/>
    <cellStyle name="Обычный 2 2 5 2 17" xfId="31672"/>
    <cellStyle name="Обычный 2 2 5 2 17 2" xfId="31673"/>
    <cellStyle name="Обычный 2 2 5 2 18" xfId="31674"/>
    <cellStyle name="Обычный 2 2 5 2 18 2" xfId="31675"/>
    <cellStyle name="Обычный 2 2 5 2 19" xfId="31676"/>
    <cellStyle name="Обычный 2 2 5 2 19 2" xfId="31677"/>
    <cellStyle name="Обычный 2 2 5 2 2" xfId="31678"/>
    <cellStyle name="Обычный 2 2 5 2 2 10" xfId="31679"/>
    <cellStyle name="Обычный 2 2 5 2 2 10 2" xfId="31680"/>
    <cellStyle name="Обычный 2 2 5 2 2 11" xfId="31681"/>
    <cellStyle name="Обычный 2 2 5 2 2 11 2" xfId="31682"/>
    <cellStyle name="Обычный 2 2 5 2 2 12" xfId="31683"/>
    <cellStyle name="Обычный 2 2 5 2 2 12 2" xfId="31684"/>
    <cellStyle name="Обычный 2 2 5 2 2 13" xfId="31685"/>
    <cellStyle name="Обычный 2 2 5 2 2 13 2" xfId="31686"/>
    <cellStyle name="Обычный 2 2 5 2 2 14" xfId="31687"/>
    <cellStyle name="Обычный 2 2 5 2 2 14 2" xfId="31688"/>
    <cellStyle name="Обычный 2 2 5 2 2 15" xfId="31689"/>
    <cellStyle name="Обычный 2 2 5 2 2 15 2" xfId="31690"/>
    <cellStyle name="Обычный 2 2 5 2 2 16" xfId="31691"/>
    <cellStyle name="Обычный 2 2 5 2 2 16 2" xfId="31692"/>
    <cellStyle name="Обычный 2 2 5 2 2 17" xfId="31693"/>
    <cellStyle name="Обычный 2 2 5 2 2 17 2" xfId="31694"/>
    <cellStyle name="Обычный 2 2 5 2 2 18" xfId="31695"/>
    <cellStyle name="Обычный 2 2 5 2 2 18 2" xfId="31696"/>
    <cellStyle name="Обычный 2 2 5 2 2 19" xfId="31697"/>
    <cellStyle name="Обычный 2 2 5 2 2 19 2" xfId="31698"/>
    <cellStyle name="Обычный 2 2 5 2 2 2" xfId="31699"/>
    <cellStyle name="Обычный 2 2 5 2 2 2 2" xfId="31700"/>
    <cellStyle name="Обычный 2 2 5 2 2 20" xfId="31701"/>
    <cellStyle name="Обычный 2 2 5 2 2 20 2" xfId="31702"/>
    <cellStyle name="Обычный 2 2 5 2 2 21" xfId="31703"/>
    <cellStyle name="Обычный 2 2 5 2 2 21 2" xfId="31704"/>
    <cellStyle name="Обычный 2 2 5 2 2 22" xfId="31705"/>
    <cellStyle name="Обычный 2 2 5 2 2 22 2" xfId="31706"/>
    <cellStyle name="Обычный 2 2 5 2 2 23" xfId="31707"/>
    <cellStyle name="Обычный 2 2 5 2 2 23 2" xfId="31708"/>
    <cellStyle name="Обычный 2 2 5 2 2 24" xfId="31709"/>
    <cellStyle name="Обычный 2 2 5 2 2 24 2" xfId="31710"/>
    <cellStyle name="Обычный 2 2 5 2 2 25" xfId="31711"/>
    <cellStyle name="Обычный 2 2 5 2 2 25 2" xfId="31712"/>
    <cellStyle name="Обычный 2 2 5 2 2 26" xfId="31713"/>
    <cellStyle name="Обычный 2 2 5 2 2 26 2" xfId="31714"/>
    <cellStyle name="Обычный 2 2 5 2 2 27" xfId="31715"/>
    <cellStyle name="Обычный 2 2 5 2 2 27 2" xfId="31716"/>
    <cellStyle name="Обычный 2 2 5 2 2 28" xfId="31717"/>
    <cellStyle name="Обычный 2 2 5 2 2 28 2" xfId="31718"/>
    <cellStyle name="Обычный 2 2 5 2 2 29" xfId="31719"/>
    <cellStyle name="Обычный 2 2 5 2 2 29 2" xfId="31720"/>
    <cellStyle name="Обычный 2 2 5 2 2 3" xfId="31721"/>
    <cellStyle name="Обычный 2 2 5 2 2 3 2" xfId="31722"/>
    <cellStyle name="Обычный 2 2 5 2 2 30" xfId="31723"/>
    <cellStyle name="Обычный 2 2 5 2 2 30 2" xfId="31724"/>
    <cellStyle name="Обычный 2 2 5 2 2 31" xfId="31725"/>
    <cellStyle name="Обычный 2 2 5 2 2 31 2" xfId="31726"/>
    <cellStyle name="Обычный 2 2 5 2 2 32" xfId="31727"/>
    <cellStyle name="Обычный 2 2 5 2 2 32 2" xfId="31728"/>
    <cellStyle name="Обычный 2 2 5 2 2 33" xfId="31729"/>
    <cellStyle name="Обычный 2 2 5 2 2 33 2" xfId="31730"/>
    <cellStyle name="Обычный 2 2 5 2 2 34" xfId="31731"/>
    <cellStyle name="Обычный 2 2 5 2 2 34 2" xfId="31732"/>
    <cellStyle name="Обычный 2 2 5 2 2 35" xfId="31733"/>
    <cellStyle name="Обычный 2 2 5 2 2 4" xfId="31734"/>
    <cellStyle name="Обычный 2 2 5 2 2 4 2" xfId="31735"/>
    <cellStyle name="Обычный 2 2 5 2 2 5" xfId="31736"/>
    <cellStyle name="Обычный 2 2 5 2 2 5 2" xfId="31737"/>
    <cellStyle name="Обычный 2 2 5 2 2 6" xfId="31738"/>
    <cellStyle name="Обычный 2 2 5 2 2 6 2" xfId="31739"/>
    <cellStyle name="Обычный 2 2 5 2 2 7" xfId="31740"/>
    <cellStyle name="Обычный 2 2 5 2 2 7 2" xfId="31741"/>
    <cellStyle name="Обычный 2 2 5 2 2 8" xfId="31742"/>
    <cellStyle name="Обычный 2 2 5 2 2 8 2" xfId="31743"/>
    <cellStyle name="Обычный 2 2 5 2 2 9" xfId="31744"/>
    <cellStyle name="Обычный 2 2 5 2 2 9 2" xfId="31745"/>
    <cellStyle name="Обычный 2 2 5 2 20" xfId="31746"/>
    <cellStyle name="Обычный 2 2 5 2 20 2" xfId="31747"/>
    <cellStyle name="Обычный 2 2 5 2 21" xfId="31748"/>
    <cellStyle name="Обычный 2 2 5 2 21 2" xfId="31749"/>
    <cellStyle name="Обычный 2 2 5 2 22" xfId="31750"/>
    <cellStyle name="Обычный 2 2 5 2 22 2" xfId="31751"/>
    <cellStyle name="Обычный 2 2 5 2 23" xfId="31752"/>
    <cellStyle name="Обычный 2 2 5 2 23 2" xfId="31753"/>
    <cellStyle name="Обычный 2 2 5 2 24" xfId="31754"/>
    <cellStyle name="Обычный 2 2 5 2 24 2" xfId="31755"/>
    <cellStyle name="Обычный 2 2 5 2 25" xfId="31756"/>
    <cellStyle name="Обычный 2 2 5 2 25 2" xfId="31757"/>
    <cellStyle name="Обычный 2 2 5 2 26" xfId="31758"/>
    <cellStyle name="Обычный 2 2 5 2 26 2" xfId="31759"/>
    <cellStyle name="Обычный 2 2 5 2 27" xfId="31760"/>
    <cellStyle name="Обычный 2 2 5 2 27 2" xfId="31761"/>
    <cellStyle name="Обычный 2 2 5 2 28" xfId="31762"/>
    <cellStyle name="Обычный 2 2 5 2 28 2" xfId="31763"/>
    <cellStyle name="Обычный 2 2 5 2 29" xfId="31764"/>
    <cellStyle name="Обычный 2 2 5 2 29 2" xfId="31765"/>
    <cellStyle name="Обычный 2 2 5 2 3" xfId="31766"/>
    <cellStyle name="Обычный 2 2 5 2 3 2" xfId="31767"/>
    <cellStyle name="Обычный 2 2 5 2 30" xfId="31768"/>
    <cellStyle name="Обычный 2 2 5 2 30 2" xfId="31769"/>
    <cellStyle name="Обычный 2 2 5 2 31" xfId="31770"/>
    <cellStyle name="Обычный 2 2 5 2 31 2" xfId="31771"/>
    <cellStyle name="Обычный 2 2 5 2 32" xfId="31772"/>
    <cellStyle name="Обычный 2 2 5 2 32 2" xfId="31773"/>
    <cellStyle name="Обычный 2 2 5 2 33" xfId="31774"/>
    <cellStyle name="Обычный 2 2 5 2 33 2" xfId="31775"/>
    <cellStyle name="Обычный 2 2 5 2 34" xfId="31776"/>
    <cellStyle name="Обычный 2 2 5 2 34 2" xfId="31777"/>
    <cellStyle name="Обычный 2 2 5 2 35" xfId="31778"/>
    <cellStyle name="Обычный 2 2 5 2 35 2" xfId="31779"/>
    <cellStyle name="Обычный 2 2 5 2 36" xfId="31780"/>
    <cellStyle name="Обычный 2 2 5 2 36 2" xfId="31781"/>
    <cellStyle name="Обычный 2 2 5 2 37" xfId="31782"/>
    <cellStyle name="Обычный 2 2 5 2 4" xfId="31783"/>
    <cellStyle name="Обычный 2 2 5 2 4 2" xfId="31784"/>
    <cellStyle name="Обычный 2 2 5 2 5" xfId="31785"/>
    <cellStyle name="Обычный 2 2 5 2 5 2" xfId="31786"/>
    <cellStyle name="Обычный 2 2 5 2 6" xfId="31787"/>
    <cellStyle name="Обычный 2 2 5 2 6 2" xfId="31788"/>
    <cellStyle name="Обычный 2 2 5 2 7" xfId="31789"/>
    <cellStyle name="Обычный 2 2 5 2 7 2" xfId="31790"/>
    <cellStyle name="Обычный 2 2 5 2 8" xfId="31791"/>
    <cellStyle name="Обычный 2 2 5 2 8 2" xfId="31792"/>
    <cellStyle name="Обычный 2 2 5 2 9" xfId="31793"/>
    <cellStyle name="Обычный 2 2 5 2 9 2" xfId="31794"/>
    <cellStyle name="Обычный 2 2 5 20" xfId="31795"/>
    <cellStyle name="Обычный 2 2 5 20 2" xfId="31796"/>
    <cellStyle name="Обычный 2 2 5 21" xfId="31797"/>
    <cellStyle name="Обычный 2 2 5 21 2" xfId="31798"/>
    <cellStyle name="Обычный 2 2 5 22" xfId="31799"/>
    <cellStyle name="Обычный 2 2 5 22 2" xfId="31800"/>
    <cellStyle name="Обычный 2 2 5 23" xfId="31801"/>
    <cellStyle name="Обычный 2 2 5 23 2" xfId="31802"/>
    <cellStyle name="Обычный 2 2 5 24" xfId="31803"/>
    <cellStyle name="Обычный 2 2 5 24 2" xfId="31804"/>
    <cellStyle name="Обычный 2 2 5 25" xfId="31805"/>
    <cellStyle name="Обычный 2 2 5 25 2" xfId="31806"/>
    <cellStyle name="Обычный 2 2 5 26" xfId="31807"/>
    <cellStyle name="Обычный 2 2 5 26 2" xfId="31808"/>
    <cellStyle name="Обычный 2 2 5 27" xfId="31809"/>
    <cellStyle name="Обычный 2 2 5 27 2" xfId="31810"/>
    <cellStyle name="Обычный 2 2 5 28" xfId="31811"/>
    <cellStyle name="Обычный 2 2 5 28 2" xfId="31812"/>
    <cellStyle name="Обычный 2 2 5 29" xfId="31813"/>
    <cellStyle name="Обычный 2 2 5 29 2" xfId="31814"/>
    <cellStyle name="Обычный 2 2 5 3" xfId="31815"/>
    <cellStyle name="Обычный 2 2 5 3 10" xfId="31816"/>
    <cellStyle name="Обычный 2 2 5 3 10 2" xfId="31817"/>
    <cellStyle name="Обычный 2 2 5 3 11" xfId="31818"/>
    <cellStyle name="Обычный 2 2 5 3 11 2" xfId="31819"/>
    <cellStyle name="Обычный 2 2 5 3 12" xfId="31820"/>
    <cellStyle name="Обычный 2 2 5 3 12 2" xfId="31821"/>
    <cellStyle name="Обычный 2 2 5 3 13" xfId="31822"/>
    <cellStyle name="Обычный 2 2 5 3 13 2" xfId="31823"/>
    <cellStyle name="Обычный 2 2 5 3 14" xfId="31824"/>
    <cellStyle name="Обычный 2 2 5 3 14 2" xfId="31825"/>
    <cellStyle name="Обычный 2 2 5 3 15" xfId="31826"/>
    <cellStyle name="Обычный 2 2 5 3 15 2" xfId="31827"/>
    <cellStyle name="Обычный 2 2 5 3 16" xfId="31828"/>
    <cellStyle name="Обычный 2 2 5 3 16 2" xfId="31829"/>
    <cellStyle name="Обычный 2 2 5 3 17" xfId="31830"/>
    <cellStyle name="Обычный 2 2 5 3 17 2" xfId="31831"/>
    <cellStyle name="Обычный 2 2 5 3 18" xfId="31832"/>
    <cellStyle name="Обычный 2 2 5 3 18 2" xfId="31833"/>
    <cellStyle name="Обычный 2 2 5 3 19" xfId="31834"/>
    <cellStyle name="Обычный 2 2 5 3 19 2" xfId="31835"/>
    <cellStyle name="Обычный 2 2 5 3 2" xfId="31836"/>
    <cellStyle name="Обычный 2 2 5 3 2 2" xfId="31837"/>
    <cellStyle name="Обычный 2 2 5 3 20" xfId="31838"/>
    <cellStyle name="Обычный 2 2 5 3 20 2" xfId="31839"/>
    <cellStyle name="Обычный 2 2 5 3 21" xfId="31840"/>
    <cellStyle name="Обычный 2 2 5 3 21 2" xfId="31841"/>
    <cellStyle name="Обычный 2 2 5 3 22" xfId="31842"/>
    <cellStyle name="Обычный 2 2 5 3 22 2" xfId="31843"/>
    <cellStyle name="Обычный 2 2 5 3 23" xfId="31844"/>
    <cellStyle name="Обычный 2 2 5 3 23 2" xfId="31845"/>
    <cellStyle name="Обычный 2 2 5 3 24" xfId="31846"/>
    <cellStyle name="Обычный 2 2 5 3 24 2" xfId="31847"/>
    <cellStyle name="Обычный 2 2 5 3 25" xfId="31848"/>
    <cellStyle name="Обычный 2 2 5 3 25 2" xfId="31849"/>
    <cellStyle name="Обычный 2 2 5 3 26" xfId="31850"/>
    <cellStyle name="Обычный 2 2 5 3 26 2" xfId="31851"/>
    <cellStyle name="Обычный 2 2 5 3 27" xfId="31852"/>
    <cellStyle name="Обычный 2 2 5 3 27 2" xfId="31853"/>
    <cellStyle name="Обычный 2 2 5 3 28" xfId="31854"/>
    <cellStyle name="Обычный 2 2 5 3 28 2" xfId="31855"/>
    <cellStyle name="Обычный 2 2 5 3 29" xfId="31856"/>
    <cellStyle name="Обычный 2 2 5 3 29 2" xfId="31857"/>
    <cellStyle name="Обычный 2 2 5 3 3" xfId="31858"/>
    <cellStyle name="Обычный 2 2 5 3 3 2" xfId="31859"/>
    <cellStyle name="Обычный 2 2 5 3 30" xfId="31860"/>
    <cellStyle name="Обычный 2 2 5 3 30 2" xfId="31861"/>
    <cellStyle name="Обычный 2 2 5 3 31" xfId="31862"/>
    <cellStyle name="Обычный 2 2 5 3 31 2" xfId="31863"/>
    <cellStyle name="Обычный 2 2 5 3 32" xfId="31864"/>
    <cellStyle name="Обычный 2 2 5 3 32 2" xfId="31865"/>
    <cellStyle name="Обычный 2 2 5 3 33" xfId="31866"/>
    <cellStyle name="Обычный 2 2 5 3 33 2" xfId="31867"/>
    <cellStyle name="Обычный 2 2 5 3 34" xfId="31868"/>
    <cellStyle name="Обычный 2 2 5 3 34 2" xfId="31869"/>
    <cellStyle name="Обычный 2 2 5 3 35" xfId="31870"/>
    <cellStyle name="Обычный 2 2 5 3 4" xfId="31871"/>
    <cellStyle name="Обычный 2 2 5 3 4 2" xfId="31872"/>
    <cellStyle name="Обычный 2 2 5 3 5" xfId="31873"/>
    <cellStyle name="Обычный 2 2 5 3 5 2" xfId="31874"/>
    <cellStyle name="Обычный 2 2 5 3 6" xfId="31875"/>
    <cellStyle name="Обычный 2 2 5 3 6 2" xfId="31876"/>
    <cellStyle name="Обычный 2 2 5 3 7" xfId="31877"/>
    <cellStyle name="Обычный 2 2 5 3 7 2" xfId="31878"/>
    <cellStyle name="Обычный 2 2 5 3 8" xfId="31879"/>
    <cellStyle name="Обычный 2 2 5 3 8 2" xfId="31880"/>
    <cellStyle name="Обычный 2 2 5 3 9" xfId="31881"/>
    <cellStyle name="Обычный 2 2 5 3 9 2" xfId="31882"/>
    <cellStyle name="Обычный 2 2 5 30" xfId="31883"/>
    <cellStyle name="Обычный 2 2 5 30 2" xfId="31884"/>
    <cellStyle name="Обычный 2 2 5 31" xfId="31885"/>
    <cellStyle name="Обычный 2 2 5 31 2" xfId="31886"/>
    <cellStyle name="Обычный 2 2 5 32" xfId="31887"/>
    <cellStyle name="Обычный 2 2 5 32 2" xfId="31888"/>
    <cellStyle name="Обычный 2 2 5 33" xfId="31889"/>
    <cellStyle name="Обычный 2 2 5 33 2" xfId="31890"/>
    <cellStyle name="Обычный 2 2 5 34" xfId="31891"/>
    <cellStyle name="Обычный 2 2 5 34 2" xfId="31892"/>
    <cellStyle name="Обычный 2 2 5 35" xfId="31893"/>
    <cellStyle name="Обычный 2 2 5 35 2" xfId="31894"/>
    <cellStyle name="Обычный 2 2 5 36" xfId="31895"/>
    <cellStyle name="Обычный 2 2 5 36 2" xfId="31896"/>
    <cellStyle name="Обычный 2 2 5 37" xfId="31897"/>
    <cellStyle name="Обычный 2 2 5 37 2" xfId="31898"/>
    <cellStyle name="Обычный 2 2 5 38" xfId="31899"/>
    <cellStyle name="Обычный 2 2 5 4" xfId="31900"/>
    <cellStyle name="Обычный 2 2 5 4 2" xfId="31901"/>
    <cellStyle name="Обычный 2 2 5 5" xfId="31902"/>
    <cellStyle name="Обычный 2 2 5 5 2" xfId="31903"/>
    <cellStyle name="Обычный 2 2 5 6" xfId="31904"/>
    <cellStyle name="Обычный 2 2 5 6 2" xfId="31905"/>
    <cellStyle name="Обычный 2 2 5 7" xfId="31906"/>
    <cellStyle name="Обычный 2 2 5 7 2" xfId="31907"/>
    <cellStyle name="Обычный 2 2 5 8" xfId="31908"/>
    <cellStyle name="Обычный 2 2 5 8 2" xfId="31909"/>
    <cellStyle name="Обычный 2 2 5 9" xfId="31910"/>
    <cellStyle name="Обычный 2 2 5 9 2" xfId="31911"/>
    <cellStyle name="Обычный 2 2 6" xfId="31912"/>
    <cellStyle name="Обычный 2 2 6 10" xfId="31913"/>
    <cellStyle name="Обычный 2 2 6 10 2" xfId="31914"/>
    <cellStyle name="Обычный 2 2 6 11" xfId="31915"/>
    <cellStyle name="Обычный 2 2 6 11 2" xfId="31916"/>
    <cellStyle name="Обычный 2 2 6 12" xfId="31917"/>
    <cellStyle name="Обычный 2 2 6 12 2" xfId="31918"/>
    <cellStyle name="Обычный 2 2 6 13" xfId="31919"/>
    <cellStyle name="Обычный 2 2 6 13 2" xfId="31920"/>
    <cellStyle name="Обычный 2 2 6 14" xfId="31921"/>
    <cellStyle name="Обычный 2 2 6 14 2" xfId="31922"/>
    <cellStyle name="Обычный 2 2 6 15" xfId="31923"/>
    <cellStyle name="Обычный 2 2 6 15 2" xfId="31924"/>
    <cellStyle name="Обычный 2 2 6 16" xfId="31925"/>
    <cellStyle name="Обычный 2 2 6 16 2" xfId="31926"/>
    <cellStyle name="Обычный 2 2 6 17" xfId="31927"/>
    <cellStyle name="Обычный 2 2 6 17 2" xfId="31928"/>
    <cellStyle name="Обычный 2 2 6 18" xfId="31929"/>
    <cellStyle name="Обычный 2 2 6 18 2" xfId="31930"/>
    <cellStyle name="Обычный 2 2 6 19" xfId="31931"/>
    <cellStyle name="Обычный 2 2 6 19 2" xfId="31932"/>
    <cellStyle name="Обычный 2 2 6 2" xfId="31933"/>
    <cellStyle name="Обычный 2 2 6 2 10" xfId="31934"/>
    <cellStyle name="Обычный 2 2 6 2 10 2" xfId="31935"/>
    <cellStyle name="Обычный 2 2 6 2 11" xfId="31936"/>
    <cellStyle name="Обычный 2 2 6 2 11 2" xfId="31937"/>
    <cellStyle name="Обычный 2 2 6 2 12" xfId="31938"/>
    <cellStyle name="Обычный 2 2 6 2 12 2" xfId="31939"/>
    <cellStyle name="Обычный 2 2 6 2 13" xfId="31940"/>
    <cellStyle name="Обычный 2 2 6 2 13 2" xfId="31941"/>
    <cellStyle name="Обычный 2 2 6 2 14" xfId="31942"/>
    <cellStyle name="Обычный 2 2 6 2 14 2" xfId="31943"/>
    <cellStyle name="Обычный 2 2 6 2 15" xfId="31944"/>
    <cellStyle name="Обычный 2 2 6 2 15 2" xfId="31945"/>
    <cellStyle name="Обычный 2 2 6 2 16" xfId="31946"/>
    <cellStyle name="Обычный 2 2 6 2 16 2" xfId="31947"/>
    <cellStyle name="Обычный 2 2 6 2 17" xfId="31948"/>
    <cellStyle name="Обычный 2 2 6 2 17 2" xfId="31949"/>
    <cellStyle name="Обычный 2 2 6 2 18" xfId="31950"/>
    <cellStyle name="Обычный 2 2 6 2 18 2" xfId="31951"/>
    <cellStyle name="Обычный 2 2 6 2 19" xfId="31952"/>
    <cellStyle name="Обычный 2 2 6 2 19 2" xfId="31953"/>
    <cellStyle name="Обычный 2 2 6 2 2" xfId="31954"/>
    <cellStyle name="Обычный 2 2 6 2 2 10" xfId="31955"/>
    <cellStyle name="Обычный 2 2 6 2 2 10 2" xfId="31956"/>
    <cellStyle name="Обычный 2 2 6 2 2 11" xfId="31957"/>
    <cellStyle name="Обычный 2 2 6 2 2 11 2" xfId="31958"/>
    <cellStyle name="Обычный 2 2 6 2 2 12" xfId="31959"/>
    <cellStyle name="Обычный 2 2 6 2 2 12 2" xfId="31960"/>
    <cellStyle name="Обычный 2 2 6 2 2 13" xfId="31961"/>
    <cellStyle name="Обычный 2 2 6 2 2 13 2" xfId="31962"/>
    <cellStyle name="Обычный 2 2 6 2 2 14" xfId="31963"/>
    <cellStyle name="Обычный 2 2 6 2 2 14 2" xfId="31964"/>
    <cellStyle name="Обычный 2 2 6 2 2 15" xfId="31965"/>
    <cellStyle name="Обычный 2 2 6 2 2 15 2" xfId="31966"/>
    <cellStyle name="Обычный 2 2 6 2 2 16" xfId="31967"/>
    <cellStyle name="Обычный 2 2 6 2 2 16 2" xfId="31968"/>
    <cellStyle name="Обычный 2 2 6 2 2 17" xfId="31969"/>
    <cellStyle name="Обычный 2 2 6 2 2 17 2" xfId="31970"/>
    <cellStyle name="Обычный 2 2 6 2 2 18" xfId="31971"/>
    <cellStyle name="Обычный 2 2 6 2 2 18 2" xfId="31972"/>
    <cellStyle name="Обычный 2 2 6 2 2 19" xfId="31973"/>
    <cellStyle name="Обычный 2 2 6 2 2 19 2" xfId="31974"/>
    <cellStyle name="Обычный 2 2 6 2 2 2" xfId="31975"/>
    <cellStyle name="Обычный 2 2 6 2 2 2 2" xfId="31976"/>
    <cellStyle name="Обычный 2 2 6 2 2 20" xfId="31977"/>
    <cellStyle name="Обычный 2 2 6 2 2 20 2" xfId="31978"/>
    <cellStyle name="Обычный 2 2 6 2 2 21" xfId="31979"/>
    <cellStyle name="Обычный 2 2 6 2 2 21 2" xfId="31980"/>
    <cellStyle name="Обычный 2 2 6 2 2 22" xfId="31981"/>
    <cellStyle name="Обычный 2 2 6 2 2 22 2" xfId="31982"/>
    <cellStyle name="Обычный 2 2 6 2 2 23" xfId="31983"/>
    <cellStyle name="Обычный 2 2 6 2 2 23 2" xfId="31984"/>
    <cellStyle name="Обычный 2 2 6 2 2 24" xfId="31985"/>
    <cellStyle name="Обычный 2 2 6 2 2 24 2" xfId="31986"/>
    <cellStyle name="Обычный 2 2 6 2 2 25" xfId="31987"/>
    <cellStyle name="Обычный 2 2 6 2 2 25 2" xfId="31988"/>
    <cellStyle name="Обычный 2 2 6 2 2 26" xfId="31989"/>
    <cellStyle name="Обычный 2 2 6 2 2 26 2" xfId="31990"/>
    <cellStyle name="Обычный 2 2 6 2 2 27" xfId="31991"/>
    <cellStyle name="Обычный 2 2 6 2 2 27 2" xfId="31992"/>
    <cellStyle name="Обычный 2 2 6 2 2 28" xfId="31993"/>
    <cellStyle name="Обычный 2 2 6 2 2 28 2" xfId="31994"/>
    <cellStyle name="Обычный 2 2 6 2 2 29" xfId="31995"/>
    <cellStyle name="Обычный 2 2 6 2 2 29 2" xfId="31996"/>
    <cellStyle name="Обычный 2 2 6 2 2 3" xfId="31997"/>
    <cellStyle name="Обычный 2 2 6 2 2 3 2" xfId="31998"/>
    <cellStyle name="Обычный 2 2 6 2 2 30" xfId="31999"/>
    <cellStyle name="Обычный 2 2 6 2 2 30 2" xfId="32000"/>
    <cellStyle name="Обычный 2 2 6 2 2 31" xfId="32001"/>
    <cellStyle name="Обычный 2 2 6 2 2 31 2" xfId="32002"/>
    <cellStyle name="Обычный 2 2 6 2 2 32" xfId="32003"/>
    <cellStyle name="Обычный 2 2 6 2 2 32 2" xfId="32004"/>
    <cellStyle name="Обычный 2 2 6 2 2 33" xfId="32005"/>
    <cellStyle name="Обычный 2 2 6 2 2 33 2" xfId="32006"/>
    <cellStyle name="Обычный 2 2 6 2 2 34" xfId="32007"/>
    <cellStyle name="Обычный 2 2 6 2 2 34 2" xfId="32008"/>
    <cellStyle name="Обычный 2 2 6 2 2 35" xfId="32009"/>
    <cellStyle name="Обычный 2 2 6 2 2 4" xfId="32010"/>
    <cellStyle name="Обычный 2 2 6 2 2 4 2" xfId="32011"/>
    <cellStyle name="Обычный 2 2 6 2 2 5" xfId="32012"/>
    <cellStyle name="Обычный 2 2 6 2 2 5 2" xfId="32013"/>
    <cellStyle name="Обычный 2 2 6 2 2 6" xfId="32014"/>
    <cellStyle name="Обычный 2 2 6 2 2 6 2" xfId="32015"/>
    <cellStyle name="Обычный 2 2 6 2 2 7" xfId="32016"/>
    <cellStyle name="Обычный 2 2 6 2 2 7 2" xfId="32017"/>
    <cellStyle name="Обычный 2 2 6 2 2 8" xfId="32018"/>
    <cellStyle name="Обычный 2 2 6 2 2 8 2" xfId="32019"/>
    <cellStyle name="Обычный 2 2 6 2 2 9" xfId="32020"/>
    <cellStyle name="Обычный 2 2 6 2 2 9 2" xfId="32021"/>
    <cellStyle name="Обычный 2 2 6 2 20" xfId="32022"/>
    <cellStyle name="Обычный 2 2 6 2 20 2" xfId="32023"/>
    <cellStyle name="Обычный 2 2 6 2 21" xfId="32024"/>
    <cellStyle name="Обычный 2 2 6 2 21 2" xfId="32025"/>
    <cellStyle name="Обычный 2 2 6 2 22" xfId="32026"/>
    <cellStyle name="Обычный 2 2 6 2 22 2" xfId="32027"/>
    <cellStyle name="Обычный 2 2 6 2 23" xfId="32028"/>
    <cellStyle name="Обычный 2 2 6 2 23 2" xfId="32029"/>
    <cellStyle name="Обычный 2 2 6 2 24" xfId="32030"/>
    <cellStyle name="Обычный 2 2 6 2 24 2" xfId="32031"/>
    <cellStyle name="Обычный 2 2 6 2 25" xfId="32032"/>
    <cellStyle name="Обычный 2 2 6 2 25 2" xfId="32033"/>
    <cellStyle name="Обычный 2 2 6 2 26" xfId="32034"/>
    <cellStyle name="Обычный 2 2 6 2 26 2" xfId="32035"/>
    <cellStyle name="Обычный 2 2 6 2 27" xfId="32036"/>
    <cellStyle name="Обычный 2 2 6 2 27 2" xfId="32037"/>
    <cellStyle name="Обычный 2 2 6 2 28" xfId="32038"/>
    <cellStyle name="Обычный 2 2 6 2 28 2" xfId="32039"/>
    <cellStyle name="Обычный 2 2 6 2 29" xfId="32040"/>
    <cellStyle name="Обычный 2 2 6 2 29 2" xfId="32041"/>
    <cellStyle name="Обычный 2 2 6 2 3" xfId="32042"/>
    <cellStyle name="Обычный 2 2 6 2 3 2" xfId="32043"/>
    <cellStyle name="Обычный 2 2 6 2 30" xfId="32044"/>
    <cellStyle name="Обычный 2 2 6 2 30 2" xfId="32045"/>
    <cellStyle name="Обычный 2 2 6 2 31" xfId="32046"/>
    <cellStyle name="Обычный 2 2 6 2 31 2" xfId="32047"/>
    <cellStyle name="Обычный 2 2 6 2 32" xfId="32048"/>
    <cellStyle name="Обычный 2 2 6 2 32 2" xfId="32049"/>
    <cellStyle name="Обычный 2 2 6 2 33" xfId="32050"/>
    <cellStyle name="Обычный 2 2 6 2 33 2" xfId="32051"/>
    <cellStyle name="Обычный 2 2 6 2 34" xfId="32052"/>
    <cellStyle name="Обычный 2 2 6 2 34 2" xfId="32053"/>
    <cellStyle name="Обычный 2 2 6 2 35" xfId="32054"/>
    <cellStyle name="Обычный 2 2 6 2 35 2" xfId="32055"/>
    <cellStyle name="Обычный 2 2 6 2 36" xfId="32056"/>
    <cellStyle name="Обычный 2 2 6 2 36 2" xfId="32057"/>
    <cellStyle name="Обычный 2 2 6 2 37" xfId="32058"/>
    <cellStyle name="Обычный 2 2 6 2 4" xfId="32059"/>
    <cellStyle name="Обычный 2 2 6 2 4 2" xfId="32060"/>
    <cellStyle name="Обычный 2 2 6 2 5" xfId="32061"/>
    <cellStyle name="Обычный 2 2 6 2 5 2" xfId="32062"/>
    <cellStyle name="Обычный 2 2 6 2 6" xfId="32063"/>
    <cellStyle name="Обычный 2 2 6 2 6 2" xfId="32064"/>
    <cellStyle name="Обычный 2 2 6 2 7" xfId="32065"/>
    <cellStyle name="Обычный 2 2 6 2 7 2" xfId="32066"/>
    <cellStyle name="Обычный 2 2 6 2 8" xfId="32067"/>
    <cellStyle name="Обычный 2 2 6 2 8 2" xfId="32068"/>
    <cellStyle name="Обычный 2 2 6 2 9" xfId="32069"/>
    <cellStyle name="Обычный 2 2 6 2 9 2" xfId="32070"/>
    <cellStyle name="Обычный 2 2 6 20" xfId="32071"/>
    <cellStyle name="Обычный 2 2 6 20 2" xfId="32072"/>
    <cellStyle name="Обычный 2 2 6 21" xfId="32073"/>
    <cellStyle name="Обычный 2 2 6 21 2" xfId="32074"/>
    <cellStyle name="Обычный 2 2 6 22" xfId="32075"/>
    <cellStyle name="Обычный 2 2 6 22 2" xfId="32076"/>
    <cellStyle name="Обычный 2 2 6 23" xfId="32077"/>
    <cellStyle name="Обычный 2 2 6 23 2" xfId="32078"/>
    <cellStyle name="Обычный 2 2 6 24" xfId="32079"/>
    <cellStyle name="Обычный 2 2 6 24 2" xfId="32080"/>
    <cellStyle name="Обычный 2 2 6 25" xfId="32081"/>
    <cellStyle name="Обычный 2 2 6 25 2" xfId="32082"/>
    <cellStyle name="Обычный 2 2 6 26" xfId="32083"/>
    <cellStyle name="Обычный 2 2 6 26 2" xfId="32084"/>
    <cellStyle name="Обычный 2 2 6 27" xfId="32085"/>
    <cellStyle name="Обычный 2 2 6 27 2" xfId="32086"/>
    <cellStyle name="Обычный 2 2 6 28" xfId="32087"/>
    <cellStyle name="Обычный 2 2 6 28 2" xfId="32088"/>
    <cellStyle name="Обычный 2 2 6 29" xfId="32089"/>
    <cellStyle name="Обычный 2 2 6 29 2" xfId="32090"/>
    <cellStyle name="Обычный 2 2 6 3" xfId="32091"/>
    <cellStyle name="Обычный 2 2 6 3 10" xfId="32092"/>
    <cellStyle name="Обычный 2 2 6 3 10 2" xfId="32093"/>
    <cellStyle name="Обычный 2 2 6 3 11" xfId="32094"/>
    <cellStyle name="Обычный 2 2 6 3 11 2" xfId="32095"/>
    <cellStyle name="Обычный 2 2 6 3 12" xfId="32096"/>
    <cellStyle name="Обычный 2 2 6 3 12 2" xfId="32097"/>
    <cellStyle name="Обычный 2 2 6 3 13" xfId="32098"/>
    <cellStyle name="Обычный 2 2 6 3 13 2" xfId="32099"/>
    <cellStyle name="Обычный 2 2 6 3 14" xfId="32100"/>
    <cellStyle name="Обычный 2 2 6 3 14 2" xfId="32101"/>
    <cellStyle name="Обычный 2 2 6 3 15" xfId="32102"/>
    <cellStyle name="Обычный 2 2 6 3 15 2" xfId="32103"/>
    <cellStyle name="Обычный 2 2 6 3 16" xfId="32104"/>
    <cellStyle name="Обычный 2 2 6 3 16 2" xfId="32105"/>
    <cellStyle name="Обычный 2 2 6 3 17" xfId="32106"/>
    <cellStyle name="Обычный 2 2 6 3 17 2" xfId="32107"/>
    <cellStyle name="Обычный 2 2 6 3 18" xfId="32108"/>
    <cellStyle name="Обычный 2 2 6 3 18 2" xfId="32109"/>
    <cellStyle name="Обычный 2 2 6 3 19" xfId="32110"/>
    <cellStyle name="Обычный 2 2 6 3 19 2" xfId="32111"/>
    <cellStyle name="Обычный 2 2 6 3 2" xfId="32112"/>
    <cellStyle name="Обычный 2 2 6 3 2 2" xfId="32113"/>
    <cellStyle name="Обычный 2 2 6 3 20" xfId="32114"/>
    <cellStyle name="Обычный 2 2 6 3 20 2" xfId="32115"/>
    <cellStyle name="Обычный 2 2 6 3 21" xfId="32116"/>
    <cellStyle name="Обычный 2 2 6 3 21 2" xfId="32117"/>
    <cellStyle name="Обычный 2 2 6 3 22" xfId="32118"/>
    <cellStyle name="Обычный 2 2 6 3 22 2" xfId="32119"/>
    <cellStyle name="Обычный 2 2 6 3 23" xfId="32120"/>
    <cellStyle name="Обычный 2 2 6 3 23 2" xfId="32121"/>
    <cellStyle name="Обычный 2 2 6 3 24" xfId="32122"/>
    <cellStyle name="Обычный 2 2 6 3 24 2" xfId="32123"/>
    <cellStyle name="Обычный 2 2 6 3 25" xfId="32124"/>
    <cellStyle name="Обычный 2 2 6 3 25 2" xfId="32125"/>
    <cellStyle name="Обычный 2 2 6 3 26" xfId="32126"/>
    <cellStyle name="Обычный 2 2 6 3 26 2" xfId="32127"/>
    <cellStyle name="Обычный 2 2 6 3 27" xfId="32128"/>
    <cellStyle name="Обычный 2 2 6 3 27 2" xfId="32129"/>
    <cellStyle name="Обычный 2 2 6 3 28" xfId="32130"/>
    <cellStyle name="Обычный 2 2 6 3 28 2" xfId="32131"/>
    <cellStyle name="Обычный 2 2 6 3 29" xfId="32132"/>
    <cellStyle name="Обычный 2 2 6 3 29 2" xfId="32133"/>
    <cellStyle name="Обычный 2 2 6 3 3" xfId="32134"/>
    <cellStyle name="Обычный 2 2 6 3 3 2" xfId="32135"/>
    <cellStyle name="Обычный 2 2 6 3 30" xfId="32136"/>
    <cellStyle name="Обычный 2 2 6 3 30 2" xfId="32137"/>
    <cellStyle name="Обычный 2 2 6 3 31" xfId="32138"/>
    <cellStyle name="Обычный 2 2 6 3 31 2" xfId="32139"/>
    <cellStyle name="Обычный 2 2 6 3 32" xfId="32140"/>
    <cellStyle name="Обычный 2 2 6 3 32 2" xfId="32141"/>
    <cellStyle name="Обычный 2 2 6 3 33" xfId="32142"/>
    <cellStyle name="Обычный 2 2 6 3 33 2" xfId="32143"/>
    <cellStyle name="Обычный 2 2 6 3 34" xfId="32144"/>
    <cellStyle name="Обычный 2 2 6 3 34 2" xfId="32145"/>
    <cellStyle name="Обычный 2 2 6 3 35" xfId="32146"/>
    <cellStyle name="Обычный 2 2 6 3 4" xfId="32147"/>
    <cellStyle name="Обычный 2 2 6 3 4 2" xfId="32148"/>
    <cellStyle name="Обычный 2 2 6 3 5" xfId="32149"/>
    <cellStyle name="Обычный 2 2 6 3 5 2" xfId="32150"/>
    <cellStyle name="Обычный 2 2 6 3 6" xfId="32151"/>
    <cellStyle name="Обычный 2 2 6 3 6 2" xfId="32152"/>
    <cellStyle name="Обычный 2 2 6 3 7" xfId="32153"/>
    <cellStyle name="Обычный 2 2 6 3 7 2" xfId="32154"/>
    <cellStyle name="Обычный 2 2 6 3 8" xfId="32155"/>
    <cellStyle name="Обычный 2 2 6 3 8 2" xfId="32156"/>
    <cellStyle name="Обычный 2 2 6 3 9" xfId="32157"/>
    <cellStyle name="Обычный 2 2 6 3 9 2" xfId="32158"/>
    <cellStyle name="Обычный 2 2 6 30" xfId="32159"/>
    <cellStyle name="Обычный 2 2 6 30 2" xfId="32160"/>
    <cellStyle name="Обычный 2 2 6 31" xfId="32161"/>
    <cellStyle name="Обычный 2 2 6 31 2" xfId="32162"/>
    <cellStyle name="Обычный 2 2 6 32" xfId="32163"/>
    <cellStyle name="Обычный 2 2 6 32 2" xfId="32164"/>
    <cellStyle name="Обычный 2 2 6 33" xfId="32165"/>
    <cellStyle name="Обычный 2 2 6 33 2" xfId="32166"/>
    <cellStyle name="Обычный 2 2 6 34" xfId="32167"/>
    <cellStyle name="Обычный 2 2 6 34 2" xfId="32168"/>
    <cellStyle name="Обычный 2 2 6 35" xfId="32169"/>
    <cellStyle name="Обычный 2 2 6 35 2" xfId="32170"/>
    <cellStyle name="Обычный 2 2 6 36" xfId="32171"/>
    <cellStyle name="Обычный 2 2 6 36 2" xfId="32172"/>
    <cellStyle name="Обычный 2 2 6 37" xfId="32173"/>
    <cellStyle name="Обычный 2 2 6 37 2" xfId="32174"/>
    <cellStyle name="Обычный 2 2 6 38" xfId="32175"/>
    <cellStyle name="Обычный 2 2 6 4" xfId="32176"/>
    <cellStyle name="Обычный 2 2 6 4 2" xfId="32177"/>
    <cellStyle name="Обычный 2 2 6 5" xfId="32178"/>
    <cellStyle name="Обычный 2 2 6 5 2" xfId="32179"/>
    <cellStyle name="Обычный 2 2 6 6" xfId="32180"/>
    <cellStyle name="Обычный 2 2 6 6 2" xfId="32181"/>
    <cellStyle name="Обычный 2 2 6 7" xfId="32182"/>
    <cellStyle name="Обычный 2 2 6 7 2" xfId="32183"/>
    <cellStyle name="Обычный 2 2 6 8" xfId="32184"/>
    <cellStyle name="Обычный 2 2 6 8 2" xfId="32185"/>
    <cellStyle name="Обычный 2 2 6 9" xfId="32186"/>
    <cellStyle name="Обычный 2 2 6 9 2" xfId="32187"/>
    <cellStyle name="Обычный 2 2 7" xfId="32188"/>
    <cellStyle name="Обычный 2 2 7 10" xfId="32189"/>
    <cellStyle name="Обычный 2 2 7 10 2" xfId="32190"/>
    <cellStyle name="Обычный 2 2 7 11" xfId="32191"/>
    <cellStyle name="Обычный 2 2 7 11 2" xfId="32192"/>
    <cellStyle name="Обычный 2 2 7 12" xfId="32193"/>
    <cellStyle name="Обычный 2 2 7 12 2" xfId="32194"/>
    <cellStyle name="Обычный 2 2 7 13" xfId="32195"/>
    <cellStyle name="Обычный 2 2 7 13 2" xfId="32196"/>
    <cellStyle name="Обычный 2 2 7 14" xfId="32197"/>
    <cellStyle name="Обычный 2 2 7 14 2" xfId="32198"/>
    <cellStyle name="Обычный 2 2 7 15" xfId="32199"/>
    <cellStyle name="Обычный 2 2 7 15 2" xfId="32200"/>
    <cellStyle name="Обычный 2 2 7 16" xfId="32201"/>
    <cellStyle name="Обычный 2 2 7 16 2" xfId="32202"/>
    <cellStyle name="Обычный 2 2 7 17" xfId="32203"/>
    <cellStyle name="Обычный 2 2 7 17 2" xfId="32204"/>
    <cellStyle name="Обычный 2 2 7 18" xfId="32205"/>
    <cellStyle name="Обычный 2 2 7 18 2" xfId="32206"/>
    <cellStyle name="Обычный 2 2 7 19" xfId="32207"/>
    <cellStyle name="Обычный 2 2 7 19 2" xfId="32208"/>
    <cellStyle name="Обычный 2 2 7 2" xfId="32209"/>
    <cellStyle name="Обычный 2 2 7 2 10" xfId="32210"/>
    <cellStyle name="Обычный 2 2 7 2 10 2" xfId="32211"/>
    <cellStyle name="Обычный 2 2 7 2 11" xfId="32212"/>
    <cellStyle name="Обычный 2 2 7 2 11 2" xfId="32213"/>
    <cellStyle name="Обычный 2 2 7 2 12" xfId="32214"/>
    <cellStyle name="Обычный 2 2 7 2 12 2" xfId="32215"/>
    <cellStyle name="Обычный 2 2 7 2 13" xfId="32216"/>
    <cellStyle name="Обычный 2 2 7 2 13 2" xfId="32217"/>
    <cellStyle name="Обычный 2 2 7 2 14" xfId="32218"/>
    <cellStyle name="Обычный 2 2 7 2 14 2" xfId="32219"/>
    <cellStyle name="Обычный 2 2 7 2 15" xfId="32220"/>
    <cellStyle name="Обычный 2 2 7 2 15 2" xfId="32221"/>
    <cellStyle name="Обычный 2 2 7 2 16" xfId="32222"/>
    <cellStyle name="Обычный 2 2 7 2 16 2" xfId="32223"/>
    <cellStyle name="Обычный 2 2 7 2 17" xfId="32224"/>
    <cellStyle name="Обычный 2 2 7 2 17 2" xfId="32225"/>
    <cellStyle name="Обычный 2 2 7 2 18" xfId="32226"/>
    <cellStyle name="Обычный 2 2 7 2 18 2" xfId="32227"/>
    <cellStyle name="Обычный 2 2 7 2 19" xfId="32228"/>
    <cellStyle name="Обычный 2 2 7 2 19 2" xfId="32229"/>
    <cellStyle name="Обычный 2 2 7 2 2" xfId="32230"/>
    <cellStyle name="Обычный 2 2 7 2 2 2" xfId="32231"/>
    <cellStyle name="Обычный 2 2 7 2 20" xfId="32232"/>
    <cellStyle name="Обычный 2 2 7 2 20 2" xfId="32233"/>
    <cellStyle name="Обычный 2 2 7 2 21" xfId="32234"/>
    <cellStyle name="Обычный 2 2 7 2 21 2" xfId="32235"/>
    <cellStyle name="Обычный 2 2 7 2 22" xfId="32236"/>
    <cellStyle name="Обычный 2 2 7 2 22 2" xfId="32237"/>
    <cellStyle name="Обычный 2 2 7 2 23" xfId="32238"/>
    <cellStyle name="Обычный 2 2 7 2 23 2" xfId="32239"/>
    <cellStyle name="Обычный 2 2 7 2 24" xfId="32240"/>
    <cellStyle name="Обычный 2 2 7 2 24 2" xfId="32241"/>
    <cellStyle name="Обычный 2 2 7 2 25" xfId="32242"/>
    <cellStyle name="Обычный 2 2 7 2 25 2" xfId="32243"/>
    <cellStyle name="Обычный 2 2 7 2 26" xfId="32244"/>
    <cellStyle name="Обычный 2 2 7 2 26 2" xfId="32245"/>
    <cellStyle name="Обычный 2 2 7 2 27" xfId="32246"/>
    <cellStyle name="Обычный 2 2 7 2 27 2" xfId="32247"/>
    <cellStyle name="Обычный 2 2 7 2 28" xfId="32248"/>
    <cellStyle name="Обычный 2 2 7 2 28 2" xfId="32249"/>
    <cellStyle name="Обычный 2 2 7 2 29" xfId="32250"/>
    <cellStyle name="Обычный 2 2 7 2 29 2" xfId="32251"/>
    <cellStyle name="Обычный 2 2 7 2 3" xfId="32252"/>
    <cellStyle name="Обычный 2 2 7 2 3 2" xfId="32253"/>
    <cellStyle name="Обычный 2 2 7 2 30" xfId="32254"/>
    <cellStyle name="Обычный 2 2 7 2 30 2" xfId="32255"/>
    <cellStyle name="Обычный 2 2 7 2 31" xfId="32256"/>
    <cellStyle name="Обычный 2 2 7 2 31 2" xfId="32257"/>
    <cellStyle name="Обычный 2 2 7 2 32" xfId="32258"/>
    <cellStyle name="Обычный 2 2 7 2 32 2" xfId="32259"/>
    <cellStyle name="Обычный 2 2 7 2 33" xfId="32260"/>
    <cellStyle name="Обычный 2 2 7 2 33 2" xfId="32261"/>
    <cellStyle name="Обычный 2 2 7 2 34" xfId="32262"/>
    <cellStyle name="Обычный 2 2 7 2 34 2" xfId="32263"/>
    <cellStyle name="Обычный 2 2 7 2 35" xfId="32264"/>
    <cellStyle name="Обычный 2 2 7 2 4" xfId="32265"/>
    <cellStyle name="Обычный 2 2 7 2 4 2" xfId="32266"/>
    <cellStyle name="Обычный 2 2 7 2 5" xfId="32267"/>
    <cellStyle name="Обычный 2 2 7 2 5 2" xfId="32268"/>
    <cellStyle name="Обычный 2 2 7 2 6" xfId="32269"/>
    <cellStyle name="Обычный 2 2 7 2 6 2" xfId="32270"/>
    <cellStyle name="Обычный 2 2 7 2 7" xfId="32271"/>
    <cellStyle name="Обычный 2 2 7 2 7 2" xfId="32272"/>
    <cellStyle name="Обычный 2 2 7 2 8" xfId="32273"/>
    <cellStyle name="Обычный 2 2 7 2 8 2" xfId="32274"/>
    <cellStyle name="Обычный 2 2 7 2 9" xfId="32275"/>
    <cellStyle name="Обычный 2 2 7 2 9 2" xfId="32276"/>
    <cellStyle name="Обычный 2 2 7 20" xfId="32277"/>
    <cellStyle name="Обычный 2 2 7 20 2" xfId="32278"/>
    <cellStyle name="Обычный 2 2 7 21" xfId="32279"/>
    <cellStyle name="Обычный 2 2 7 21 2" xfId="32280"/>
    <cellStyle name="Обычный 2 2 7 22" xfId="32281"/>
    <cellStyle name="Обычный 2 2 7 22 2" xfId="32282"/>
    <cellStyle name="Обычный 2 2 7 23" xfId="32283"/>
    <cellStyle name="Обычный 2 2 7 23 2" xfId="32284"/>
    <cellStyle name="Обычный 2 2 7 24" xfId="32285"/>
    <cellStyle name="Обычный 2 2 7 24 2" xfId="32286"/>
    <cellStyle name="Обычный 2 2 7 25" xfId="32287"/>
    <cellStyle name="Обычный 2 2 7 25 2" xfId="32288"/>
    <cellStyle name="Обычный 2 2 7 26" xfId="32289"/>
    <cellStyle name="Обычный 2 2 7 26 2" xfId="32290"/>
    <cellStyle name="Обычный 2 2 7 27" xfId="32291"/>
    <cellStyle name="Обычный 2 2 7 27 2" xfId="32292"/>
    <cellStyle name="Обычный 2 2 7 28" xfId="32293"/>
    <cellStyle name="Обычный 2 2 7 28 2" xfId="32294"/>
    <cellStyle name="Обычный 2 2 7 29" xfId="32295"/>
    <cellStyle name="Обычный 2 2 7 29 2" xfId="32296"/>
    <cellStyle name="Обычный 2 2 7 3" xfId="32297"/>
    <cellStyle name="Обычный 2 2 7 3 2" xfId="32298"/>
    <cellStyle name="Обычный 2 2 7 30" xfId="32299"/>
    <cellStyle name="Обычный 2 2 7 30 2" xfId="32300"/>
    <cellStyle name="Обычный 2 2 7 31" xfId="32301"/>
    <cellStyle name="Обычный 2 2 7 31 2" xfId="32302"/>
    <cellStyle name="Обычный 2 2 7 32" xfId="32303"/>
    <cellStyle name="Обычный 2 2 7 32 2" xfId="32304"/>
    <cellStyle name="Обычный 2 2 7 33" xfId="32305"/>
    <cellStyle name="Обычный 2 2 7 33 2" xfId="32306"/>
    <cellStyle name="Обычный 2 2 7 34" xfId="32307"/>
    <cellStyle name="Обычный 2 2 7 34 2" xfId="32308"/>
    <cellStyle name="Обычный 2 2 7 35" xfId="32309"/>
    <cellStyle name="Обычный 2 2 7 35 2" xfId="32310"/>
    <cellStyle name="Обычный 2 2 7 36" xfId="32311"/>
    <cellStyle name="Обычный 2 2 7 36 2" xfId="32312"/>
    <cellStyle name="Обычный 2 2 7 37" xfId="32313"/>
    <cellStyle name="Обычный 2 2 7 4" xfId="32314"/>
    <cellStyle name="Обычный 2 2 7 4 2" xfId="32315"/>
    <cellStyle name="Обычный 2 2 7 5" xfId="32316"/>
    <cellStyle name="Обычный 2 2 7 5 2" xfId="32317"/>
    <cellStyle name="Обычный 2 2 7 6" xfId="32318"/>
    <cellStyle name="Обычный 2 2 7 6 2" xfId="32319"/>
    <cellStyle name="Обычный 2 2 7 7" xfId="32320"/>
    <cellStyle name="Обычный 2 2 7 7 2" xfId="32321"/>
    <cellStyle name="Обычный 2 2 7 8" xfId="32322"/>
    <cellStyle name="Обычный 2 2 7 8 2" xfId="32323"/>
    <cellStyle name="Обычный 2 2 7 9" xfId="32324"/>
    <cellStyle name="Обычный 2 2 7 9 2" xfId="32325"/>
    <cellStyle name="Обычный 2 2 8" xfId="32326"/>
    <cellStyle name="Обычный 2 2 8 10" xfId="32327"/>
    <cellStyle name="Обычный 2 2 8 10 2" xfId="32328"/>
    <cellStyle name="Обычный 2 2 8 11" xfId="32329"/>
    <cellStyle name="Обычный 2 2 8 11 2" xfId="32330"/>
    <cellStyle name="Обычный 2 2 8 12" xfId="32331"/>
    <cellStyle name="Обычный 2 2 8 12 2" xfId="32332"/>
    <cellStyle name="Обычный 2 2 8 13" xfId="32333"/>
    <cellStyle name="Обычный 2 2 8 13 2" xfId="32334"/>
    <cellStyle name="Обычный 2 2 8 14" xfId="32335"/>
    <cellStyle name="Обычный 2 2 8 14 2" xfId="32336"/>
    <cellStyle name="Обычный 2 2 8 15" xfId="32337"/>
    <cellStyle name="Обычный 2 2 8 15 2" xfId="32338"/>
    <cellStyle name="Обычный 2 2 8 16" xfId="32339"/>
    <cellStyle name="Обычный 2 2 8 16 2" xfId="32340"/>
    <cellStyle name="Обычный 2 2 8 17" xfId="32341"/>
    <cellStyle name="Обычный 2 2 8 17 2" xfId="32342"/>
    <cellStyle name="Обычный 2 2 8 18" xfId="32343"/>
    <cellStyle name="Обычный 2 2 8 18 2" xfId="32344"/>
    <cellStyle name="Обычный 2 2 8 19" xfId="32345"/>
    <cellStyle name="Обычный 2 2 8 19 2" xfId="32346"/>
    <cellStyle name="Обычный 2 2 8 2" xfId="32347"/>
    <cellStyle name="Обычный 2 2 8 2 10" xfId="32348"/>
    <cellStyle name="Обычный 2 2 8 2 10 2" xfId="32349"/>
    <cellStyle name="Обычный 2 2 8 2 11" xfId="32350"/>
    <cellStyle name="Обычный 2 2 8 2 11 2" xfId="32351"/>
    <cellStyle name="Обычный 2 2 8 2 12" xfId="32352"/>
    <cellStyle name="Обычный 2 2 8 2 12 2" xfId="32353"/>
    <cellStyle name="Обычный 2 2 8 2 13" xfId="32354"/>
    <cellStyle name="Обычный 2 2 8 2 13 2" xfId="32355"/>
    <cellStyle name="Обычный 2 2 8 2 14" xfId="32356"/>
    <cellStyle name="Обычный 2 2 8 2 14 2" xfId="32357"/>
    <cellStyle name="Обычный 2 2 8 2 15" xfId="32358"/>
    <cellStyle name="Обычный 2 2 8 2 15 2" xfId="32359"/>
    <cellStyle name="Обычный 2 2 8 2 16" xfId="32360"/>
    <cellStyle name="Обычный 2 2 8 2 16 2" xfId="32361"/>
    <cellStyle name="Обычный 2 2 8 2 17" xfId="32362"/>
    <cellStyle name="Обычный 2 2 8 2 17 2" xfId="32363"/>
    <cellStyle name="Обычный 2 2 8 2 18" xfId="32364"/>
    <cellStyle name="Обычный 2 2 8 2 18 2" xfId="32365"/>
    <cellStyle name="Обычный 2 2 8 2 19" xfId="32366"/>
    <cellStyle name="Обычный 2 2 8 2 19 2" xfId="32367"/>
    <cellStyle name="Обычный 2 2 8 2 2" xfId="32368"/>
    <cellStyle name="Обычный 2 2 8 2 2 2" xfId="32369"/>
    <cellStyle name="Обычный 2 2 8 2 20" xfId="32370"/>
    <cellStyle name="Обычный 2 2 8 2 20 2" xfId="32371"/>
    <cellStyle name="Обычный 2 2 8 2 21" xfId="32372"/>
    <cellStyle name="Обычный 2 2 8 2 21 2" xfId="32373"/>
    <cellStyle name="Обычный 2 2 8 2 22" xfId="32374"/>
    <cellStyle name="Обычный 2 2 8 2 22 2" xfId="32375"/>
    <cellStyle name="Обычный 2 2 8 2 23" xfId="32376"/>
    <cellStyle name="Обычный 2 2 8 2 23 2" xfId="32377"/>
    <cellStyle name="Обычный 2 2 8 2 24" xfId="32378"/>
    <cellStyle name="Обычный 2 2 8 2 24 2" xfId="32379"/>
    <cellStyle name="Обычный 2 2 8 2 25" xfId="32380"/>
    <cellStyle name="Обычный 2 2 8 2 25 2" xfId="32381"/>
    <cellStyle name="Обычный 2 2 8 2 26" xfId="32382"/>
    <cellStyle name="Обычный 2 2 8 2 26 2" xfId="32383"/>
    <cellStyle name="Обычный 2 2 8 2 27" xfId="32384"/>
    <cellStyle name="Обычный 2 2 8 2 27 2" xfId="32385"/>
    <cellStyle name="Обычный 2 2 8 2 28" xfId="32386"/>
    <cellStyle name="Обычный 2 2 8 2 28 2" xfId="32387"/>
    <cellStyle name="Обычный 2 2 8 2 29" xfId="32388"/>
    <cellStyle name="Обычный 2 2 8 2 29 2" xfId="32389"/>
    <cellStyle name="Обычный 2 2 8 2 3" xfId="32390"/>
    <cellStyle name="Обычный 2 2 8 2 3 2" xfId="32391"/>
    <cellStyle name="Обычный 2 2 8 2 30" xfId="32392"/>
    <cellStyle name="Обычный 2 2 8 2 30 2" xfId="32393"/>
    <cellStyle name="Обычный 2 2 8 2 31" xfId="32394"/>
    <cellStyle name="Обычный 2 2 8 2 31 2" xfId="32395"/>
    <cellStyle name="Обычный 2 2 8 2 32" xfId="32396"/>
    <cellStyle name="Обычный 2 2 8 2 32 2" xfId="32397"/>
    <cellStyle name="Обычный 2 2 8 2 33" xfId="32398"/>
    <cellStyle name="Обычный 2 2 8 2 33 2" xfId="32399"/>
    <cellStyle name="Обычный 2 2 8 2 34" xfId="32400"/>
    <cellStyle name="Обычный 2 2 8 2 34 2" xfId="32401"/>
    <cellStyle name="Обычный 2 2 8 2 35" xfId="32402"/>
    <cellStyle name="Обычный 2 2 8 2 4" xfId="32403"/>
    <cellStyle name="Обычный 2 2 8 2 4 2" xfId="32404"/>
    <cellStyle name="Обычный 2 2 8 2 5" xfId="32405"/>
    <cellStyle name="Обычный 2 2 8 2 5 2" xfId="32406"/>
    <cellStyle name="Обычный 2 2 8 2 6" xfId="32407"/>
    <cellStyle name="Обычный 2 2 8 2 6 2" xfId="32408"/>
    <cellStyle name="Обычный 2 2 8 2 7" xfId="32409"/>
    <cellStyle name="Обычный 2 2 8 2 7 2" xfId="32410"/>
    <cellStyle name="Обычный 2 2 8 2 8" xfId="32411"/>
    <cellStyle name="Обычный 2 2 8 2 8 2" xfId="32412"/>
    <cellStyle name="Обычный 2 2 8 2 9" xfId="32413"/>
    <cellStyle name="Обычный 2 2 8 2 9 2" xfId="32414"/>
    <cellStyle name="Обычный 2 2 8 20" xfId="32415"/>
    <cellStyle name="Обычный 2 2 8 20 2" xfId="32416"/>
    <cellStyle name="Обычный 2 2 8 21" xfId="32417"/>
    <cellStyle name="Обычный 2 2 8 21 2" xfId="32418"/>
    <cellStyle name="Обычный 2 2 8 22" xfId="32419"/>
    <cellStyle name="Обычный 2 2 8 22 2" xfId="32420"/>
    <cellStyle name="Обычный 2 2 8 23" xfId="32421"/>
    <cellStyle name="Обычный 2 2 8 23 2" xfId="32422"/>
    <cellStyle name="Обычный 2 2 8 24" xfId="32423"/>
    <cellStyle name="Обычный 2 2 8 24 2" xfId="32424"/>
    <cellStyle name="Обычный 2 2 8 25" xfId="32425"/>
    <cellStyle name="Обычный 2 2 8 25 2" xfId="32426"/>
    <cellStyle name="Обычный 2 2 8 26" xfId="32427"/>
    <cellStyle name="Обычный 2 2 8 26 2" xfId="32428"/>
    <cellStyle name="Обычный 2 2 8 27" xfId="32429"/>
    <cellStyle name="Обычный 2 2 8 27 2" xfId="32430"/>
    <cellStyle name="Обычный 2 2 8 28" xfId="32431"/>
    <cellStyle name="Обычный 2 2 8 28 2" xfId="32432"/>
    <cellStyle name="Обычный 2 2 8 29" xfId="32433"/>
    <cellStyle name="Обычный 2 2 8 29 2" xfId="32434"/>
    <cellStyle name="Обычный 2 2 8 3" xfId="32435"/>
    <cellStyle name="Обычный 2 2 8 3 2" xfId="32436"/>
    <cellStyle name="Обычный 2 2 8 30" xfId="32437"/>
    <cellStyle name="Обычный 2 2 8 30 2" xfId="32438"/>
    <cellStyle name="Обычный 2 2 8 31" xfId="32439"/>
    <cellStyle name="Обычный 2 2 8 31 2" xfId="32440"/>
    <cellStyle name="Обычный 2 2 8 32" xfId="32441"/>
    <cellStyle name="Обычный 2 2 8 32 2" xfId="32442"/>
    <cellStyle name="Обычный 2 2 8 33" xfId="32443"/>
    <cellStyle name="Обычный 2 2 8 33 2" xfId="32444"/>
    <cellStyle name="Обычный 2 2 8 34" xfId="32445"/>
    <cellStyle name="Обычный 2 2 8 34 2" xfId="32446"/>
    <cellStyle name="Обычный 2 2 8 35" xfId="32447"/>
    <cellStyle name="Обычный 2 2 8 35 2" xfId="32448"/>
    <cellStyle name="Обычный 2 2 8 36" xfId="32449"/>
    <cellStyle name="Обычный 2 2 8 36 2" xfId="32450"/>
    <cellStyle name="Обычный 2 2 8 37" xfId="32451"/>
    <cellStyle name="Обычный 2 2 8 4" xfId="32452"/>
    <cellStyle name="Обычный 2 2 8 4 2" xfId="32453"/>
    <cellStyle name="Обычный 2 2 8 5" xfId="32454"/>
    <cellStyle name="Обычный 2 2 8 5 2" xfId="32455"/>
    <cellStyle name="Обычный 2 2 8 6" xfId="32456"/>
    <cellStyle name="Обычный 2 2 8 6 2" xfId="32457"/>
    <cellStyle name="Обычный 2 2 8 7" xfId="32458"/>
    <cellStyle name="Обычный 2 2 8 7 2" xfId="32459"/>
    <cellStyle name="Обычный 2 2 8 8" xfId="32460"/>
    <cellStyle name="Обычный 2 2 8 8 2" xfId="32461"/>
    <cellStyle name="Обычный 2 2 8 9" xfId="32462"/>
    <cellStyle name="Обычный 2 2 8 9 2" xfId="32463"/>
    <cellStyle name="Обычный 2 2 9" xfId="32464"/>
    <cellStyle name="Обычный 2 2 9 2" xfId="32465"/>
    <cellStyle name="Обычный 2 2 9 3" xfId="32466"/>
    <cellStyle name="Обычный 2 2_46EE.2011(v1.0)" xfId="32467"/>
    <cellStyle name="Обычный 2 20" xfId="32468"/>
    <cellStyle name="Обычный 2 21" xfId="32469"/>
    <cellStyle name="Обычный 2 22" xfId="32470"/>
    <cellStyle name="Обычный 2 23" xfId="32471"/>
    <cellStyle name="Обычный 2 24" xfId="32472"/>
    <cellStyle name="Обычный 2 25" xfId="32473"/>
    <cellStyle name="Обычный 2 26" xfId="32474"/>
    <cellStyle name="Обычный 2 26 2" xfId="53251"/>
    <cellStyle name="Обычный 2 3" xfId="32475"/>
    <cellStyle name="Обычный 2 3 10" xfId="32476"/>
    <cellStyle name="Обычный 2 3 10 2" xfId="32477"/>
    <cellStyle name="Обычный 2 3 11" xfId="32478"/>
    <cellStyle name="Обычный 2 3 11 2" xfId="32479"/>
    <cellStyle name="Обычный 2 3 12" xfId="32480"/>
    <cellStyle name="Обычный 2 3 12 2" xfId="32481"/>
    <cellStyle name="Обычный 2 3 13" xfId="32482"/>
    <cellStyle name="Обычный 2 3 13 2" xfId="32483"/>
    <cellStyle name="Обычный 2 3 14" xfId="32484"/>
    <cellStyle name="Обычный 2 3 14 2" xfId="32485"/>
    <cellStyle name="Обычный 2 3 15" xfId="32486"/>
    <cellStyle name="Обычный 2 3 15 2" xfId="32487"/>
    <cellStyle name="Обычный 2 3 16" xfId="32488"/>
    <cellStyle name="Обычный 2 3 16 2" xfId="32489"/>
    <cellStyle name="Обычный 2 3 17" xfId="32490"/>
    <cellStyle name="Обычный 2 3 17 2" xfId="32491"/>
    <cellStyle name="Обычный 2 3 18" xfId="32492"/>
    <cellStyle name="Обычный 2 3 18 2" xfId="32493"/>
    <cellStyle name="Обычный 2 3 19" xfId="32494"/>
    <cellStyle name="Обычный 2 3 19 2" xfId="32495"/>
    <cellStyle name="Обычный 2 3 2" xfId="32496"/>
    <cellStyle name="Обычный 2 3 2 10" xfId="32497"/>
    <cellStyle name="Обычный 2 3 2 10 2" xfId="32498"/>
    <cellStyle name="Обычный 2 3 2 11" xfId="32499"/>
    <cellStyle name="Обычный 2 3 2 11 2" xfId="32500"/>
    <cellStyle name="Обычный 2 3 2 12" xfId="32501"/>
    <cellStyle name="Обычный 2 3 2 12 2" xfId="32502"/>
    <cellStyle name="Обычный 2 3 2 13" xfId="32503"/>
    <cellStyle name="Обычный 2 3 2 13 2" xfId="32504"/>
    <cellStyle name="Обычный 2 3 2 14" xfId="32505"/>
    <cellStyle name="Обычный 2 3 2 14 2" xfId="32506"/>
    <cellStyle name="Обычный 2 3 2 15" xfId="32507"/>
    <cellStyle name="Обычный 2 3 2 15 2" xfId="32508"/>
    <cellStyle name="Обычный 2 3 2 16" xfId="32509"/>
    <cellStyle name="Обычный 2 3 2 16 2" xfId="32510"/>
    <cellStyle name="Обычный 2 3 2 17" xfId="32511"/>
    <cellStyle name="Обычный 2 3 2 17 2" xfId="32512"/>
    <cellStyle name="Обычный 2 3 2 18" xfId="32513"/>
    <cellStyle name="Обычный 2 3 2 18 2" xfId="32514"/>
    <cellStyle name="Обычный 2 3 2 19" xfId="32515"/>
    <cellStyle name="Обычный 2 3 2 19 2" xfId="32516"/>
    <cellStyle name="Обычный 2 3 2 2" xfId="32517"/>
    <cellStyle name="Обычный 2 3 2 2 10" xfId="32518"/>
    <cellStyle name="Обычный 2 3 2 2 10 2" xfId="32519"/>
    <cellStyle name="Обычный 2 3 2 2 11" xfId="32520"/>
    <cellStyle name="Обычный 2 3 2 2 11 2" xfId="32521"/>
    <cellStyle name="Обычный 2 3 2 2 12" xfId="32522"/>
    <cellStyle name="Обычный 2 3 2 2 12 2" xfId="32523"/>
    <cellStyle name="Обычный 2 3 2 2 13" xfId="32524"/>
    <cellStyle name="Обычный 2 3 2 2 13 2" xfId="32525"/>
    <cellStyle name="Обычный 2 3 2 2 14" xfId="32526"/>
    <cellStyle name="Обычный 2 3 2 2 14 2" xfId="32527"/>
    <cellStyle name="Обычный 2 3 2 2 15" xfId="32528"/>
    <cellStyle name="Обычный 2 3 2 2 15 2" xfId="32529"/>
    <cellStyle name="Обычный 2 3 2 2 16" xfId="32530"/>
    <cellStyle name="Обычный 2 3 2 2 16 2" xfId="32531"/>
    <cellStyle name="Обычный 2 3 2 2 17" xfId="32532"/>
    <cellStyle name="Обычный 2 3 2 2 17 2" xfId="32533"/>
    <cellStyle name="Обычный 2 3 2 2 18" xfId="32534"/>
    <cellStyle name="Обычный 2 3 2 2 18 2" xfId="32535"/>
    <cellStyle name="Обычный 2 3 2 2 19" xfId="32536"/>
    <cellStyle name="Обычный 2 3 2 2 19 2" xfId="32537"/>
    <cellStyle name="Обычный 2 3 2 2 2" xfId="32538"/>
    <cellStyle name="Обычный 2 3 2 2 2 10" xfId="32539"/>
    <cellStyle name="Обычный 2 3 2 2 2 10 2" xfId="32540"/>
    <cellStyle name="Обычный 2 3 2 2 2 11" xfId="32541"/>
    <cellStyle name="Обычный 2 3 2 2 2 11 2" xfId="32542"/>
    <cellStyle name="Обычный 2 3 2 2 2 12" xfId="32543"/>
    <cellStyle name="Обычный 2 3 2 2 2 12 2" xfId="32544"/>
    <cellStyle name="Обычный 2 3 2 2 2 13" xfId="32545"/>
    <cellStyle name="Обычный 2 3 2 2 2 13 2" xfId="32546"/>
    <cellStyle name="Обычный 2 3 2 2 2 14" xfId="32547"/>
    <cellStyle name="Обычный 2 3 2 2 2 14 2" xfId="32548"/>
    <cellStyle name="Обычный 2 3 2 2 2 15" xfId="32549"/>
    <cellStyle name="Обычный 2 3 2 2 2 15 2" xfId="32550"/>
    <cellStyle name="Обычный 2 3 2 2 2 16" xfId="32551"/>
    <cellStyle name="Обычный 2 3 2 2 2 16 2" xfId="32552"/>
    <cellStyle name="Обычный 2 3 2 2 2 17" xfId="32553"/>
    <cellStyle name="Обычный 2 3 2 2 2 17 2" xfId="32554"/>
    <cellStyle name="Обычный 2 3 2 2 2 18" xfId="32555"/>
    <cellStyle name="Обычный 2 3 2 2 2 18 2" xfId="32556"/>
    <cellStyle name="Обычный 2 3 2 2 2 19" xfId="32557"/>
    <cellStyle name="Обычный 2 3 2 2 2 19 2" xfId="32558"/>
    <cellStyle name="Обычный 2 3 2 2 2 2" xfId="32559"/>
    <cellStyle name="Обычный 2 3 2 2 2 2 10" xfId="32560"/>
    <cellStyle name="Обычный 2 3 2 2 2 2 10 2" xfId="32561"/>
    <cellStyle name="Обычный 2 3 2 2 2 2 11" xfId="32562"/>
    <cellStyle name="Обычный 2 3 2 2 2 2 11 2" xfId="32563"/>
    <cellStyle name="Обычный 2 3 2 2 2 2 12" xfId="32564"/>
    <cellStyle name="Обычный 2 3 2 2 2 2 12 2" xfId="32565"/>
    <cellStyle name="Обычный 2 3 2 2 2 2 13" xfId="32566"/>
    <cellStyle name="Обычный 2 3 2 2 2 2 13 2" xfId="32567"/>
    <cellStyle name="Обычный 2 3 2 2 2 2 14" xfId="32568"/>
    <cellStyle name="Обычный 2 3 2 2 2 2 14 2" xfId="32569"/>
    <cellStyle name="Обычный 2 3 2 2 2 2 15" xfId="32570"/>
    <cellStyle name="Обычный 2 3 2 2 2 2 15 2" xfId="32571"/>
    <cellStyle name="Обычный 2 3 2 2 2 2 16" xfId="32572"/>
    <cellStyle name="Обычный 2 3 2 2 2 2 16 2" xfId="32573"/>
    <cellStyle name="Обычный 2 3 2 2 2 2 17" xfId="32574"/>
    <cellStyle name="Обычный 2 3 2 2 2 2 17 2" xfId="32575"/>
    <cellStyle name="Обычный 2 3 2 2 2 2 18" xfId="32576"/>
    <cellStyle name="Обычный 2 3 2 2 2 2 18 2" xfId="32577"/>
    <cellStyle name="Обычный 2 3 2 2 2 2 19" xfId="32578"/>
    <cellStyle name="Обычный 2 3 2 2 2 2 19 2" xfId="32579"/>
    <cellStyle name="Обычный 2 3 2 2 2 2 2" xfId="32580"/>
    <cellStyle name="Обычный 2 3 2 2 2 2 2 2" xfId="32581"/>
    <cellStyle name="Обычный 2 3 2 2 2 2 20" xfId="32582"/>
    <cellStyle name="Обычный 2 3 2 2 2 2 20 2" xfId="32583"/>
    <cellStyle name="Обычный 2 3 2 2 2 2 21" xfId="32584"/>
    <cellStyle name="Обычный 2 3 2 2 2 2 21 2" xfId="32585"/>
    <cellStyle name="Обычный 2 3 2 2 2 2 22" xfId="32586"/>
    <cellStyle name="Обычный 2 3 2 2 2 2 22 2" xfId="32587"/>
    <cellStyle name="Обычный 2 3 2 2 2 2 23" xfId="32588"/>
    <cellStyle name="Обычный 2 3 2 2 2 2 23 2" xfId="32589"/>
    <cellStyle name="Обычный 2 3 2 2 2 2 24" xfId="32590"/>
    <cellStyle name="Обычный 2 3 2 2 2 2 24 2" xfId="32591"/>
    <cellStyle name="Обычный 2 3 2 2 2 2 25" xfId="32592"/>
    <cellStyle name="Обычный 2 3 2 2 2 2 25 2" xfId="32593"/>
    <cellStyle name="Обычный 2 3 2 2 2 2 26" xfId="32594"/>
    <cellStyle name="Обычный 2 3 2 2 2 2 26 2" xfId="32595"/>
    <cellStyle name="Обычный 2 3 2 2 2 2 27" xfId="32596"/>
    <cellStyle name="Обычный 2 3 2 2 2 2 27 2" xfId="32597"/>
    <cellStyle name="Обычный 2 3 2 2 2 2 28" xfId="32598"/>
    <cellStyle name="Обычный 2 3 2 2 2 2 28 2" xfId="32599"/>
    <cellStyle name="Обычный 2 3 2 2 2 2 29" xfId="32600"/>
    <cellStyle name="Обычный 2 3 2 2 2 2 29 2" xfId="32601"/>
    <cellStyle name="Обычный 2 3 2 2 2 2 3" xfId="32602"/>
    <cellStyle name="Обычный 2 3 2 2 2 2 3 2" xfId="32603"/>
    <cellStyle name="Обычный 2 3 2 2 2 2 30" xfId="32604"/>
    <cellStyle name="Обычный 2 3 2 2 2 2 30 2" xfId="32605"/>
    <cellStyle name="Обычный 2 3 2 2 2 2 31" xfId="32606"/>
    <cellStyle name="Обычный 2 3 2 2 2 2 31 2" xfId="32607"/>
    <cellStyle name="Обычный 2 3 2 2 2 2 32" xfId="32608"/>
    <cellStyle name="Обычный 2 3 2 2 2 2 32 2" xfId="32609"/>
    <cellStyle name="Обычный 2 3 2 2 2 2 33" xfId="32610"/>
    <cellStyle name="Обычный 2 3 2 2 2 2 33 2" xfId="32611"/>
    <cellStyle name="Обычный 2 3 2 2 2 2 34" xfId="32612"/>
    <cellStyle name="Обычный 2 3 2 2 2 2 34 2" xfId="32613"/>
    <cellStyle name="Обычный 2 3 2 2 2 2 35" xfId="32614"/>
    <cellStyle name="Обычный 2 3 2 2 2 2 4" xfId="32615"/>
    <cellStyle name="Обычный 2 3 2 2 2 2 4 2" xfId="32616"/>
    <cellStyle name="Обычный 2 3 2 2 2 2 5" xfId="32617"/>
    <cellStyle name="Обычный 2 3 2 2 2 2 5 2" xfId="32618"/>
    <cellStyle name="Обычный 2 3 2 2 2 2 6" xfId="32619"/>
    <cellStyle name="Обычный 2 3 2 2 2 2 6 2" xfId="32620"/>
    <cellStyle name="Обычный 2 3 2 2 2 2 7" xfId="32621"/>
    <cellStyle name="Обычный 2 3 2 2 2 2 7 2" xfId="32622"/>
    <cellStyle name="Обычный 2 3 2 2 2 2 8" xfId="32623"/>
    <cellStyle name="Обычный 2 3 2 2 2 2 8 2" xfId="32624"/>
    <cellStyle name="Обычный 2 3 2 2 2 2 9" xfId="32625"/>
    <cellStyle name="Обычный 2 3 2 2 2 2 9 2" xfId="32626"/>
    <cellStyle name="Обычный 2 3 2 2 2 20" xfId="32627"/>
    <cellStyle name="Обычный 2 3 2 2 2 20 2" xfId="32628"/>
    <cellStyle name="Обычный 2 3 2 2 2 21" xfId="32629"/>
    <cellStyle name="Обычный 2 3 2 2 2 21 2" xfId="32630"/>
    <cellStyle name="Обычный 2 3 2 2 2 22" xfId="32631"/>
    <cellStyle name="Обычный 2 3 2 2 2 22 2" xfId="32632"/>
    <cellStyle name="Обычный 2 3 2 2 2 23" xfId="32633"/>
    <cellStyle name="Обычный 2 3 2 2 2 23 2" xfId="32634"/>
    <cellStyle name="Обычный 2 3 2 2 2 24" xfId="32635"/>
    <cellStyle name="Обычный 2 3 2 2 2 24 2" xfId="32636"/>
    <cellStyle name="Обычный 2 3 2 2 2 25" xfId="32637"/>
    <cellStyle name="Обычный 2 3 2 2 2 25 2" xfId="32638"/>
    <cellStyle name="Обычный 2 3 2 2 2 26" xfId="32639"/>
    <cellStyle name="Обычный 2 3 2 2 2 26 2" xfId="32640"/>
    <cellStyle name="Обычный 2 3 2 2 2 27" xfId="32641"/>
    <cellStyle name="Обычный 2 3 2 2 2 27 2" xfId="32642"/>
    <cellStyle name="Обычный 2 3 2 2 2 28" xfId="32643"/>
    <cellStyle name="Обычный 2 3 2 2 2 28 2" xfId="32644"/>
    <cellStyle name="Обычный 2 3 2 2 2 29" xfId="32645"/>
    <cellStyle name="Обычный 2 3 2 2 2 29 2" xfId="32646"/>
    <cellStyle name="Обычный 2 3 2 2 2 3" xfId="32647"/>
    <cellStyle name="Обычный 2 3 2 2 2 3 2" xfId="32648"/>
    <cellStyle name="Обычный 2 3 2 2 2 30" xfId="32649"/>
    <cellStyle name="Обычный 2 3 2 2 2 30 2" xfId="32650"/>
    <cellStyle name="Обычный 2 3 2 2 2 31" xfId="32651"/>
    <cellStyle name="Обычный 2 3 2 2 2 31 2" xfId="32652"/>
    <cellStyle name="Обычный 2 3 2 2 2 32" xfId="32653"/>
    <cellStyle name="Обычный 2 3 2 2 2 32 2" xfId="32654"/>
    <cellStyle name="Обычный 2 3 2 2 2 33" xfId="32655"/>
    <cellStyle name="Обычный 2 3 2 2 2 33 2" xfId="32656"/>
    <cellStyle name="Обычный 2 3 2 2 2 34" xfId="32657"/>
    <cellStyle name="Обычный 2 3 2 2 2 34 2" xfId="32658"/>
    <cellStyle name="Обычный 2 3 2 2 2 35" xfId="32659"/>
    <cellStyle name="Обычный 2 3 2 2 2 35 2" xfId="32660"/>
    <cellStyle name="Обычный 2 3 2 2 2 36" xfId="32661"/>
    <cellStyle name="Обычный 2 3 2 2 2 36 2" xfId="32662"/>
    <cellStyle name="Обычный 2 3 2 2 2 37" xfId="32663"/>
    <cellStyle name="Обычный 2 3 2 2 2 4" xfId="32664"/>
    <cellStyle name="Обычный 2 3 2 2 2 4 2" xfId="32665"/>
    <cellStyle name="Обычный 2 3 2 2 2 5" xfId="32666"/>
    <cellStyle name="Обычный 2 3 2 2 2 5 2" xfId="32667"/>
    <cellStyle name="Обычный 2 3 2 2 2 6" xfId="32668"/>
    <cellStyle name="Обычный 2 3 2 2 2 6 2" xfId="32669"/>
    <cellStyle name="Обычный 2 3 2 2 2 7" xfId="32670"/>
    <cellStyle name="Обычный 2 3 2 2 2 7 2" xfId="32671"/>
    <cellStyle name="Обычный 2 3 2 2 2 8" xfId="32672"/>
    <cellStyle name="Обычный 2 3 2 2 2 8 2" xfId="32673"/>
    <cellStyle name="Обычный 2 3 2 2 2 9" xfId="32674"/>
    <cellStyle name="Обычный 2 3 2 2 2 9 2" xfId="32675"/>
    <cellStyle name="Обычный 2 3 2 2 20" xfId="32676"/>
    <cellStyle name="Обычный 2 3 2 2 20 2" xfId="32677"/>
    <cellStyle name="Обычный 2 3 2 2 21" xfId="32678"/>
    <cellStyle name="Обычный 2 3 2 2 21 2" xfId="32679"/>
    <cellStyle name="Обычный 2 3 2 2 22" xfId="32680"/>
    <cellStyle name="Обычный 2 3 2 2 22 2" xfId="32681"/>
    <cellStyle name="Обычный 2 3 2 2 23" xfId="32682"/>
    <cellStyle name="Обычный 2 3 2 2 23 2" xfId="32683"/>
    <cellStyle name="Обычный 2 3 2 2 24" xfId="32684"/>
    <cellStyle name="Обычный 2 3 2 2 24 2" xfId="32685"/>
    <cellStyle name="Обычный 2 3 2 2 25" xfId="32686"/>
    <cellStyle name="Обычный 2 3 2 2 25 2" xfId="32687"/>
    <cellStyle name="Обычный 2 3 2 2 26" xfId="32688"/>
    <cellStyle name="Обычный 2 3 2 2 26 2" xfId="32689"/>
    <cellStyle name="Обычный 2 3 2 2 27" xfId="32690"/>
    <cellStyle name="Обычный 2 3 2 2 27 2" xfId="32691"/>
    <cellStyle name="Обычный 2 3 2 2 28" xfId="32692"/>
    <cellStyle name="Обычный 2 3 2 2 28 2" xfId="32693"/>
    <cellStyle name="Обычный 2 3 2 2 29" xfId="32694"/>
    <cellStyle name="Обычный 2 3 2 2 29 2" xfId="32695"/>
    <cellStyle name="Обычный 2 3 2 2 3" xfId="32696"/>
    <cellStyle name="Обычный 2 3 2 2 3 10" xfId="32697"/>
    <cellStyle name="Обычный 2 3 2 2 3 10 2" xfId="32698"/>
    <cellStyle name="Обычный 2 3 2 2 3 11" xfId="32699"/>
    <cellStyle name="Обычный 2 3 2 2 3 11 2" xfId="32700"/>
    <cellStyle name="Обычный 2 3 2 2 3 12" xfId="32701"/>
    <cellStyle name="Обычный 2 3 2 2 3 12 2" xfId="32702"/>
    <cellStyle name="Обычный 2 3 2 2 3 13" xfId="32703"/>
    <cellStyle name="Обычный 2 3 2 2 3 13 2" xfId="32704"/>
    <cellStyle name="Обычный 2 3 2 2 3 14" xfId="32705"/>
    <cellStyle name="Обычный 2 3 2 2 3 14 2" xfId="32706"/>
    <cellStyle name="Обычный 2 3 2 2 3 15" xfId="32707"/>
    <cellStyle name="Обычный 2 3 2 2 3 15 2" xfId="32708"/>
    <cellStyle name="Обычный 2 3 2 2 3 16" xfId="32709"/>
    <cellStyle name="Обычный 2 3 2 2 3 16 2" xfId="32710"/>
    <cellStyle name="Обычный 2 3 2 2 3 17" xfId="32711"/>
    <cellStyle name="Обычный 2 3 2 2 3 17 2" xfId="32712"/>
    <cellStyle name="Обычный 2 3 2 2 3 18" xfId="32713"/>
    <cellStyle name="Обычный 2 3 2 2 3 18 2" xfId="32714"/>
    <cellStyle name="Обычный 2 3 2 2 3 19" xfId="32715"/>
    <cellStyle name="Обычный 2 3 2 2 3 19 2" xfId="32716"/>
    <cellStyle name="Обычный 2 3 2 2 3 2" xfId="32717"/>
    <cellStyle name="Обычный 2 3 2 2 3 2 2" xfId="32718"/>
    <cellStyle name="Обычный 2 3 2 2 3 20" xfId="32719"/>
    <cellStyle name="Обычный 2 3 2 2 3 20 2" xfId="32720"/>
    <cellStyle name="Обычный 2 3 2 2 3 21" xfId="32721"/>
    <cellStyle name="Обычный 2 3 2 2 3 21 2" xfId="32722"/>
    <cellStyle name="Обычный 2 3 2 2 3 22" xfId="32723"/>
    <cellStyle name="Обычный 2 3 2 2 3 22 2" xfId="32724"/>
    <cellStyle name="Обычный 2 3 2 2 3 23" xfId="32725"/>
    <cellStyle name="Обычный 2 3 2 2 3 23 2" xfId="32726"/>
    <cellStyle name="Обычный 2 3 2 2 3 24" xfId="32727"/>
    <cellStyle name="Обычный 2 3 2 2 3 24 2" xfId="32728"/>
    <cellStyle name="Обычный 2 3 2 2 3 25" xfId="32729"/>
    <cellStyle name="Обычный 2 3 2 2 3 25 2" xfId="32730"/>
    <cellStyle name="Обычный 2 3 2 2 3 26" xfId="32731"/>
    <cellStyle name="Обычный 2 3 2 2 3 26 2" xfId="32732"/>
    <cellStyle name="Обычный 2 3 2 2 3 27" xfId="32733"/>
    <cellStyle name="Обычный 2 3 2 2 3 27 2" xfId="32734"/>
    <cellStyle name="Обычный 2 3 2 2 3 28" xfId="32735"/>
    <cellStyle name="Обычный 2 3 2 2 3 28 2" xfId="32736"/>
    <cellStyle name="Обычный 2 3 2 2 3 29" xfId="32737"/>
    <cellStyle name="Обычный 2 3 2 2 3 29 2" xfId="32738"/>
    <cellStyle name="Обычный 2 3 2 2 3 3" xfId="32739"/>
    <cellStyle name="Обычный 2 3 2 2 3 3 2" xfId="32740"/>
    <cellStyle name="Обычный 2 3 2 2 3 30" xfId="32741"/>
    <cellStyle name="Обычный 2 3 2 2 3 30 2" xfId="32742"/>
    <cellStyle name="Обычный 2 3 2 2 3 31" xfId="32743"/>
    <cellStyle name="Обычный 2 3 2 2 3 31 2" xfId="32744"/>
    <cellStyle name="Обычный 2 3 2 2 3 32" xfId="32745"/>
    <cellStyle name="Обычный 2 3 2 2 3 32 2" xfId="32746"/>
    <cellStyle name="Обычный 2 3 2 2 3 33" xfId="32747"/>
    <cellStyle name="Обычный 2 3 2 2 3 33 2" xfId="32748"/>
    <cellStyle name="Обычный 2 3 2 2 3 34" xfId="32749"/>
    <cellStyle name="Обычный 2 3 2 2 3 34 2" xfId="32750"/>
    <cellStyle name="Обычный 2 3 2 2 3 35" xfId="32751"/>
    <cellStyle name="Обычный 2 3 2 2 3 4" xfId="32752"/>
    <cellStyle name="Обычный 2 3 2 2 3 4 2" xfId="32753"/>
    <cellStyle name="Обычный 2 3 2 2 3 5" xfId="32754"/>
    <cellStyle name="Обычный 2 3 2 2 3 5 2" xfId="32755"/>
    <cellStyle name="Обычный 2 3 2 2 3 6" xfId="32756"/>
    <cellStyle name="Обычный 2 3 2 2 3 6 2" xfId="32757"/>
    <cellStyle name="Обычный 2 3 2 2 3 7" xfId="32758"/>
    <cellStyle name="Обычный 2 3 2 2 3 7 2" xfId="32759"/>
    <cellStyle name="Обычный 2 3 2 2 3 8" xfId="32760"/>
    <cellStyle name="Обычный 2 3 2 2 3 8 2" xfId="32761"/>
    <cellStyle name="Обычный 2 3 2 2 3 9" xfId="32762"/>
    <cellStyle name="Обычный 2 3 2 2 3 9 2" xfId="32763"/>
    <cellStyle name="Обычный 2 3 2 2 30" xfId="32764"/>
    <cellStyle name="Обычный 2 3 2 2 30 2" xfId="32765"/>
    <cellStyle name="Обычный 2 3 2 2 31" xfId="32766"/>
    <cellStyle name="Обычный 2 3 2 2 31 2" xfId="32767"/>
    <cellStyle name="Обычный 2 3 2 2 32" xfId="32768"/>
    <cellStyle name="Обычный 2 3 2 2 32 2" xfId="32769"/>
    <cellStyle name="Обычный 2 3 2 2 33" xfId="32770"/>
    <cellStyle name="Обычный 2 3 2 2 33 2" xfId="32771"/>
    <cellStyle name="Обычный 2 3 2 2 34" xfId="32772"/>
    <cellStyle name="Обычный 2 3 2 2 34 2" xfId="32773"/>
    <cellStyle name="Обычный 2 3 2 2 35" xfId="32774"/>
    <cellStyle name="Обычный 2 3 2 2 35 2" xfId="32775"/>
    <cellStyle name="Обычный 2 3 2 2 36" xfId="32776"/>
    <cellStyle name="Обычный 2 3 2 2 36 2" xfId="32777"/>
    <cellStyle name="Обычный 2 3 2 2 37" xfId="32778"/>
    <cellStyle name="Обычный 2 3 2 2 37 2" xfId="32779"/>
    <cellStyle name="Обычный 2 3 2 2 38" xfId="32780"/>
    <cellStyle name="Обычный 2 3 2 2 4" xfId="32781"/>
    <cellStyle name="Обычный 2 3 2 2 4 2" xfId="32782"/>
    <cellStyle name="Обычный 2 3 2 2 5" xfId="32783"/>
    <cellStyle name="Обычный 2 3 2 2 5 2" xfId="32784"/>
    <cellStyle name="Обычный 2 3 2 2 6" xfId="32785"/>
    <cellStyle name="Обычный 2 3 2 2 6 2" xfId="32786"/>
    <cellStyle name="Обычный 2 3 2 2 7" xfId="32787"/>
    <cellStyle name="Обычный 2 3 2 2 7 2" xfId="32788"/>
    <cellStyle name="Обычный 2 3 2 2 8" xfId="32789"/>
    <cellStyle name="Обычный 2 3 2 2 8 2" xfId="32790"/>
    <cellStyle name="Обычный 2 3 2 2 9" xfId="32791"/>
    <cellStyle name="Обычный 2 3 2 2 9 2" xfId="32792"/>
    <cellStyle name="Обычный 2 3 2 20" xfId="32793"/>
    <cellStyle name="Обычный 2 3 2 20 2" xfId="32794"/>
    <cellStyle name="Обычный 2 3 2 21" xfId="32795"/>
    <cellStyle name="Обычный 2 3 2 21 2" xfId="32796"/>
    <cellStyle name="Обычный 2 3 2 22" xfId="32797"/>
    <cellStyle name="Обычный 2 3 2 22 2" xfId="32798"/>
    <cellStyle name="Обычный 2 3 2 23" xfId="32799"/>
    <cellStyle name="Обычный 2 3 2 23 2" xfId="32800"/>
    <cellStyle name="Обычный 2 3 2 24" xfId="32801"/>
    <cellStyle name="Обычный 2 3 2 24 2" xfId="32802"/>
    <cellStyle name="Обычный 2 3 2 25" xfId="32803"/>
    <cellStyle name="Обычный 2 3 2 25 2" xfId="32804"/>
    <cellStyle name="Обычный 2 3 2 26" xfId="32805"/>
    <cellStyle name="Обычный 2 3 2 26 2" xfId="32806"/>
    <cellStyle name="Обычный 2 3 2 27" xfId="32807"/>
    <cellStyle name="Обычный 2 3 2 27 2" xfId="32808"/>
    <cellStyle name="Обычный 2 3 2 28" xfId="32809"/>
    <cellStyle name="Обычный 2 3 2 28 2" xfId="32810"/>
    <cellStyle name="Обычный 2 3 2 29" xfId="32811"/>
    <cellStyle name="Обычный 2 3 2 29 2" xfId="32812"/>
    <cellStyle name="Обычный 2 3 2 3" xfId="32813"/>
    <cellStyle name="Обычный 2 3 2 3 10" xfId="32814"/>
    <cellStyle name="Обычный 2 3 2 3 10 2" xfId="32815"/>
    <cellStyle name="Обычный 2 3 2 3 11" xfId="32816"/>
    <cellStyle name="Обычный 2 3 2 3 11 2" xfId="32817"/>
    <cellStyle name="Обычный 2 3 2 3 12" xfId="32818"/>
    <cellStyle name="Обычный 2 3 2 3 12 2" xfId="32819"/>
    <cellStyle name="Обычный 2 3 2 3 13" xfId="32820"/>
    <cellStyle name="Обычный 2 3 2 3 13 2" xfId="32821"/>
    <cellStyle name="Обычный 2 3 2 3 14" xfId="32822"/>
    <cellStyle name="Обычный 2 3 2 3 14 2" xfId="32823"/>
    <cellStyle name="Обычный 2 3 2 3 15" xfId="32824"/>
    <cellStyle name="Обычный 2 3 2 3 15 2" xfId="32825"/>
    <cellStyle name="Обычный 2 3 2 3 16" xfId="32826"/>
    <cellStyle name="Обычный 2 3 2 3 16 2" xfId="32827"/>
    <cellStyle name="Обычный 2 3 2 3 17" xfId="32828"/>
    <cellStyle name="Обычный 2 3 2 3 17 2" xfId="32829"/>
    <cellStyle name="Обычный 2 3 2 3 18" xfId="32830"/>
    <cellStyle name="Обычный 2 3 2 3 18 2" xfId="32831"/>
    <cellStyle name="Обычный 2 3 2 3 19" xfId="32832"/>
    <cellStyle name="Обычный 2 3 2 3 19 2" xfId="32833"/>
    <cellStyle name="Обычный 2 3 2 3 2" xfId="32834"/>
    <cellStyle name="Обычный 2 3 2 3 2 10" xfId="32835"/>
    <cellStyle name="Обычный 2 3 2 3 2 10 2" xfId="32836"/>
    <cellStyle name="Обычный 2 3 2 3 2 11" xfId="32837"/>
    <cellStyle name="Обычный 2 3 2 3 2 11 2" xfId="32838"/>
    <cellStyle name="Обычный 2 3 2 3 2 12" xfId="32839"/>
    <cellStyle name="Обычный 2 3 2 3 2 12 2" xfId="32840"/>
    <cellStyle name="Обычный 2 3 2 3 2 13" xfId="32841"/>
    <cellStyle name="Обычный 2 3 2 3 2 13 2" xfId="32842"/>
    <cellStyle name="Обычный 2 3 2 3 2 14" xfId="32843"/>
    <cellStyle name="Обычный 2 3 2 3 2 14 2" xfId="32844"/>
    <cellStyle name="Обычный 2 3 2 3 2 15" xfId="32845"/>
    <cellStyle name="Обычный 2 3 2 3 2 15 2" xfId="32846"/>
    <cellStyle name="Обычный 2 3 2 3 2 16" xfId="32847"/>
    <cellStyle name="Обычный 2 3 2 3 2 16 2" xfId="32848"/>
    <cellStyle name="Обычный 2 3 2 3 2 17" xfId="32849"/>
    <cellStyle name="Обычный 2 3 2 3 2 17 2" xfId="32850"/>
    <cellStyle name="Обычный 2 3 2 3 2 18" xfId="32851"/>
    <cellStyle name="Обычный 2 3 2 3 2 18 2" xfId="32852"/>
    <cellStyle name="Обычный 2 3 2 3 2 19" xfId="32853"/>
    <cellStyle name="Обычный 2 3 2 3 2 19 2" xfId="32854"/>
    <cellStyle name="Обычный 2 3 2 3 2 2" xfId="32855"/>
    <cellStyle name="Обычный 2 3 2 3 2 2 10" xfId="32856"/>
    <cellStyle name="Обычный 2 3 2 3 2 2 10 2" xfId="32857"/>
    <cellStyle name="Обычный 2 3 2 3 2 2 11" xfId="32858"/>
    <cellStyle name="Обычный 2 3 2 3 2 2 11 2" xfId="32859"/>
    <cellStyle name="Обычный 2 3 2 3 2 2 12" xfId="32860"/>
    <cellStyle name="Обычный 2 3 2 3 2 2 12 2" xfId="32861"/>
    <cellStyle name="Обычный 2 3 2 3 2 2 13" xfId="32862"/>
    <cellStyle name="Обычный 2 3 2 3 2 2 13 2" xfId="32863"/>
    <cellStyle name="Обычный 2 3 2 3 2 2 14" xfId="32864"/>
    <cellStyle name="Обычный 2 3 2 3 2 2 14 2" xfId="32865"/>
    <cellStyle name="Обычный 2 3 2 3 2 2 15" xfId="32866"/>
    <cellStyle name="Обычный 2 3 2 3 2 2 15 2" xfId="32867"/>
    <cellStyle name="Обычный 2 3 2 3 2 2 16" xfId="32868"/>
    <cellStyle name="Обычный 2 3 2 3 2 2 16 2" xfId="32869"/>
    <cellStyle name="Обычный 2 3 2 3 2 2 17" xfId="32870"/>
    <cellStyle name="Обычный 2 3 2 3 2 2 17 2" xfId="32871"/>
    <cellStyle name="Обычный 2 3 2 3 2 2 18" xfId="32872"/>
    <cellStyle name="Обычный 2 3 2 3 2 2 18 2" xfId="32873"/>
    <cellStyle name="Обычный 2 3 2 3 2 2 19" xfId="32874"/>
    <cellStyle name="Обычный 2 3 2 3 2 2 19 2" xfId="32875"/>
    <cellStyle name="Обычный 2 3 2 3 2 2 2" xfId="32876"/>
    <cellStyle name="Обычный 2 3 2 3 2 2 2 2" xfId="32877"/>
    <cellStyle name="Обычный 2 3 2 3 2 2 20" xfId="32878"/>
    <cellStyle name="Обычный 2 3 2 3 2 2 20 2" xfId="32879"/>
    <cellStyle name="Обычный 2 3 2 3 2 2 21" xfId="32880"/>
    <cellStyle name="Обычный 2 3 2 3 2 2 21 2" xfId="32881"/>
    <cellStyle name="Обычный 2 3 2 3 2 2 22" xfId="32882"/>
    <cellStyle name="Обычный 2 3 2 3 2 2 22 2" xfId="32883"/>
    <cellStyle name="Обычный 2 3 2 3 2 2 23" xfId="32884"/>
    <cellStyle name="Обычный 2 3 2 3 2 2 23 2" xfId="32885"/>
    <cellStyle name="Обычный 2 3 2 3 2 2 24" xfId="32886"/>
    <cellStyle name="Обычный 2 3 2 3 2 2 24 2" xfId="32887"/>
    <cellStyle name="Обычный 2 3 2 3 2 2 25" xfId="32888"/>
    <cellStyle name="Обычный 2 3 2 3 2 2 25 2" xfId="32889"/>
    <cellStyle name="Обычный 2 3 2 3 2 2 26" xfId="32890"/>
    <cellStyle name="Обычный 2 3 2 3 2 2 26 2" xfId="32891"/>
    <cellStyle name="Обычный 2 3 2 3 2 2 27" xfId="32892"/>
    <cellStyle name="Обычный 2 3 2 3 2 2 27 2" xfId="32893"/>
    <cellStyle name="Обычный 2 3 2 3 2 2 28" xfId="32894"/>
    <cellStyle name="Обычный 2 3 2 3 2 2 28 2" xfId="32895"/>
    <cellStyle name="Обычный 2 3 2 3 2 2 29" xfId="32896"/>
    <cellStyle name="Обычный 2 3 2 3 2 2 29 2" xfId="32897"/>
    <cellStyle name="Обычный 2 3 2 3 2 2 3" xfId="32898"/>
    <cellStyle name="Обычный 2 3 2 3 2 2 3 2" xfId="32899"/>
    <cellStyle name="Обычный 2 3 2 3 2 2 30" xfId="32900"/>
    <cellStyle name="Обычный 2 3 2 3 2 2 30 2" xfId="32901"/>
    <cellStyle name="Обычный 2 3 2 3 2 2 31" xfId="32902"/>
    <cellStyle name="Обычный 2 3 2 3 2 2 31 2" xfId="32903"/>
    <cellStyle name="Обычный 2 3 2 3 2 2 32" xfId="32904"/>
    <cellStyle name="Обычный 2 3 2 3 2 2 32 2" xfId="32905"/>
    <cellStyle name="Обычный 2 3 2 3 2 2 33" xfId="32906"/>
    <cellStyle name="Обычный 2 3 2 3 2 2 33 2" xfId="32907"/>
    <cellStyle name="Обычный 2 3 2 3 2 2 34" xfId="32908"/>
    <cellStyle name="Обычный 2 3 2 3 2 2 34 2" xfId="32909"/>
    <cellStyle name="Обычный 2 3 2 3 2 2 35" xfId="32910"/>
    <cellStyle name="Обычный 2 3 2 3 2 2 4" xfId="32911"/>
    <cellStyle name="Обычный 2 3 2 3 2 2 4 2" xfId="32912"/>
    <cellStyle name="Обычный 2 3 2 3 2 2 5" xfId="32913"/>
    <cellStyle name="Обычный 2 3 2 3 2 2 5 2" xfId="32914"/>
    <cellStyle name="Обычный 2 3 2 3 2 2 6" xfId="32915"/>
    <cellStyle name="Обычный 2 3 2 3 2 2 6 2" xfId="32916"/>
    <cellStyle name="Обычный 2 3 2 3 2 2 7" xfId="32917"/>
    <cellStyle name="Обычный 2 3 2 3 2 2 7 2" xfId="32918"/>
    <cellStyle name="Обычный 2 3 2 3 2 2 8" xfId="32919"/>
    <cellStyle name="Обычный 2 3 2 3 2 2 8 2" xfId="32920"/>
    <cellStyle name="Обычный 2 3 2 3 2 2 9" xfId="32921"/>
    <cellStyle name="Обычный 2 3 2 3 2 2 9 2" xfId="32922"/>
    <cellStyle name="Обычный 2 3 2 3 2 20" xfId="32923"/>
    <cellStyle name="Обычный 2 3 2 3 2 20 2" xfId="32924"/>
    <cellStyle name="Обычный 2 3 2 3 2 21" xfId="32925"/>
    <cellStyle name="Обычный 2 3 2 3 2 21 2" xfId="32926"/>
    <cellStyle name="Обычный 2 3 2 3 2 22" xfId="32927"/>
    <cellStyle name="Обычный 2 3 2 3 2 22 2" xfId="32928"/>
    <cellStyle name="Обычный 2 3 2 3 2 23" xfId="32929"/>
    <cellStyle name="Обычный 2 3 2 3 2 23 2" xfId="32930"/>
    <cellStyle name="Обычный 2 3 2 3 2 24" xfId="32931"/>
    <cellStyle name="Обычный 2 3 2 3 2 24 2" xfId="32932"/>
    <cellStyle name="Обычный 2 3 2 3 2 25" xfId="32933"/>
    <cellStyle name="Обычный 2 3 2 3 2 25 2" xfId="32934"/>
    <cellStyle name="Обычный 2 3 2 3 2 26" xfId="32935"/>
    <cellStyle name="Обычный 2 3 2 3 2 26 2" xfId="32936"/>
    <cellStyle name="Обычный 2 3 2 3 2 27" xfId="32937"/>
    <cellStyle name="Обычный 2 3 2 3 2 27 2" xfId="32938"/>
    <cellStyle name="Обычный 2 3 2 3 2 28" xfId="32939"/>
    <cellStyle name="Обычный 2 3 2 3 2 28 2" xfId="32940"/>
    <cellStyle name="Обычный 2 3 2 3 2 29" xfId="32941"/>
    <cellStyle name="Обычный 2 3 2 3 2 29 2" xfId="32942"/>
    <cellStyle name="Обычный 2 3 2 3 2 3" xfId="32943"/>
    <cellStyle name="Обычный 2 3 2 3 2 3 2" xfId="32944"/>
    <cellStyle name="Обычный 2 3 2 3 2 30" xfId="32945"/>
    <cellStyle name="Обычный 2 3 2 3 2 30 2" xfId="32946"/>
    <cellStyle name="Обычный 2 3 2 3 2 31" xfId="32947"/>
    <cellStyle name="Обычный 2 3 2 3 2 31 2" xfId="32948"/>
    <cellStyle name="Обычный 2 3 2 3 2 32" xfId="32949"/>
    <cellStyle name="Обычный 2 3 2 3 2 32 2" xfId="32950"/>
    <cellStyle name="Обычный 2 3 2 3 2 33" xfId="32951"/>
    <cellStyle name="Обычный 2 3 2 3 2 33 2" xfId="32952"/>
    <cellStyle name="Обычный 2 3 2 3 2 34" xfId="32953"/>
    <cellStyle name="Обычный 2 3 2 3 2 34 2" xfId="32954"/>
    <cellStyle name="Обычный 2 3 2 3 2 35" xfId="32955"/>
    <cellStyle name="Обычный 2 3 2 3 2 35 2" xfId="32956"/>
    <cellStyle name="Обычный 2 3 2 3 2 36" xfId="32957"/>
    <cellStyle name="Обычный 2 3 2 3 2 36 2" xfId="32958"/>
    <cellStyle name="Обычный 2 3 2 3 2 37" xfId="32959"/>
    <cellStyle name="Обычный 2 3 2 3 2 4" xfId="32960"/>
    <cellStyle name="Обычный 2 3 2 3 2 4 2" xfId="32961"/>
    <cellStyle name="Обычный 2 3 2 3 2 5" xfId="32962"/>
    <cellStyle name="Обычный 2 3 2 3 2 5 2" xfId="32963"/>
    <cellStyle name="Обычный 2 3 2 3 2 6" xfId="32964"/>
    <cellStyle name="Обычный 2 3 2 3 2 6 2" xfId="32965"/>
    <cellStyle name="Обычный 2 3 2 3 2 7" xfId="32966"/>
    <cellStyle name="Обычный 2 3 2 3 2 7 2" xfId="32967"/>
    <cellStyle name="Обычный 2 3 2 3 2 8" xfId="32968"/>
    <cellStyle name="Обычный 2 3 2 3 2 8 2" xfId="32969"/>
    <cellStyle name="Обычный 2 3 2 3 2 9" xfId="32970"/>
    <cellStyle name="Обычный 2 3 2 3 2 9 2" xfId="32971"/>
    <cellStyle name="Обычный 2 3 2 3 20" xfId="32972"/>
    <cellStyle name="Обычный 2 3 2 3 20 2" xfId="32973"/>
    <cellStyle name="Обычный 2 3 2 3 21" xfId="32974"/>
    <cellStyle name="Обычный 2 3 2 3 21 2" xfId="32975"/>
    <cellStyle name="Обычный 2 3 2 3 22" xfId="32976"/>
    <cellStyle name="Обычный 2 3 2 3 22 2" xfId="32977"/>
    <cellStyle name="Обычный 2 3 2 3 23" xfId="32978"/>
    <cellStyle name="Обычный 2 3 2 3 23 2" xfId="32979"/>
    <cellStyle name="Обычный 2 3 2 3 24" xfId="32980"/>
    <cellStyle name="Обычный 2 3 2 3 24 2" xfId="32981"/>
    <cellStyle name="Обычный 2 3 2 3 25" xfId="32982"/>
    <cellStyle name="Обычный 2 3 2 3 25 2" xfId="32983"/>
    <cellStyle name="Обычный 2 3 2 3 26" xfId="32984"/>
    <cellStyle name="Обычный 2 3 2 3 26 2" xfId="32985"/>
    <cellStyle name="Обычный 2 3 2 3 27" xfId="32986"/>
    <cellStyle name="Обычный 2 3 2 3 27 2" xfId="32987"/>
    <cellStyle name="Обычный 2 3 2 3 28" xfId="32988"/>
    <cellStyle name="Обычный 2 3 2 3 28 2" xfId="32989"/>
    <cellStyle name="Обычный 2 3 2 3 29" xfId="32990"/>
    <cellStyle name="Обычный 2 3 2 3 29 2" xfId="32991"/>
    <cellStyle name="Обычный 2 3 2 3 3" xfId="32992"/>
    <cellStyle name="Обычный 2 3 2 3 3 10" xfId="32993"/>
    <cellStyle name="Обычный 2 3 2 3 3 10 2" xfId="32994"/>
    <cellStyle name="Обычный 2 3 2 3 3 11" xfId="32995"/>
    <cellStyle name="Обычный 2 3 2 3 3 11 2" xfId="32996"/>
    <cellStyle name="Обычный 2 3 2 3 3 12" xfId="32997"/>
    <cellStyle name="Обычный 2 3 2 3 3 12 2" xfId="32998"/>
    <cellStyle name="Обычный 2 3 2 3 3 13" xfId="32999"/>
    <cellStyle name="Обычный 2 3 2 3 3 13 2" xfId="33000"/>
    <cellStyle name="Обычный 2 3 2 3 3 14" xfId="33001"/>
    <cellStyle name="Обычный 2 3 2 3 3 14 2" xfId="33002"/>
    <cellStyle name="Обычный 2 3 2 3 3 15" xfId="33003"/>
    <cellStyle name="Обычный 2 3 2 3 3 15 2" xfId="33004"/>
    <cellStyle name="Обычный 2 3 2 3 3 16" xfId="33005"/>
    <cellStyle name="Обычный 2 3 2 3 3 16 2" xfId="33006"/>
    <cellStyle name="Обычный 2 3 2 3 3 17" xfId="33007"/>
    <cellStyle name="Обычный 2 3 2 3 3 17 2" xfId="33008"/>
    <cellStyle name="Обычный 2 3 2 3 3 18" xfId="33009"/>
    <cellStyle name="Обычный 2 3 2 3 3 18 2" xfId="33010"/>
    <cellStyle name="Обычный 2 3 2 3 3 19" xfId="33011"/>
    <cellStyle name="Обычный 2 3 2 3 3 19 2" xfId="33012"/>
    <cellStyle name="Обычный 2 3 2 3 3 2" xfId="33013"/>
    <cellStyle name="Обычный 2 3 2 3 3 2 2" xfId="33014"/>
    <cellStyle name="Обычный 2 3 2 3 3 20" xfId="33015"/>
    <cellStyle name="Обычный 2 3 2 3 3 20 2" xfId="33016"/>
    <cellStyle name="Обычный 2 3 2 3 3 21" xfId="33017"/>
    <cellStyle name="Обычный 2 3 2 3 3 21 2" xfId="33018"/>
    <cellStyle name="Обычный 2 3 2 3 3 22" xfId="33019"/>
    <cellStyle name="Обычный 2 3 2 3 3 22 2" xfId="33020"/>
    <cellStyle name="Обычный 2 3 2 3 3 23" xfId="33021"/>
    <cellStyle name="Обычный 2 3 2 3 3 23 2" xfId="33022"/>
    <cellStyle name="Обычный 2 3 2 3 3 24" xfId="33023"/>
    <cellStyle name="Обычный 2 3 2 3 3 24 2" xfId="33024"/>
    <cellStyle name="Обычный 2 3 2 3 3 25" xfId="33025"/>
    <cellStyle name="Обычный 2 3 2 3 3 25 2" xfId="33026"/>
    <cellStyle name="Обычный 2 3 2 3 3 26" xfId="33027"/>
    <cellStyle name="Обычный 2 3 2 3 3 26 2" xfId="33028"/>
    <cellStyle name="Обычный 2 3 2 3 3 27" xfId="33029"/>
    <cellStyle name="Обычный 2 3 2 3 3 27 2" xfId="33030"/>
    <cellStyle name="Обычный 2 3 2 3 3 28" xfId="33031"/>
    <cellStyle name="Обычный 2 3 2 3 3 28 2" xfId="33032"/>
    <cellStyle name="Обычный 2 3 2 3 3 29" xfId="33033"/>
    <cellStyle name="Обычный 2 3 2 3 3 29 2" xfId="33034"/>
    <cellStyle name="Обычный 2 3 2 3 3 3" xfId="33035"/>
    <cellStyle name="Обычный 2 3 2 3 3 3 2" xfId="33036"/>
    <cellStyle name="Обычный 2 3 2 3 3 30" xfId="33037"/>
    <cellStyle name="Обычный 2 3 2 3 3 30 2" xfId="33038"/>
    <cellStyle name="Обычный 2 3 2 3 3 31" xfId="33039"/>
    <cellStyle name="Обычный 2 3 2 3 3 31 2" xfId="33040"/>
    <cellStyle name="Обычный 2 3 2 3 3 32" xfId="33041"/>
    <cellStyle name="Обычный 2 3 2 3 3 32 2" xfId="33042"/>
    <cellStyle name="Обычный 2 3 2 3 3 33" xfId="33043"/>
    <cellStyle name="Обычный 2 3 2 3 3 33 2" xfId="33044"/>
    <cellStyle name="Обычный 2 3 2 3 3 34" xfId="33045"/>
    <cellStyle name="Обычный 2 3 2 3 3 34 2" xfId="33046"/>
    <cellStyle name="Обычный 2 3 2 3 3 35" xfId="33047"/>
    <cellStyle name="Обычный 2 3 2 3 3 4" xfId="33048"/>
    <cellStyle name="Обычный 2 3 2 3 3 4 2" xfId="33049"/>
    <cellStyle name="Обычный 2 3 2 3 3 5" xfId="33050"/>
    <cellStyle name="Обычный 2 3 2 3 3 5 2" xfId="33051"/>
    <cellStyle name="Обычный 2 3 2 3 3 6" xfId="33052"/>
    <cellStyle name="Обычный 2 3 2 3 3 6 2" xfId="33053"/>
    <cellStyle name="Обычный 2 3 2 3 3 7" xfId="33054"/>
    <cellStyle name="Обычный 2 3 2 3 3 7 2" xfId="33055"/>
    <cellStyle name="Обычный 2 3 2 3 3 8" xfId="33056"/>
    <cellStyle name="Обычный 2 3 2 3 3 8 2" xfId="33057"/>
    <cellStyle name="Обычный 2 3 2 3 3 9" xfId="33058"/>
    <cellStyle name="Обычный 2 3 2 3 3 9 2" xfId="33059"/>
    <cellStyle name="Обычный 2 3 2 3 30" xfId="33060"/>
    <cellStyle name="Обычный 2 3 2 3 30 2" xfId="33061"/>
    <cellStyle name="Обычный 2 3 2 3 31" xfId="33062"/>
    <cellStyle name="Обычный 2 3 2 3 31 2" xfId="33063"/>
    <cellStyle name="Обычный 2 3 2 3 32" xfId="33064"/>
    <cellStyle name="Обычный 2 3 2 3 32 2" xfId="33065"/>
    <cellStyle name="Обычный 2 3 2 3 33" xfId="33066"/>
    <cellStyle name="Обычный 2 3 2 3 33 2" xfId="33067"/>
    <cellStyle name="Обычный 2 3 2 3 34" xfId="33068"/>
    <cellStyle name="Обычный 2 3 2 3 34 2" xfId="33069"/>
    <cellStyle name="Обычный 2 3 2 3 35" xfId="33070"/>
    <cellStyle name="Обычный 2 3 2 3 35 2" xfId="33071"/>
    <cellStyle name="Обычный 2 3 2 3 36" xfId="33072"/>
    <cellStyle name="Обычный 2 3 2 3 36 2" xfId="33073"/>
    <cellStyle name="Обычный 2 3 2 3 37" xfId="33074"/>
    <cellStyle name="Обычный 2 3 2 3 37 2" xfId="33075"/>
    <cellStyle name="Обычный 2 3 2 3 38" xfId="33076"/>
    <cellStyle name="Обычный 2 3 2 3 4" xfId="33077"/>
    <cellStyle name="Обычный 2 3 2 3 4 2" xfId="33078"/>
    <cellStyle name="Обычный 2 3 2 3 5" xfId="33079"/>
    <cellStyle name="Обычный 2 3 2 3 5 2" xfId="33080"/>
    <cellStyle name="Обычный 2 3 2 3 6" xfId="33081"/>
    <cellStyle name="Обычный 2 3 2 3 6 2" xfId="33082"/>
    <cellStyle name="Обычный 2 3 2 3 7" xfId="33083"/>
    <cellStyle name="Обычный 2 3 2 3 7 2" xfId="33084"/>
    <cellStyle name="Обычный 2 3 2 3 8" xfId="33085"/>
    <cellStyle name="Обычный 2 3 2 3 8 2" xfId="33086"/>
    <cellStyle name="Обычный 2 3 2 3 9" xfId="33087"/>
    <cellStyle name="Обычный 2 3 2 3 9 2" xfId="33088"/>
    <cellStyle name="Обычный 2 3 2 30" xfId="33089"/>
    <cellStyle name="Обычный 2 3 2 30 2" xfId="33090"/>
    <cellStyle name="Обычный 2 3 2 31" xfId="33091"/>
    <cellStyle name="Обычный 2 3 2 31 2" xfId="33092"/>
    <cellStyle name="Обычный 2 3 2 32" xfId="33093"/>
    <cellStyle name="Обычный 2 3 2 32 2" xfId="33094"/>
    <cellStyle name="Обычный 2 3 2 33" xfId="33095"/>
    <cellStyle name="Обычный 2 3 2 33 2" xfId="33096"/>
    <cellStyle name="Обычный 2 3 2 34" xfId="33097"/>
    <cellStyle name="Обычный 2 3 2 34 2" xfId="33098"/>
    <cellStyle name="Обычный 2 3 2 35" xfId="33099"/>
    <cellStyle name="Обычный 2 3 2 35 2" xfId="33100"/>
    <cellStyle name="Обычный 2 3 2 36" xfId="33101"/>
    <cellStyle name="Обычный 2 3 2 36 2" xfId="33102"/>
    <cellStyle name="Обычный 2 3 2 37" xfId="33103"/>
    <cellStyle name="Обычный 2 3 2 37 2" xfId="33104"/>
    <cellStyle name="Обычный 2 3 2 38" xfId="33105"/>
    <cellStyle name="Обычный 2 3 2 38 2" xfId="33106"/>
    <cellStyle name="Обычный 2 3 2 39" xfId="33107"/>
    <cellStyle name="Обычный 2 3 2 39 2" xfId="33108"/>
    <cellStyle name="Обычный 2 3 2 4" xfId="33109"/>
    <cellStyle name="Обычный 2 3 2 4 10" xfId="33110"/>
    <cellStyle name="Обычный 2 3 2 4 10 2" xfId="33111"/>
    <cellStyle name="Обычный 2 3 2 4 11" xfId="33112"/>
    <cellStyle name="Обычный 2 3 2 4 11 2" xfId="33113"/>
    <cellStyle name="Обычный 2 3 2 4 12" xfId="33114"/>
    <cellStyle name="Обычный 2 3 2 4 12 2" xfId="33115"/>
    <cellStyle name="Обычный 2 3 2 4 13" xfId="33116"/>
    <cellStyle name="Обычный 2 3 2 4 13 2" xfId="33117"/>
    <cellStyle name="Обычный 2 3 2 4 14" xfId="33118"/>
    <cellStyle name="Обычный 2 3 2 4 14 2" xfId="33119"/>
    <cellStyle name="Обычный 2 3 2 4 15" xfId="33120"/>
    <cellStyle name="Обычный 2 3 2 4 15 2" xfId="33121"/>
    <cellStyle name="Обычный 2 3 2 4 16" xfId="33122"/>
    <cellStyle name="Обычный 2 3 2 4 16 2" xfId="33123"/>
    <cellStyle name="Обычный 2 3 2 4 17" xfId="33124"/>
    <cellStyle name="Обычный 2 3 2 4 17 2" xfId="33125"/>
    <cellStyle name="Обычный 2 3 2 4 18" xfId="33126"/>
    <cellStyle name="Обычный 2 3 2 4 18 2" xfId="33127"/>
    <cellStyle name="Обычный 2 3 2 4 19" xfId="33128"/>
    <cellStyle name="Обычный 2 3 2 4 19 2" xfId="33129"/>
    <cellStyle name="Обычный 2 3 2 4 2" xfId="33130"/>
    <cellStyle name="Обычный 2 3 2 4 2 10" xfId="33131"/>
    <cellStyle name="Обычный 2 3 2 4 2 10 2" xfId="33132"/>
    <cellStyle name="Обычный 2 3 2 4 2 11" xfId="33133"/>
    <cellStyle name="Обычный 2 3 2 4 2 11 2" xfId="33134"/>
    <cellStyle name="Обычный 2 3 2 4 2 12" xfId="33135"/>
    <cellStyle name="Обычный 2 3 2 4 2 12 2" xfId="33136"/>
    <cellStyle name="Обычный 2 3 2 4 2 13" xfId="33137"/>
    <cellStyle name="Обычный 2 3 2 4 2 13 2" xfId="33138"/>
    <cellStyle name="Обычный 2 3 2 4 2 14" xfId="33139"/>
    <cellStyle name="Обычный 2 3 2 4 2 14 2" xfId="33140"/>
    <cellStyle name="Обычный 2 3 2 4 2 15" xfId="33141"/>
    <cellStyle name="Обычный 2 3 2 4 2 15 2" xfId="33142"/>
    <cellStyle name="Обычный 2 3 2 4 2 16" xfId="33143"/>
    <cellStyle name="Обычный 2 3 2 4 2 16 2" xfId="33144"/>
    <cellStyle name="Обычный 2 3 2 4 2 17" xfId="33145"/>
    <cellStyle name="Обычный 2 3 2 4 2 17 2" xfId="33146"/>
    <cellStyle name="Обычный 2 3 2 4 2 18" xfId="33147"/>
    <cellStyle name="Обычный 2 3 2 4 2 18 2" xfId="33148"/>
    <cellStyle name="Обычный 2 3 2 4 2 19" xfId="33149"/>
    <cellStyle name="Обычный 2 3 2 4 2 19 2" xfId="33150"/>
    <cellStyle name="Обычный 2 3 2 4 2 2" xfId="33151"/>
    <cellStyle name="Обычный 2 3 2 4 2 2 2" xfId="33152"/>
    <cellStyle name="Обычный 2 3 2 4 2 20" xfId="33153"/>
    <cellStyle name="Обычный 2 3 2 4 2 20 2" xfId="33154"/>
    <cellStyle name="Обычный 2 3 2 4 2 21" xfId="33155"/>
    <cellStyle name="Обычный 2 3 2 4 2 21 2" xfId="33156"/>
    <cellStyle name="Обычный 2 3 2 4 2 22" xfId="33157"/>
    <cellStyle name="Обычный 2 3 2 4 2 22 2" xfId="33158"/>
    <cellStyle name="Обычный 2 3 2 4 2 23" xfId="33159"/>
    <cellStyle name="Обычный 2 3 2 4 2 23 2" xfId="33160"/>
    <cellStyle name="Обычный 2 3 2 4 2 24" xfId="33161"/>
    <cellStyle name="Обычный 2 3 2 4 2 24 2" xfId="33162"/>
    <cellStyle name="Обычный 2 3 2 4 2 25" xfId="33163"/>
    <cellStyle name="Обычный 2 3 2 4 2 25 2" xfId="33164"/>
    <cellStyle name="Обычный 2 3 2 4 2 26" xfId="33165"/>
    <cellStyle name="Обычный 2 3 2 4 2 26 2" xfId="33166"/>
    <cellStyle name="Обычный 2 3 2 4 2 27" xfId="33167"/>
    <cellStyle name="Обычный 2 3 2 4 2 27 2" xfId="33168"/>
    <cellStyle name="Обычный 2 3 2 4 2 28" xfId="33169"/>
    <cellStyle name="Обычный 2 3 2 4 2 28 2" xfId="33170"/>
    <cellStyle name="Обычный 2 3 2 4 2 29" xfId="33171"/>
    <cellStyle name="Обычный 2 3 2 4 2 29 2" xfId="33172"/>
    <cellStyle name="Обычный 2 3 2 4 2 3" xfId="33173"/>
    <cellStyle name="Обычный 2 3 2 4 2 3 2" xfId="33174"/>
    <cellStyle name="Обычный 2 3 2 4 2 30" xfId="33175"/>
    <cellStyle name="Обычный 2 3 2 4 2 30 2" xfId="33176"/>
    <cellStyle name="Обычный 2 3 2 4 2 31" xfId="33177"/>
    <cellStyle name="Обычный 2 3 2 4 2 31 2" xfId="33178"/>
    <cellStyle name="Обычный 2 3 2 4 2 32" xfId="33179"/>
    <cellStyle name="Обычный 2 3 2 4 2 32 2" xfId="33180"/>
    <cellStyle name="Обычный 2 3 2 4 2 33" xfId="33181"/>
    <cellStyle name="Обычный 2 3 2 4 2 33 2" xfId="33182"/>
    <cellStyle name="Обычный 2 3 2 4 2 34" xfId="33183"/>
    <cellStyle name="Обычный 2 3 2 4 2 34 2" xfId="33184"/>
    <cellStyle name="Обычный 2 3 2 4 2 35" xfId="33185"/>
    <cellStyle name="Обычный 2 3 2 4 2 4" xfId="33186"/>
    <cellStyle name="Обычный 2 3 2 4 2 4 2" xfId="33187"/>
    <cellStyle name="Обычный 2 3 2 4 2 5" xfId="33188"/>
    <cellStyle name="Обычный 2 3 2 4 2 5 2" xfId="33189"/>
    <cellStyle name="Обычный 2 3 2 4 2 6" xfId="33190"/>
    <cellStyle name="Обычный 2 3 2 4 2 6 2" xfId="33191"/>
    <cellStyle name="Обычный 2 3 2 4 2 7" xfId="33192"/>
    <cellStyle name="Обычный 2 3 2 4 2 7 2" xfId="33193"/>
    <cellStyle name="Обычный 2 3 2 4 2 8" xfId="33194"/>
    <cellStyle name="Обычный 2 3 2 4 2 8 2" xfId="33195"/>
    <cellStyle name="Обычный 2 3 2 4 2 9" xfId="33196"/>
    <cellStyle name="Обычный 2 3 2 4 2 9 2" xfId="33197"/>
    <cellStyle name="Обычный 2 3 2 4 20" xfId="33198"/>
    <cellStyle name="Обычный 2 3 2 4 20 2" xfId="33199"/>
    <cellStyle name="Обычный 2 3 2 4 21" xfId="33200"/>
    <cellStyle name="Обычный 2 3 2 4 21 2" xfId="33201"/>
    <cellStyle name="Обычный 2 3 2 4 22" xfId="33202"/>
    <cellStyle name="Обычный 2 3 2 4 22 2" xfId="33203"/>
    <cellStyle name="Обычный 2 3 2 4 23" xfId="33204"/>
    <cellStyle name="Обычный 2 3 2 4 23 2" xfId="33205"/>
    <cellStyle name="Обычный 2 3 2 4 24" xfId="33206"/>
    <cellStyle name="Обычный 2 3 2 4 24 2" xfId="33207"/>
    <cellStyle name="Обычный 2 3 2 4 25" xfId="33208"/>
    <cellStyle name="Обычный 2 3 2 4 25 2" xfId="33209"/>
    <cellStyle name="Обычный 2 3 2 4 26" xfId="33210"/>
    <cellStyle name="Обычный 2 3 2 4 26 2" xfId="33211"/>
    <cellStyle name="Обычный 2 3 2 4 27" xfId="33212"/>
    <cellStyle name="Обычный 2 3 2 4 27 2" xfId="33213"/>
    <cellStyle name="Обычный 2 3 2 4 28" xfId="33214"/>
    <cellStyle name="Обычный 2 3 2 4 28 2" xfId="33215"/>
    <cellStyle name="Обычный 2 3 2 4 29" xfId="33216"/>
    <cellStyle name="Обычный 2 3 2 4 29 2" xfId="33217"/>
    <cellStyle name="Обычный 2 3 2 4 3" xfId="33218"/>
    <cellStyle name="Обычный 2 3 2 4 3 2" xfId="33219"/>
    <cellStyle name="Обычный 2 3 2 4 30" xfId="33220"/>
    <cellStyle name="Обычный 2 3 2 4 30 2" xfId="33221"/>
    <cellStyle name="Обычный 2 3 2 4 31" xfId="33222"/>
    <cellStyle name="Обычный 2 3 2 4 31 2" xfId="33223"/>
    <cellStyle name="Обычный 2 3 2 4 32" xfId="33224"/>
    <cellStyle name="Обычный 2 3 2 4 32 2" xfId="33225"/>
    <cellStyle name="Обычный 2 3 2 4 33" xfId="33226"/>
    <cellStyle name="Обычный 2 3 2 4 33 2" xfId="33227"/>
    <cellStyle name="Обычный 2 3 2 4 34" xfId="33228"/>
    <cellStyle name="Обычный 2 3 2 4 34 2" xfId="33229"/>
    <cellStyle name="Обычный 2 3 2 4 35" xfId="33230"/>
    <cellStyle name="Обычный 2 3 2 4 35 2" xfId="33231"/>
    <cellStyle name="Обычный 2 3 2 4 36" xfId="33232"/>
    <cellStyle name="Обычный 2 3 2 4 36 2" xfId="33233"/>
    <cellStyle name="Обычный 2 3 2 4 37" xfId="33234"/>
    <cellStyle name="Обычный 2 3 2 4 4" xfId="33235"/>
    <cellStyle name="Обычный 2 3 2 4 4 2" xfId="33236"/>
    <cellStyle name="Обычный 2 3 2 4 5" xfId="33237"/>
    <cellStyle name="Обычный 2 3 2 4 5 2" xfId="33238"/>
    <cellStyle name="Обычный 2 3 2 4 6" xfId="33239"/>
    <cellStyle name="Обычный 2 3 2 4 6 2" xfId="33240"/>
    <cellStyle name="Обычный 2 3 2 4 7" xfId="33241"/>
    <cellStyle name="Обычный 2 3 2 4 7 2" xfId="33242"/>
    <cellStyle name="Обычный 2 3 2 4 8" xfId="33243"/>
    <cellStyle name="Обычный 2 3 2 4 8 2" xfId="33244"/>
    <cellStyle name="Обычный 2 3 2 4 9" xfId="33245"/>
    <cellStyle name="Обычный 2 3 2 4 9 2" xfId="33246"/>
    <cellStyle name="Обычный 2 3 2 40" xfId="33247"/>
    <cellStyle name="Обычный 2 3 2 40 2" xfId="33248"/>
    <cellStyle name="Обычный 2 3 2 41" xfId="33249"/>
    <cellStyle name="Обычный 2 3 2 5" xfId="33250"/>
    <cellStyle name="Обычный 2 3 2 5 10" xfId="33251"/>
    <cellStyle name="Обычный 2 3 2 5 10 2" xfId="33252"/>
    <cellStyle name="Обычный 2 3 2 5 11" xfId="33253"/>
    <cellStyle name="Обычный 2 3 2 5 11 2" xfId="33254"/>
    <cellStyle name="Обычный 2 3 2 5 12" xfId="33255"/>
    <cellStyle name="Обычный 2 3 2 5 12 2" xfId="33256"/>
    <cellStyle name="Обычный 2 3 2 5 13" xfId="33257"/>
    <cellStyle name="Обычный 2 3 2 5 13 2" xfId="33258"/>
    <cellStyle name="Обычный 2 3 2 5 14" xfId="33259"/>
    <cellStyle name="Обычный 2 3 2 5 14 2" xfId="33260"/>
    <cellStyle name="Обычный 2 3 2 5 15" xfId="33261"/>
    <cellStyle name="Обычный 2 3 2 5 15 2" xfId="33262"/>
    <cellStyle name="Обычный 2 3 2 5 16" xfId="33263"/>
    <cellStyle name="Обычный 2 3 2 5 16 2" xfId="33264"/>
    <cellStyle name="Обычный 2 3 2 5 17" xfId="33265"/>
    <cellStyle name="Обычный 2 3 2 5 17 2" xfId="33266"/>
    <cellStyle name="Обычный 2 3 2 5 18" xfId="33267"/>
    <cellStyle name="Обычный 2 3 2 5 18 2" xfId="33268"/>
    <cellStyle name="Обычный 2 3 2 5 19" xfId="33269"/>
    <cellStyle name="Обычный 2 3 2 5 19 2" xfId="33270"/>
    <cellStyle name="Обычный 2 3 2 5 2" xfId="33271"/>
    <cellStyle name="Обычный 2 3 2 5 2 10" xfId="33272"/>
    <cellStyle name="Обычный 2 3 2 5 2 10 2" xfId="33273"/>
    <cellStyle name="Обычный 2 3 2 5 2 11" xfId="33274"/>
    <cellStyle name="Обычный 2 3 2 5 2 11 2" xfId="33275"/>
    <cellStyle name="Обычный 2 3 2 5 2 12" xfId="33276"/>
    <cellStyle name="Обычный 2 3 2 5 2 12 2" xfId="33277"/>
    <cellStyle name="Обычный 2 3 2 5 2 13" xfId="33278"/>
    <cellStyle name="Обычный 2 3 2 5 2 13 2" xfId="33279"/>
    <cellStyle name="Обычный 2 3 2 5 2 14" xfId="33280"/>
    <cellStyle name="Обычный 2 3 2 5 2 14 2" xfId="33281"/>
    <cellStyle name="Обычный 2 3 2 5 2 15" xfId="33282"/>
    <cellStyle name="Обычный 2 3 2 5 2 15 2" xfId="33283"/>
    <cellStyle name="Обычный 2 3 2 5 2 16" xfId="33284"/>
    <cellStyle name="Обычный 2 3 2 5 2 16 2" xfId="33285"/>
    <cellStyle name="Обычный 2 3 2 5 2 17" xfId="33286"/>
    <cellStyle name="Обычный 2 3 2 5 2 17 2" xfId="33287"/>
    <cellStyle name="Обычный 2 3 2 5 2 18" xfId="33288"/>
    <cellStyle name="Обычный 2 3 2 5 2 18 2" xfId="33289"/>
    <cellStyle name="Обычный 2 3 2 5 2 19" xfId="33290"/>
    <cellStyle name="Обычный 2 3 2 5 2 19 2" xfId="33291"/>
    <cellStyle name="Обычный 2 3 2 5 2 2" xfId="33292"/>
    <cellStyle name="Обычный 2 3 2 5 2 2 2" xfId="33293"/>
    <cellStyle name="Обычный 2 3 2 5 2 20" xfId="33294"/>
    <cellStyle name="Обычный 2 3 2 5 2 20 2" xfId="33295"/>
    <cellStyle name="Обычный 2 3 2 5 2 21" xfId="33296"/>
    <cellStyle name="Обычный 2 3 2 5 2 21 2" xfId="33297"/>
    <cellStyle name="Обычный 2 3 2 5 2 22" xfId="33298"/>
    <cellStyle name="Обычный 2 3 2 5 2 22 2" xfId="33299"/>
    <cellStyle name="Обычный 2 3 2 5 2 23" xfId="33300"/>
    <cellStyle name="Обычный 2 3 2 5 2 23 2" xfId="33301"/>
    <cellStyle name="Обычный 2 3 2 5 2 24" xfId="33302"/>
    <cellStyle name="Обычный 2 3 2 5 2 24 2" xfId="33303"/>
    <cellStyle name="Обычный 2 3 2 5 2 25" xfId="33304"/>
    <cellStyle name="Обычный 2 3 2 5 2 25 2" xfId="33305"/>
    <cellStyle name="Обычный 2 3 2 5 2 26" xfId="33306"/>
    <cellStyle name="Обычный 2 3 2 5 2 26 2" xfId="33307"/>
    <cellStyle name="Обычный 2 3 2 5 2 27" xfId="33308"/>
    <cellStyle name="Обычный 2 3 2 5 2 27 2" xfId="33309"/>
    <cellStyle name="Обычный 2 3 2 5 2 28" xfId="33310"/>
    <cellStyle name="Обычный 2 3 2 5 2 28 2" xfId="33311"/>
    <cellStyle name="Обычный 2 3 2 5 2 29" xfId="33312"/>
    <cellStyle name="Обычный 2 3 2 5 2 29 2" xfId="33313"/>
    <cellStyle name="Обычный 2 3 2 5 2 3" xfId="33314"/>
    <cellStyle name="Обычный 2 3 2 5 2 3 2" xfId="33315"/>
    <cellStyle name="Обычный 2 3 2 5 2 30" xfId="33316"/>
    <cellStyle name="Обычный 2 3 2 5 2 30 2" xfId="33317"/>
    <cellStyle name="Обычный 2 3 2 5 2 31" xfId="33318"/>
    <cellStyle name="Обычный 2 3 2 5 2 31 2" xfId="33319"/>
    <cellStyle name="Обычный 2 3 2 5 2 32" xfId="33320"/>
    <cellStyle name="Обычный 2 3 2 5 2 32 2" xfId="33321"/>
    <cellStyle name="Обычный 2 3 2 5 2 33" xfId="33322"/>
    <cellStyle name="Обычный 2 3 2 5 2 33 2" xfId="33323"/>
    <cellStyle name="Обычный 2 3 2 5 2 34" xfId="33324"/>
    <cellStyle name="Обычный 2 3 2 5 2 34 2" xfId="33325"/>
    <cellStyle name="Обычный 2 3 2 5 2 35" xfId="33326"/>
    <cellStyle name="Обычный 2 3 2 5 2 4" xfId="33327"/>
    <cellStyle name="Обычный 2 3 2 5 2 4 2" xfId="33328"/>
    <cellStyle name="Обычный 2 3 2 5 2 5" xfId="33329"/>
    <cellStyle name="Обычный 2 3 2 5 2 5 2" xfId="33330"/>
    <cellStyle name="Обычный 2 3 2 5 2 6" xfId="33331"/>
    <cellStyle name="Обычный 2 3 2 5 2 6 2" xfId="33332"/>
    <cellStyle name="Обычный 2 3 2 5 2 7" xfId="33333"/>
    <cellStyle name="Обычный 2 3 2 5 2 7 2" xfId="33334"/>
    <cellStyle name="Обычный 2 3 2 5 2 8" xfId="33335"/>
    <cellStyle name="Обычный 2 3 2 5 2 8 2" xfId="33336"/>
    <cellStyle name="Обычный 2 3 2 5 2 9" xfId="33337"/>
    <cellStyle name="Обычный 2 3 2 5 2 9 2" xfId="33338"/>
    <cellStyle name="Обычный 2 3 2 5 20" xfId="33339"/>
    <cellStyle name="Обычный 2 3 2 5 20 2" xfId="33340"/>
    <cellStyle name="Обычный 2 3 2 5 21" xfId="33341"/>
    <cellStyle name="Обычный 2 3 2 5 21 2" xfId="33342"/>
    <cellStyle name="Обычный 2 3 2 5 22" xfId="33343"/>
    <cellStyle name="Обычный 2 3 2 5 22 2" xfId="33344"/>
    <cellStyle name="Обычный 2 3 2 5 23" xfId="33345"/>
    <cellStyle name="Обычный 2 3 2 5 23 2" xfId="33346"/>
    <cellStyle name="Обычный 2 3 2 5 24" xfId="33347"/>
    <cellStyle name="Обычный 2 3 2 5 24 2" xfId="33348"/>
    <cellStyle name="Обычный 2 3 2 5 25" xfId="33349"/>
    <cellStyle name="Обычный 2 3 2 5 25 2" xfId="33350"/>
    <cellStyle name="Обычный 2 3 2 5 26" xfId="33351"/>
    <cellStyle name="Обычный 2 3 2 5 26 2" xfId="33352"/>
    <cellStyle name="Обычный 2 3 2 5 27" xfId="33353"/>
    <cellStyle name="Обычный 2 3 2 5 27 2" xfId="33354"/>
    <cellStyle name="Обычный 2 3 2 5 28" xfId="33355"/>
    <cellStyle name="Обычный 2 3 2 5 28 2" xfId="33356"/>
    <cellStyle name="Обычный 2 3 2 5 29" xfId="33357"/>
    <cellStyle name="Обычный 2 3 2 5 29 2" xfId="33358"/>
    <cellStyle name="Обычный 2 3 2 5 3" xfId="33359"/>
    <cellStyle name="Обычный 2 3 2 5 3 2" xfId="33360"/>
    <cellStyle name="Обычный 2 3 2 5 30" xfId="33361"/>
    <cellStyle name="Обычный 2 3 2 5 30 2" xfId="33362"/>
    <cellStyle name="Обычный 2 3 2 5 31" xfId="33363"/>
    <cellStyle name="Обычный 2 3 2 5 31 2" xfId="33364"/>
    <cellStyle name="Обычный 2 3 2 5 32" xfId="33365"/>
    <cellStyle name="Обычный 2 3 2 5 32 2" xfId="33366"/>
    <cellStyle name="Обычный 2 3 2 5 33" xfId="33367"/>
    <cellStyle name="Обычный 2 3 2 5 33 2" xfId="33368"/>
    <cellStyle name="Обычный 2 3 2 5 34" xfId="33369"/>
    <cellStyle name="Обычный 2 3 2 5 34 2" xfId="33370"/>
    <cellStyle name="Обычный 2 3 2 5 35" xfId="33371"/>
    <cellStyle name="Обычный 2 3 2 5 35 2" xfId="33372"/>
    <cellStyle name="Обычный 2 3 2 5 36" xfId="33373"/>
    <cellStyle name="Обычный 2 3 2 5 36 2" xfId="33374"/>
    <cellStyle name="Обычный 2 3 2 5 37" xfId="33375"/>
    <cellStyle name="Обычный 2 3 2 5 4" xfId="33376"/>
    <cellStyle name="Обычный 2 3 2 5 4 2" xfId="33377"/>
    <cellStyle name="Обычный 2 3 2 5 5" xfId="33378"/>
    <cellStyle name="Обычный 2 3 2 5 5 2" xfId="33379"/>
    <cellStyle name="Обычный 2 3 2 5 6" xfId="33380"/>
    <cellStyle name="Обычный 2 3 2 5 6 2" xfId="33381"/>
    <cellStyle name="Обычный 2 3 2 5 7" xfId="33382"/>
    <cellStyle name="Обычный 2 3 2 5 7 2" xfId="33383"/>
    <cellStyle name="Обычный 2 3 2 5 8" xfId="33384"/>
    <cellStyle name="Обычный 2 3 2 5 8 2" xfId="33385"/>
    <cellStyle name="Обычный 2 3 2 5 9" xfId="33386"/>
    <cellStyle name="Обычный 2 3 2 5 9 2" xfId="33387"/>
    <cellStyle name="Обычный 2 3 2 6" xfId="33388"/>
    <cellStyle name="Обычный 2 3 2 6 10" xfId="33389"/>
    <cellStyle name="Обычный 2 3 2 6 10 2" xfId="33390"/>
    <cellStyle name="Обычный 2 3 2 6 11" xfId="33391"/>
    <cellStyle name="Обычный 2 3 2 6 11 2" xfId="33392"/>
    <cellStyle name="Обычный 2 3 2 6 12" xfId="33393"/>
    <cellStyle name="Обычный 2 3 2 6 12 2" xfId="33394"/>
    <cellStyle name="Обычный 2 3 2 6 13" xfId="33395"/>
    <cellStyle name="Обычный 2 3 2 6 13 2" xfId="33396"/>
    <cellStyle name="Обычный 2 3 2 6 14" xfId="33397"/>
    <cellStyle name="Обычный 2 3 2 6 14 2" xfId="33398"/>
    <cellStyle name="Обычный 2 3 2 6 15" xfId="33399"/>
    <cellStyle name="Обычный 2 3 2 6 15 2" xfId="33400"/>
    <cellStyle name="Обычный 2 3 2 6 16" xfId="33401"/>
    <cellStyle name="Обычный 2 3 2 6 16 2" xfId="33402"/>
    <cellStyle name="Обычный 2 3 2 6 17" xfId="33403"/>
    <cellStyle name="Обычный 2 3 2 6 17 2" xfId="33404"/>
    <cellStyle name="Обычный 2 3 2 6 18" xfId="33405"/>
    <cellStyle name="Обычный 2 3 2 6 18 2" xfId="33406"/>
    <cellStyle name="Обычный 2 3 2 6 19" xfId="33407"/>
    <cellStyle name="Обычный 2 3 2 6 19 2" xfId="33408"/>
    <cellStyle name="Обычный 2 3 2 6 2" xfId="33409"/>
    <cellStyle name="Обычный 2 3 2 6 2 2" xfId="33410"/>
    <cellStyle name="Обычный 2 3 2 6 20" xfId="33411"/>
    <cellStyle name="Обычный 2 3 2 6 20 2" xfId="33412"/>
    <cellStyle name="Обычный 2 3 2 6 21" xfId="33413"/>
    <cellStyle name="Обычный 2 3 2 6 21 2" xfId="33414"/>
    <cellStyle name="Обычный 2 3 2 6 22" xfId="33415"/>
    <cellStyle name="Обычный 2 3 2 6 22 2" xfId="33416"/>
    <cellStyle name="Обычный 2 3 2 6 23" xfId="33417"/>
    <cellStyle name="Обычный 2 3 2 6 23 2" xfId="33418"/>
    <cellStyle name="Обычный 2 3 2 6 24" xfId="33419"/>
    <cellStyle name="Обычный 2 3 2 6 24 2" xfId="33420"/>
    <cellStyle name="Обычный 2 3 2 6 25" xfId="33421"/>
    <cellStyle name="Обычный 2 3 2 6 25 2" xfId="33422"/>
    <cellStyle name="Обычный 2 3 2 6 26" xfId="33423"/>
    <cellStyle name="Обычный 2 3 2 6 26 2" xfId="33424"/>
    <cellStyle name="Обычный 2 3 2 6 27" xfId="33425"/>
    <cellStyle name="Обычный 2 3 2 6 27 2" xfId="33426"/>
    <cellStyle name="Обычный 2 3 2 6 28" xfId="33427"/>
    <cellStyle name="Обычный 2 3 2 6 28 2" xfId="33428"/>
    <cellStyle name="Обычный 2 3 2 6 29" xfId="33429"/>
    <cellStyle name="Обычный 2 3 2 6 29 2" xfId="33430"/>
    <cellStyle name="Обычный 2 3 2 6 3" xfId="33431"/>
    <cellStyle name="Обычный 2 3 2 6 3 2" xfId="33432"/>
    <cellStyle name="Обычный 2 3 2 6 30" xfId="33433"/>
    <cellStyle name="Обычный 2 3 2 6 30 2" xfId="33434"/>
    <cellStyle name="Обычный 2 3 2 6 31" xfId="33435"/>
    <cellStyle name="Обычный 2 3 2 6 31 2" xfId="33436"/>
    <cellStyle name="Обычный 2 3 2 6 32" xfId="33437"/>
    <cellStyle name="Обычный 2 3 2 6 32 2" xfId="33438"/>
    <cellStyle name="Обычный 2 3 2 6 33" xfId="33439"/>
    <cellStyle name="Обычный 2 3 2 6 33 2" xfId="33440"/>
    <cellStyle name="Обычный 2 3 2 6 34" xfId="33441"/>
    <cellStyle name="Обычный 2 3 2 6 34 2" xfId="33442"/>
    <cellStyle name="Обычный 2 3 2 6 35" xfId="33443"/>
    <cellStyle name="Обычный 2 3 2 6 4" xfId="33444"/>
    <cellStyle name="Обычный 2 3 2 6 4 2" xfId="33445"/>
    <cellStyle name="Обычный 2 3 2 6 5" xfId="33446"/>
    <cellStyle name="Обычный 2 3 2 6 5 2" xfId="33447"/>
    <cellStyle name="Обычный 2 3 2 6 6" xfId="33448"/>
    <cellStyle name="Обычный 2 3 2 6 6 2" xfId="33449"/>
    <cellStyle name="Обычный 2 3 2 6 7" xfId="33450"/>
    <cellStyle name="Обычный 2 3 2 6 7 2" xfId="33451"/>
    <cellStyle name="Обычный 2 3 2 6 8" xfId="33452"/>
    <cellStyle name="Обычный 2 3 2 6 8 2" xfId="33453"/>
    <cellStyle name="Обычный 2 3 2 6 9" xfId="33454"/>
    <cellStyle name="Обычный 2 3 2 6 9 2" xfId="33455"/>
    <cellStyle name="Обычный 2 3 2 7" xfId="33456"/>
    <cellStyle name="Обычный 2 3 2 7 2" xfId="33457"/>
    <cellStyle name="Обычный 2 3 2 8" xfId="33458"/>
    <cellStyle name="Обычный 2 3 2 8 2" xfId="33459"/>
    <cellStyle name="Обычный 2 3 2 9" xfId="33460"/>
    <cellStyle name="Обычный 2 3 2 9 2" xfId="33461"/>
    <cellStyle name="Обычный 2 3 20" xfId="33462"/>
    <cellStyle name="Обычный 2 3 20 2" xfId="33463"/>
    <cellStyle name="Обычный 2 3 21" xfId="33464"/>
    <cellStyle name="Обычный 2 3 21 2" xfId="33465"/>
    <cellStyle name="Обычный 2 3 22" xfId="33466"/>
    <cellStyle name="Обычный 2 3 22 2" xfId="33467"/>
    <cellStyle name="Обычный 2 3 23" xfId="33468"/>
    <cellStyle name="Обычный 2 3 23 2" xfId="33469"/>
    <cellStyle name="Обычный 2 3 24" xfId="33470"/>
    <cellStyle name="Обычный 2 3 24 2" xfId="33471"/>
    <cellStyle name="Обычный 2 3 25" xfId="33472"/>
    <cellStyle name="Обычный 2 3 25 2" xfId="33473"/>
    <cellStyle name="Обычный 2 3 26" xfId="33474"/>
    <cellStyle name="Обычный 2 3 26 2" xfId="33475"/>
    <cellStyle name="Обычный 2 3 27" xfId="33476"/>
    <cellStyle name="Обычный 2 3 27 2" xfId="33477"/>
    <cellStyle name="Обычный 2 3 28" xfId="33478"/>
    <cellStyle name="Обычный 2 3 28 2" xfId="33479"/>
    <cellStyle name="Обычный 2 3 29" xfId="33480"/>
    <cellStyle name="Обычный 2 3 29 2" xfId="33481"/>
    <cellStyle name="Обычный 2 3 3" xfId="33482"/>
    <cellStyle name="Обычный 2 3 3 10" xfId="33483"/>
    <cellStyle name="Обычный 2 3 3 10 2" xfId="33484"/>
    <cellStyle name="Обычный 2 3 3 11" xfId="33485"/>
    <cellStyle name="Обычный 2 3 3 11 2" xfId="33486"/>
    <cellStyle name="Обычный 2 3 3 12" xfId="33487"/>
    <cellStyle name="Обычный 2 3 3 12 2" xfId="33488"/>
    <cellStyle name="Обычный 2 3 3 13" xfId="33489"/>
    <cellStyle name="Обычный 2 3 3 13 2" xfId="33490"/>
    <cellStyle name="Обычный 2 3 3 14" xfId="33491"/>
    <cellStyle name="Обычный 2 3 3 14 2" xfId="33492"/>
    <cellStyle name="Обычный 2 3 3 15" xfId="33493"/>
    <cellStyle name="Обычный 2 3 3 15 2" xfId="33494"/>
    <cellStyle name="Обычный 2 3 3 16" xfId="33495"/>
    <cellStyle name="Обычный 2 3 3 16 2" xfId="33496"/>
    <cellStyle name="Обычный 2 3 3 17" xfId="33497"/>
    <cellStyle name="Обычный 2 3 3 17 2" xfId="33498"/>
    <cellStyle name="Обычный 2 3 3 18" xfId="33499"/>
    <cellStyle name="Обычный 2 3 3 18 2" xfId="33500"/>
    <cellStyle name="Обычный 2 3 3 19" xfId="33501"/>
    <cellStyle name="Обычный 2 3 3 19 2" xfId="33502"/>
    <cellStyle name="Обычный 2 3 3 2" xfId="33503"/>
    <cellStyle name="Обычный 2 3 3 2 10" xfId="33504"/>
    <cellStyle name="Обычный 2 3 3 2 10 2" xfId="33505"/>
    <cellStyle name="Обычный 2 3 3 2 11" xfId="33506"/>
    <cellStyle name="Обычный 2 3 3 2 11 2" xfId="33507"/>
    <cellStyle name="Обычный 2 3 3 2 12" xfId="33508"/>
    <cellStyle name="Обычный 2 3 3 2 12 2" xfId="33509"/>
    <cellStyle name="Обычный 2 3 3 2 13" xfId="33510"/>
    <cellStyle name="Обычный 2 3 3 2 13 2" xfId="33511"/>
    <cellStyle name="Обычный 2 3 3 2 14" xfId="33512"/>
    <cellStyle name="Обычный 2 3 3 2 14 2" xfId="33513"/>
    <cellStyle name="Обычный 2 3 3 2 15" xfId="33514"/>
    <cellStyle name="Обычный 2 3 3 2 15 2" xfId="33515"/>
    <cellStyle name="Обычный 2 3 3 2 16" xfId="33516"/>
    <cellStyle name="Обычный 2 3 3 2 16 2" xfId="33517"/>
    <cellStyle name="Обычный 2 3 3 2 17" xfId="33518"/>
    <cellStyle name="Обычный 2 3 3 2 17 2" xfId="33519"/>
    <cellStyle name="Обычный 2 3 3 2 18" xfId="33520"/>
    <cellStyle name="Обычный 2 3 3 2 18 2" xfId="33521"/>
    <cellStyle name="Обычный 2 3 3 2 19" xfId="33522"/>
    <cellStyle name="Обычный 2 3 3 2 19 2" xfId="33523"/>
    <cellStyle name="Обычный 2 3 3 2 2" xfId="33524"/>
    <cellStyle name="Обычный 2 3 3 2 2 10" xfId="33525"/>
    <cellStyle name="Обычный 2 3 3 2 2 10 2" xfId="33526"/>
    <cellStyle name="Обычный 2 3 3 2 2 11" xfId="33527"/>
    <cellStyle name="Обычный 2 3 3 2 2 11 2" xfId="33528"/>
    <cellStyle name="Обычный 2 3 3 2 2 12" xfId="33529"/>
    <cellStyle name="Обычный 2 3 3 2 2 12 2" xfId="33530"/>
    <cellStyle name="Обычный 2 3 3 2 2 13" xfId="33531"/>
    <cellStyle name="Обычный 2 3 3 2 2 13 2" xfId="33532"/>
    <cellStyle name="Обычный 2 3 3 2 2 14" xfId="33533"/>
    <cellStyle name="Обычный 2 3 3 2 2 14 2" xfId="33534"/>
    <cellStyle name="Обычный 2 3 3 2 2 15" xfId="33535"/>
    <cellStyle name="Обычный 2 3 3 2 2 15 2" xfId="33536"/>
    <cellStyle name="Обычный 2 3 3 2 2 16" xfId="33537"/>
    <cellStyle name="Обычный 2 3 3 2 2 16 2" xfId="33538"/>
    <cellStyle name="Обычный 2 3 3 2 2 17" xfId="33539"/>
    <cellStyle name="Обычный 2 3 3 2 2 17 2" xfId="33540"/>
    <cellStyle name="Обычный 2 3 3 2 2 18" xfId="33541"/>
    <cellStyle name="Обычный 2 3 3 2 2 18 2" xfId="33542"/>
    <cellStyle name="Обычный 2 3 3 2 2 19" xfId="33543"/>
    <cellStyle name="Обычный 2 3 3 2 2 19 2" xfId="33544"/>
    <cellStyle name="Обычный 2 3 3 2 2 2" xfId="33545"/>
    <cellStyle name="Обычный 2 3 3 2 2 2 2" xfId="33546"/>
    <cellStyle name="Обычный 2 3 3 2 2 20" xfId="33547"/>
    <cellStyle name="Обычный 2 3 3 2 2 20 2" xfId="33548"/>
    <cellStyle name="Обычный 2 3 3 2 2 21" xfId="33549"/>
    <cellStyle name="Обычный 2 3 3 2 2 21 2" xfId="33550"/>
    <cellStyle name="Обычный 2 3 3 2 2 22" xfId="33551"/>
    <cellStyle name="Обычный 2 3 3 2 2 22 2" xfId="33552"/>
    <cellStyle name="Обычный 2 3 3 2 2 23" xfId="33553"/>
    <cellStyle name="Обычный 2 3 3 2 2 23 2" xfId="33554"/>
    <cellStyle name="Обычный 2 3 3 2 2 24" xfId="33555"/>
    <cellStyle name="Обычный 2 3 3 2 2 24 2" xfId="33556"/>
    <cellStyle name="Обычный 2 3 3 2 2 25" xfId="33557"/>
    <cellStyle name="Обычный 2 3 3 2 2 25 2" xfId="33558"/>
    <cellStyle name="Обычный 2 3 3 2 2 26" xfId="33559"/>
    <cellStyle name="Обычный 2 3 3 2 2 26 2" xfId="33560"/>
    <cellStyle name="Обычный 2 3 3 2 2 27" xfId="33561"/>
    <cellStyle name="Обычный 2 3 3 2 2 27 2" xfId="33562"/>
    <cellStyle name="Обычный 2 3 3 2 2 28" xfId="33563"/>
    <cellStyle name="Обычный 2 3 3 2 2 28 2" xfId="33564"/>
    <cellStyle name="Обычный 2 3 3 2 2 29" xfId="33565"/>
    <cellStyle name="Обычный 2 3 3 2 2 29 2" xfId="33566"/>
    <cellStyle name="Обычный 2 3 3 2 2 3" xfId="33567"/>
    <cellStyle name="Обычный 2 3 3 2 2 3 2" xfId="33568"/>
    <cellStyle name="Обычный 2 3 3 2 2 30" xfId="33569"/>
    <cellStyle name="Обычный 2 3 3 2 2 30 2" xfId="33570"/>
    <cellStyle name="Обычный 2 3 3 2 2 31" xfId="33571"/>
    <cellStyle name="Обычный 2 3 3 2 2 31 2" xfId="33572"/>
    <cellStyle name="Обычный 2 3 3 2 2 32" xfId="33573"/>
    <cellStyle name="Обычный 2 3 3 2 2 32 2" xfId="33574"/>
    <cellStyle name="Обычный 2 3 3 2 2 33" xfId="33575"/>
    <cellStyle name="Обычный 2 3 3 2 2 33 2" xfId="33576"/>
    <cellStyle name="Обычный 2 3 3 2 2 34" xfId="33577"/>
    <cellStyle name="Обычный 2 3 3 2 2 34 2" xfId="33578"/>
    <cellStyle name="Обычный 2 3 3 2 2 35" xfId="33579"/>
    <cellStyle name="Обычный 2 3 3 2 2 4" xfId="33580"/>
    <cellStyle name="Обычный 2 3 3 2 2 4 2" xfId="33581"/>
    <cellStyle name="Обычный 2 3 3 2 2 5" xfId="33582"/>
    <cellStyle name="Обычный 2 3 3 2 2 5 2" xfId="33583"/>
    <cellStyle name="Обычный 2 3 3 2 2 6" xfId="33584"/>
    <cellStyle name="Обычный 2 3 3 2 2 6 2" xfId="33585"/>
    <cellStyle name="Обычный 2 3 3 2 2 7" xfId="33586"/>
    <cellStyle name="Обычный 2 3 3 2 2 7 2" xfId="33587"/>
    <cellStyle name="Обычный 2 3 3 2 2 8" xfId="33588"/>
    <cellStyle name="Обычный 2 3 3 2 2 8 2" xfId="33589"/>
    <cellStyle name="Обычный 2 3 3 2 2 9" xfId="33590"/>
    <cellStyle name="Обычный 2 3 3 2 2 9 2" xfId="33591"/>
    <cellStyle name="Обычный 2 3 3 2 20" xfId="33592"/>
    <cellStyle name="Обычный 2 3 3 2 20 2" xfId="33593"/>
    <cellStyle name="Обычный 2 3 3 2 21" xfId="33594"/>
    <cellStyle name="Обычный 2 3 3 2 21 2" xfId="33595"/>
    <cellStyle name="Обычный 2 3 3 2 22" xfId="33596"/>
    <cellStyle name="Обычный 2 3 3 2 22 2" xfId="33597"/>
    <cellStyle name="Обычный 2 3 3 2 23" xfId="33598"/>
    <cellStyle name="Обычный 2 3 3 2 23 2" xfId="33599"/>
    <cellStyle name="Обычный 2 3 3 2 24" xfId="33600"/>
    <cellStyle name="Обычный 2 3 3 2 24 2" xfId="33601"/>
    <cellStyle name="Обычный 2 3 3 2 25" xfId="33602"/>
    <cellStyle name="Обычный 2 3 3 2 25 2" xfId="33603"/>
    <cellStyle name="Обычный 2 3 3 2 26" xfId="33604"/>
    <cellStyle name="Обычный 2 3 3 2 26 2" xfId="33605"/>
    <cellStyle name="Обычный 2 3 3 2 27" xfId="33606"/>
    <cellStyle name="Обычный 2 3 3 2 27 2" xfId="33607"/>
    <cellStyle name="Обычный 2 3 3 2 28" xfId="33608"/>
    <cellStyle name="Обычный 2 3 3 2 28 2" xfId="33609"/>
    <cellStyle name="Обычный 2 3 3 2 29" xfId="33610"/>
    <cellStyle name="Обычный 2 3 3 2 29 2" xfId="33611"/>
    <cellStyle name="Обычный 2 3 3 2 3" xfId="33612"/>
    <cellStyle name="Обычный 2 3 3 2 3 2" xfId="33613"/>
    <cellStyle name="Обычный 2 3 3 2 30" xfId="33614"/>
    <cellStyle name="Обычный 2 3 3 2 30 2" xfId="33615"/>
    <cellStyle name="Обычный 2 3 3 2 31" xfId="33616"/>
    <cellStyle name="Обычный 2 3 3 2 31 2" xfId="33617"/>
    <cellStyle name="Обычный 2 3 3 2 32" xfId="33618"/>
    <cellStyle name="Обычный 2 3 3 2 32 2" xfId="33619"/>
    <cellStyle name="Обычный 2 3 3 2 33" xfId="33620"/>
    <cellStyle name="Обычный 2 3 3 2 33 2" xfId="33621"/>
    <cellStyle name="Обычный 2 3 3 2 34" xfId="33622"/>
    <cellStyle name="Обычный 2 3 3 2 34 2" xfId="33623"/>
    <cellStyle name="Обычный 2 3 3 2 35" xfId="33624"/>
    <cellStyle name="Обычный 2 3 3 2 35 2" xfId="33625"/>
    <cellStyle name="Обычный 2 3 3 2 36" xfId="33626"/>
    <cellStyle name="Обычный 2 3 3 2 36 2" xfId="33627"/>
    <cellStyle name="Обычный 2 3 3 2 37" xfId="33628"/>
    <cellStyle name="Обычный 2 3 3 2 4" xfId="33629"/>
    <cellStyle name="Обычный 2 3 3 2 4 2" xfId="33630"/>
    <cellStyle name="Обычный 2 3 3 2 5" xfId="33631"/>
    <cellStyle name="Обычный 2 3 3 2 5 2" xfId="33632"/>
    <cellStyle name="Обычный 2 3 3 2 6" xfId="33633"/>
    <cellStyle name="Обычный 2 3 3 2 6 2" xfId="33634"/>
    <cellStyle name="Обычный 2 3 3 2 7" xfId="33635"/>
    <cellStyle name="Обычный 2 3 3 2 7 2" xfId="33636"/>
    <cellStyle name="Обычный 2 3 3 2 8" xfId="33637"/>
    <cellStyle name="Обычный 2 3 3 2 8 2" xfId="33638"/>
    <cellStyle name="Обычный 2 3 3 2 9" xfId="33639"/>
    <cellStyle name="Обычный 2 3 3 2 9 2" xfId="33640"/>
    <cellStyle name="Обычный 2 3 3 20" xfId="33641"/>
    <cellStyle name="Обычный 2 3 3 20 2" xfId="33642"/>
    <cellStyle name="Обычный 2 3 3 21" xfId="33643"/>
    <cellStyle name="Обычный 2 3 3 21 2" xfId="33644"/>
    <cellStyle name="Обычный 2 3 3 22" xfId="33645"/>
    <cellStyle name="Обычный 2 3 3 22 2" xfId="33646"/>
    <cellStyle name="Обычный 2 3 3 23" xfId="33647"/>
    <cellStyle name="Обычный 2 3 3 23 2" xfId="33648"/>
    <cellStyle name="Обычный 2 3 3 24" xfId="33649"/>
    <cellStyle name="Обычный 2 3 3 24 2" xfId="33650"/>
    <cellStyle name="Обычный 2 3 3 25" xfId="33651"/>
    <cellStyle name="Обычный 2 3 3 25 2" xfId="33652"/>
    <cellStyle name="Обычный 2 3 3 26" xfId="33653"/>
    <cellStyle name="Обычный 2 3 3 26 2" xfId="33654"/>
    <cellStyle name="Обычный 2 3 3 27" xfId="33655"/>
    <cellStyle name="Обычный 2 3 3 27 2" xfId="33656"/>
    <cellStyle name="Обычный 2 3 3 28" xfId="33657"/>
    <cellStyle name="Обычный 2 3 3 28 2" xfId="33658"/>
    <cellStyle name="Обычный 2 3 3 29" xfId="33659"/>
    <cellStyle name="Обычный 2 3 3 29 2" xfId="33660"/>
    <cellStyle name="Обычный 2 3 3 3" xfId="33661"/>
    <cellStyle name="Обычный 2 3 3 3 10" xfId="33662"/>
    <cellStyle name="Обычный 2 3 3 3 10 2" xfId="33663"/>
    <cellStyle name="Обычный 2 3 3 3 11" xfId="33664"/>
    <cellStyle name="Обычный 2 3 3 3 11 2" xfId="33665"/>
    <cellStyle name="Обычный 2 3 3 3 12" xfId="33666"/>
    <cellStyle name="Обычный 2 3 3 3 12 2" xfId="33667"/>
    <cellStyle name="Обычный 2 3 3 3 13" xfId="33668"/>
    <cellStyle name="Обычный 2 3 3 3 13 2" xfId="33669"/>
    <cellStyle name="Обычный 2 3 3 3 14" xfId="33670"/>
    <cellStyle name="Обычный 2 3 3 3 14 2" xfId="33671"/>
    <cellStyle name="Обычный 2 3 3 3 15" xfId="33672"/>
    <cellStyle name="Обычный 2 3 3 3 15 2" xfId="33673"/>
    <cellStyle name="Обычный 2 3 3 3 16" xfId="33674"/>
    <cellStyle name="Обычный 2 3 3 3 16 2" xfId="33675"/>
    <cellStyle name="Обычный 2 3 3 3 17" xfId="33676"/>
    <cellStyle name="Обычный 2 3 3 3 17 2" xfId="33677"/>
    <cellStyle name="Обычный 2 3 3 3 18" xfId="33678"/>
    <cellStyle name="Обычный 2 3 3 3 18 2" xfId="33679"/>
    <cellStyle name="Обычный 2 3 3 3 19" xfId="33680"/>
    <cellStyle name="Обычный 2 3 3 3 19 2" xfId="33681"/>
    <cellStyle name="Обычный 2 3 3 3 2" xfId="33682"/>
    <cellStyle name="Обычный 2 3 3 3 2 2" xfId="33683"/>
    <cellStyle name="Обычный 2 3 3 3 20" xfId="33684"/>
    <cellStyle name="Обычный 2 3 3 3 20 2" xfId="33685"/>
    <cellStyle name="Обычный 2 3 3 3 21" xfId="33686"/>
    <cellStyle name="Обычный 2 3 3 3 21 2" xfId="33687"/>
    <cellStyle name="Обычный 2 3 3 3 22" xfId="33688"/>
    <cellStyle name="Обычный 2 3 3 3 22 2" xfId="33689"/>
    <cellStyle name="Обычный 2 3 3 3 23" xfId="33690"/>
    <cellStyle name="Обычный 2 3 3 3 23 2" xfId="33691"/>
    <cellStyle name="Обычный 2 3 3 3 24" xfId="33692"/>
    <cellStyle name="Обычный 2 3 3 3 24 2" xfId="33693"/>
    <cellStyle name="Обычный 2 3 3 3 25" xfId="33694"/>
    <cellStyle name="Обычный 2 3 3 3 25 2" xfId="33695"/>
    <cellStyle name="Обычный 2 3 3 3 26" xfId="33696"/>
    <cellStyle name="Обычный 2 3 3 3 26 2" xfId="33697"/>
    <cellStyle name="Обычный 2 3 3 3 27" xfId="33698"/>
    <cellStyle name="Обычный 2 3 3 3 27 2" xfId="33699"/>
    <cellStyle name="Обычный 2 3 3 3 28" xfId="33700"/>
    <cellStyle name="Обычный 2 3 3 3 28 2" xfId="33701"/>
    <cellStyle name="Обычный 2 3 3 3 29" xfId="33702"/>
    <cellStyle name="Обычный 2 3 3 3 29 2" xfId="33703"/>
    <cellStyle name="Обычный 2 3 3 3 3" xfId="33704"/>
    <cellStyle name="Обычный 2 3 3 3 3 2" xfId="33705"/>
    <cellStyle name="Обычный 2 3 3 3 30" xfId="33706"/>
    <cellStyle name="Обычный 2 3 3 3 30 2" xfId="33707"/>
    <cellStyle name="Обычный 2 3 3 3 31" xfId="33708"/>
    <cellStyle name="Обычный 2 3 3 3 31 2" xfId="33709"/>
    <cellStyle name="Обычный 2 3 3 3 32" xfId="33710"/>
    <cellStyle name="Обычный 2 3 3 3 32 2" xfId="33711"/>
    <cellStyle name="Обычный 2 3 3 3 33" xfId="33712"/>
    <cellStyle name="Обычный 2 3 3 3 33 2" xfId="33713"/>
    <cellStyle name="Обычный 2 3 3 3 34" xfId="33714"/>
    <cellStyle name="Обычный 2 3 3 3 34 2" xfId="33715"/>
    <cellStyle name="Обычный 2 3 3 3 35" xfId="33716"/>
    <cellStyle name="Обычный 2 3 3 3 4" xfId="33717"/>
    <cellStyle name="Обычный 2 3 3 3 4 2" xfId="33718"/>
    <cellStyle name="Обычный 2 3 3 3 5" xfId="33719"/>
    <cellStyle name="Обычный 2 3 3 3 5 2" xfId="33720"/>
    <cellStyle name="Обычный 2 3 3 3 6" xfId="33721"/>
    <cellStyle name="Обычный 2 3 3 3 6 2" xfId="33722"/>
    <cellStyle name="Обычный 2 3 3 3 7" xfId="33723"/>
    <cellStyle name="Обычный 2 3 3 3 7 2" xfId="33724"/>
    <cellStyle name="Обычный 2 3 3 3 8" xfId="33725"/>
    <cellStyle name="Обычный 2 3 3 3 8 2" xfId="33726"/>
    <cellStyle name="Обычный 2 3 3 3 9" xfId="33727"/>
    <cellStyle name="Обычный 2 3 3 3 9 2" xfId="33728"/>
    <cellStyle name="Обычный 2 3 3 30" xfId="33729"/>
    <cellStyle name="Обычный 2 3 3 30 2" xfId="33730"/>
    <cellStyle name="Обычный 2 3 3 31" xfId="33731"/>
    <cellStyle name="Обычный 2 3 3 31 2" xfId="33732"/>
    <cellStyle name="Обычный 2 3 3 32" xfId="33733"/>
    <cellStyle name="Обычный 2 3 3 32 2" xfId="33734"/>
    <cellStyle name="Обычный 2 3 3 33" xfId="33735"/>
    <cellStyle name="Обычный 2 3 3 33 2" xfId="33736"/>
    <cellStyle name="Обычный 2 3 3 34" xfId="33737"/>
    <cellStyle name="Обычный 2 3 3 34 2" xfId="33738"/>
    <cellStyle name="Обычный 2 3 3 35" xfId="33739"/>
    <cellStyle name="Обычный 2 3 3 35 2" xfId="33740"/>
    <cellStyle name="Обычный 2 3 3 36" xfId="33741"/>
    <cellStyle name="Обычный 2 3 3 36 2" xfId="33742"/>
    <cellStyle name="Обычный 2 3 3 37" xfId="33743"/>
    <cellStyle name="Обычный 2 3 3 37 2" xfId="33744"/>
    <cellStyle name="Обычный 2 3 3 38" xfId="33745"/>
    <cellStyle name="Обычный 2 3 3 4" xfId="33746"/>
    <cellStyle name="Обычный 2 3 3 4 2" xfId="33747"/>
    <cellStyle name="Обычный 2 3 3 5" xfId="33748"/>
    <cellStyle name="Обычный 2 3 3 5 2" xfId="33749"/>
    <cellStyle name="Обычный 2 3 3 6" xfId="33750"/>
    <cellStyle name="Обычный 2 3 3 6 2" xfId="33751"/>
    <cellStyle name="Обычный 2 3 3 7" xfId="33752"/>
    <cellStyle name="Обычный 2 3 3 7 2" xfId="33753"/>
    <cellStyle name="Обычный 2 3 3 8" xfId="33754"/>
    <cellStyle name="Обычный 2 3 3 8 2" xfId="33755"/>
    <cellStyle name="Обычный 2 3 3 9" xfId="33756"/>
    <cellStyle name="Обычный 2 3 3 9 2" xfId="33757"/>
    <cellStyle name="Обычный 2 3 30" xfId="33758"/>
    <cellStyle name="Обычный 2 3 30 2" xfId="33759"/>
    <cellStyle name="Обычный 2 3 31" xfId="33760"/>
    <cellStyle name="Обычный 2 3 31 2" xfId="33761"/>
    <cellStyle name="Обычный 2 3 32" xfId="33762"/>
    <cellStyle name="Обычный 2 3 32 2" xfId="33763"/>
    <cellStyle name="Обычный 2 3 33" xfId="33764"/>
    <cellStyle name="Обычный 2 3 33 2" xfId="33765"/>
    <cellStyle name="Обычный 2 3 34" xfId="33766"/>
    <cellStyle name="Обычный 2 3 34 2" xfId="33767"/>
    <cellStyle name="Обычный 2 3 35" xfId="33768"/>
    <cellStyle name="Обычный 2 3 35 2" xfId="33769"/>
    <cellStyle name="Обычный 2 3 36" xfId="33770"/>
    <cellStyle name="Обычный 2 3 36 2" xfId="33771"/>
    <cellStyle name="Обычный 2 3 37" xfId="33772"/>
    <cellStyle name="Обычный 2 3 37 2" xfId="33773"/>
    <cellStyle name="Обычный 2 3 38" xfId="33774"/>
    <cellStyle name="Обычный 2 3 38 2" xfId="33775"/>
    <cellStyle name="Обычный 2 3 39" xfId="33776"/>
    <cellStyle name="Обычный 2 3 39 2" xfId="33777"/>
    <cellStyle name="Обычный 2 3 4" xfId="33778"/>
    <cellStyle name="Обычный 2 3 4 10" xfId="33779"/>
    <cellStyle name="Обычный 2 3 4 10 2" xfId="33780"/>
    <cellStyle name="Обычный 2 3 4 11" xfId="33781"/>
    <cellStyle name="Обычный 2 3 4 11 2" xfId="33782"/>
    <cellStyle name="Обычный 2 3 4 12" xfId="33783"/>
    <cellStyle name="Обычный 2 3 4 12 2" xfId="33784"/>
    <cellStyle name="Обычный 2 3 4 13" xfId="33785"/>
    <cellStyle name="Обычный 2 3 4 13 2" xfId="33786"/>
    <cellStyle name="Обычный 2 3 4 14" xfId="33787"/>
    <cellStyle name="Обычный 2 3 4 14 2" xfId="33788"/>
    <cellStyle name="Обычный 2 3 4 15" xfId="33789"/>
    <cellStyle name="Обычный 2 3 4 15 2" xfId="33790"/>
    <cellStyle name="Обычный 2 3 4 16" xfId="33791"/>
    <cellStyle name="Обычный 2 3 4 16 2" xfId="33792"/>
    <cellStyle name="Обычный 2 3 4 17" xfId="33793"/>
    <cellStyle name="Обычный 2 3 4 17 2" xfId="33794"/>
    <cellStyle name="Обычный 2 3 4 18" xfId="33795"/>
    <cellStyle name="Обычный 2 3 4 18 2" xfId="33796"/>
    <cellStyle name="Обычный 2 3 4 19" xfId="33797"/>
    <cellStyle name="Обычный 2 3 4 19 2" xfId="33798"/>
    <cellStyle name="Обычный 2 3 4 2" xfId="33799"/>
    <cellStyle name="Обычный 2 3 4 2 10" xfId="33800"/>
    <cellStyle name="Обычный 2 3 4 2 10 2" xfId="33801"/>
    <cellStyle name="Обычный 2 3 4 2 11" xfId="33802"/>
    <cellStyle name="Обычный 2 3 4 2 11 2" xfId="33803"/>
    <cellStyle name="Обычный 2 3 4 2 12" xfId="33804"/>
    <cellStyle name="Обычный 2 3 4 2 12 2" xfId="33805"/>
    <cellStyle name="Обычный 2 3 4 2 13" xfId="33806"/>
    <cellStyle name="Обычный 2 3 4 2 13 2" xfId="33807"/>
    <cellStyle name="Обычный 2 3 4 2 14" xfId="33808"/>
    <cellStyle name="Обычный 2 3 4 2 14 2" xfId="33809"/>
    <cellStyle name="Обычный 2 3 4 2 15" xfId="33810"/>
    <cellStyle name="Обычный 2 3 4 2 15 2" xfId="33811"/>
    <cellStyle name="Обычный 2 3 4 2 16" xfId="33812"/>
    <cellStyle name="Обычный 2 3 4 2 16 2" xfId="33813"/>
    <cellStyle name="Обычный 2 3 4 2 17" xfId="33814"/>
    <cellStyle name="Обычный 2 3 4 2 17 2" xfId="33815"/>
    <cellStyle name="Обычный 2 3 4 2 18" xfId="33816"/>
    <cellStyle name="Обычный 2 3 4 2 18 2" xfId="33817"/>
    <cellStyle name="Обычный 2 3 4 2 19" xfId="33818"/>
    <cellStyle name="Обычный 2 3 4 2 19 2" xfId="33819"/>
    <cellStyle name="Обычный 2 3 4 2 2" xfId="33820"/>
    <cellStyle name="Обычный 2 3 4 2 2 10" xfId="33821"/>
    <cellStyle name="Обычный 2 3 4 2 2 10 2" xfId="33822"/>
    <cellStyle name="Обычный 2 3 4 2 2 11" xfId="33823"/>
    <cellStyle name="Обычный 2 3 4 2 2 11 2" xfId="33824"/>
    <cellStyle name="Обычный 2 3 4 2 2 12" xfId="33825"/>
    <cellStyle name="Обычный 2 3 4 2 2 12 2" xfId="33826"/>
    <cellStyle name="Обычный 2 3 4 2 2 13" xfId="33827"/>
    <cellStyle name="Обычный 2 3 4 2 2 13 2" xfId="33828"/>
    <cellStyle name="Обычный 2 3 4 2 2 14" xfId="33829"/>
    <cellStyle name="Обычный 2 3 4 2 2 14 2" xfId="33830"/>
    <cellStyle name="Обычный 2 3 4 2 2 15" xfId="33831"/>
    <cellStyle name="Обычный 2 3 4 2 2 15 2" xfId="33832"/>
    <cellStyle name="Обычный 2 3 4 2 2 16" xfId="33833"/>
    <cellStyle name="Обычный 2 3 4 2 2 16 2" xfId="33834"/>
    <cellStyle name="Обычный 2 3 4 2 2 17" xfId="33835"/>
    <cellStyle name="Обычный 2 3 4 2 2 17 2" xfId="33836"/>
    <cellStyle name="Обычный 2 3 4 2 2 18" xfId="33837"/>
    <cellStyle name="Обычный 2 3 4 2 2 18 2" xfId="33838"/>
    <cellStyle name="Обычный 2 3 4 2 2 19" xfId="33839"/>
    <cellStyle name="Обычный 2 3 4 2 2 19 2" xfId="33840"/>
    <cellStyle name="Обычный 2 3 4 2 2 2" xfId="33841"/>
    <cellStyle name="Обычный 2 3 4 2 2 2 2" xfId="33842"/>
    <cellStyle name="Обычный 2 3 4 2 2 20" xfId="33843"/>
    <cellStyle name="Обычный 2 3 4 2 2 20 2" xfId="33844"/>
    <cellStyle name="Обычный 2 3 4 2 2 21" xfId="33845"/>
    <cellStyle name="Обычный 2 3 4 2 2 21 2" xfId="33846"/>
    <cellStyle name="Обычный 2 3 4 2 2 22" xfId="33847"/>
    <cellStyle name="Обычный 2 3 4 2 2 22 2" xfId="33848"/>
    <cellStyle name="Обычный 2 3 4 2 2 23" xfId="33849"/>
    <cellStyle name="Обычный 2 3 4 2 2 23 2" xfId="33850"/>
    <cellStyle name="Обычный 2 3 4 2 2 24" xfId="33851"/>
    <cellStyle name="Обычный 2 3 4 2 2 24 2" xfId="33852"/>
    <cellStyle name="Обычный 2 3 4 2 2 25" xfId="33853"/>
    <cellStyle name="Обычный 2 3 4 2 2 25 2" xfId="33854"/>
    <cellStyle name="Обычный 2 3 4 2 2 26" xfId="33855"/>
    <cellStyle name="Обычный 2 3 4 2 2 26 2" xfId="33856"/>
    <cellStyle name="Обычный 2 3 4 2 2 27" xfId="33857"/>
    <cellStyle name="Обычный 2 3 4 2 2 27 2" xfId="33858"/>
    <cellStyle name="Обычный 2 3 4 2 2 28" xfId="33859"/>
    <cellStyle name="Обычный 2 3 4 2 2 28 2" xfId="33860"/>
    <cellStyle name="Обычный 2 3 4 2 2 29" xfId="33861"/>
    <cellStyle name="Обычный 2 3 4 2 2 29 2" xfId="33862"/>
    <cellStyle name="Обычный 2 3 4 2 2 3" xfId="33863"/>
    <cellStyle name="Обычный 2 3 4 2 2 3 2" xfId="33864"/>
    <cellStyle name="Обычный 2 3 4 2 2 30" xfId="33865"/>
    <cellStyle name="Обычный 2 3 4 2 2 30 2" xfId="33866"/>
    <cellStyle name="Обычный 2 3 4 2 2 31" xfId="33867"/>
    <cellStyle name="Обычный 2 3 4 2 2 31 2" xfId="33868"/>
    <cellStyle name="Обычный 2 3 4 2 2 32" xfId="33869"/>
    <cellStyle name="Обычный 2 3 4 2 2 32 2" xfId="33870"/>
    <cellStyle name="Обычный 2 3 4 2 2 33" xfId="33871"/>
    <cellStyle name="Обычный 2 3 4 2 2 33 2" xfId="33872"/>
    <cellStyle name="Обычный 2 3 4 2 2 34" xfId="33873"/>
    <cellStyle name="Обычный 2 3 4 2 2 34 2" xfId="33874"/>
    <cellStyle name="Обычный 2 3 4 2 2 35" xfId="33875"/>
    <cellStyle name="Обычный 2 3 4 2 2 4" xfId="33876"/>
    <cellStyle name="Обычный 2 3 4 2 2 4 2" xfId="33877"/>
    <cellStyle name="Обычный 2 3 4 2 2 5" xfId="33878"/>
    <cellStyle name="Обычный 2 3 4 2 2 5 2" xfId="33879"/>
    <cellStyle name="Обычный 2 3 4 2 2 6" xfId="33880"/>
    <cellStyle name="Обычный 2 3 4 2 2 6 2" xfId="33881"/>
    <cellStyle name="Обычный 2 3 4 2 2 7" xfId="33882"/>
    <cellStyle name="Обычный 2 3 4 2 2 7 2" xfId="33883"/>
    <cellStyle name="Обычный 2 3 4 2 2 8" xfId="33884"/>
    <cellStyle name="Обычный 2 3 4 2 2 8 2" xfId="33885"/>
    <cellStyle name="Обычный 2 3 4 2 2 9" xfId="33886"/>
    <cellStyle name="Обычный 2 3 4 2 2 9 2" xfId="33887"/>
    <cellStyle name="Обычный 2 3 4 2 20" xfId="33888"/>
    <cellStyle name="Обычный 2 3 4 2 20 2" xfId="33889"/>
    <cellStyle name="Обычный 2 3 4 2 21" xfId="33890"/>
    <cellStyle name="Обычный 2 3 4 2 21 2" xfId="33891"/>
    <cellStyle name="Обычный 2 3 4 2 22" xfId="33892"/>
    <cellStyle name="Обычный 2 3 4 2 22 2" xfId="33893"/>
    <cellStyle name="Обычный 2 3 4 2 23" xfId="33894"/>
    <cellStyle name="Обычный 2 3 4 2 23 2" xfId="33895"/>
    <cellStyle name="Обычный 2 3 4 2 24" xfId="33896"/>
    <cellStyle name="Обычный 2 3 4 2 24 2" xfId="33897"/>
    <cellStyle name="Обычный 2 3 4 2 25" xfId="33898"/>
    <cellStyle name="Обычный 2 3 4 2 25 2" xfId="33899"/>
    <cellStyle name="Обычный 2 3 4 2 26" xfId="33900"/>
    <cellStyle name="Обычный 2 3 4 2 26 2" xfId="33901"/>
    <cellStyle name="Обычный 2 3 4 2 27" xfId="33902"/>
    <cellStyle name="Обычный 2 3 4 2 27 2" xfId="33903"/>
    <cellStyle name="Обычный 2 3 4 2 28" xfId="33904"/>
    <cellStyle name="Обычный 2 3 4 2 28 2" xfId="33905"/>
    <cellStyle name="Обычный 2 3 4 2 29" xfId="33906"/>
    <cellStyle name="Обычный 2 3 4 2 29 2" xfId="33907"/>
    <cellStyle name="Обычный 2 3 4 2 3" xfId="33908"/>
    <cellStyle name="Обычный 2 3 4 2 3 2" xfId="33909"/>
    <cellStyle name="Обычный 2 3 4 2 30" xfId="33910"/>
    <cellStyle name="Обычный 2 3 4 2 30 2" xfId="33911"/>
    <cellStyle name="Обычный 2 3 4 2 31" xfId="33912"/>
    <cellStyle name="Обычный 2 3 4 2 31 2" xfId="33913"/>
    <cellStyle name="Обычный 2 3 4 2 32" xfId="33914"/>
    <cellStyle name="Обычный 2 3 4 2 32 2" xfId="33915"/>
    <cellStyle name="Обычный 2 3 4 2 33" xfId="33916"/>
    <cellStyle name="Обычный 2 3 4 2 33 2" xfId="33917"/>
    <cellStyle name="Обычный 2 3 4 2 34" xfId="33918"/>
    <cellStyle name="Обычный 2 3 4 2 34 2" xfId="33919"/>
    <cellStyle name="Обычный 2 3 4 2 35" xfId="33920"/>
    <cellStyle name="Обычный 2 3 4 2 35 2" xfId="33921"/>
    <cellStyle name="Обычный 2 3 4 2 36" xfId="33922"/>
    <cellStyle name="Обычный 2 3 4 2 36 2" xfId="33923"/>
    <cellStyle name="Обычный 2 3 4 2 37" xfId="33924"/>
    <cellStyle name="Обычный 2 3 4 2 4" xfId="33925"/>
    <cellStyle name="Обычный 2 3 4 2 4 2" xfId="33926"/>
    <cellStyle name="Обычный 2 3 4 2 5" xfId="33927"/>
    <cellStyle name="Обычный 2 3 4 2 5 2" xfId="33928"/>
    <cellStyle name="Обычный 2 3 4 2 6" xfId="33929"/>
    <cellStyle name="Обычный 2 3 4 2 6 2" xfId="33930"/>
    <cellStyle name="Обычный 2 3 4 2 7" xfId="33931"/>
    <cellStyle name="Обычный 2 3 4 2 7 2" xfId="33932"/>
    <cellStyle name="Обычный 2 3 4 2 8" xfId="33933"/>
    <cellStyle name="Обычный 2 3 4 2 8 2" xfId="33934"/>
    <cellStyle name="Обычный 2 3 4 2 9" xfId="33935"/>
    <cellStyle name="Обычный 2 3 4 2 9 2" xfId="33936"/>
    <cellStyle name="Обычный 2 3 4 20" xfId="33937"/>
    <cellStyle name="Обычный 2 3 4 20 2" xfId="33938"/>
    <cellStyle name="Обычный 2 3 4 21" xfId="33939"/>
    <cellStyle name="Обычный 2 3 4 21 2" xfId="33940"/>
    <cellStyle name="Обычный 2 3 4 22" xfId="33941"/>
    <cellStyle name="Обычный 2 3 4 22 2" xfId="33942"/>
    <cellStyle name="Обычный 2 3 4 23" xfId="33943"/>
    <cellStyle name="Обычный 2 3 4 23 2" xfId="33944"/>
    <cellStyle name="Обычный 2 3 4 24" xfId="33945"/>
    <cellStyle name="Обычный 2 3 4 24 2" xfId="33946"/>
    <cellStyle name="Обычный 2 3 4 25" xfId="33947"/>
    <cellStyle name="Обычный 2 3 4 25 2" xfId="33948"/>
    <cellStyle name="Обычный 2 3 4 26" xfId="33949"/>
    <cellStyle name="Обычный 2 3 4 26 2" xfId="33950"/>
    <cellStyle name="Обычный 2 3 4 27" xfId="33951"/>
    <cellStyle name="Обычный 2 3 4 27 2" xfId="33952"/>
    <cellStyle name="Обычный 2 3 4 28" xfId="33953"/>
    <cellStyle name="Обычный 2 3 4 28 2" xfId="33954"/>
    <cellStyle name="Обычный 2 3 4 29" xfId="33955"/>
    <cellStyle name="Обычный 2 3 4 29 2" xfId="33956"/>
    <cellStyle name="Обычный 2 3 4 3" xfId="33957"/>
    <cellStyle name="Обычный 2 3 4 3 10" xfId="33958"/>
    <cellStyle name="Обычный 2 3 4 3 10 2" xfId="33959"/>
    <cellStyle name="Обычный 2 3 4 3 11" xfId="33960"/>
    <cellStyle name="Обычный 2 3 4 3 11 2" xfId="33961"/>
    <cellStyle name="Обычный 2 3 4 3 12" xfId="33962"/>
    <cellStyle name="Обычный 2 3 4 3 12 2" xfId="33963"/>
    <cellStyle name="Обычный 2 3 4 3 13" xfId="33964"/>
    <cellStyle name="Обычный 2 3 4 3 13 2" xfId="33965"/>
    <cellStyle name="Обычный 2 3 4 3 14" xfId="33966"/>
    <cellStyle name="Обычный 2 3 4 3 14 2" xfId="33967"/>
    <cellStyle name="Обычный 2 3 4 3 15" xfId="33968"/>
    <cellStyle name="Обычный 2 3 4 3 15 2" xfId="33969"/>
    <cellStyle name="Обычный 2 3 4 3 16" xfId="33970"/>
    <cellStyle name="Обычный 2 3 4 3 16 2" xfId="33971"/>
    <cellStyle name="Обычный 2 3 4 3 17" xfId="33972"/>
    <cellStyle name="Обычный 2 3 4 3 17 2" xfId="33973"/>
    <cellStyle name="Обычный 2 3 4 3 18" xfId="33974"/>
    <cellStyle name="Обычный 2 3 4 3 18 2" xfId="33975"/>
    <cellStyle name="Обычный 2 3 4 3 19" xfId="33976"/>
    <cellStyle name="Обычный 2 3 4 3 19 2" xfId="33977"/>
    <cellStyle name="Обычный 2 3 4 3 2" xfId="33978"/>
    <cellStyle name="Обычный 2 3 4 3 2 2" xfId="33979"/>
    <cellStyle name="Обычный 2 3 4 3 20" xfId="33980"/>
    <cellStyle name="Обычный 2 3 4 3 20 2" xfId="33981"/>
    <cellStyle name="Обычный 2 3 4 3 21" xfId="33982"/>
    <cellStyle name="Обычный 2 3 4 3 21 2" xfId="33983"/>
    <cellStyle name="Обычный 2 3 4 3 22" xfId="33984"/>
    <cellStyle name="Обычный 2 3 4 3 22 2" xfId="33985"/>
    <cellStyle name="Обычный 2 3 4 3 23" xfId="33986"/>
    <cellStyle name="Обычный 2 3 4 3 23 2" xfId="33987"/>
    <cellStyle name="Обычный 2 3 4 3 24" xfId="33988"/>
    <cellStyle name="Обычный 2 3 4 3 24 2" xfId="33989"/>
    <cellStyle name="Обычный 2 3 4 3 25" xfId="33990"/>
    <cellStyle name="Обычный 2 3 4 3 25 2" xfId="33991"/>
    <cellStyle name="Обычный 2 3 4 3 26" xfId="33992"/>
    <cellStyle name="Обычный 2 3 4 3 26 2" xfId="33993"/>
    <cellStyle name="Обычный 2 3 4 3 27" xfId="33994"/>
    <cellStyle name="Обычный 2 3 4 3 27 2" xfId="33995"/>
    <cellStyle name="Обычный 2 3 4 3 28" xfId="33996"/>
    <cellStyle name="Обычный 2 3 4 3 28 2" xfId="33997"/>
    <cellStyle name="Обычный 2 3 4 3 29" xfId="33998"/>
    <cellStyle name="Обычный 2 3 4 3 29 2" xfId="33999"/>
    <cellStyle name="Обычный 2 3 4 3 3" xfId="34000"/>
    <cellStyle name="Обычный 2 3 4 3 3 2" xfId="34001"/>
    <cellStyle name="Обычный 2 3 4 3 30" xfId="34002"/>
    <cellStyle name="Обычный 2 3 4 3 30 2" xfId="34003"/>
    <cellStyle name="Обычный 2 3 4 3 31" xfId="34004"/>
    <cellStyle name="Обычный 2 3 4 3 31 2" xfId="34005"/>
    <cellStyle name="Обычный 2 3 4 3 32" xfId="34006"/>
    <cellStyle name="Обычный 2 3 4 3 32 2" xfId="34007"/>
    <cellStyle name="Обычный 2 3 4 3 33" xfId="34008"/>
    <cellStyle name="Обычный 2 3 4 3 33 2" xfId="34009"/>
    <cellStyle name="Обычный 2 3 4 3 34" xfId="34010"/>
    <cellStyle name="Обычный 2 3 4 3 34 2" xfId="34011"/>
    <cellStyle name="Обычный 2 3 4 3 35" xfId="34012"/>
    <cellStyle name="Обычный 2 3 4 3 4" xfId="34013"/>
    <cellStyle name="Обычный 2 3 4 3 4 2" xfId="34014"/>
    <cellStyle name="Обычный 2 3 4 3 5" xfId="34015"/>
    <cellStyle name="Обычный 2 3 4 3 5 2" xfId="34016"/>
    <cellStyle name="Обычный 2 3 4 3 6" xfId="34017"/>
    <cellStyle name="Обычный 2 3 4 3 6 2" xfId="34018"/>
    <cellStyle name="Обычный 2 3 4 3 7" xfId="34019"/>
    <cellStyle name="Обычный 2 3 4 3 7 2" xfId="34020"/>
    <cellStyle name="Обычный 2 3 4 3 8" xfId="34021"/>
    <cellStyle name="Обычный 2 3 4 3 8 2" xfId="34022"/>
    <cellStyle name="Обычный 2 3 4 3 9" xfId="34023"/>
    <cellStyle name="Обычный 2 3 4 3 9 2" xfId="34024"/>
    <cellStyle name="Обычный 2 3 4 30" xfId="34025"/>
    <cellStyle name="Обычный 2 3 4 30 2" xfId="34026"/>
    <cellStyle name="Обычный 2 3 4 31" xfId="34027"/>
    <cellStyle name="Обычный 2 3 4 31 2" xfId="34028"/>
    <cellStyle name="Обычный 2 3 4 32" xfId="34029"/>
    <cellStyle name="Обычный 2 3 4 32 2" xfId="34030"/>
    <cellStyle name="Обычный 2 3 4 33" xfId="34031"/>
    <cellStyle name="Обычный 2 3 4 33 2" xfId="34032"/>
    <cellStyle name="Обычный 2 3 4 34" xfId="34033"/>
    <cellStyle name="Обычный 2 3 4 34 2" xfId="34034"/>
    <cellStyle name="Обычный 2 3 4 35" xfId="34035"/>
    <cellStyle name="Обычный 2 3 4 35 2" xfId="34036"/>
    <cellStyle name="Обычный 2 3 4 36" xfId="34037"/>
    <cellStyle name="Обычный 2 3 4 36 2" xfId="34038"/>
    <cellStyle name="Обычный 2 3 4 37" xfId="34039"/>
    <cellStyle name="Обычный 2 3 4 37 2" xfId="34040"/>
    <cellStyle name="Обычный 2 3 4 38" xfId="34041"/>
    <cellStyle name="Обычный 2 3 4 4" xfId="34042"/>
    <cellStyle name="Обычный 2 3 4 4 2" xfId="34043"/>
    <cellStyle name="Обычный 2 3 4 5" xfId="34044"/>
    <cellStyle name="Обычный 2 3 4 5 2" xfId="34045"/>
    <cellStyle name="Обычный 2 3 4 6" xfId="34046"/>
    <cellStyle name="Обычный 2 3 4 6 2" xfId="34047"/>
    <cellStyle name="Обычный 2 3 4 7" xfId="34048"/>
    <cellStyle name="Обычный 2 3 4 7 2" xfId="34049"/>
    <cellStyle name="Обычный 2 3 4 8" xfId="34050"/>
    <cellStyle name="Обычный 2 3 4 8 2" xfId="34051"/>
    <cellStyle name="Обычный 2 3 4 9" xfId="34052"/>
    <cellStyle name="Обычный 2 3 4 9 2" xfId="34053"/>
    <cellStyle name="Обычный 2 3 40" xfId="34054"/>
    <cellStyle name="Обычный 2 3 40 2" xfId="34055"/>
    <cellStyle name="Обычный 2 3 41" xfId="34056"/>
    <cellStyle name="Обычный 2 3 41 2" xfId="34057"/>
    <cellStyle name="Обычный 2 3 42" xfId="34058"/>
    <cellStyle name="Обычный 2 3 42 2" xfId="34059"/>
    <cellStyle name="Обычный 2 3 43" xfId="34060"/>
    <cellStyle name="Обычный 2 3 5" xfId="34061"/>
    <cellStyle name="Обычный 2 3 5 10" xfId="34062"/>
    <cellStyle name="Обычный 2 3 5 10 2" xfId="34063"/>
    <cellStyle name="Обычный 2 3 5 11" xfId="34064"/>
    <cellStyle name="Обычный 2 3 5 11 2" xfId="34065"/>
    <cellStyle name="Обычный 2 3 5 12" xfId="34066"/>
    <cellStyle name="Обычный 2 3 5 12 2" xfId="34067"/>
    <cellStyle name="Обычный 2 3 5 13" xfId="34068"/>
    <cellStyle name="Обычный 2 3 5 13 2" xfId="34069"/>
    <cellStyle name="Обычный 2 3 5 14" xfId="34070"/>
    <cellStyle name="Обычный 2 3 5 14 2" xfId="34071"/>
    <cellStyle name="Обычный 2 3 5 15" xfId="34072"/>
    <cellStyle name="Обычный 2 3 5 15 2" xfId="34073"/>
    <cellStyle name="Обычный 2 3 5 16" xfId="34074"/>
    <cellStyle name="Обычный 2 3 5 16 2" xfId="34075"/>
    <cellStyle name="Обычный 2 3 5 17" xfId="34076"/>
    <cellStyle name="Обычный 2 3 5 17 2" xfId="34077"/>
    <cellStyle name="Обычный 2 3 5 18" xfId="34078"/>
    <cellStyle name="Обычный 2 3 5 18 2" xfId="34079"/>
    <cellStyle name="Обычный 2 3 5 19" xfId="34080"/>
    <cellStyle name="Обычный 2 3 5 19 2" xfId="34081"/>
    <cellStyle name="Обычный 2 3 5 2" xfId="34082"/>
    <cellStyle name="Обычный 2 3 5 2 10" xfId="34083"/>
    <cellStyle name="Обычный 2 3 5 2 10 2" xfId="34084"/>
    <cellStyle name="Обычный 2 3 5 2 11" xfId="34085"/>
    <cellStyle name="Обычный 2 3 5 2 11 2" xfId="34086"/>
    <cellStyle name="Обычный 2 3 5 2 12" xfId="34087"/>
    <cellStyle name="Обычный 2 3 5 2 12 2" xfId="34088"/>
    <cellStyle name="Обычный 2 3 5 2 13" xfId="34089"/>
    <cellStyle name="Обычный 2 3 5 2 13 2" xfId="34090"/>
    <cellStyle name="Обычный 2 3 5 2 14" xfId="34091"/>
    <cellStyle name="Обычный 2 3 5 2 14 2" xfId="34092"/>
    <cellStyle name="Обычный 2 3 5 2 15" xfId="34093"/>
    <cellStyle name="Обычный 2 3 5 2 15 2" xfId="34094"/>
    <cellStyle name="Обычный 2 3 5 2 16" xfId="34095"/>
    <cellStyle name="Обычный 2 3 5 2 16 2" xfId="34096"/>
    <cellStyle name="Обычный 2 3 5 2 17" xfId="34097"/>
    <cellStyle name="Обычный 2 3 5 2 17 2" xfId="34098"/>
    <cellStyle name="Обычный 2 3 5 2 18" xfId="34099"/>
    <cellStyle name="Обычный 2 3 5 2 18 2" xfId="34100"/>
    <cellStyle name="Обычный 2 3 5 2 19" xfId="34101"/>
    <cellStyle name="Обычный 2 3 5 2 19 2" xfId="34102"/>
    <cellStyle name="Обычный 2 3 5 2 2" xfId="34103"/>
    <cellStyle name="Обычный 2 3 5 2 2 10" xfId="34104"/>
    <cellStyle name="Обычный 2 3 5 2 2 10 2" xfId="34105"/>
    <cellStyle name="Обычный 2 3 5 2 2 11" xfId="34106"/>
    <cellStyle name="Обычный 2 3 5 2 2 11 2" xfId="34107"/>
    <cellStyle name="Обычный 2 3 5 2 2 12" xfId="34108"/>
    <cellStyle name="Обычный 2 3 5 2 2 12 2" xfId="34109"/>
    <cellStyle name="Обычный 2 3 5 2 2 13" xfId="34110"/>
    <cellStyle name="Обычный 2 3 5 2 2 13 2" xfId="34111"/>
    <cellStyle name="Обычный 2 3 5 2 2 14" xfId="34112"/>
    <cellStyle name="Обычный 2 3 5 2 2 14 2" xfId="34113"/>
    <cellStyle name="Обычный 2 3 5 2 2 15" xfId="34114"/>
    <cellStyle name="Обычный 2 3 5 2 2 15 2" xfId="34115"/>
    <cellStyle name="Обычный 2 3 5 2 2 16" xfId="34116"/>
    <cellStyle name="Обычный 2 3 5 2 2 16 2" xfId="34117"/>
    <cellStyle name="Обычный 2 3 5 2 2 17" xfId="34118"/>
    <cellStyle name="Обычный 2 3 5 2 2 17 2" xfId="34119"/>
    <cellStyle name="Обычный 2 3 5 2 2 18" xfId="34120"/>
    <cellStyle name="Обычный 2 3 5 2 2 18 2" xfId="34121"/>
    <cellStyle name="Обычный 2 3 5 2 2 19" xfId="34122"/>
    <cellStyle name="Обычный 2 3 5 2 2 19 2" xfId="34123"/>
    <cellStyle name="Обычный 2 3 5 2 2 2" xfId="34124"/>
    <cellStyle name="Обычный 2 3 5 2 2 2 2" xfId="34125"/>
    <cellStyle name="Обычный 2 3 5 2 2 20" xfId="34126"/>
    <cellStyle name="Обычный 2 3 5 2 2 20 2" xfId="34127"/>
    <cellStyle name="Обычный 2 3 5 2 2 21" xfId="34128"/>
    <cellStyle name="Обычный 2 3 5 2 2 21 2" xfId="34129"/>
    <cellStyle name="Обычный 2 3 5 2 2 22" xfId="34130"/>
    <cellStyle name="Обычный 2 3 5 2 2 22 2" xfId="34131"/>
    <cellStyle name="Обычный 2 3 5 2 2 23" xfId="34132"/>
    <cellStyle name="Обычный 2 3 5 2 2 23 2" xfId="34133"/>
    <cellStyle name="Обычный 2 3 5 2 2 24" xfId="34134"/>
    <cellStyle name="Обычный 2 3 5 2 2 24 2" xfId="34135"/>
    <cellStyle name="Обычный 2 3 5 2 2 25" xfId="34136"/>
    <cellStyle name="Обычный 2 3 5 2 2 25 2" xfId="34137"/>
    <cellStyle name="Обычный 2 3 5 2 2 26" xfId="34138"/>
    <cellStyle name="Обычный 2 3 5 2 2 26 2" xfId="34139"/>
    <cellStyle name="Обычный 2 3 5 2 2 27" xfId="34140"/>
    <cellStyle name="Обычный 2 3 5 2 2 27 2" xfId="34141"/>
    <cellStyle name="Обычный 2 3 5 2 2 28" xfId="34142"/>
    <cellStyle name="Обычный 2 3 5 2 2 28 2" xfId="34143"/>
    <cellStyle name="Обычный 2 3 5 2 2 29" xfId="34144"/>
    <cellStyle name="Обычный 2 3 5 2 2 29 2" xfId="34145"/>
    <cellStyle name="Обычный 2 3 5 2 2 3" xfId="34146"/>
    <cellStyle name="Обычный 2 3 5 2 2 3 2" xfId="34147"/>
    <cellStyle name="Обычный 2 3 5 2 2 30" xfId="34148"/>
    <cellStyle name="Обычный 2 3 5 2 2 30 2" xfId="34149"/>
    <cellStyle name="Обычный 2 3 5 2 2 31" xfId="34150"/>
    <cellStyle name="Обычный 2 3 5 2 2 31 2" xfId="34151"/>
    <cellStyle name="Обычный 2 3 5 2 2 32" xfId="34152"/>
    <cellStyle name="Обычный 2 3 5 2 2 32 2" xfId="34153"/>
    <cellStyle name="Обычный 2 3 5 2 2 33" xfId="34154"/>
    <cellStyle name="Обычный 2 3 5 2 2 33 2" xfId="34155"/>
    <cellStyle name="Обычный 2 3 5 2 2 34" xfId="34156"/>
    <cellStyle name="Обычный 2 3 5 2 2 34 2" xfId="34157"/>
    <cellStyle name="Обычный 2 3 5 2 2 35" xfId="34158"/>
    <cellStyle name="Обычный 2 3 5 2 2 4" xfId="34159"/>
    <cellStyle name="Обычный 2 3 5 2 2 4 2" xfId="34160"/>
    <cellStyle name="Обычный 2 3 5 2 2 5" xfId="34161"/>
    <cellStyle name="Обычный 2 3 5 2 2 5 2" xfId="34162"/>
    <cellStyle name="Обычный 2 3 5 2 2 6" xfId="34163"/>
    <cellStyle name="Обычный 2 3 5 2 2 6 2" xfId="34164"/>
    <cellStyle name="Обычный 2 3 5 2 2 7" xfId="34165"/>
    <cellStyle name="Обычный 2 3 5 2 2 7 2" xfId="34166"/>
    <cellStyle name="Обычный 2 3 5 2 2 8" xfId="34167"/>
    <cellStyle name="Обычный 2 3 5 2 2 8 2" xfId="34168"/>
    <cellStyle name="Обычный 2 3 5 2 2 9" xfId="34169"/>
    <cellStyle name="Обычный 2 3 5 2 2 9 2" xfId="34170"/>
    <cellStyle name="Обычный 2 3 5 2 20" xfId="34171"/>
    <cellStyle name="Обычный 2 3 5 2 20 2" xfId="34172"/>
    <cellStyle name="Обычный 2 3 5 2 21" xfId="34173"/>
    <cellStyle name="Обычный 2 3 5 2 21 2" xfId="34174"/>
    <cellStyle name="Обычный 2 3 5 2 22" xfId="34175"/>
    <cellStyle name="Обычный 2 3 5 2 22 2" xfId="34176"/>
    <cellStyle name="Обычный 2 3 5 2 23" xfId="34177"/>
    <cellStyle name="Обычный 2 3 5 2 23 2" xfId="34178"/>
    <cellStyle name="Обычный 2 3 5 2 24" xfId="34179"/>
    <cellStyle name="Обычный 2 3 5 2 24 2" xfId="34180"/>
    <cellStyle name="Обычный 2 3 5 2 25" xfId="34181"/>
    <cellStyle name="Обычный 2 3 5 2 25 2" xfId="34182"/>
    <cellStyle name="Обычный 2 3 5 2 26" xfId="34183"/>
    <cellStyle name="Обычный 2 3 5 2 26 2" xfId="34184"/>
    <cellStyle name="Обычный 2 3 5 2 27" xfId="34185"/>
    <cellStyle name="Обычный 2 3 5 2 27 2" xfId="34186"/>
    <cellStyle name="Обычный 2 3 5 2 28" xfId="34187"/>
    <cellStyle name="Обычный 2 3 5 2 28 2" xfId="34188"/>
    <cellStyle name="Обычный 2 3 5 2 29" xfId="34189"/>
    <cellStyle name="Обычный 2 3 5 2 29 2" xfId="34190"/>
    <cellStyle name="Обычный 2 3 5 2 3" xfId="34191"/>
    <cellStyle name="Обычный 2 3 5 2 3 2" xfId="34192"/>
    <cellStyle name="Обычный 2 3 5 2 30" xfId="34193"/>
    <cellStyle name="Обычный 2 3 5 2 30 2" xfId="34194"/>
    <cellStyle name="Обычный 2 3 5 2 31" xfId="34195"/>
    <cellStyle name="Обычный 2 3 5 2 31 2" xfId="34196"/>
    <cellStyle name="Обычный 2 3 5 2 32" xfId="34197"/>
    <cellStyle name="Обычный 2 3 5 2 32 2" xfId="34198"/>
    <cellStyle name="Обычный 2 3 5 2 33" xfId="34199"/>
    <cellStyle name="Обычный 2 3 5 2 33 2" xfId="34200"/>
    <cellStyle name="Обычный 2 3 5 2 34" xfId="34201"/>
    <cellStyle name="Обычный 2 3 5 2 34 2" xfId="34202"/>
    <cellStyle name="Обычный 2 3 5 2 35" xfId="34203"/>
    <cellStyle name="Обычный 2 3 5 2 35 2" xfId="34204"/>
    <cellStyle name="Обычный 2 3 5 2 36" xfId="34205"/>
    <cellStyle name="Обычный 2 3 5 2 36 2" xfId="34206"/>
    <cellStyle name="Обычный 2 3 5 2 37" xfId="34207"/>
    <cellStyle name="Обычный 2 3 5 2 4" xfId="34208"/>
    <cellStyle name="Обычный 2 3 5 2 4 2" xfId="34209"/>
    <cellStyle name="Обычный 2 3 5 2 5" xfId="34210"/>
    <cellStyle name="Обычный 2 3 5 2 5 2" xfId="34211"/>
    <cellStyle name="Обычный 2 3 5 2 6" xfId="34212"/>
    <cellStyle name="Обычный 2 3 5 2 6 2" xfId="34213"/>
    <cellStyle name="Обычный 2 3 5 2 7" xfId="34214"/>
    <cellStyle name="Обычный 2 3 5 2 7 2" xfId="34215"/>
    <cellStyle name="Обычный 2 3 5 2 8" xfId="34216"/>
    <cellStyle name="Обычный 2 3 5 2 8 2" xfId="34217"/>
    <cellStyle name="Обычный 2 3 5 2 9" xfId="34218"/>
    <cellStyle name="Обычный 2 3 5 2 9 2" xfId="34219"/>
    <cellStyle name="Обычный 2 3 5 20" xfId="34220"/>
    <cellStyle name="Обычный 2 3 5 20 2" xfId="34221"/>
    <cellStyle name="Обычный 2 3 5 21" xfId="34222"/>
    <cellStyle name="Обычный 2 3 5 21 2" xfId="34223"/>
    <cellStyle name="Обычный 2 3 5 22" xfId="34224"/>
    <cellStyle name="Обычный 2 3 5 22 2" xfId="34225"/>
    <cellStyle name="Обычный 2 3 5 23" xfId="34226"/>
    <cellStyle name="Обычный 2 3 5 23 2" xfId="34227"/>
    <cellStyle name="Обычный 2 3 5 24" xfId="34228"/>
    <cellStyle name="Обычный 2 3 5 24 2" xfId="34229"/>
    <cellStyle name="Обычный 2 3 5 25" xfId="34230"/>
    <cellStyle name="Обычный 2 3 5 25 2" xfId="34231"/>
    <cellStyle name="Обычный 2 3 5 26" xfId="34232"/>
    <cellStyle name="Обычный 2 3 5 26 2" xfId="34233"/>
    <cellStyle name="Обычный 2 3 5 27" xfId="34234"/>
    <cellStyle name="Обычный 2 3 5 27 2" xfId="34235"/>
    <cellStyle name="Обычный 2 3 5 28" xfId="34236"/>
    <cellStyle name="Обычный 2 3 5 28 2" xfId="34237"/>
    <cellStyle name="Обычный 2 3 5 29" xfId="34238"/>
    <cellStyle name="Обычный 2 3 5 29 2" xfId="34239"/>
    <cellStyle name="Обычный 2 3 5 3" xfId="34240"/>
    <cellStyle name="Обычный 2 3 5 3 10" xfId="34241"/>
    <cellStyle name="Обычный 2 3 5 3 10 2" xfId="34242"/>
    <cellStyle name="Обычный 2 3 5 3 11" xfId="34243"/>
    <cellStyle name="Обычный 2 3 5 3 11 2" xfId="34244"/>
    <cellStyle name="Обычный 2 3 5 3 12" xfId="34245"/>
    <cellStyle name="Обычный 2 3 5 3 12 2" xfId="34246"/>
    <cellStyle name="Обычный 2 3 5 3 13" xfId="34247"/>
    <cellStyle name="Обычный 2 3 5 3 13 2" xfId="34248"/>
    <cellStyle name="Обычный 2 3 5 3 14" xfId="34249"/>
    <cellStyle name="Обычный 2 3 5 3 14 2" xfId="34250"/>
    <cellStyle name="Обычный 2 3 5 3 15" xfId="34251"/>
    <cellStyle name="Обычный 2 3 5 3 15 2" xfId="34252"/>
    <cellStyle name="Обычный 2 3 5 3 16" xfId="34253"/>
    <cellStyle name="Обычный 2 3 5 3 16 2" xfId="34254"/>
    <cellStyle name="Обычный 2 3 5 3 17" xfId="34255"/>
    <cellStyle name="Обычный 2 3 5 3 17 2" xfId="34256"/>
    <cellStyle name="Обычный 2 3 5 3 18" xfId="34257"/>
    <cellStyle name="Обычный 2 3 5 3 18 2" xfId="34258"/>
    <cellStyle name="Обычный 2 3 5 3 19" xfId="34259"/>
    <cellStyle name="Обычный 2 3 5 3 19 2" xfId="34260"/>
    <cellStyle name="Обычный 2 3 5 3 2" xfId="34261"/>
    <cellStyle name="Обычный 2 3 5 3 2 2" xfId="34262"/>
    <cellStyle name="Обычный 2 3 5 3 20" xfId="34263"/>
    <cellStyle name="Обычный 2 3 5 3 20 2" xfId="34264"/>
    <cellStyle name="Обычный 2 3 5 3 21" xfId="34265"/>
    <cellStyle name="Обычный 2 3 5 3 21 2" xfId="34266"/>
    <cellStyle name="Обычный 2 3 5 3 22" xfId="34267"/>
    <cellStyle name="Обычный 2 3 5 3 22 2" xfId="34268"/>
    <cellStyle name="Обычный 2 3 5 3 23" xfId="34269"/>
    <cellStyle name="Обычный 2 3 5 3 23 2" xfId="34270"/>
    <cellStyle name="Обычный 2 3 5 3 24" xfId="34271"/>
    <cellStyle name="Обычный 2 3 5 3 24 2" xfId="34272"/>
    <cellStyle name="Обычный 2 3 5 3 25" xfId="34273"/>
    <cellStyle name="Обычный 2 3 5 3 25 2" xfId="34274"/>
    <cellStyle name="Обычный 2 3 5 3 26" xfId="34275"/>
    <cellStyle name="Обычный 2 3 5 3 26 2" xfId="34276"/>
    <cellStyle name="Обычный 2 3 5 3 27" xfId="34277"/>
    <cellStyle name="Обычный 2 3 5 3 27 2" xfId="34278"/>
    <cellStyle name="Обычный 2 3 5 3 28" xfId="34279"/>
    <cellStyle name="Обычный 2 3 5 3 28 2" xfId="34280"/>
    <cellStyle name="Обычный 2 3 5 3 29" xfId="34281"/>
    <cellStyle name="Обычный 2 3 5 3 29 2" xfId="34282"/>
    <cellStyle name="Обычный 2 3 5 3 3" xfId="34283"/>
    <cellStyle name="Обычный 2 3 5 3 3 2" xfId="34284"/>
    <cellStyle name="Обычный 2 3 5 3 30" xfId="34285"/>
    <cellStyle name="Обычный 2 3 5 3 30 2" xfId="34286"/>
    <cellStyle name="Обычный 2 3 5 3 31" xfId="34287"/>
    <cellStyle name="Обычный 2 3 5 3 31 2" xfId="34288"/>
    <cellStyle name="Обычный 2 3 5 3 32" xfId="34289"/>
    <cellStyle name="Обычный 2 3 5 3 32 2" xfId="34290"/>
    <cellStyle name="Обычный 2 3 5 3 33" xfId="34291"/>
    <cellStyle name="Обычный 2 3 5 3 33 2" xfId="34292"/>
    <cellStyle name="Обычный 2 3 5 3 34" xfId="34293"/>
    <cellStyle name="Обычный 2 3 5 3 34 2" xfId="34294"/>
    <cellStyle name="Обычный 2 3 5 3 35" xfId="34295"/>
    <cellStyle name="Обычный 2 3 5 3 4" xfId="34296"/>
    <cellStyle name="Обычный 2 3 5 3 4 2" xfId="34297"/>
    <cellStyle name="Обычный 2 3 5 3 5" xfId="34298"/>
    <cellStyle name="Обычный 2 3 5 3 5 2" xfId="34299"/>
    <cellStyle name="Обычный 2 3 5 3 6" xfId="34300"/>
    <cellStyle name="Обычный 2 3 5 3 6 2" xfId="34301"/>
    <cellStyle name="Обычный 2 3 5 3 7" xfId="34302"/>
    <cellStyle name="Обычный 2 3 5 3 7 2" xfId="34303"/>
    <cellStyle name="Обычный 2 3 5 3 8" xfId="34304"/>
    <cellStyle name="Обычный 2 3 5 3 8 2" xfId="34305"/>
    <cellStyle name="Обычный 2 3 5 3 9" xfId="34306"/>
    <cellStyle name="Обычный 2 3 5 3 9 2" xfId="34307"/>
    <cellStyle name="Обычный 2 3 5 30" xfId="34308"/>
    <cellStyle name="Обычный 2 3 5 30 2" xfId="34309"/>
    <cellStyle name="Обычный 2 3 5 31" xfId="34310"/>
    <cellStyle name="Обычный 2 3 5 31 2" xfId="34311"/>
    <cellStyle name="Обычный 2 3 5 32" xfId="34312"/>
    <cellStyle name="Обычный 2 3 5 32 2" xfId="34313"/>
    <cellStyle name="Обычный 2 3 5 33" xfId="34314"/>
    <cellStyle name="Обычный 2 3 5 33 2" xfId="34315"/>
    <cellStyle name="Обычный 2 3 5 34" xfId="34316"/>
    <cellStyle name="Обычный 2 3 5 34 2" xfId="34317"/>
    <cellStyle name="Обычный 2 3 5 35" xfId="34318"/>
    <cellStyle name="Обычный 2 3 5 35 2" xfId="34319"/>
    <cellStyle name="Обычный 2 3 5 36" xfId="34320"/>
    <cellStyle name="Обычный 2 3 5 36 2" xfId="34321"/>
    <cellStyle name="Обычный 2 3 5 37" xfId="34322"/>
    <cellStyle name="Обычный 2 3 5 37 2" xfId="34323"/>
    <cellStyle name="Обычный 2 3 5 38" xfId="34324"/>
    <cellStyle name="Обычный 2 3 5 4" xfId="34325"/>
    <cellStyle name="Обычный 2 3 5 4 2" xfId="34326"/>
    <cellStyle name="Обычный 2 3 5 5" xfId="34327"/>
    <cellStyle name="Обычный 2 3 5 5 2" xfId="34328"/>
    <cellStyle name="Обычный 2 3 5 6" xfId="34329"/>
    <cellStyle name="Обычный 2 3 5 6 2" xfId="34330"/>
    <cellStyle name="Обычный 2 3 5 7" xfId="34331"/>
    <cellStyle name="Обычный 2 3 5 7 2" xfId="34332"/>
    <cellStyle name="Обычный 2 3 5 8" xfId="34333"/>
    <cellStyle name="Обычный 2 3 5 8 2" xfId="34334"/>
    <cellStyle name="Обычный 2 3 5 9" xfId="34335"/>
    <cellStyle name="Обычный 2 3 5 9 2" xfId="34336"/>
    <cellStyle name="Обычный 2 3 6" xfId="34337"/>
    <cellStyle name="Обычный 2 3 6 10" xfId="34338"/>
    <cellStyle name="Обычный 2 3 6 10 2" xfId="34339"/>
    <cellStyle name="Обычный 2 3 6 11" xfId="34340"/>
    <cellStyle name="Обычный 2 3 6 11 2" xfId="34341"/>
    <cellStyle name="Обычный 2 3 6 12" xfId="34342"/>
    <cellStyle name="Обычный 2 3 6 12 2" xfId="34343"/>
    <cellStyle name="Обычный 2 3 6 13" xfId="34344"/>
    <cellStyle name="Обычный 2 3 6 13 2" xfId="34345"/>
    <cellStyle name="Обычный 2 3 6 14" xfId="34346"/>
    <cellStyle name="Обычный 2 3 6 14 2" xfId="34347"/>
    <cellStyle name="Обычный 2 3 6 15" xfId="34348"/>
    <cellStyle name="Обычный 2 3 6 15 2" xfId="34349"/>
    <cellStyle name="Обычный 2 3 6 16" xfId="34350"/>
    <cellStyle name="Обычный 2 3 6 16 2" xfId="34351"/>
    <cellStyle name="Обычный 2 3 6 17" xfId="34352"/>
    <cellStyle name="Обычный 2 3 6 17 2" xfId="34353"/>
    <cellStyle name="Обычный 2 3 6 18" xfId="34354"/>
    <cellStyle name="Обычный 2 3 6 18 2" xfId="34355"/>
    <cellStyle name="Обычный 2 3 6 19" xfId="34356"/>
    <cellStyle name="Обычный 2 3 6 19 2" xfId="34357"/>
    <cellStyle name="Обычный 2 3 6 2" xfId="34358"/>
    <cellStyle name="Обычный 2 3 6 2 10" xfId="34359"/>
    <cellStyle name="Обычный 2 3 6 2 10 2" xfId="34360"/>
    <cellStyle name="Обычный 2 3 6 2 11" xfId="34361"/>
    <cellStyle name="Обычный 2 3 6 2 11 2" xfId="34362"/>
    <cellStyle name="Обычный 2 3 6 2 12" xfId="34363"/>
    <cellStyle name="Обычный 2 3 6 2 12 2" xfId="34364"/>
    <cellStyle name="Обычный 2 3 6 2 13" xfId="34365"/>
    <cellStyle name="Обычный 2 3 6 2 13 2" xfId="34366"/>
    <cellStyle name="Обычный 2 3 6 2 14" xfId="34367"/>
    <cellStyle name="Обычный 2 3 6 2 14 2" xfId="34368"/>
    <cellStyle name="Обычный 2 3 6 2 15" xfId="34369"/>
    <cellStyle name="Обычный 2 3 6 2 15 2" xfId="34370"/>
    <cellStyle name="Обычный 2 3 6 2 16" xfId="34371"/>
    <cellStyle name="Обычный 2 3 6 2 16 2" xfId="34372"/>
    <cellStyle name="Обычный 2 3 6 2 17" xfId="34373"/>
    <cellStyle name="Обычный 2 3 6 2 17 2" xfId="34374"/>
    <cellStyle name="Обычный 2 3 6 2 18" xfId="34375"/>
    <cellStyle name="Обычный 2 3 6 2 18 2" xfId="34376"/>
    <cellStyle name="Обычный 2 3 6 2 19" xfId="34377"/>
    <cellStyle name="Обычный 2 3 6 2 19 2" xfId="34378"/>
    <cellStyle name="Обычный 2 3 6 2 2" xfId="34379"/>
    <cellStyle name="Обычный 2 3 6 2 2 2" xfId="34380"/>
    <cellStyle name="Обычный 2 3 6 2 20" xfId="34381"/>
    <cellStyle name="Обычный 2 3 6 2 20 2" xfId="34382"/>
    <cellStyle name="Обычный 2 3 6 2 21" xfId="34383"/>
    <cellStyle name="Обычный 2 3 6 2 21 2" xfId="34384"/>
    <cellStyle name="Обычный 2 3 6 2 22" xfId="34385"/>
    <cellStyle name="Обычный 2 3 6 2 22 2" xfId="34386"/>
    <cellStyle name="Обычный 2 3 6 2 23" xfId="34387"/>
    <cellStyle name="Обычный 2 3 6 2 23 2" xfId="34388"/>
    <cellStyle name="Обычный 2 3 6 2 24" xfId="34389"/>
    <cellStyle name="Обычный 2 3 6 2 24 2" xfId="34390"/>
    <cellStyle name="Обычный 2 3 6 2 25" xfId="34391"/>
    <cellStyle name="Обычный 2 3 6 2 25 2" xfId="34392"/>
    <cellStyle name="Обычный 2 3 6 2 26" xfId="34393"/>
    <cellStyle name="Обычный 2 3 6 2 26 2" xfId="34394"/>
    <cellStyle name="Обычный 2 3 6 2 27" xfId="34395"/>
    <cellStyle name="Обычный 2 3 6 2 27 2" xfId="34396"/>
    <cellStyle name="Обычный 2 3 6 2 28" xfId="34397"/>
    <cellStyle name="Обычный 2 3 6 2 28 2" xfId="34398"/>
    <cellStyle name="Обычный 2 3 6 2 29" xfId="34399"/>
    <cellStyle name="Обычный 2 3 6 2 29 2" xfId="34400"/>
    <cellStyle name="Обычный 2 3 6 2 3" xfId="34401"/>
    <cellStyle name="Обычный 2 3 6 2 3 2" xfId="34402"/>
    <cellStyle name="Обычный 2 3 6 2 30" xfId="34403"/>
    <cellStyle name="Обычный 2 3 6 2 30 2" xfId="34404"/>
    <cellStyle name="Обычный 2 3 6 2 31" xfId="34405"/>
    <cellStyle name="Обычный 2 3 6 2 31 2" xfId="34406"/>
    <cellStyle name="Обычный 2 3 6 2 32" xfId="34407"/>
    <cellStyle name="Обычный 2 3 6 2 32 2" xfId="34408"/>
    <cellStyle name="Обычный 2 3 6 2 33" xfId="34409"/>
    <cellStyle name="Обычный 2 3 6 2 33 2" xfId="34410"/>
    <cellStyle name="Обычный 2 3 6 2 34" xfId="34411"/>
    <cellStyle name="Обычный 2 3 6 2 34 2" xfId="34412"/>
    <cellStyle name="Обычный 2 3 6 2 35" xfId="34413"/>
    <cellStyle name="Обычный 2 3 6 2 4" xfId="34414"/>
    <cellStyle name="Обычный 2 3 6 2 4 2" xfId="34415"/>
    <cellStyle name="Обычный 2 3 6 2 5" xfId="34416"/>
    <cellStyle name="Обычный 2 3 6 2 5 2" xfId="34417"/>
    <cellStyle name="Обычный 2 3 6 2 6" xfId="34418"/>
    <cellStyle name="Обычный 2 3 6 2 6 2" xfId="34419"/>
    <cellStyle name="Обычный 2 3 6 2 7" xfId="34420"/>
    <cellStyle name="Обычный 2 3 6 2 7 2" xfId="34421"/>
    <cellStyle name="Обычный 2 3 6 2 8" xfId="34422"/>
    <cellStyle name="Обычный 2 3 6 2 8 2" xfId="34423"/>
    <cellStyle name="Обычный 2 3 6 2 9" xfId="34424"/>
    <cellStyle name="Обычный 2 3 6 2 9 2" xfId="34425"/>
    <cellStyle name="Обычный 2 3 6 20" xfId="34426"/>
    <cellStyle name="Обычный 2 3 6 20 2" xfId="34427"/>
    <cellStyle name="Обычный 2 3 6 21" xfId="34428"/>
    <cellStyle name="Обычный 2 3 6 21 2" xfId="34429"/>
    <cellStyle name="Обычный 2 3 6 22" xfId="34430"/>
    <cellStyle name="Обычный 2 3 6 22 2" xfId="34431"/>
    <cellStyle name="Обычный 2 3 6 23" xfId="34432"/>
    <cellStyle name="Обычный 2 3 6 23 2" xfId="34433"/>
    <cellStyle name="Обычный 2 3 6 24" xfId="34434"/>
    <cellStyle name="Обычный 2 3 6 24 2" xfId="34435"/>
    <cellStyle name="Обычный 2 3 6 25" xfId="34436"/>
    <cellStyle name="Обычный 2 3 6 25 2" xfId="34437"/>
    <cellStyle name="Обычный 2 3 6 26" xfId="34438"/>
    <cellStyle name="Обычный 2 3 6 26 2" xfId="34439"/>
    <cellStyle name="Обычный 2 3 6 27" xfId="34440"/>
    <cellStyle name="Обычный 2 3 6 27 2" xfId="34441"/>
    <cellStyle name="Обычный 2 3 6 28" xfId="34442"/>
    <cellStyle name="Обычный 2 3 6 28 2" xfId="34443"/>
    <cellStyle name="Обычный 2 3 6 29" xfId="34444"/>
    <cellStyle name="Обычный 2 3 6 29 2" xfId="34445"/>
    <cellStyle name="Обычный 2 3 6 3" xfId="34446"/>
    <cellStyle name="Обычный 2 3 6 3 2" xfId="34447"/>
    <cellStyle name="Обычный 2 3 6 30" xfId="34448"/>
    <cellStyle name="Обычный 2 3 6 30 2" xfId="34449"/>
    <cellStyle name="Обычный 2 3 6 31" xfId="34450"/>
    <cellStyle name="Обычный 2 3 6 31 2" xfId="34451"/>
    <cellStyle name="Обычный 2 3 6 32" xfId="34452"/>
    <cellStyle name="Обычный 2 3 6 32 2" xfId="34453"/>
    <cellStyle name="Обычный 2 3 6 33" xfId="34454"/>
    <cellStyle name="Обычный 2 3 6 33 2" xfId="34455"/>
    <cellStyle name="Обычный 2 3 6 34" xfId="34456"/>
    <cellStyle name="Обычный 2 3 6 34 2" xfId="34457"/>
    <cellStyle name="Обычный 2 3 6 35" xfId="34458"/>
    <cellStyle name="Обычный 2 3 6 35 2" xfId="34459"/>
    <cellStyle name="Обычный 2 3 6 36" xfId="34460"/>
    <cellStyle name="Обычный 2 3 6 36 2" xfId="34461"/>
    <cellStyle name="Обычный 2 3 6 37" xfId="34462"/>
    <cellStyle name="Обычный 2 3 6 4" xfId="34463"/>
    <cellStyle name="Обычный 2 3 6 4 2" xfId="34464"/>
    <cellStyle name="Обычный 2 3 6 5" xfId="34465"/>
    <cellStyle name="Обычный 2 3 6 5 2" xfId="34466"/>
    <cellStyle name="Обычный 2 3 6 6" xfId="34467"/>
    <cellStyle name="Обычный 2 3 6 6 2" xfId="34468"/>
    <cellStyle name="Обычный 2 3 6 7" xfId="34469"/>
    <cellStyle name="Обычный 2 3 6 7 2" xfId="34470"/>
    <cellStyle name="Обычный 2 3 6 8" xfId="34471"/>
    <cellStyle name="Обычный 2 3 6 8 2" xfId="34472"/>
    <cellStyle name="Обычный 2 3 6 9" xfId="34473"/>
    <cellStyle name="Обычный 2 3 6 9 2" xfId="34474"/>
    <cellStyle name="Обычный 2 3 7" xfId="34475"/>
    <cellStyle name="Обычный 2 3 7 10" xfId="34476"/>
    <cellStyle name="Обычный 2 3 7 10 2" xfId="34477"/>
    <cellStyle name="Обычный 2 3 7 11" xfId="34478"/>
    <cellStyle name="Обычный 2 3 7 11 2" xfId="34479"/>
    <cellStyle name="Обычный 2 3 7 12" xfId="34480"/>
    <cellStyle name="Обычный 2 3 7 12 2" xfId="34481"/>
    <cellStyle name="Обычный 2 3 7 13" xfId="34482"/>
    <cellStyle name="Обычный 2 3 7 13 2" xfId="34483"/>
    <cellStyle name="Обычный 2 3 7 14" xfId="34484"/>
    <cellStyle name="Обычный 2 3 7 14 2" xfId="34485"/>
    <cellStyle name="Обычный 2 3 7 15" xfId="34486"/>
    <cellStyle name="Обычный 2 3 7 15 2" xfId="34487"/>
    <cellStyle name="Обычный 2 3 7 16" xfId="34488"/>
    <cellStyle name="Обычный 2 3 7 16 2" xfId="34489"/>
    <cellStyle name="Обычный 2 3 7 17" xfId="34490"/>
    <cellStyle name="Обычный 2 3 7 17 2" xfId="34491"/>
    <cellStyle name="Обычный 2 3 7 18" xfId="34492"/>
    <cellStyle name="Обычный 2 3 7 18 2" xfId="34493"/>
    <cellStyle name="Обычный 2 3 7 19" xfId="34494"/>
    <cellStyle name="Обычный 2 3 7 19 2" xfId="34495"/>
    <cellStyle name="Обычный 2 3 7 2" xfId="34496"/>
    <cellStyle name="Обычный 2 3 7 2 10" xfId="34497"/>
    <cellStyle name="Обычный 2 3 7 2 10 2" xfId="34498"/>
    <cellStyle name="Обычный 2 3 7 2 11" xfId="34499"/>
    <cellStyle name="Обычный 2 3 7 2 11 2" xfId="34500"/>
    <cellStyle name="Обычный 2 3 7 2 12" xfId="34501"/>
    <cellStyle name="Обычный 2 3 7 2 12 2" xfId="34502"/>
    <cellStyle name="Обычный 2 3 7 2 13" xfId="34503"/>
    <cellStyle name="Обычный 2 3 7 2 13 2" xfId="34504"/>
    <cellStyle name="Обычный 2 3 7 2 14" xfId="34505"/>
    <cellStyle name="Обычный 2 3 7 2 14 2" xfId="34506"/>
    <cellStyle name="Обычный 2 3 7 2 15" xfId="34507"/>
    <cellStyle name="Обычный 2 3 7 2 15 2" xfId="34508"/>
    <cellStyle name="Обычный 2 3 7 2 16" xfId="34509"/>
    <cellStyle name="Обычный 2 3 7 2 16 2" xfId="34510"/>
    <cellStyle name="Обычный 2 3 7 2 17" xfId="34511"/>
    <cellStyle name="Обычный 2 3 7 2 17 2" xfId="34512"/>
    <cellStyle name="Обычный 2 3 7 2 18" xfId="34513"/>
    <cellStyle name="Обычный 2 3 7 2 18 2" xfId="34514"/>
    <cellStyle name="Обычный 2 3 7 2 19" xfId="34515"/>
    <cellStyle name="Обычный 2 3 7 2 19 2" xfId="34516"/>
    <cellStyle name="Обычный 2 3 7 2 2" xfId="34517"/>
    <cellStyle name="Обычный 2 3 7 2 2 2" xfId="34518"/>
    <cellStyle name="Обычный 2 3 7 2 20" xfId="34519"/>
    <cellStyle name="Обычный 2 3 7 2 20 2" xfId="34520"/>
    <cellStyle name="Обычный 2 3 7 2 21" xfId="34521"/>
    <cellStyle name="Обычный 2 3 7 2 21 2" xfId="34522"/>
    <cellStyle name="Обычный 2 3 7 2 22" xfId="34523"/>
    <cellStyle name="Обычный 2 3 7 2 22 2" xfId="34524"/>
    <cellStyle name="Обычный 2 3 7 2 23" xfId="34525"/>
    <cellStyle name="Обычный 2 3 7 2 23 2" xfId="34526"/>
    <cellStyle name="Обычный 2 3 7 2 24" xfId="34527"/>
    <cellStyle name="Обычный 2 3 7 2 24 2" xfId="34528"/>
    <cellStyle name="Обычный 2 3 7 2 25" xfId="34529"/>
    <cellStyle name="Обычный 2 3 7 2 25 2" xfId="34530"/>
    <cellStyle name="Обычный 2 3 7 2 26" xfId="34531"/>
    <cellStyle name="Обычный 2 3 7 2 26 2" xfId="34532"/>
    <cellStyle name="Обычный 2 3 7 2 27" xfId="34533"/>
    <cellStyle name="Обычный 2 3 7 2 27 2" xfId="34534"/>
    <cellStyle name="Обычный 2 3 7 2 28" xfId="34535"/>
    <cellStyle name="Обычный 2 3 7 2 28 2" xfId="34536"/>
    <cellStyle name="Обычный 2 3 7 2 29" xfId="34537"/>
    <cellStyle name="Обычный 2 3 7 2 29 2" xfId="34538"/>
    <cellStyle name="Обычный 2 3 7 2 3" xfId="34539"/>
    <cellStyle name="Обычный 2 3 7 2 3 2" xfId="34540"/>
    <cellStyle name="Обычный 2 3 7 2 30" xfId="34541"/>
    <cellStyle name="Обычный 2 3 7 2 30 2" xfId="34542"/>
    <cellStyle name="Обычный 2 3 7 2 31" xfId="34543"/>
    <cellStyle name="Обычный 2 3 7 2 31 2" xfId="34544"/>
    <cellStyle name="Обычный 2 3 7 2 32" xfId="34545"/>
    <cellStyle name="Обычный 2 3 7 2 32 2" xfId="34546"/>
    <cellStyle name="Обычный 2 3 7 2 33" xfId="34547"/>
    <cellStyle name="Обычный 2 3 7 2 33 2" xfId="34548"/>
    <cellStyle name="Обычный 2 3 7 2 34" xfId="34549"/>
    <cellStyle name="Обычный 2 3 7 2 34 2" xfId="34550"/>
    <cellStyle name="Обычный 2 3 7 2 35" xfId="34551"/>
    <cellStyle name="Обычный 2 3 7 2 4" xfId="34552"/>
    <cellStyle name="Обычный 2 3 7 2 4 2" xfId="34553"/>
    <cellStyle name="Обычный 2 3 7 2 5" xfId="34554"/>
    <cellStyle name="Обычный 2 3 7 2 5 2" xfId="34555"/>
    <cellStyle name="Обычный 2 3 7 2 6" xfId="34556"/>
    <cellStyle name="Обычный 2 3 7 2 6 2" xfId="34557"/>
    <cellStyle name="Обычный 2 3 7 2 7" xfId="34558"/>
    <cellStyle name="Обычный 2 3 7 2 7 2" xfId="34559"/>
    <cellStyle name="Обычный 2 3 7 2 8" xfId="34560"/>
    <cellStyle name="Обычный 2 3 7 2 8 2" xfId="34561"/>
    <cellStyle name="Обычный 2 3 7 2 9" xfId="34562"/>
    <cellStyle name="Обычный 2 3 7 2 9 2" xfId="34563"/>
    <cellStyle name="Обычный 2 3 7 20" xfId="34564"/>
    <cellStyle name="Обычный 2 3 7 20 2" xfId="34565"/>
    <cellStyle name="Обычный 2 3 7 21" xfId="34566"/>
    <cellStyle name="Обычный 2 3 7 21 2" xfId="34567"/>
    <cellStyle name="Обычный 2 3 7 22" xfId="34568"/>
    <cellStyle name="Обычный 2 3 7 22 2" xfId="34569"/>
    <cellStyle name="Обычный 2 3 7 23" xfId="34570"/>
    <cellStyle name="Обычный 2 3 7 23 2" xfId="34571"/>
    <cellStyle name="Обычный 2 3 7 24" xfId="34572"/>
    <cellStyle name="Обычный 2 3 7 24 2" xfId="34573"/>
    <cellStyle name="Обычный 2 3 7 25" xfId="34574"/>
    <cellStyle name="Обычный 2 3 7 25 2" xfId="34575"/>
    <cellStyle name="Обычный 2 3 7 26" xfId="34576"/>
    <cellStyle name="Обычный 2 3 7 26 2" xfId="34577"/>
    <cellStyle name="Обычный 2 3 7 27" xfId="34578"/>
    <cellStyle name="Обычный 2 3 7 27 2" xfId="34579"/>
    <cellStyle name="Обычный 2 3 7 28" xfId="34580"/>
    <cellStyle name="Обычный 2 3 7 28 2" xfId="34581"/>
    <cellStyle name="Обычный 2 3 7 29" xfId="34582"/>
    <cellStyle name="Обычный 2 3 7 29 2" xfId="34583"/>
    <cellStyle name="Обычный 2 3 7 3" xfId="34584"/>
    <cellStyle name="Обычный 2 3 7 3 2" xfId="34585"/>
    <cellStyle name="Обычный 2 3 7 30" xfId="34586"/>
    <cellStyle name="Обычный 2 3 7 30 2" xfId="34587"/>
    <cellStyle name="Обычный 2 3 7 31" xfId="34588"/>
    <cellStyle name="Обычный 2 3 7 31 2" xfId="34589"/>
    <cellStyle name="Обычный 2 3 7 32" xfId="34590"/>
    <cellStyle name="Обычный 2 3 7 32 2" xfId="34591"/>
    <cellStyle name="Обычный 2 3 7 33" xfId="34592"/>
    <cellStyle name="Обычный 2 3 7 33 2" xfId="34593"/>
    <cellStyle name="Обычный 2 3 7 34" xfId="34594"/>
    <cellStyle name="Обычный 2 3 7 34 2" xfId="34595"/>
    <cellStyle name="Обычный 2 3 7 35" xfId="34596"/>
    <cellStyle name="Обычный 2 3 7 35 2" xfId="34597"/>
    <cellStyle name="Обычный 2 3 7 36" xfId="34598"/>
    <cellStyle name="Обычный 2 3 7 36 2" xfId="34599"/>
    <cellStyle name="Обычный 2 3 7 37" xfId="34600"/>
    <cellStyle name="Обычный 2 3 7 4" xfId="34601"/>
    <cellStyle name="Обычный 2 3 7 4 2" xfId="34602"/>
    <cellStyle name="Обычный 2 3 7 5" xfId="34603"/>
    <cellStyle name="Обычный 2 3 7 5 2" xfId="34604"/>
    <cellStyle name="Обычный 2 3 7 6" xfId="34605"/>
    <cellStyle name="Обычный 2 3 7 6 2" xfId="34606"/>
    <cellStyle name="Обычный 2 3 7 7" xfId="34607"/>
    <cellStyle name="Обычный 2 3 7 7 2" xfId="34608"/>
    <cellStyle name="Обычный 2 3 7 8" xfId="34609"/>
    <cellStyle name="Обычный 2 3 7 8 2" xfId="34610"/>
    <cellStyle name="Обычный 2 3 7 9" xfId="34611"/>
    <cellStyle name="Обычный 2 3 7 9 2" xfId="34612"/>
    <cellStyle name="Обычный 2 3 8" xfId="34613"/>
    <cellStyle name="Обычный 2 3 8 10" xfId="34614"/>
    <cellStyle name="Обычный 2 3 8 10 2" xfId="34615"/>
    <cellStyle name="Обычный 2 3 8 11" xfId="34616"/>
    <cellStyle name="Обычный 2 3 8 11 2" xfId="34617"/>
    <cellStyle name="Обычный 2 3 8 12" xfId="34618"/>
    <cellStyle name="Обычный 2 3 8 12 2" xfId="34619"/>
    <cellStyle name="Обычный 2 3 8 13" xfId="34620"/>
    <cellStyle name="Обычный 2 3 8 13 2" xfId="34621"/>
    <cellStyle name="Обычный 2 3 8 14" xfId="34622"/>
    <cellStyle name="Обычный 2 3 8 14 2" xfId="34623"/>
    <cellStyle name="Обычный 2 3 8 15" xfId="34624"/>
    <cellStyle name="Обычный 2 3 8 15 2" xfId="34625"/>
    <cellStyle name="Обычный 2 3 8 16" xfId="34626"/>
    <cellStyle name="Обычный 2 3 8 16 2" xfId="34627"/>
    <cellStyle name="Обычный 2 3 8 17" xfId="34628"/>
    <cellStyle name="Обычный 2 3 8 17 2" xfId="34629"/>
    <cellStyle name="Обычный 2 3 8 18" xfId="34630"/>
    <cellStyle name="Обычный 2 3 8 18 2" xfId="34631"/>
    <cellStyle name="Обычный 2 3 8 19" xfId="34632"/>
    <cellStyle name="Обычный 2 3 8 19 2" xfId="34633"/>
    <cellStyle name="Обычный 2 3 8 2" xfId="34634"/>
    <cellStyle name="Обычный 2 3 8 2 2" xfId="34635"/>
    <cellStyle name="Обычный 2 3 8 20" xfId="34636"/>
    <cellStyle name="Обычный 2 3 8 20 2" xfId="34637"/>
    <cellStyle name="Обычный 2 3 8 21" xfId="34638"/>
    <cellStyle name="Обычный 2 3 8 21 2" xfId="34639"/>
    <cellStyle name="Обычный 2 3 8 22" xfId="34640"/>
    <cellStyle name="Обычный 2 3 8 22 2" xfId="34641"/>
    <cellStyle name="Обычный 2 3 8 23" xfId="34642"/>
    <cellStyle name="Обычный 2 3 8 23 2" xfId="34643"/>
    <cellStyle name="Обычный 2 3 8 24" xfId="34644"/>
    <cellStyle name="Обычный 2 3 8 24 2" xfId="34645"/>
    <cellStyle name="Обычный 2 3 8 25" xfId="34646"/>
    <cellStyle name="Обычный 2 3 8 25 2" xfId="34647"/>
    <cellStyle name="Обычный 2 3 8 26" xfId="34648"/>
    <cellStyle name="Обычный 2 3 8 26 2" xfId="34649"/>
    <cellStyle name="Обычный 2 3 8 27" xfId="34650"/>
    <cellStyle name="Обычный 2 3 8 27 2" xfId="34651"/>
    <cellStyle name="Обычный 2 3 8 28" xfId="34652"/>
    <cellStyle name="Обычный 2 3 8 28 2" xfId="34653"/>
    <cellStyle name="Обычный 2 3 8 29" xfId="34654"/>
    <cellStyle name="Обычный 2 3 8 29 2" xfId="34655"/>
    <cellStyle name="Обычный 2 3 8 3" xfId="34656"/>
    <cellStyle name="Обычный 2 3 8 3 2" xfId="34657"/>
    <cellStyle name="Обычный 2 3 8 30" xfId="34658"/>
    <cellStyle name="Обычный 2 3 8 30 2" xfId="34659"/>
    <cellStyle name="Обычный 2 3 8 31" xfId="34660"/>
    <cellStyle name="Обычный 2 3 8 31 2" xfId="34661"/>
    <cellStyle name="Обычный 2 3 8 32" xfId="34662"/>
    <cellStyle name="Обычный 2 3 8 32 2" xfId="34663"/>
    <cellStyle name="Обычный 2 3 8 33" xfId="34664"/>
    <cellStyle name="Обычный 2 3 8 33 2" xfId="34665"/>
    <cellStyle name="Обычный 2 3 8 34" xfId="34666"/>
    <cellStyle name="Обычный 2 3 8 34 2" xfId="34667"/>
    <cellStyle name="Обычный 2 3 8 35" xfId="34668"/>
    <cellStyle name="Обычный 2 3 8 4" xfId="34669"/>
    <cellStyle name="Обычный 2 3 8 4 2" xfId="34670"/>
    <cellStyle name="Обычный 2 3 8 5" xfId="34671"/>
    <cellStyle name="Обычный 2 3 8 5 2" xfId="34672"/>
    <cellStyle name="Обычный 2 3 8 6" xfId="34673"/>
    <cellStyle name="Обычный 2 3 8 6 2" xfId="34674"/>
    <cellStyle name="Обычный 2 3 8 7" xfId="34675"/>
    <cellStyle name="Обычный 2 3 8 7 2" xfId="34676"/>
    <cellStyle name="Обычный 2 3 8 8" xfId="34677"/>
    <cellStyle name="Обычный 2 3 8 8 2" xfId="34678"/>
    <cellStyle name="Обычный 2 3 8 9" xfId="34679"/>
    <cellStyle name="Обычный 2 3 8 9 2" xfId="34680"/>
    <cellStyle name="Обычный 2 3 9" xfId="34681"/>
    <cellStyle name="Обычный 2 3 9 2" xfId="34682"/>
    <cellStyle name="Обычный 2 3_46EE.2011(v1.0)" xfId="34683"/>
    <cellStyle name="Обычный 2 4" xfId="34684"/>
    <cellStyle name="Обычный 2 4 2" xfId="34685"/>
    <cellStyle name="Обычный 2 4 2 2" xfId="34686"/>
    <cellStyle name="Обычный 2 4 3" xfId="34687"/>
    <cellStyle name="Обычный 2 4 3 2" xfId="34688"/>
    <cellStyle name="Обычный 2 4 4" xfId="34689"/>
    <cellStyle name="Обычный 2 4 4 2" xfId="34690"/>
    <cellStyle name="Обычный 2 4 5" xfId="34691"/>
    <cellStyle name="Обычный 2 4 6" xfId="34692"/>
    <cellStyle name="Обычный 2 4 7" xfId="34693"/>
    <cellStyle name="Обычный 2 4_46EE.2011(v1.0)" xfId="34694"/>
    <cellStyle name="Обычный 2 5" xfId="34695"/>
    <cellStyle name="Обычный 2 5 2" xfId="34696"/>
    <cellStyle name="Обычный 2 5 2 10" xfId="34697"/>
    <cellStyle name="Обычный 2 5 2 10 2" xfId="34698"/>
    <cellStyle name="Обычный 2 5 2 11" xfId="34699"/>
    <cellStyle name="Обычный 2 5 2 11 2" xfId="34700"/>
    <cellStyle name="Обычный 2 5 2 12" xfId="34701"/>
    <cellStyle name="Обычный 2 5 2 12 2" xfId="34702"/>
    <cellStyle name="Обычный 2 5 2 13" xfId="34703"/>
    <cellStyle name="Обычный 2 5 2 13 2" xfId="34704"/>
    <cellStyle name="Обычный 2 5 2 14" xfId="34705"/>
    <cellStyle name="Обычный 2 5 2 14 2" xfId="34706"/>
    <cellStyle name="Обычный 2 5 2 15" xfId="34707"/>
    <cellStyle name="Обычный 2 5 2 15 2" xfId="34708"/>
    <cellStyle name="Обычный 2 5 2 16" xfId="34709"/>
    <cellStyle name="Обычный 2 5 2 16 2" xfId="34710"/>
    <cellStyle name="Обычный 2 5 2 17" xfId="34711"/>
    <cellStyle name="Обычный 2 5 2 17 2" xfId="34712"/>
    <cellStyle name="Обычный 2 5 2 18" xfId="34713"/>
    <cellStyle name="Обычный 2 5 2 18 2" xfId="34714"/>
    <cellStyle name="Обычный 2 5 2 19" xfId="34715"/>
    <cellStyle name="Обычный 2 5 2 19 2" xfId="34716"/>
    <cellStyle name="Обычный 2 5 2 2" xfId="34717"/>
    <cellStyle name="Обычный 2 5 2 2 2" xfId="34718"/>
    <cellStyle name="Обычный 2 5 2 2 2 10" xfId="34719"/>
    <cellStyle name="Обычный 2 5 2 2 2 10 2" xfId="34720"/>
    <cellStyle name="Обычный 2 5 2 2 2 11" xfId="34721"/>
    <cellStyle name="Обычный 2 5 2 2 2 11 2" xfId="34722"/>
    <cellStyle name="Обычный 2 5 2 2 2 12" xfId="34723"/>
    <cellStyle name="Обычный 2 5 2 2 2 12 2" xfId="34724"/>
    <cellStyle name="Обычный 2 5 2 2 2 13" xfId="34725"/>
    <cellStyle name="Обычный 2 5 2 2 2 13 2" xfId="34726"/>
    <cellStyle name="Обычный 2 5 2 2 2 14" xfId="34727"/>
    <cellStyle name="Обычный 2 5 2 2 2 14 2" xfId="34728"/>
    <cellStyle name="Обычный 2 5 2 2 2 15" xfId="34729"/>
    <cellStyle name="Обычный 2 5 2 2 2 15 2" xfId="34730"/>
    <cellStyle name="Обычный 2 5 2 2 2 16" xfId="34731"/>
    <cellStyle name="Обычный 2 5 2 2 2 16 2" xfId="34732"/>
    <cellStyle name="Обычный 2 5 2 2 2 17" xfId="34733"/>
    <cellStyle name="Обычный 2 5 2 2 2 17 2" xfId="34734"/>
    <cellStyle name="Обычный 2 5 2 2 2 18" xfId="34735"/>
    <cellStyle name="Обычный 2 5 2 2 2 18 2" xfId="34736"/>
    <cellStyle name="Обычный 2 5 2 2 2 19" xfId="34737"/>
    <cellStyle name="Обычный 2 5 2 2 2 19 2" xfId="34738"/>
    <cellStyle name="Обычный 2 5 2 2 2 2" xfId="34739"/>
    <cellStyle name="Обычный 2 5 2 2 2 20" xfId="34740"/>
    <cellStyle name="Обычный 2 5 2 2 2 20 2" xfId="34741"/>
    <cellStyle name="Обычный 2 5 2 2 2 21" xfId="34742"/>
    <cellStyle name="Обычный 2 5 2 2 2 21 2" xfId="34743"/>
    <cellStyle name="Обычный 2 5 2 2 2 22" xfId="34744"/>
    <cellStyle name="Обычный 2 5 2 2 2 22 2" xfId="34745"/>
    <cellStyle name="Обычный 2 5 2 2 2 23" xfId="34746"/>
    <cellStyle name="Обычный 2 5 2 2 2 23 2" xfId="34747"/>
    <cellStyle name="Обычный 2 5 2 2 2 24" xfId="34748"/>
    <cellStyle name="Обычный 2 5 2 2 2 24 2" xfId="34749"/>
    <cellStyle name="Обычный 2 5 2 2 2 25" xfId="34750"/>
    <cellStyle name="Обычный 2 5 2 2 2 25 2" xfId="34751"/>
    <cellStyle name="Обычный 2 5 2 2 2 26" xfId="34752"/>
    <cellStyle name="Обычный 2 5 2 2 2 26 2" xfId="34753"/>
    <cellStyle name="Обычный 2 5 2 2 2 27" xfId="34754"/>
    <cellStyle name="Обычный 2 5 2 2 2 27 2" xfId="34755"/>
    <cellStyle name="Обычный 2 5 2 2 2 28" xfId="34756"/>
    <cellStyle name="Обычный 2 5 2 2 2 28 2" xfId="34757"/>
    <cellStyle name="Обычный 2 5 2 2 2 29" xfId="34758"/>
    <cellStyle name="Обычный 2 5 2 2 2 29 2" xfId="34759"/>
    <cellStyle name="Обычный 2 5 2 2 2 3" xfId="34760"/>
    <cellStyle name="Обычный 2 5 2 2 2 3 10" xfId="34761"/>
    <cellStyle name="Обычный 2 5 2 2 2 3 10 2" xfId="34762"/>
    <cellStyle name="Обычный 2 5 2 2 2 3 11" xfId="34763"/>
    <cellStyle name="Обычный 2 5 2 2 2 3 11 2" xfId="34764"/>
    <cellStyle name="Обычный 2 5 2 2 2 3 12" xfId="34765"/>
    <cellStyle name="Обычный 2 5 2 2 2 3 12 2" xfId="34766"/>
    <cellStyle name="Обычный 2 5 2 2 2 3 13" xfId="34767"/>
    <cellStyle name="Обычный 2 5 2 2 2 3 13 2" xfId="34768"/>
    <cellStyle name="Обычный 2 5 2 2 2 3 14" xfId="34769"/>
    <cellStyle name="Обычный 2 5 2 2 2 3 14 2" xfId="34770"/>
    <cellStyle name="Обычный 2 5 2 2 2 3 15" xfId="34771"/>
    <cellStyle name="Обычный 2 5 2 2 2 3 15 2" xfId="34772"/>
    <cellStyle name="Обычный 2 5 2 2 2 3 16" xfId="34773"/>
    <cellStyle name="Обычный 2 5 2 2 2 3 16 2" xfId="34774"/>
    <cellStyle name="Обычный 2 5 2 2 2 3 17" xfId="34775"/>
    <cellStyle name="Обычный 2 5 2 2 2 3 17 2" xfId="34776"/>
    <cellStyle name="Обычный 2 5 2 2 2 3 18" xfId="34777"/>
    <cellStyle name="Обычный 2 5 2 2 2 3 18 2" xfId="34778"/>
    <cellStyle name="Обычный 2 5 2 2 2 3 19" xfId="34779"/>
    <cellStyle name="Обычный 2 5 2 2 2 3 19 2" xfId="34780"/>
    <cellStyle name="Обычный 2 5 2 2 2 3 2" xfId="34781"/>
    <cellStyle name="Обычный 2 5 2 2 2 3 2 2" xfId="34782"/>
    <cellStyle name="Обычный 2 5 2 2 2 3 20" xfId="34783"/>
    <cellStyle name="Обычный 2 5 2 2 2 3 20 2" xfId="34784"/>
    <cellStyle name="Обычный 2 5 2 2 2 3 21" xfId="34785"/>
    <cellStyle name="Обычный 2 5 2 2 2 3 21 2" xfId="34786"/>
    <cellStyle name="Обычный 2 5 2 2 2 3 22" xfId="34787"/>
    <cellStyle name="Обычный 2 5 2 2 2 3 22 2" xfId="34788"/>
    <cellStyle name="Обычный 2 5 2 2 2 3 23" xfId="34789"/>
    <cellStyle name="Обычный 2 5 2 2 2 3 23 2" xfId="34790"/>
    <cellStyle name="Обычный 2 5 2 2 2 3 24" xfId="34791"/>
    <cellStyle name="Обычный 2 5 2 2 2 3 24 2" xfId="34792"/>
    <cellStyle name="Обычный 2 5 2 2 2 3 25" xfId="34793"/>
    <cellStyle name="Обычный 2 5 2 2 2 3 25 2" xfId="34794"/>
    <cellStyle name="Обычный 2 5 2 2 2 3 26" xfId="34795"/>
    <cellStyle name="Обычный 2 5 2 2 2 3 26 2" xfId="34796"/>
    <cellStyle name="Обычный 2 5 2 2 2 3 27" xfId="34797"/>
    <cellStyle name="Обычный 2 5 2 2 2 3 27 2" xfId="34798"/>
    <cellStyle name="Обычный 2 5 2 2 2 3 28" xfId="34799"/>
    <cellStyle name="Обычный 2 5 2 2 2 3 28 2" xfId="34800"/>
    <cellStyle name="Обычный 2 5 2 2 2 3 29" xfId="34801"/>
    <cellStyle name="Обычный 2 5 2 2 2 3 29 2" xfId="34802"/>
    <cellStyle name="Обычный 2 5 2 2 2 3 3" xfId="34803"/>
    <cellStyle name="Обычный 2 5 2 2 2 3 3 2" xfId="34804"/>
    <cellStyle name="Обычный 2 5 2 2 2 3 30" xfId="34805"/>
    <cellStyle name="Обычный 2 5 2 2 2 3 30 2" xfId="34806"/>
    <cellStyle name="Обычный 2 5 2 2 2 3 31" xfId="34807"/>
    <cellStyle name="Обычный 2 5 2 2 2 3 31 2" xfId="34808"/>
    <cellStyle name="Обычный 2 5 2 2 2 3 32" xfId="34809"/>
    <cellStyle name="Обычный 2 5 2 2 2 3 32 2" xfId="34810"/>
    <cellStyle name="Обычный 2 5 2 2 2 3 33" xfId="34811"/>
    <cellStyle name="Обычный 2 5 2 2 2 3 33 2" xfId="34812"/>
    <cellStyle name="Обычный 2 5 2 2 2 3 34" xfId="34813"/>
    <cellStyle name="Обычный 2 5 2 2 2 3 34 2" xfId="34814"/>
    <cellStyle name="Обычный 2 5 2 2 2 3 35" xfId="34815"/>
    <cellStyle name="Обычный 2 5 2 2 2 3 4" xfId="34816"/>
    <cellStyle name="Обычный 2 5 2 2 2 3 4 2" xfId="34817"/>
    <cellStyle name="Обычный 2 5 2 2 2 3 5" xfId="34818"/>
    <cellStyle name="Обычный 2 5 2 2 2 3 5 2" xfId="34819"/>
    <cellStyle name="Обычный 2 5 2 2 2 3 6" xfId="34820"/>
    <cellStyle name="Обычный 2 5 2 2 2 3 6 2" xfId="34821"/>
    <cellStyle name="Обычный 2 5 2 2 2 3 7" xfId="34822"/>
    <cellStyle name="Обычный 2 5 2 2 2 3 7 2" xfId="34823"/>
    <cellStyle name="Обычный 2 5 2 2 2 3 8" xfId="34824"/>
    <cellStyle name="Обычный 2 5 2 2 2 3 8 2" xfId="34825"/>
    <cellStyle name="Обычный 2 5 2 2 2 3 9" xfId="34826"/>
    <cellStyle name="Обычный 2 5 2 2 2 3 9 2" xfId="34827"/>
    <cellStyle name="Обычный 2 5 2 2 2 30" xfId="34828"/>
    <cellStyle name="Обычный 2 5 2 2 2 30 2" xfId="34829"/>
    <cellStyle name="Обычный 2 5 2 2 2 31" xfId="34830"/>
    <cellStyle name="Обычный 2 5 2 2 2 31 2" xfId="34831"/>
    <cellStyle name="Обычный 2 5 2 2 2 32" xfId="34832"/>
    <cellStyle name="Обычный 2 5 2 2 2 32 2" xfId="34833"/>
    <cellStyle name="Обычный 2 5 2 2 2 33" xfId="34834"/>
    <cellStyle name="Обычный 2 5 2 2 2 33 2" xfId="34835"/>
    <cellStyle name="Обычный 2 5 2 2 2 34" xfId="34836"/>
    <cellStyle name="Обычный 2 5 2 2 2 34 2" xfId="34837"/>
    <cellStyle name="Обычный 2 5 2 2 2 35" xfId="34838"/>
    <cellStyle name="Обычный 2 5 2 2 2 35 2" xfId="34839"/>
    <cellStyle name="Обычный 2 5 2 2 2 36" xfId="34840"/>
    <cellStyle name="Обычный 2 5 2 2 2 36 2" xfId="34841"/>
    <cellStyle name="Обычный 2 5 2 2 2 37" xfId="34842"/>
    <cellStyle name="Обычный 2 5 2 2 2 37 2" xfId="34843"/>
    <cellStyle name="Обычный 2 5 2 2 2 38" xfId="34844"/>
    <cellStyle name="Обычный 2 5 2 2 2 4" xfId="34845"/>
    <cellStyle name="Обычный 2 5 2 2 2 4 2" xfId="34846"/>
    <cellStyle name="Обычный 2 5 2 2 2 5" xfId="34847"/>
    <cellStyle name="Обычный 2 5 2 2 2 5 2" xfId="34848"/>
    <cellStyle name="Обычный 2 5 2 2 2 6" xfId="34849"/>
    <cellStyle name="Обычный 2 5 2 2 2 6 2" xfId="34850"/>
    <cellStyle name="Обычный 2 5 2 2 2 7" xfId="34851"/>
    <cellStyle name="Обычный 2 5 2 2 2 7 2" xfId="34852"/>
    <cellStyle name="Обычный 2 5 2 2 2 8" xfId="34853"/>
    <cellStyle name="Обычный 2 5 2 2 2 8 2" xfId="34854"/>
    <cellStyle name="Обычный 2 5 2 2 2 9" xfId="34855"/>
    <cellStyle name="Обычный 2 5 2 2 2 9 2" xfId="34856"/>
    <cellStyle name="Обычный 2 5 2 20" xfId="34857"/>
    <cellStyle name="Обычный 2 5 2 20 2" xfId="34858"/>
    <cellStyle name="Обычный 2 5 2 21" xfId="34859"/>
    <cellStyle name="Обычный 2 5 2 21 2" xfId="34860"/>
    <cellStyle name="Обычный 2 5 2 22" xfId="34861"/>
    <cellStyle name="Обычный 2 5 2 22 2" xfId="34862"/>
    <cellStyle name="Обычный 2 5 2 23" xfId="34863"/>
    <cellStyle name="Обычный 2 5 2 23 2" xfId="34864"/>
    <cellStyle name="Обычный 2 5 2 24" xfId="34865"/>
    <cellStyle name="Обычный 2 5 2 24 2" xfId="34866"/>
    <cellStyle name="Обычный 2 5 2 25" xfId="34867"/>
    <cellStyle name="Обычный 2 5 2 25 2" xfId="34868"/>
    <cellStyle name="Обычный 2 5 2 26" xfId="34869"/>
    <cellStyle name="Обычный 2 5 2 26 2" xfId="34870"/>
    <cellStyle name="Обычный 2 5 2 27" xfId="34871"/>
    <cellStyle name="Обычный 2 5 2 27 2" xfId="34872"/>
    <cellStyle name="Обычный 2 5 2 28" xfId="34873"/>
    <cellStyle name="Обычный 2 5 2 28 2" xfId="34874"/>
    <cellStyle name="Обычный 2 5 2 29" xfId="34875"/>
    <cellStyle name="Обычный 2 5 2 29 2" xfId="34876"/>
    <cellStyle name="Обычный 2 5 2 3" xfId="34877"/>
    <cellStyle name="Обычный 2 5 2 30" xfId="34878"/>
    <cellStyle name="Обычный 2 5 2 30 2" xfId="34879"/>
    <cellStyle name="Обычный 2 5 2 31" xfId="34880"/>
    <cellStyle name="Обычный 2 5 2 31 2" xfId="34881"/>
    <cellStyle name="Обычный 2 5 2 32" xfId="34882"/>
    <cellStyle name="Обычный 2 5 2 32 2" xfId="34883"/>
    <cellStyle name="Обычный 2 5 2 33" xfId="34884"/>
    <cellStyle name="Обычный 2 5 2 33 2" xfId="34885"/>
    <cellStyle name="Обычный 2 5 2 34" xfId="34886"/>
    <cellStyle name="Обычный 2 5 2 34 2" xfId="34887"/>
    <cellStyle name="Обычный 2 5 2 35" xfId="34888"/>
    <cellStyle name="Обычный 2 5 2 35 2" xfId="34889"/>
    <cellStyle name="Обычный 2 5 2 36" xfId="34890"/>
    <cellStyle name="Обычный 2 5 2 36 2" xfId="34891"/>
    <cellStyle name="Обычный 2 5 2 37" xfId="34892"/>
    <cellStyle name="Обычный 2 5 2 37 2" xfId="34893"/>
    <cellStyle name="Обычный 2 5 2 38" xfId="34894"/>
    <cellStyle name="Обычный 2 5 2 38 2" xfId="34895"/>
    <cellStyle name="Обычный 2 5 2 39" xfId="34896"/>
    <cellStyle name="Обычный 2 5 2 39 2" xfId="34897"/>
    <cellStyle name="Обычный 2 5 2 4" xfId="34898"/>
    <cellStyle name="Обычный 2 5 2 40" xfId="34899"/>
    <cellStyle name="Обычный 2 5 2 40 2" xfId="34900"/>
    <cellStyle name="Обычный 2 5 2 41" xfId="34901"/>
    <cellStyle name="Обычный 2 5 2 41 2" xfId="34902"/>
    <cellStyle name="Обычный 2 5 2 42" xfId="34903"/>
    <cellStyle name="Обычный 2 5 2 5" xfId="34904"/>
    <cellStyle name="Обычный 2 5 2 6" xfId="34905"/>
    <cellStyle name="Обычный 2 5 2 7" xfId="34906"/>
    <cellStyle name="Обычный 2 5 2 7 10" xfId="34907"/>
    <cellStyle name="Обычный 2 5 2 7 10 2" xfId="34908"/>
    <cellStyle name="Обычный 2 5 2 7 11" xfId="34909"/>
    <cellStyle name="Обычный 2 5 2 7 11 2" xfId="34910"/>
    <cellStyle name="Обычный 2 5 2 7 12" xfId="34911"/>
    <cellStyle name="Обычный 2 5 2 7 12 2" xfId="34912"/>
    <cellStyle name="Обычный 2 5 2 7 13" xfId="34913"/>
    <cellStyle name="Обычный 2 5 2 7 13 2" xfId="34914"/>
    <cellStyle name="Обычный 2 5 2 7 14" xfId="34915"/>
    <cellStyle name="Обычный 2 5 2 7 14 2" xfId="34916"/>
    <cellStyle name="Обычный 2 5 2 7 15" xfId="34917"/>
    <cellStyle name="Обычный 2 5 2 7 15 2" xfId="34918"/>
    <cellStyle name="Обычный 2 5 2 7 16" xfId="34919"/>
    <cellStyle name="Обычный 2 5 2 7 16 2" xfId="34920"/>
    <cellStyle name="Обычный 2 5 2 7 17" xfId="34921"/>
    <cellStyle name="Обычный 2 5 2 7 17 2" xfId="34922"/>
    <cellStyle name="Обычный 2 5 2 7 18" xfId="34923"/>
    <cellStyle name="Обычный 2 5 2 7 18 2" xfId="34924"/>
    <cellStyle name="Обычный 2 5 2 7 19" xfId="34925"/>
    <cellStyle name="Обычный 2 5 2 7 19 2" xfId="34926"/>
    <cellStyle name="Обычный 2 5 2 7 2" xfId="34927"/>
    <cellStyle name="Обычный 2 5 2 7 2 2" xfId="34928"/>
    <cellStyle name="Обычный 2 5 2 7 20" xfId="34929"/>
    <cellStyle name="Обычный 2 5 2 7 20 2" xfId="34930"/>
    <cellStyle name="Обычный 2 5 2 7 21" xfId="34931"/>
    <cellStyle name="Обычный 2 5 2 7 21 2" xfId="34932"/>
    <cellStyle name="Обычный 2 5 2 7 22" xfId="34933"/>
    <cellStyle name="Обычный 2 5 2 7 22 2" xfId="34934"/>
    <cellStyle name="Обычный 2 5 2 7 23" xfId="34935"/>
    <cellStyle name="Обычный 2 5 2 7 23 2" xfId="34936"/>
    <cellStyle name="Обычный 2 5 2 7 24" xfId="34937"/>
    <cellStyle name="Обычный 2 5 2 7 24 2" xfId="34938"/>
    <cellStyle name="Обычный 2 5 2 7 25" xfId="34939"/>
    <cellStyle name="Обычный 2 5 2 7 25 2" xfId="34940"/>
    <cellStyle name="Обычный 2 5 2 7 26" xfId="34941"/>
    <cellStyle name="Обычный 2 5 2 7 26 2" xfId="34942"/>
    <cellStyle name="Обычный 2 5 2 7 27" xfId="34943"/>
    <cellStyle name="Обычный 2 5 2 7 27 2" xfId="34944"/>
    <cellStyle name="Обычный 2 5 2 7 28" xfId="34945"/>
    <cellStyle name="Обычный 2 5 2 7 28 2" xfId="34946"/>
    <cellStyle name="Обычный 2 5 2 7 29" xfId="34947"/>
    <cellStyle name="Обычный 2 5 2 7 29 2" xfId="34948"/>
    <cellStyle name="Обычный 2 5 2 7 3" xfId="34949"/>
    <cellStyle name="Обычный 2 5 2 7 3 2" xfId="34950"/>
    <cellStyle name="Обычный 2 5 2 7 30" xfId="34951"/>
    <cellStyle name="Обычный 2 5 2 7 30 2" xfId="34952"/>
    <cellStyle name="Обычный 2 5 2 7 31" xfId="34953"/>
    <cellStyle name="Обычный 2 5 2 7 31 2" xfId="34954"/>
    <cellStyle name="Обычный 2 5 2 7 32" xfId="34955"/>
    <cellStyle name="Обычный 2 5 2 7 32 2" xfId="34956"/>
    <cellStyle name="Обычный 2 5 2 7 33" xfId="34957"/>
    <cellStyle name="Обычный 2 5 2 7 33 2" xfId="34958"/>
    <cellStyle name="Обычный 2 5 2 7 34" xfId="34959"/>
    <cellStyle name="Обычный 2 5 2 7 34 2" xfId="34960"/>
    <cellStyle name="Обычный 2 5 2 7 35" xfId="34961"/>
    <cellStyle name="Обычный 2 5 2 7 4" xfId="34962"/>
    <cellStyle name="Обычный 2 5 2 7 4 2" xfId="34963"/>
    <cellStyle name="Обычный 2 5 2 7 5" xfId="34964"/>
    <cellStyle name="Обычный 2 5 2 7 5 2" xfId="34965"/>
    <cellStyle name="Обычный 2 5 2 7 6" xfId="34966"/>
    <cellStyle name="Обычный 2 5 2 7 6 2" xfId="34967"/>
    <cellStyle name="Обычный 2 5 2 7 7" xfId="34968"/>
    <cellStyle name="Обычный 2 5 2 7 7 2" xfId="34969"/>
    <cellStyle name="Обычный 2 5 2 7 8" xfId="34970"/>
    <cellStyle name="Обычный 2 5 2 7 8 2" xfId="34971"/>
    <cellStyle name="Обычный 2 5 2 7 9" xfId="34972"/>
    <cellStyle name="Обычный 2 5 2 7 9 2" xfId="34973"/>
    <cellStyle name="Обычный 2 5 2 8" xfId="34974"/>
    <cellStyle name="Обычный 2 5 2 8 2" xfId="34975"/>
    <cellStyle name="Обычный 2 5 2 9" xfId="34976"/>
    <cellStyle name="Обычный 2 5 2 9 2" xfId="34977"/>
    <cellStyle name="Обычный 2 5 3" xfId="34978"/>
    <cellStyle name="Обычный 2 5 3 10" xfId="34979"/>
    <cellStyle name="Обычный 2 5 3 10 2" xfId="34980"/>
    <cellStyle name="Обычный 2 5 3 11" xfId="34981"/>
    <cellStyle name="Обычный 2 5 3 11 2" xfId="34982"/>
    <cellStyle name="Обычный 2 5 3 12" xfId="34983"/>
    <cellStyle name="Обычный 2 5 3 12 2" xfId="34984"/>
    <cellStyle name="Обычный 2 5 3 13" xfId="34985"/>
    <cellStyle name="Обычный 2 5 3 13 2" xfId="34986"/>
    <cellStyle name="Обычный 2 5 3 14" xfId="34987"/>
    <cellStyle name="Обычный 2 5 3 14 2" xfId="34988"/>
    <cellStyle name="Обычный 2 5 3 15" xfId="34989"/>
    <cellStyle name="Обычный 2 5 3 15 2" xfId="34990"/>
    <cellStyle name="Обычный 2 5 3 16" xfId="34991"/>
    <cellStyle name="Обычный 2 5 3 16 2" xfId="34992"/>
    <cellStyle name="Обычный 2 5 3 17" xfId="34993"/>
    <cellStyle name="Обычный 2 5 3 17 2" xfId="34994"/>
    <cellStyle name="Обычный 2 5 3 18" xfId="34995"/>
    <cellStyle name="Обычный 2 5 3 18 2" xfId="34996"/>
    <cellStyle name="Обычный 2 5 3 19" xfId="34997"/>
    <cellStyle name="Обычный 2 5 3 19 2" xfId="34998"/>
    <cellStyle name="Обычный 2 5 3 2" xfId="34999"/>
    <cellStyle name="Обычный 2 5 3 2 2" xfId="35000"/>
    <cellStyle name="Обычный 2 5 3 2 2 10" xfId="35001"/>
    <cellStyle name="Обычный 2 5 3 2 2 10 2" xfId="35002"/>
    <cellStyle name="Обычный 2 5 3 2 2 11" xfId="35003"/>
    <cellStyle name="Обычный 2 5 3 2 2 11 2" xfId="35004"/>
    <cellStyle name="Обычный 2 5 3 2 2 12" xfId="35005"/>
    <cellStyle name="Обычный 2 5 3 2 2 12 2" xfId="35006"/>
    <cellStyle name="Обычный 2 5 3 2 2 13" xfId="35007"/>
    <cellStyle name="Обычный 2 5 3 2 2 13 2" xfId="35008"/>
    <cellStyle name="Обычный 2 5 3 2 2 14" xfId="35009"/>
    <cellStyle name="Обычный 2 5 3 2 2 14 2" xfId="35010"/>
    <cellStyle name="Обычный 2 5 3 2 2 15" xfId="35011"/>
    <cellStyle name="Обычный 2 5 3 2 2 15 2" xfId="35012"/>
    <cellStyle name="Обычный 2 5 3 2 2 16" xfId="35013"/>
    <cellStyle name="Обычный 2 5 3 2 2 16 2" xfId="35014"/>
    <cellStyle name="Обычный 2 5 3 2 2 17" xfId="35015"/>
    <cellStyle name="Обычный 2 5 3 2 2 17 2" xfId="35016"/>
    <cellStyle name="Обычный 2 5 3 2 2 18" xfId="35017"/>
    <cellStyle name="Обычный 2 5 3 2 2 18 2" xfId="35018"/>
    <cellStyle name="Обычный 2 5 3 2 2 19" xfId="35019"/>
    <cellStyle name="Обычный 2 5 3 2 2 19 2" xfId="35020"/>
    <cellStyle name="Обычный 2 5 3 2 2 2" xfId="35021"/>
    <cellStyle name="Обычный 2 5 3 2 2 2 10" xfId="35022"/>
    <cellStyle name="Обычный 2 5 3 2 2 2 10 2" xfId="35023"/>
    <cellStyle name="Обычный 2 5 3 2 2 2 11" xfId="35024"/>
    <cellStyle name="Обычный 2 5 3 2 2 2 11 2" xfId="35025"/>
    <cellStyle name="Обычный 2 5 3 2 2 2 12" xfId="35026"/>
    <cellStyle name="Обычный 2 5 3 2 2 2 12 2" xfId="35027"/>
    <cellStyle name="Обычный 2 5 3 2 2 2 13" xfId="35028"/>
    <cellStyle name="Обычный 2 5 3 2 2 2 13 2" xfId="35029"/>
    <cellStyle name="Обычный 2 5 3 2 2 2 14" xfId="35030"/>
    <cellStyle name="Обычный 2 5 3 2 2 2 14 2" xfId="35031"/>
    <cellStyle name="Обычный 2 5 3 2 2 2 15" xfId="35032"/>
    <cellStyle name="Обычный 2 5 3 2 2 2 15 2" xfId="35033"/>
    <cellStyle name="Обычный 2 5 3 2 2 2 16" xfId="35034"/>
    <cellStyle name="Обычный 2 5 3 2 2 2 16 2" xfId="35035"/>
    <cellStyle name="Обычный 2 5 3 2 2 2 17" xfId="35036"/>
    <cellStyle name="Обычный 2 5 3 2 2 2 17 2" xfId="35037"/>
    <cellStyle name="Обычный 2 5 3 2 2 2 18" xfId="35038"/>
    <cellStyle name="Обычный 2 5 3 2 2 2 18 2" xfId="35039"/>
    <cellStyle name="Обычный 2 5 3 2 2 2 19" xfId="35040"/>
    <cellStyle name="Обычный 2 5 3 2 2 2 19 2" xfId="35041"/>
    <cellStyle name="Обычный 2 5 3 2 2 2 2" xfId="35042"/>
    <cellStyle name="Обычный 2 5 3 2 2 2 2 2" xfId="35043"/>
    <cellStyle name="Обычный 2 5 3 2 2 2 20" xfId="35044"/>
    <cellStyle name="Обычный 2 5 3 2 2 2 20 2" xfId="35045"/>
    <cellStyle name="Обычный 2 5 3 2 2 2 21" xfId="35046"/>
    <cellStyle name="Обычный 2 5 3 2 2 2 21 2" xfId="35047"/>
    <cellStyle name="Обычный 2 5 3 2 2 2 22" xfId="35048"/>
    <cellStyle name="Обычный 2 5 3 2 2 2 22 2" xfId="35049"/>
    <cellStyle name="Обычный 2 5 3 2 2 2 23" xfId="35050"/>
    <cellStyle name="Обычный 2 5 3 2 2 2 23 2" xfId="35051"/>
    <cellStyle name="Обычный 2 5 3 2 2 2 24" xfId="35052"/>
    <cellStyle name="Обычный 2 5 3 2 2 2 24 2" xfId="35053"/>
    <cellStyle name="Обычный 2 5 3 2 2 2 25" xfId="35054"/>
    <cellStyle name="Обычный 2 5 3 2 2 2 25 2" xfId="35055"/>
    <cellStyle name="Обычный 2 5 3 2 2 2 26" xfId="35056"/>
    <cellStyle name="Обычный 2 5 3 2 2 2 26 2" xfId="35057"/>
    <cellStyle name="Обычный 2 5 3 2 2 2 27" xfId="35058"/>
    <cellStyle name="Обычный 2 5 3 2 2 2 27 2" xfId="35059"/>
    <cellStyle name="Обычный 2 5 3 2 2 2 28" xfId="35060"/>
    <cellStyle name="Обычный 2 5 3 2 2 2 28 2" xfId="35061"/>
    <cellStyle name="Обычный 2 5 3 2 2 2 29" xfId="35062"/>
    <cellStyle name="Обычный 2 5 3 2 2 2 29 2" xfId="35063"/>
    <cellStyle name="Обычный 2 5 3 2 2 2 3" xfId="35064"/>
    <cellStyle name="Обычный 2 5 3 2 2 2 3 2" xfId="35065"/>
    <cellStyle name="Обычный 2 5 3 2 2 2 30" xfId="35066"/>
    <cellStyle name="Обычный 2 5 3 2 2 2 30 2" xfId="35067"/>
    <cellStyle name="Обычный 2 5 3 2 2 2 31" xfId="35068"/>
    <cellStyle name="Обычный 2 5 3 2 2 2 31 2" xfId="35069"/>
    <cellStyle name="Обычный 2 5 3 2 2 2 32" xfId="35070"/>
    <cellStyle name="Обычный 2 5 3 2 2 2 32 2" xfId="35071"/>
    <cellStyle name="Обычный 2 5 3 2 2 2 33" xfId="35072"/>
    <cellStyle name="Обычный 2 5 3 2 2 2 33 2" xfId="35073"/>
    <cellStyle name="Обычный 2 5 3 2 2 2 34" xfId="35074"/>
    <cellStyle name="Обычный 2 5 3 2 2 2 34 2" xfId="35075"/>
    <cellStyle name="Обычный 2 5 3 2 2 2 35" xfId="35076"/>
    <cellStyle name="Обычный 2 5 3 2 2 2 4" xfId="35077"/>
    <cellStyle name="Обычный 2 5 3 2 2 2 4 2" xfId="35078"/>
    <cellStyle name="Обычный 2 5 3 2 2 2 5" xfId="35079"/>
    <cellStyle name="Обычный 2 5 3 2 2 2 5 2" xfId="35080"/>
    <cellStyle name="Обычный 2 5 3 2 2 2 6" xfId="35081"/>
    <cellStyle name="Обычный 2 5 3 2 2 2 6 2" xfId="35082"/>
    <cellStyle name="Обычный 2 5 3 2 2 2 7" xfId="35083"/>
    <cellStyle name="Обычный 2 5 3 2 2 2 7 2" xfId="35084"/>
    <cellStyle name="Обычный 2 5 3 2 2 2 8" xfId="35085"/>
    <cellStyle name="Обычный 2 5 3 2 2 2 8 2" xfId="35086"/>
    <cellStyle name="Обычный 2 5 3 2 2 2 9" xfId="35087"/>
    <cellStyle name="Обычный 2 5 3 2 2 2 9 2" xfId="35088"/>
    <cellStyle name="Обычный 2 5 3 2 2 20" xfId="35089"/>
    <cellStyle name="Обычный 2 5 3 2 2 20 2" xfId="35090"/>
    <cellStyle name="Обычный 2 5 3 2 2 21" xfId="35091"/>
    <cellStyle name="Обычный 2 5 3 2 2 21 2" xfId="35092"/>
    <cellStyle name="Обычный 2 5 3 2 2 22" xfId="35093"/>
    <cellStyle name="Обычный 2 5 3 2 2 22 2" xfId="35094"/>
    <cellStyle name="Обычный 2 5 3 2 2 23" xfId="35095"/>
    <cellStyle name="Обычный 2 5 3 2 2 23 2" xfId="35096"/>
    <cellStyle name="Обычный 2 5 3 2 2 24" xfId="35097"/>
    <cellStyle name="Обычный 2 5 3 2 2 24 2" xfId="35098"/>
    <cellStyle name="Обычный 2 5 3 2 2 25" xfId="35099"/>
    <cellStyle name="Обычный 2 5 3 2 2 25 2" xfId="35100"/>
    <cellStyle name="Обычный 2 5 3 2 2 26" xfId="35101"/>
    <cellStyle name="Обычный 2 5 3 2 2 26 2" xfId="35102"/>
    <cellStyle name="Обычный 2 5 3 2 2 27" xfId="35103"/>
    <cellStyle name="Обычный 2 5 3 2 2 27 2" xfId="35104"/>
    <cellStyle name="Обычный 2 5 3 2 2 28" xfId="35105"/>
    <cellStyle name="Обычный 2 5 3 2 2 28 2" xfId="35106"/>
    <cellStyle name="Обычный 2 5 3 2 2 29" xfId="35107"/>
    <cellStyle name="Обычный 2 5 3 2 2 29 2" xfId="35108"/>
    <cellStyle name="Обычный 2 5 3 2 2 3" xfId="35109"/>
    <cellStyle name="Обычный 2 5 3 2 2 3 2" xfId="35110"/>
    <cellStyle name="Обычный 2 5 3 2 2 30" xfId="35111"/>
    <cellStyle name="Обычный 2 5 3 2 2 30 2" xfId="35112"/>
    <cellStyle name="Обычный 2 5 3 2 2 31" xfId="35113"/>
    <cellStyle name="Обычный 2 5 3 2 2 31 2" xfId="35114"/>
    <cellStyle name="Обычный 2 5 3 2 2 32" xfId="35115"/>
    <cellStyle name="Обычный 2 5 3 2 2 32 2" xfId="35116"/>
    <cellStyle name="Обычный 2 5 3 2 2 33" xfId="35117"/>
    <cellStyle name="Обычный 2 5 3 2 2 33 2" xfId="35118"/>
    <cellStyle name="Обычный 2 5 3 2 2 34" xfId="35119"/>
    <cellStyle name="Обычный 2 5 3 2 2 34 2" xfId="35120"/>
    <cellStyle name="Обычный 2 5 3 2 2 35" xfId="35121"/>
    <cellStyle name="Обычный 2 5 3 2 2 35 2" xfId="35122"/>
    <cellStyle name="Обычный 2 5 3 2 2 36" xfId="35123"/>
    <cellStyle name="Обычный 2 5 3 2 2 36 2" xfId="35124"/>
    <cellStyle name="Обычный 2 5 3 2 2 37" xfId="35125"/>
    <cellStyle name="Обычный 2 5 3 2 2 4" xfId="35126"/>
    <cellStyle name="Обычный 2 5 3 2 2 4 2" xfId="35127"/>
    <cellStyle name="Обычный 2 5 3 2 2 5" xfId="35128"/>
    <cellStyle name="Обычный 2 5 3 2 2 5 2" xfId="35129"/>
    <cellStyle name="Обычный 2 5 3 2 2 6" xfId="35130"/>
    <cellStyle name="Обычный 2 5 3 2 2 6 2" xfId="35131"/>
    <cellStyle name="Обычный 2 5 3 2 2 7" xfId="35132"/>
    <cellStyle name="Обычный 2 5 3 2 2 7 2" xfId="35133"/>
    <cellStyle name="Обычный 2 5 3 2 2 8" xfId="35134"/>
    <cellStyle name="Обычный 2 5 3 2 2 8 2" xfId="35135"/>
    <cellStyle name="Обычный 2 5 3 2 2 9" xfId="35136"/>
    <cellStyle name="Обычный 2 5 3 2 2 9 2" xfId="35137"/>
    <cellStyle name="Обычный 2 5 3 2 3" xfId="35138"/>
    <cellStyle name="Обычный 2 5 3 20" xfId="35139"/>
    <cellStyle name="Обычный 2 5 3 20 2" xfId="35140"/>
    <cellStyle name="Обычный 2 5 3 21" xfId="35141"/>
    <cellStyle name="Обычный 2 5 3 21 2" xfId="35142"/>
    <cellStyle name="Обычный 2 5 3 22" xfId="35143"/>
    <cellStyle name="Обычный 2 5 3 22 2" xfId="35144"/>
    <cellStyle name="Обычный 2 5 3 23" xfId="35145"/>
    <cellStyle name="Обычный 2 5 3 23 2" xfId="35146"/>
    <cellStyle name="Обычный 2 5 3 24" xfId="35147"/>
    <cellStyle name="Обычный 2 5 3 24 2" xfId="35148"/>
    <cellStyle name="Обычный 2 5 3 25" xfId="35149"/>
    <cellStyle name="Обычный 2 5 3 25 2" xfId="35150"/>
    <cellStyle name="Обычный 2 5 3 26" xfId="35151"/>
    <cellStyle name="Обычный 2 5 3 26 2" xfId="35152"/>
    <cellStyle name="Обычный 2 5 3 27" xfId="35153"/>
    <cellStyle name="Обычный 2 5 3 27 2" xfId="35154"/>
    <cellStyle name="Обычный 2 5 3 28" xfId="35155"/>
    <cellStyle name="Обычный 2 5 3 28 2" xfId="35156"/>
    <cellStyle name="Обычный 2 5 3 29" xfId="35157"/>
    <cellStyle name="Обычный 2 5 3 29 2" xfId="35158"/>
    <cellStyle name="Обычный 2 5 3 3" xfId="35159"/>
    <cellStyle name="Обычный 2 5 3 3 10" xfId="35160"/>
    <cellStyle name="Обычный 2 5 3 3 10 2" xfId="35161"/>
    <cellStyle name="Обычный 2 5 3 3 11" xfId="35162"/>
    <cellStyle name="Обычный 2 5 3 3 11 2" xfId="35163"/>
    <cellStyle name="Обычный 2 5 3 3 12" xfId="35164"/>
    <cellStyle name="Обычный 2 5 3 3 12 2" xfId="35165"/>
    <cellStyle name="Обычный 2 5 3 3 13" xfId="35166"/>
    <cellStyle name="Обычный 2 5 3 3 13 2" xfId="35167"/>
    <cellStyle name="Обычный 2 5 3 3 14" xfId="35168"/>
    <cellStyle name="Обычный 2 5 3 3 14 2" xfId="35169"/>
    <cellStyle name="Обычный 2 5 3 3 15" xfId="35170"/>
    <cellStyle name="Обычный 2 5 3 3 15 2" xfId="35171"/>
    <cellStyle name="Обычный 2 5 3 3 16" xfId="35172"/>
    <cellStyle name="Обычный 2 5 3 3 16 2" xfId="35173"/>
    <cellStyle name="Обычный 2 5 3 3 17" xfId="35174"/>
    <cellStyle name="Обычный 2 5 3 3 17 2" xfId="35175"/>
    <cellStyle name="Обычный 2 5 3 3 18" xfId="35176"/>
    <cellStyle name="Обычный 2 5 3 3 18 2" xfId="35177"/>
    <cellStyle name="Обычный 2 5 3 3 19" xfId="35178"/>
    <cellStyle name="Обычный 2 5 3 3 19 2" xfId="35179"/>
    <cellStyle name="Обычный 2 5 3 3 2" xfId="35180"/>
    <cellStyle name="Обычный 2 5 3 3 2 2" xfId="35181"/>
    <cellStyle name="Обычный 2 5 3 3 20" xfId="35182"/>
    <cellStyle name="Обычный 2 5 3 3 20 2" xfId="35183"/>
    <cellStyle name="Обычный 2 5 3 3 21" xfId="35184"/>
    <cellStyle name="Обычный 2 5 3 3 21 2" xfId="35185"/>
    <cellStyle name="Обычный 2 5 3 3 22" xfId="35186"/>
    <cellStyle name="Обычный 2 5 3 3 22 2" xfId="35187"/>
    <cellStyle name="Обычный 2 5 3 3 23" xfId="35188"/>
    <cellStyle name="Обычный 2 5 3 3 23 2" xfId="35189"/>
    <cellStyle name="Обычный 2 5 3 3 24" xfId="35190"/>
    <cellStyle name="Обычный 2 5 3 3 24 2" xfId="35191"/>
    <cellStyle name="Обычный 2 5 3 3 25" xfId="35192"/>
    <cellStyle name="Обычный 2 5 3 3 25 2" xfId="35193"/>
    <cellStyle name="Обычный 2 5 3 3 26" xfId="35194"/>
    <cellStyle name="Обычный 2 5 3 3 26 2" xfId="35195"/>
    <cellStyle name="Обычный 2 5 3 3 27" xfId="35196"/>
    <cellStyle name="Обычный 2 5 3 3 27 2" xfId="35197"/>
    <cellStyle name="Обычный 2 5 3 3 28" xfId="35198"/>
    <cellStyle name="Обычный 2 5 3 3 28 2" xfId="35199"/>
    <cellStyle name="Обычный 2 5 3 3 29" xfId="35200"/>
    <cellStyle name="Обычный 2 5 3 3 29 2" xfId="35201"/>
    <cellStyle name="Обычный 2 5 3 3 3" xfId="35202"/>
    <cellStyle name="Обычный 2 5 3 3 3 2" xfId="35203"/>
    <cellStyle name="Обычный 2 5 3 3 30" xfId="35204"/>
    <cellStyle name="Обычный 2 5 3 3 30 2" xfId="35205"/>
    <cellStyle name="Обычный 2 5 3 3 31" xfId="35206"/>
    <cellStyle name="Обычный 2 5 3 3 31 2" xfId="35207"/>
    <cellStyle name="Обычный 2 5 3 3 32" xfId="35208"/>
    <cellStyle name="Обычный 2 5 3 3 32 2" xfId="35209"/>
    <cellStyle name="Обычный 2 5 3 3 33" xfId="35210"/>
    <cellStyle name="Обычный 2 5 3 3 33 2" xfId="35211"/>
    <cellStyle name="Обычный 2 5 3 3 34" xfId="35212"/>
    <cellStyle name="Обычный 2 5 3 3 34 2" xfId="35213"/>
    <cellStyle name="Обычный 2 5 3 3 35" xfId="35214"/>
    <cellStyle name="Обычный 2 5 3 3 4" xfId="35215"/>
    <cellStyle name="Обычный 2 5 3 3 4 2" xfId="35216"/>
    <cellStyle name="Обычный 2 5 3 3 5" xfId="35217"/>
    <cellStyle name="Обычный 2 5 3 3 5 2" xfId="35218"/>
    <cellStyle name="Обычный 2 5 3 3 6" xfId="35219"/>
    <cellStyle name="Обычный 2 5 3 3 6 2" xfId="35220"/>
    <cellStyle name="Обычный 2 5 3 3 7" xfId="35221"/>
    <cellStyle name="Обычный 2 5 3 3 7 2" xfId="35222"/>
    <cellStyle name="Обычный 2 5 3 3 8" xfId="35223"/>
    <cellStyle name="Обычный 2 5 3 3 8 2" xfId="35224"/>
    <cellStyle name="Обычный 2 5 3 3 9" xfId="35225"/>
    <cellStyle name="Обычный 2 5 3 3 9 2" xfId="35226"/>
    <cellStyle name="Обычный 2 5 3 30" xfId="35227"/>
    <cellStyle name="Обычный 2 5 3 30 2" xfId="35228"/>
    <cellStyle name="Обычный 2 5 3 31" xfId="35229"/>
    <cellStyle name="Обычный 2 5 3 31 2" xfId="35230"/>
    <cellStyle name="Обычный 2 5 3 32" xfId="35231"/>
    <cellStyle name="Обычный 2 5 3 32 2" xfId="35232"/>
    <cellStyle name="Обычный 2 5 3 33" xfId="35233"/>
    <cellStyle name="Обычный 2 5 3 33 2" xfId="35234"/>
    <cellStyle name="Обычный 2 5 3 34" xfId="35235"/>
    <cellStyle name="Обычный 2 5 3 34 2" xfId="35236"/>
    <cellStyle name="Обычный 2 5 3 35" xfId="35237"/>
    <cellStyle name="Обычный 2 5 3 35 2" xfId="35238"/>
    <cellStyle name="Обычный 2 5 3 36" xfId="35239"/>
    <cellStyle name="Обычный 2 5 3 36 2" xfId="35240"/>
    <cellStyle name="Обычный 2 5 3 37" xfId="35241"/>
    <cellStyle name="Обычный 2 5 3 37 2" xfId="35242"/>
    <cellStyle name="Обычный 2 5 3 38" xfId="35243"/>
    <cellStyle name="Обычный 2 5 3 4" xfId="35244"/>
    <cellStyle name="Обычный 2 5 3 4 2" xfId="35245"/>
    <cellStyle name="Обычный 2 5 3 5" xfId="35246"/>
    <cellStyle name="Обычный 2 5 3 5 2" xfId="35247"/>
    <cellStyle name="Обычный 2 5 3 6" xfId="35248"/>
    <cellStyle name="Обычный 2 5 3 6 2" xfId="35249"/>
    <cellStyle name="Обычный 2 5 3 7" xfId="35250"/>
    <cellStyle name="Обычный 2 5 3 7 2" xfId="35251"/>
    <cellStyle name="Обычный 2 5 3 8" xfId="35252"/>
    <cellStyle name="Обычный 2 5 3 8 2" xfId="35253"/>
    <cellStyle name="Обычный 2 5 3 9" xfId="35254"/>
    <cellStyle name="Обычный 2 5 3 9 2" xfId="35255"/>
    <cellStyle name="Обычный 2 5 4" xfId="35256"/>
    <cellStyle name="Обычный 2 5 4 10" xfId="35257"/>
    <cellStyle name="Обычный 2 5 4 10 2" xfId="35258"/>
    <cellStyle name="Обычный 2 5 4 11" xfId="35259"/>
    <cellStyle name="Обычный 2 5 4 11 2" xfId="35260"/>
    <cellStyle name="Обычный 2 5 4 12" xfId="35261"/>
    <cellStyle name="Обычный 2 5 4 12 2" xfId="35262"/>
    <cellStyle name="Обычный 2 5 4 13" xfId="35263"/>
    <cellStyle name="Обычный 2 5 4 13 2" xfId="35264"/>
    <cellStyle name="Обычный 2 5 4 14" xfId="35265"/>
    <cellStyle name="Обычный 2 5 4 14 2" xfId="35266"/>
    <cellStyle name="Обычный 2 5 4 15" xfId="35267"/>
    <cellStyle name="Обычный 2 5 4 15 2" xfId="35268"/>
    <cellStyle name="Обычный 2 5 4 16" xfId="35269"/>
    <cellStyle name="Обычный 2 5 4 16 2" xfId="35270"/>
    <cellStyle name="Обычный 2 5 4 17" xfId="35271"/>
    <cellStyle name="Обычный 2 5 4 17 2" xfId="35272"/>
    <cellStyle name="Обычный 2 5 4 18" xfId="35273"/>
    <cellStyle name="Обычный 2 5 4 18 2" xfId="35274"/>
    <cellStyle name="Обычный 2 5 4 19" xfId="35275"/>
    <cellStyle name="Обычный 2 5 4 19 2" xfId="35276"/>
    <cellStyle name="Обычный 2 5 4 2" xfId="35277"/>
    <cellStyle name="Обычный 2 5 4 2 10" xfId="35278"/>
    <cellStyle name="Обычный 2 5 4 2 10 2" xfId="35279"/>
    <cellStyle name="Обычный 2 5 4 2 11" xfId="35280"/>
    <cellStyle name="Обычный 2 5 4 2 11 2" xfId="35281"/>
    <cellStyle name="Обычный 2 5 4 2 12" xfId="35282"/>
    <cellStyle name="Обычный 2 5 4 2 12 2" xfId="35283"/>
    <cellStyle name="Обычный 2 5 4 2 13" xfId="35284"/>
    <cellStyle name="Обычный 2 5 4 2 13 2" xfId="35285"/>
    <cellStyle name="Обычный 2 5 4 2 14" xfId="35286"/>
    <cellStyle name="Обычный 2 5 4 2 14 2" xfId="35287"/>
    <cellStyle name="Обычный 2 5 4 2 15" xfId="35288"/>
    <cellStyle name="Обычный 2 5 4 2 15 2" xfId="35289"/>
    <cellStyle name="Обычный 2 5 4 2 16" xfId="35290"/>
    <cellStyle name="Обычный 2 5 4 2 16 2" xfId="35291"/>
    <cellStyle name="Обычный 2 5 4 2 17" xfId="35292"/>
    <cellStyle name="Обычный 2 5 4 2 17 2" xfId="35293"/>
    <cellStyle name="Обычный 2 5 4 2 18" xfId="35294"/>
    <cellStyle name="Обычный 2 5 4 2 18 2" xfId="35295"/>
    <cellStyle name="Обычный 2 5 4 2 19" xfId="35296"/>
    <cellStyle name="Обычный 2 5 4 2 19 2" xfId="35297"/>
    <cellStyle name="Обычный 2 5 4 2 2" xfId="35298"/>
    <cellStyle name="Обычный 2 5 4 2 2 10" xfId="35299"/>
    <cellStyle name="Обычный 2 5 4 2 2 10 2" xfId="35300"/>
    <cellStyle name="Обычный 2 5 4 2 2 11" xfId="35301"/>
    <cellStyle name="Обычный 2 5 4 2 2 11 2" xfId="35302"/>
    <cellStyle name="Обычный 2 5 4 2 2 12" xfId="35303"/>
    <cellStyle name="Обычный 2 5 4 2 2 12 2" xfId="35304"/>
    <cellStyle name="Обычный 2 5 4 2 2 13" xfId="35305"/>
    <cellStyle name="Обычный 2 5 4 2 2 13 2" xfId="35306"/>
    <cellStyle name="Обычный 2 5 4 2 2 14" xfId="35307"/>
    <cellStyle name="Обычный 2 5 4 2 2 14 2" xfId="35308"/>
    <cellStyle name="Обычный 2 5 4 2 2 15" xfId="35309"/>
    <cellStyle name="Обычный 2 5 4 2 2 15 2" xfId="35310"/>
    <cellStyle name="Обычный 2 5 4 2 2 16" xfId="35311"/>
    <cellStyle name="Обычный 2 5 4 2 2 16 2" xfId="35312"/>
    <cellStyle name="Обычный 2 5 4 2 2 17" xfId="35313"/>
    <cellStyle name="Обычный 2 5 4 2 2 17 2" xfId="35314"/>
    <cellStyle name="Обычный 2 5 4 2 2 18" xfId="35315"/>
    <cellStyle name="Обычный 2 5 4 2 2 18 2" xfId="35316"/>
    <cellStyle name="Обычный 2 5 4 2 2 19" xfId="35317"/>
    <cellStyle name="Обычный 2 5 4 2 2 19 2" xfId="35318"/>
    <cellStyle name="Обычный 2 5 4 2 2 2" xfId="35319"/>
    <cellStyle name="Обычный 2 5 4 2 2 2 2" xfId="35320"/>
    <cellStyle name="Обычный 2 5 4 2 2 20" xfId="35321"/>
    <cellStyle name="Обычный 2 5 4 2 2 20 2" xfId="35322"/>
    <cellStyle name="Обычный 2 5 4 2 2 21" xfId="35323"/>
    <cellStyle name="Обычный 2 5 4 2 2 21 2" xfId="35324"/>
    <cellStyle name="Обычный 2 5 4 2 2 22" xfId="35325"/>
    <cellStyle name="Обычный 2 5 4 2 2 22 2" xfId="35326"/>
    <cellStyle name="Обычный 2 5 4 2 2 23" xfId="35327"/>
    <cellStyle name="Обычный 2 5 4 2 2 23 2" xfId="35328"/>
    <cellStyle name="Обычный 2 5 4 2 2 24" xfId="35329"/>
    <cellStyle name="Обычный 2 5 4 2 2 24 2" xfId="35330"/>
    <cellStyle name="Обычный 2 5 4 2 2 25" xfId="35331"/>
    <cellStyle name="Обычный 2 5 4 2 2 25 2" xfId="35332"/>
    <cellStyle name="Обычный 2 5 4 2 2 26" xfId="35333"/>
    <cellStyle name="Обычный 2 5 4 2 2 26 2" xfId="35334"/>
    <cellStyle name="Обычный 2 5 4 2 2 27" xfId="35335"/>
    <cellStyle name="Обычный 2 5 4 2 2 27 2" xfId="35336"/>
    <cellStyle name="Обычный 2 5 4 2 2 28" xfId="35337"/>
    <cellStyle name="Обычный 2 5 4 2 2 28 2" xfId="35338"/>
    <cellStyle name="Обычный 2 5 4 2 2 29" xfId="35339"/>
    <cellStyle name="Обычный 2 5 4 2 2 29 2" xfId="35340"/>
    <cellStyle name="Обычный 2 5 4 2 2 3" xfId="35341"/>
    <cellStyle name="Обычный 2 5 4 2 2 3 2" xfId="35342"/>
    <cellStyle name="Обычный 2 5 4 2 2 30" xfId="35343"/>
    <cellStyle name="Обычный 2 5 4 2 2 30 2" xfId="35344"/>
    <cellStyle name="Обычный 2 5 4 2 2 31" xfId="35345"/>
    <cellStyle name="Обычный 2 5 4 2 2 31 2" xfId="35346"/>
    <cellStyle name="Обычный 2 5 4 2 2 32" xfId="35347"/>
    <cellStyle name="Обычный 2 5 4 2 2 32 2" xfId="35348"/>
    <cellStyle name="Обычный 2 5 4 2 2 33" xfId="35349"/>
    <cellStyle name="Обычный 2 5 4 2 2 33 2" xfId="35350"/>
    <cellStyle name="Обычный 2 5 4 2 2 34" xfId="35351"/>
    <cellStyle name="Обычный 2 5 4 2 2 34 2" xfId="35352"/>
    <cellStyle name="Обычный 2 5 4 2 2 35" xfId="35353"/>
    <cellStyle name="Обычный 2 5 4 2 2 4" xfId="35354"/>
    <cellStyle name="Обычный 2 5 4 2 2 4 2" xfId="35355"/>
    <cellStyle name="Обычный 2 5 4 2 2 5" xfId="35356"/>
    <cellStyle name="Обычный 2 5 4 2 2 5 2" xfId="35357"/>
    <cellStyle name="Обычный 2 5 4 2 2 6" xfId="35358"/>
    <cellStyle name="Обычный 2 5 4 2 2 6 2" xfId="35359"/>
    <cellStyle name="Обычный 2 5 4 2 2 7" xfId="35360"/>
    <cellStyle name="Обычный 2 5 4 2 2 7 2" xfId="35361"/>
    <cellStyle name="Обычный 2 5 4 2 2 8" xfId="35362"/>
    <cellStyle name="Обычный 2 5 4 2 2 8 2" xfId="35363"/>
    <cellStyle name="Обычный 2 5 4 2 2 9" xfId="35364"/>
    <cellStyle name="Обычный 2 5 4 2 2 9 2" xfId="35365"/>
    <cellStyle name="Обычный 2 5 4 2 20" xfId="35366"/>
    <cellStyle name="Обычный 2 5 4 2 20 2" xfId="35367"/>
    <cellStyle name="Обычный 2 5 4 2 21" xfId="35368"/>
    <cellStyle name="Обычный 2 5 4 2 21 2" xfId="35369"/>
    <cellStyle name="Обычный 2 5 4 2 22" xfId="35370"/>
    <cellStyle name="Обычный 2 5 4 2 22 2" xfId="35371"/>
    <cellStyle name="Обычный 2 5 4 2 23" xfId="35372"/>
    <cellStyle name="Обычный 2 5 4 2 23 2" xfId="35373"/>
    <cellStyle name="Обычный 2 5 4 2 24" xfId="35374"/>
    <cellStyle name="Обычный 2 5 4 2 24 2" xfId="35375"/>
    <cellStyle name="Обычный 2 5 4 2 25" xfId="35376"/>
    <cellStyle name="Обычный 2 5 4 2 25 2" xfId="35377"/>
    <cellStyle name="Обычный 2 5 4 2 26" xfId="35378"/>
    <cellStyle name="Обычный 2 5 4 2 26 2" xfId="35379"/>
    <cellStyle name="Обычный 2 5 4 2 27" xfId="35380"/>
    <cellStyle name="Обычный 2 5 4 2 27 2" xfId="35381"/>
    <cellStyle name="Обычный 2 5 4 2 28" xfId="35382"/>
    <cellStyle name="Обычный 2 5 4 2 28 2" xfId="35383"/>
    <cellStyle name="Обычный 2 5 4 2 29" xfId="35384"/>
    <cellStyle name="Обычный 2 5 4 2 29 2" xfId="35385"/>
    <cellStyle name="Обычный 2 5 4 2 3" xfId="35386"/>
    <cellStyle name="Обычный 2 5 4 2 3 2" xfId="35387"/>
    <cellStyle name="Обычный 2 5 4 2 30" xfId="35388"/>
    <cellStyle name="Обычный 2 5 4 2 30 2" xfId="35389"/>
    <cellStyle name="Обычный 2 5 4 2 31" xfId="35390"/>
    <cellStyle name="Обычный 2 5 4 2 31 2" xfId="35391"/>
    <cellStyle name="Обычный 2 5 4 2 32" xfId="35392"/>
    <cellStyle name="Обычный 2 5 4 2 32 2" xfId="35393"/>
    <cellStyle name="Обычный 2 5 4 2 33" xfId="35394"/>
    <cellStyle name="Обычный 2 5 4 2 33 2" xfId="35395"/>
    <cellStyle name="Обычный 2 5 4 2 34" xfId="35396"/>
    <cellStyle name="Обычный 2 5 4 2 34 2" xfId="35397"/>
    <cellStyle name="Обычный 2 5 4 2 35" xfId="35398"/>
    <cellStyle name="Обычный 2 5 4 2 35 2" xfId="35399"/>
    <cellStyle name="Обычный 2 5 4 2 36" xfId="35400"/>
    <cellStyle name="Обычный 2 5 4 2 36 2" xfId="35401"/>
    <cellStyle name="Обычный 2 5 4 2 37" xfId="35402"/>
    <cellStyle name="Обычный 2 5 4 2 4" xfId="35403"/>
    <cellStyle name="Обычный 2 5 4 2 4 2" xfId="35404"/>
    <cellStyle name="Обычный 2 5 4 2 5" xfId="35405"/>
    <cellStyle name="Обычный 2 5 4 2 5 2" xfId="35406"/>
    <cellStyle name="Обычный 2 5 4 2 6" xfId="35407"/>
    <cellStyle name="Обычный 2 5 4 2 6 2" xfId="35408"/>
    <cellStyle name="Обычный 2 5 4 2 7" xfId="35409"/>
    <cellStyle name="Обычный 2 5 4 2 7 2" xfId="35410"/>
    <cellStyle name="Обычный 2 5 4 2 8" xfId="35411"/>
    <cellStyle name="Обычный 2 5 4 2 8 2" xfId="35412"/>
    <cellStyle name="Обычный 2 5 4 2 9" xfId="35413"/>
    <cellStyle name="Обычный 2 5 4 2 9 2" xfId="35414"/>
    <cellStyle name="Обычный 2 5 4 20" xfId="35415"/>
    <cellStyle name="Обычный 2 5 4 20 2" xfId="35416"/>
    <cellStyle name="Обычный 2 5 4 21" xfId="35417"/>
    <cellStyle name="Обычный 2 5 4 21 2" xfId="35418"/>
    <cellStyle name="Обычный 2 5 4 22" xfId="35419"/>
    <cellStyle name="Обычный 2 5 4 22 2" xfId="35420"/>
    <cellStyle name="Обычный 2 5 4 23" xfId="35421"/>
    <cellStyle name="Обычный 2 5 4 23 2" xfId="35422"/>
    <cellStyle name="Обычный 2 5 4 24" xfId="35423"/>
    <cellStyle name="Обычный 2 5 4 24 2" xfId="35424"/>
    <cellStyle name="Обычный 2 5 4 25" xfId="35425"/>
    <cellStyle name="Обычный 2 5 4 25 2" xfId="35426"/>
    <cellStyle name="Обычный 2 5 4 26" xfId="35427"/>
    <cellStyle name="Обычный 2 5 4 26 2" xfId="35428"/>
    <cellStyle name="Обычный 2 5 4 27" xfId="35429"/>
    <cellStyle name="Обычный 2 5 4 27 2" xfId="35430"/>
    <cellStyle name="Обычный 2 5 4 28" xfId="35431"/>
    <cellStyle name="Обычный 2 5 4 28 2" xfId="35432"/>
    <cellStyle name="Обычный 2 5 4 29" xfId="35433"/>
    <cellStyle name="Обычный 2 5 4 29 2" xfId="35434"/>
    <cellStyle name="Обычный 2 5 4 3" xfId="35435"/>
    <cellStyle name="Обычный 2 5 4 3 10" xfId="35436"/>
    <cellStyle name="Обычный 2 5 4 3 10 2" xfId="35437"/>
    <cellStyle name="Обычный 2 5 4 3 11" xfId="35438"/>
    <cellStyle name="Обычный 2 5 4 3 11 2" xfId="35439"/>
    <cellStyle name="Обычный 2 5 4 3 12" xfId="35440"/>
    <cellStyle name="Обычный 2 5 4 3 12 2" xfId="35441"/>
    <cellStyle name="Обычный 2 5 4 3 13" xfId="35442"/>
    <cellStyle name="Обычный 2 5 4 3 13 2" xfId="35443"/>
    <cellStyle name="Обычный 2 5 4 3 14" xfId="35444"/>
    <cellStyle name="Обычный 2 5 4 3 14 2" xfId="35445"/>
    <cellStyle name="Обычный 2 5 4 3 15" xfId="35446"/>
    <cellStyle name="Обычный 2 5 4 3 15 2" xfId="35447"/>
    <cellStyle name="Обычный 2 5 4 3 16" xfId="35448"/>
    <cellStyle name="Обычный 2 5 4 3 16 2" xfId="35449"/>
    <cellStyle name="Обычный 2 5 4 3 17" xfId="35450"/>
    <cellStyle name="Обычный 2 5 4 3 17 2" xfId="35451"/>
    <cellStyle name="Обычный 2 5 4 3 18" xfId="35452"/>
    <cellStyle name="Обычный 2 5 4 3 18 2" xfId="35453"/>
    <cellStyle name="Обычный 2 5 4 3 19" xfId="35454"/>
    <cellStyle name="Обычный 2 5 4 3 19 2" xfId="35455"/>
    <cellStyle name="Обычный 2 5 4 3 2" xfId="35456"/>
    <cellStyle name="Обычный 2 5 4 3 2 2" xfId="35457"/>
    <cellStyle name="Обычный 2 5 4 3 20" xfId="35458"/>
    <cellStyle name="Обычный 2 5 4 3 20 2" xfId="35459"/>
    <cellStyle name="Обычный 2 5 4 3 21" xfId="35460"/>
    <cellStyle name="Обычный 2 5 4 3 21 2" xfId="35461"/>
    <cellStyle name="Обычный 2 5 4 3 22" xfId="35462"/>
    <cellStyle name="Обычный 2 5 4 3 22 2" xfId="35463"/>
    <cellStyle name="Обычный 2 5 4 3 23" xfId="35464"/>
    <cellStyle name="Обычный 2 5 4 3 23 2" xfId="35465"/>
    <cellStyle name="Обычный 2 5 4 3 24" xfId="35466"/>
    <cellStyle name="Обычный 2 5 4 3 24 2" xfId="35467"/>
    <cellStyle name="Обычный 2 5 4 3 25" xfId="35468"/>
    <cellStyle name="Обычный 2 5 4 3 25 2" xfId="35469"/>
    <cellStyle name="Обычный 2 5 4 3 26" xfId="35470"/>
    <cellStyle name="Обычный 2 5 4 3 26 2" xfId="35471"/>
    <cellStyle name="Обычный 2 5 4 3 27" xfId="35472"/>
    <cellStyle name="Обычный 2 5 4 3 27 2" xfId="35473"/>
    <cellStyle name="Обычный 2 5 4 3 28" xfId="35474"/>
    <cellStyle name="Обычный 2 5 4 3 28 2" xfId="35475"/>
    <cellStyle name="Обычный 2 5 4 3 29" xfId="35476"/>
    <cellStyle name="Обычный 2 5 4 3 29 2" xfId="35477"/>
    <cellStyle name="Обычный 2 5 4 3 3" xfId="35478"/>
    <cellStyle name="Обычный 2 5 4 3 3 2" xfId="35479"/>
    <cellStyle name="Обычный 2 5 4 3 30" xfId="35480"/>
    <cellStyle name="Обычный 2 5 4 3 30 2" xfId="35481"/>
    <cellStyle name="Обычный 2 5 4 3 31" xfId="35482"/>
    <cellStyle name="Обычный 2 5 4 3 31 2" xfId="35483"/>
    <cellStyle name="Обычный 2 5 4 3 32" xfId="35484"/>
    <cellStyle name="Обычный 2 5 4 3 32 2" xfId="35485"/>
    <cellStyle name="Обычный 2 5 4 3 33" xfId="35486"/>
    <cellStyle name="Обычный 2 5 4 3 33 2" xfId="35487"/>
    <cellStyle name="Обычный 2 5 4 3 34" xfId="35488"/>
    <cellStyle name="Обычный 2 5 4 3 34 2" xfId="35489"/>
    <cellStyle name="Обычный 2 5 4 3 35" xfId="35490"/>
    <cellStyle name="Обычный 2 5 4 3 4" xfId="35491"/>
    <cellStyle name="Обычный 2 5 4 3 4 2" xfId="35492"/>
    <cellStyle name="Обычный 2 5 4 3 5" xfId="35493"/>
    <cellStyle name="Обычный 2 5 4 3 5 2" xfId="35494"/>
    <cellStyle name="Обычный 2 5 4 3 6" xfId="35495"/>
    <cellStyle name="Обычный 2 5 4 3 6 2" xfId="35496"/>
    <cellStyle name="Обычный 2 5 4 3 7" xfId="35497"/>
    <cellStyle name="Обычный 2 5 4 3 7 2" xfId="35498"/>
    <cellStyle name="Обычный 2 5 4 3 8" xfId="35499"/>
    <cellStyle name="Обычный 2 5 4 3 8 2" xfId="35500"/>
    <cellStyle name="Обычный 2 5 4 3 9" xfId="35501"/>
    <cellStyle name="Обычный 2 5 4 3 9 2" xfId="35502"/>
    <cellStyle name="Обычный 2 5 4 30" xfId="35503"/>
    <cellStyle name="Обычный 2 5 4 30 2" xfId="35504"/>
    <cellStyle name="Обычный 2 5 4 31" xfId="35505"/>
    <cellStyle name="Обычный 2 5 4 31 2" xfId="35506"/>
    <cellStyle name="Обычный 2 5 4 32" xfId="35507"/>
    <cellStyle name="Обычный 2 5 4 32 2" xfId="35508"/>
    <cellStyle name="Обычный 2 5 4 33" xfId="35509"/>
    <cellStyle name="Обычный 2 5 4 33 2" xfId="35510"/>
    <cellStyle name="Обычный 2 5 4 34" xfId="35511"/>
    <cellStyle name="Обычный 2 5 4 34 2" xfId="35512"/>
    <cellStyle name="Обычный 2 5 4 35" xfId="35513"/>
    <cellStyle name="Обычный 2 5 4 35 2" xfId="35514"/>
    <cellStyle name="Обычный 2 5 4 36" xfId="35515"/>
    <cellStyle name="Обычный 2 5 4 36 2" xfId="35516"/>
    <cellStyle name="Обычный 2 5 4 37" xfId="35517"/>
    <cellStyle name="Обычный 2 5 4 37 2" xfId="35518"/>
    <cellStyle name="Обычный 2 5 4 38" xfId="35519"/>
    <cellStyle name="Обычный 2 5 4 4" xfId="35520"/>
    <cellStyle name="Обычный 2 5 4 4 2" xfId="35521"/>
    <cellStyle name="Обычный 2 5 4 5" xfId="35522"/>
    <cellStyle name="Обычный 2 5 4 5 2" xfId="35523"/>
    <cellStyle name="Обычный 2 5 4 6" xfId="35524"/>
    <cellStyle name="Обычный 2 5 4 6 2" xfId="35525"/>
    <cellStyle name="Обычный 2 5 4 7" xfId="35526"/>
    <cellStyle name="Обычный 2 5 4 7 2" xfId="35527"/>
    <cellStyle name="Обычный 2 5 4 8" xfId="35528"/>
    <cellStyle name="Обычный 2 5 4 8 2" xfId="35529"/>
    <cellStyle name="Обычный 2 5 4 9" xfId="35530"/>
    <cellStyle name="Обычный 2 5 4 9 2" xfId="35531"/>
    <cellStyle name="Обычный 2 5 5" xfId="35532"/>
    <cellStyle name="Обычный 2 5 5 10" xfId="35533"/>
    <cellStyle name="Обычный 2 5 5 10 2" xfId="35534"/>
    <cellStyle name="Обычный 2 5 5 11" xfId="35535"/>
    <cellStyle name="Обычный 2 5 5 11 2" xfId="35536"/>
    <cellStyle name="Обычный 2 5 5 12" xfId="35537"/>
    <cellStyle name="Обычный 2 5 5 12 2" xfId="35538"/>
    <cellStyle name="Обычный 2 5 5 13" xfId="35539"/>
    <cellStyle name="Обычный 2 5 5 13 2" xfId="35540"/>
    <cellStyle name="Обычный 2 5 5 14" xfId="35541"/>
    <cellStyle name="Обычный 2 5 5 14 2" xfId="35542"/>
    <cellStyle name="Обычный 2 5 5 15" xfId="35543"/>
    <cellStyle name="Обычный 2 5 5 15 2" xfId="35544"/>
    <cellStyle name="Обычный 2 5 5 16" xfId="35545"/>
    <cellStyle name="Обычный 2 5 5 16 2" xfId="35546"/>
    <cellStyle name="Обычный 2 5 5 17" xfId="35547"/>
    <cellStyle name="Обычный 2 5 5 17 2" xfId="35548"/>
    <cellStyle name="Обычный 2 5 5 18" xfId="35549"/>
    <cellStyle name="Обычный 2 5 5 18 2" xfId="35550"/>
    <cellStyle name="Обычный 2 5 5 19" xfId="35551"/>
    <cellStyle name="Обычный 2 5 5 19 2" xfId="35552"/>
    <cellStyle name="Обычный 2 5 5 2" xfId="35553"/>
    <cellStyle name="Обычный 2 5 5 2 10" xfId="35554"/>
    <cellStyle name="Обычный 2 5 5 2 10 2" xfId="35555"/>
    <cellStyle name="Обычный 2 5 5 2 11" xfId="35556"/>
    <cellStyle name="Обычный 2 5 5 2 11 2" xfId="35557"/>
    <cellStyle name="Обычный 2 5 5 2 12" xfId="35558"/>
    <cellStyle name="Обычный 2 5 5 2 12 2" xfId="35559"/>
    <cellStyle name="Обычный 2 5 5 2 13" xfId="35560"/>
    <cellStyle name="Обычный 2 5 5 2 13 2" xfId="35561"/>
    <cellStyle name="Обычный 2 5 5 2 14" xfId="35562"/>
    <cellStyle name="Обычный 2 5 5 2 14 2" xfId="35563"/>
    <cellStyle name="Обычный 2 5 5 2 15" xfId="35564"/>
    <cellStyle name="Обычный 2 5 5 2 15 2" xfId="35565"/>
    <cellStyle name="Обычный 2 5 5 2 16" xfId="35566"/>
    <cellStyle name="Обычный 2 5 5 2 16 2" xfId="35567"/>
    <cellStyle name="Обычный 2 5 5 2 17" xfId="35568"/>
    <cellStyle name="Обычный 2 5 5 2 17 2" xfId="35569"/>
    <cellStyle name="Обычный 2 5 5 2 18" xfId="35570"/>
    <cellStyle name="Обычный 2 5 5 2 18 2" xfId="35571"/>
    <cellStyle name="Обычный 2 5 5 2 19" xfId="35572"/>
    <cellStyle name="Обычный 2 5 5 2 19 2" xfId="35573"/>
    <cellStyle name="Обычный 2 5 5 2 2" xfId="35574"/>
    <cellStyle name="Обычный 2 5 5 2 2 2" xfId="35575"/>
    <cellStyle name="Обычный 2 5 5 2 20" xfId="35576"/>
    <cellStyle name="Обычный 2 5 5 2 20 2" xfId="35577"/>
    <cellStyle name="Обычный 2 5 5 2 21" xfId="35578"/>
    <cellStyle name="Обычный 2 5 5 2 21 2" xfId="35579"/>
    <cellStyle name="Обычный 2 5 5 2 22" xfId="35580"/>
    <cellStyle name="Обычный 2 5 5 2 22 2" xfId="35581"/>
    <cellStyle name="Обычный 2 5 5 2 23" xfId="35582"/>
    <cellStyle name="Обычный 2 5 5 2 23 2" xfId="35583"/>
    <cellStyle name="Обычный 2 5 5 2 24" xfId="35584"/>
    <cellStyle name="Обычный 2 5 5 2 24 2" xfId="35585"/>
    <cellStyle name="Обычный 2 5 5 2 25" xfId="35586"/>
    <cellStyle name="Обычный 2 5 5 2 25 2" xfId="35587"/>
    <cellStyle name="Обычный 2 5 5 2 26" xfId="35588"/>
    <cellStyle name="Обычный 2 5 5 2 26 2" xfId="35589"/>
    <cellStyle name="Обычный 2 5 5 2 27" xfId="35590"/>
    <cellStyle name="Обычный 2 5 5 2 27 2" xfId="35591"/>
    <cellStyle name="Обычный 2 5 5 2 28" xfId="35592"/>
    <cellStyle name="Обычный 2 5 5 2 28 2" xfId="35593"/>
    <cellStyle name="Обычный 2 5 5 2 29" xfId="35594"/>
    <cellStyle name="Обычный 2 5 5 2 29 2" xfId="35595"/>
    <cellStyle name="Обычный 2 5 5 2 3" xfId="35596"/>
    <cellStyle name="Обычный 2 5 5 2 3 2" xfId="35597"/>
    <cellStyle name="Обычный 2 5 5 2 30" xfId="35598"/>
    <cellStyle name="Обычный 2 5 5 2 30 2" xfId="35599"/>
    <cellStyle name="Обычный 2 5 5 2 31" xfId="35600"/>
    <cellStyle name="Обычный 2 5 5 2 31 2" xfId="35601"/>
    <cellStyle name="Обычный 2 5 5 2 32" xfId="35602"/>
    <cellStyle name="Обычный 2 5 5 2 32 2" xfId="35603"/>
    <cellStyle name="Обычный 2 5 5 2 33" xfId="35604"/>
    <cellStyle name="Обычный 2 5 5 2 33 2" xfId="35605"/>
    <cellStyle name="Обычный 2 5 5 2 34" xfId="35606"/>
    <cellStyle name="Обычный 2 5 5 2 34 2" xfId="35607"/>
    <cellStyle name="Обычный 2 5 5 2 35" xfId="35608"/>
    <cellStyle name="Обычный 2 5 5 2 4" xfId="35609"/>
    <cellStyle name="Обычный 2 5 5 2 4 2" xfId="35610"/>
    <cellStyle name="Обычный 2 5 5 2 5" xfId="35611"/>
    <cellStyle name="Обычный 2 5 5 2 5 2" xfId="35612"/>
    <cellStyle name="Обычный 2 5 5 2 6" xfId="35613"/>
    <cellStyle name="Обычный 2 5 5 2 6 2" xfId="35614"/>
    <cellStyle name="Обычный 2 5 5 2 7" xfId="35615"/>
    <cellStyle name="Обычный 2 5 5 2 7 2" xfId="35616"/>
    <cellStyle name="Обычный 2 5 5 2 8" xfId="35617"/>
    <cellStyle name="Обычный 2 5 5 2 8 2" xfId="35618"/>
    <cellStyle name="Обычный 2 5 5 2 9" xfId="35619"/>
    <cellStyle name="Обычный 2 5 5 2 9 2" xfId="35620"/>
    <cellStyle name="Обычный 2 5 5 20" xfId="35621"/>
    <cellStyle name="Обычный 2 5 5 20 2" xfId="35622"/>
    <cellStyle name="Обычный 2 5 5 21" xfId="35623"/>
    <cellStyle name="Обычный 2 5 5 21 2" xfId="35624"/>
    <cellStyle name="Обычный 2 5 5 22" xfId="35625"/>
    <cellStyle name="Обычный 2 5 5 22 2" xfId="35626"/>
    <cellStyle name="Обычный 2 5 5 23" xfId="35627"/>
    <cellStyle name="Обычный 2 5 5 23 2" xfId="35628"/>
    <cellStyle name="Обычный 2 5 5 24" xfId="35629"/>
    <cellStyle name="Обычный 2 5 5 24 2" xfId="35630"/>
    <cellStyle name="Обычный 2 5 5 25" xfId="35631"/>
    <cellStyle name="Обычный 2 5 5 25 2" xfId="35632"/>
    <cellStyle name="Обычный 2 5 5 26" xfId="35633"/>
    <cellStyle name="Обычный 2 5 5 26 2" xfId="35634"/>
    <cellStyle name="Обычный 2 5 5 27" xfId="35635"/>
    <cellStyle name="Обычный 2 5 5 27 2" xfId="35636"/>
    <cellStyle name="Обычный 2 5 5 28" xfId="35637"/>
    <cellStyle name="Обычный 2 5 5 28 2" xfId="35638"/>
    <cellStyle name="Обычный 2 5 5 29" xfId="35639"/>
    <cellStyle name="Обычный 2 5 5 29 2" xfId="35640"/>
    <cellStyle name="Обычный 2 5 5 3" xfId="35641"/>
    <cellStyle name="Обычный 2 5 5 3 2" xfId="35642"/>
    <cellStyle name="Обычный 2 5 5 30" xfId="35643"/>
    <cellStyle name="Обычный 2 5 5 30 2" xfId="35644"/>
    <cellStyle name="Обычный 2 5 5 31" xfId="35645"/>
    <cellStyle name="Обычный 2 5 5 31 2" xfId="35646"/>
    <cellStyle name="Обычный 2 5 5 32" xfId="35647"/>
    <cellStyle name="Обычный 2 5 5 32 2" xfId="35648"/>
    <cellStyle name="Обычный 2 5 5 33" xfId="35649"/>
    <cellStyle name="Обычный 2 5 5 33 2" xfId="35650"/>
    <cellStyle name="Обычный 2 5 5 34" xfId="35651"/>
    <cellStyle name="Обычный 2 5 5 34 2" xfId="35652"/>
    <cellStyle name="Обычный 2 5 5 35" xfId="35653"/>
    <cellStyle name="Обычный 2 5 5 35 2" xfId="35654"/>
    <cellStyle name="Обычный 2 5 5 36" xfId="35655"/>
    <cellStyle name="Обычный 2 5 5 36 2" xfId="35656"/>
    <cellStyle name="Обычный 2 5 5 37" xfId="35657"/>
    <cellStyle name="Обычный 2 5 5 4" xfId="35658"/>
    <cellStyle name="Обычный 2 5 5 4 2" xfId="35659"/>
    <cellStyle name="Обычный 2 5 5 5" xfId="35660"/>
    <cellStyle name="Обычный 2 5 5 5 2" xfId="35661"/>
    <cellStyle name="Обычный 2 5 5 6" xfId="35662"/>
    <cellStyle name="Обычный 2 5 5 6 2" xfId="35663"/>
    <cellStyle name="Обычный 2 5 5 7" xfId="35664"/>
    <cellStyle name="Обычный 2 5 5 7 2" xfId="35665"/>
    <cellStyle name="Обычный 2 5 5 8" xfId="35666"/>
    <cellStyle name="Обычный 2 5 5 8 2" xfId="35667"/>
    <cellStyle name="Обычный 2 5 5 9" xfId="35668"/>
    <cellStyle name="Обычный 2 5 5 9 2" xfId="35669"/>
    <cellStyle name="Обычный 2 5 6" xfId="35670"/>
    <cellStyle name="Обычный 2 5 6 10" xfId="35671"/>
    <cellStyle name="Обычный 2 5 6 10 2" xfId="35672"/>
    <cellStyle name="Обычный 2 5 6 11" xfId="35673"/>
    <cellStyle name="Обычный 2 5 6 11 2" xfId="35674"/>
    <cellStyle name="Обычный 2 5 6 12" xfId="35675"/>
    <cellStyle name="Обычный 2 5 6 12 2" xfId="35676"/>
    <cellStyle name="Обычный 2 5 6 13" xfId="35677"/>
    <cellStyle name="Обычный 2 5 6 13 2" xfId="35678"/>
    <cellStyle name="Обычный 2 5 6 14" xfId="35679"/>
    <cellStyle name="Обычный 2 5 6 14 2" xfId="35680"/>
    <cellStyle name="Обычный 2 5 6 15" xfId="35681"/>
    <cellStyle name="Обычный 2 5 6 15 2" xfId="35682"/>
    <cellStyle name="Обычный 2 5 6 16" xfId="35683"/>
    <cellStyle name="Обычный 2 5 6 16 2" xfId="35684"/>
    <cellStyle name="Обычный 2 5 6 17" xfId="35685"/>
    <cellStyle name="Обычный 2 5 6 17 2" xfId="35686"/>
    <cellStyle name="Обычный 2 5 6 18" xfId="35687"/>
    <cellStyle name="Обычный 2 5 6 18 2" xfId="35688"/>
    <cellStyle name="Обычный 2 5 6 19" xfId="35689"/>
    <cellStyle name="Обычный 2 5 6 19 2" xfId="35690"/>
    <cellStyle name="Обычный 2 5 6 2" xfId="35691"/>
    <cellStyle name="Обычный 2 5 6 2 10" xfId="35692"/>
    <cellStyle name="Обычный 2 5 6 2 10 2" xfId="35693"/>
    <cellStyle name="Обычный 2 5 6 2 11" xfId="35694"/>
    <cellStyle name="Обычный 2 5 6 2 11 2" xfId="35695"/>
    <cellStyle name="Обычный 2 5 6 2 12" xfId="35696"/>
    <cellStyle name="Обычный 2 5 6 2 12 2" xfId="35697"/>
    <cellStyle name="Обычный 2 5 6 2 13" xfId="35698"/>
    <cellStyle name="Обычный 2 5 6 2 13 2" xfId="35699"/>
    <cellStyle name="Обычный 2 5 6 2 14" xfId="35700"/>
    <cellStyle name="Обычный 2 5 6 2 14 2" xfId="35701"/>
    <cellStyle name="Обычный 2 5 6 2 15" xfId="35702"/>
    <cellStyle name="Обычный 2 5 6 2 15 2" xfId="35703"/>
    <cellStyle name="Обычный 2 5 6 2 16" xfId="35704"/>
    <cellStyle name="Обычный 2 5 6 2 16 2" xfId="35705"/>
    <cellStyle name="Обычный 2 5 6 2 17" xfId="35706"/>
    <cellStyle name="Обычный 2 5 6 2 17 2" xfId="35707"/>
    <cellStyle name="Обычный 2 5 6 2 18" xfId="35708"/>
    <cellStyle name="Обычный 2 5 6 2 18 2" xfId="35709"/>
    <cellStyle name="Обычный 2 5 6 2 19" xfId="35710"/>
    <cellStyle name="Обычный 2 5 6 2 19 2" xfId="35711"/>
    <cellStyle name="Обычный 2 5 6 2 2" xfId="35712"/>
    <cellStyle name="Обычный 2 5 6 2 2 2" xfId="35713"/>
    <cellStyle name="Обычный 2 5 6 2 20" xfId="35714"/>
    <cellStyle name="Обычный 2 5 6 2 20 2" xfId="35715"/>
    <cellStyle name="Обычный 2 5 6 2 21" xfId="35716"/>
    <cellStyle name="Обычный 2 5 6 2 21 2" xfId="35717"/>
    <cellStyle name="Обычный 2 5 6 2 22" xfId="35718"/>
    <cellStyle name="Обычный 2 5 6 2 22 2" xfId="35719"/>
    <cellStyle name="Обычный 2 5 6 2 23" xfId="35720"/>
    <cellStyle name="Обычный 2 5 6 2 23 2" xfId="35721"/>
    <cellStyle name="Обычный 2 5 6 2 24" xfId="35722"/>
    <cellStyle name="Обычный 2 5 6 2 24 2" xfId="35723"/>
    <cellStyle name="Обычный 2 5 6 2 25" xfId="35724"/>
    <cellStyle name="Обычный 2 5 6 2 25 2" xfId="35725"/>
    <cellStyle name="Обычный 2 5 6 2 26" xfId="35726"/>
    <cellStyle name="Обычный 2 5 6 2 26 2" xfId="35727"/>
    <cellStyle name="Обычный 2 5 6 2 27" xfId="35728"/>
    <cellStyle name="Обычный 2 5 6 2 27 2" xfId="35729"/>
    <cellStyle name="Обычный 2 5 6 2 28" xfId="35730"/>
    <cellStyle name="Обычный 2 5 6 2 28 2" xfId="35731"/>
    <cellStyle name="Обычный 2 5 6 2 29" xfId="35732"/>
    <cellStyle name="Обычный 2 5 6 2 29 2" xfId="35733"/>
    <cellStyle name="Обычный 2 5 6 2 3" xfId="35734"/>
    <cellStyle name="Обычный 2 5 6 2 3 2" xfId="35735"/>
    <cellStyle name="Обычный 2 5 6 2 30" xfId="35736"/>
    <cellStyle name="Обычный 2 5 6 2 30 2" xfId="35737"/>
    <cellStyle name="Обычный 2 5 6 2 31" xfId="35738"/>
    <cellStyle name="Обычный 2 5 6 2 31 2" xfId="35739"/>
    <cellStyle name="Обычный 2 5 6 2 32" xfId="35740"/>
    <cellStyle name="Обычный 2 5 6 2 32 2" xfId="35741"/>
    <cellStyle name="Обычный 2 5 6 2 33" xfId="35742"/>
    <cellStyle name="Обычный 2 5 6 2 33 2" xfId="35743"/>
    <cellStyle name="Обычный 2 5 6 2 34" xfId="35744"/>
    <cellStyle name="Обычный 2 5 6 2 34 2" xfId="35745"/>
    <cellStyle name="Обычный 2 5 6 2 35" xfId="35746"/>
    <cellStyle name="Обычный 2 5 6 2 4" xfId="35747"/>
    <cellStyle name="Обычный 2 5 6 2 4 2" xfId="35748"/>
    <cellStyle name="Обычный 2 5 6 2 5" xfId="35749"/>
    <cellStyle name="Обычный 2 5 6 2 5 2" xfId="35750"/>
    <cellStyle name="Обычный 2 5 6 2 6" xfId="35751"/>
    <cellStyle name="Обычный 2 5 6 2 6 2" xfId="35752"/>
    <cellStyle name="Обычный 2 5 6 2 7" xfId="35753"/>
    <cellStyle name="Обычный 2 5 6 2 7 2" xfId="35754"/>
    <cellStyle name="Обычный 2 5 6 2 8" xfId="35755"/>
    <cellStyle name="Обычный 2 5 6 2 8 2" xfId="35756"/>
    <cellStyle name="Обычный 2 5 6 2 9" xfId="35757"/>
    <cellStyle name="Обычный 2 5 6 2 9 2" xfId="35758"/>
    <cellStyle name="Обычный 2 5 6 20" xfId="35759"/>
    <cellStyle name="Обычный 2 5 6 20 2" xfId="35760"/>
    <cellStyle name="Обычный 2 5 6 21" xfId="35761"/>
    <cellStyle name="Обычный 2 5 6 21 2" xfId="35762"/>
    <cellStyle name="Обычный 2 5 6 22" xfId="35763"/>
    <cellStyle name="Обычный 2 5 6 22 2" xfId="35764"/>
    <cellStyle name="Обычный 2 5 6 23" xfId="35765"/>
    <cellStyle name="Обычный 2 5 6 23 2" xfId="35766"/>
    <cellStyle name="Обычный 2 5 6 24" xfId="35767"/>
    <cellStyle name="Обычный 2 5 6 24 2" xfId="35768"/>
    <cellStyle name="Обычный 2 5 6 25" xfId="35769"/>
    <cellStyle name="Обычный 2 5 6 25 2" xfId="35770"/>
    <cellStyle name="Обычный 2 5 6 26" xfId="35771"/>
    <cellStyle name="Обычный 2 5 6 26 2" xfId="35772"/>
    <cellStyle name="Обычный 2 5 6 27" xfId="35773"/>
    <cellStyle name="Обычный 2 5 6 27 2" xfId="35774"/>
    <cellStyle name="Обычный 2 5 6 28" xfId="35775"/>
    <cellStyle name="Обычный 2 5 6 28 2" xfId="35776"/>
    <cellStyle name="Обычный 2 5 6 29" xfId="35777"/>
    <cellStyle name="Обычный 2 5 6 29 2" xfId="35778"/>
    <cellStyle name="Обычный 2 5 6 3" xfId="35779"/>
    <cellStyle name="Обычный 2 5 6 3 2" xfId="35780"/>
    <cellStyle name="Обычный 2 5 6 30" xfId="35781"/>
    <cellStyle name="Обычный 2 5 6 30 2" xfId="35782"/>
    <cellStyle name="Обычный 2 5 6 31" xfId="35783"/>
    <cellStyle name="Обычный 2 5 6 31 2" xfId="35784"/>
    <cellStyle name="Обычный 2 5 6 32" xfId="35785"/>
    <cellStyle name="Обычный 2 5 6 32 2" xfId="35786"/>
    <cellStyle name="Обычный 2 5 6 33" xfId="35787"/>
    <cellStyle name="Обычный 2 5 6 33 2" xfId="35788"/>
    <cellStyle name="Обычный 2 5 6 34" xfId="35789"/>
    <cellStyle name="Обычный 2 5 6 34 2" xfId="35790"/>
    <cellStyle name="Обычный 2 5 6 35" xfId="35791"/>
    <cellStyle name="Обычный 2 5 6 35 2" xfId="35792"/>
    <cellStyle name="Обычный 2 5 6 36" xfId="35793"/>
    <cellStyle name="Обычный 2 5 6 36 2" xfId="35794"/>
    <cellStyle name="Обычный 2 5 6 37" xfId="35795"/>
    <cellStyle name="Обычный 2 5 6 4" xfId="35796"/>
    <cellStyle name="Обычный 2 5 6 4 2" xfId="35797"/>
    <cellStyle name="Обычный 2 5 6 5" xfId="35798"/>
    <cellStyle name="Обычный 2 5 6 5 2" xfId="35799"/>
    <cellStyle name="Обычный 2 5 6 6" xfId="35800"/>
    <cellStyle name="Обычный 2 5 6 6 2" xfId="35801"/>
    <cellStyle name="Обычный 2 5 6 7" xfId="35802"/>
    <cellStyle name="Обычный 2 5 6 7 2" xfId="35803"/>
    <cellStyle name="Обычный 2 5 6 8" xfId="35804"/>
    <cellStyle name="Обычный 2 5 6 8 2" xfId="35805"/>
    <cellStyle name="Обычный 2 5 6 9" xfId="35806"/>
    <cellStyle name="Обычный 2 5 6 9 2" xfId="35807"/>
    <cellStyle name="Обычный 2 5 7" xfId="35808"/>
    <cellStyle name="Обычный 2 5 8" xfId="35809"/>
    <cellStyle name="Обычный 2 5_46EE.2011(v1.0)" xfId="35810"/>
    <cellStyle name="Обычный 2 6" xfId="35811"/>
    <cellStyle name="Обычный 2 6 2" xfId="35812"/>
    <cellStyle name="Обычный 2 6 2 10" xfId="35813"/>
    <cellStyle name="Обычный 2 6 2 10 2" xfId="35814"/>
    <cellStyle name="Обычный 2 6 2 11" xfId="35815"/>
    <cellStyle name="Обычный 2 6 2 11 2" xfId="35816"/>
    <cellStyle name="Обычный 2 6 2 12" xfId="35817"/>
    <cellStyle name="Обычный 2 6 2 12 2" xfId="35818"/>
    <cellStyle name="Обычный 2 6 2 13" xfId="35819"/>
    <cellStyle name="Обычный 2 6 2 13 2" xfId="35820"/>
    <cellStyle name="Обычный 2 6 2 14" xfId="35821"/>
    <cellStyle name="Обычный 2 6 2 14 2" xfId="35822"/>
    <cellStyle name="Обычный 2 6 2 15" xfId="35823"/>
    <cellStyle name="Обычный 2 6 2 15 2" xfId="35824"/>
    <cellStyle name="Обычный 2 6 2 16" xfId="35825"/>
    <cellStyle name="Обычный 2 6 2 16 2" xfId="35826"/>
    <cellStyle name="Обычный 2 6 2 17" xfId="35827"/>
    <cellStyle name="Обычный 2 6 2 17 2" xfId="35828"/>
    <cellStyle name="Обычный 2 6 2 18" xfId="35829"/>
    <cellStyle name="Обычный 2 6 2 18 2" xfId="35830"/>
    <cellStyle name="Обычный 2 6 2 19" xfId="35831"/>
    <cellStyle name="Обычный 2 6 2 19 2" xfId="35832"/>
    <cellStyle name="Обычный 2 6 2 2" xfId="35833"/>
    <cellStyle name="Обычный 2 6 2 20" xfId="35834"/>
    <cellStyle name="Обычный 2 6 2 20 2" xfId="35835"/>
    <cellStyle name="Обычный 2 6 2 21" xfId="35836"/>
    <cellStyle name="Обычный 2 6 2 21 2" xfId="35837"/>
    <cellStyle name="Обычный 2 6 2 22" xfId="35838"/>
    <cellStyle name="Обычный 2 6 2 22 2" xfId="35839"/>
    <cellStyle name="Обычный 2 6 2 23" xfId="35840"/>
    <cellStyle name="Обычный 2 6 2 23 2" xfId="35841"/>
    <cellStyle name="Обычный 2 6 2 24" xfId="35842"/>
    <cellStyle name="Обычный 2 6 2 24 2" xfId="35843"/>
    <cellStyle name="Обычный 2 6 2 25" xfId="35844"/>
    <cellStyle name="Обычный 2 6 2 25 2" xfId="35845"/>
    <cellStyle name="Обычный 2 6 2 26" xfId="35846"/>
    <cellStyle name="Обычный 2 6 2 26 2" xfId="35847"/>
    <cellStyle name="Обычный 2 6 2 27" xfId="35848"/>
    <cellStyle name="Обычный 2 6 2 27 2" xfId="35849"/>
    <cellStyle name="Обычный 2 6 2 28" xfId="35850"/>
    <cellStyle name="Обычный 2 6 2 28 2" xfId="35851"/>
    <cellStyle name="Обычный 2 6 2 29" xfId="35852"/>
    <cellStyle name="Обычный 2 6 2 29 2" xfId="35853"/>
    <cellStyle name="Обычный 2 6 2 3" xfId="35854"/>
    <cellStyle name="Обычный 2 6 2 3 10" xfId="35855"/>
    <cellStyle name="Обычный 2 6 2 3 10 2" xfId="35856"/>
    <cellStyle name="Обычный 2 6 2 3 11" xfId="35857"/>
    <cellStyle name="Обычный 2 6 2 3 11 2" xfId="35858"/>
    <cellStyle name="Обычный 2 6 2 3 12" xfId="35859"/>
    <cellStyle name="Обычный 2 6 2 3 12 2" xfId="35860"/>
    <cellStyle name="Обычный 2 6 2 3 13" xfId="35861"/>
    <cellStyle name="Обычный 2 6 2 3 13 2" xfId="35862"/>
    <cellStyle name="Обычный 2 6 2 3 14" xfId="35863"/>
    <cellStyle name="Обычный 2 6 2 3 14 2" xfId="35864"/>
    <cellStyle name="Обычный 2 6 2 3 15" xfId="35865"/>
    <cellStyle name="Обычный 2 6 2 3 15 2" xfId="35866"/>
    <cellStyle name="Обычный 2 6 2 3 16" xfId="35867"/>
    <cellStyle name="Обычный 2 6 2 3 16 2" xfId="35868"/>
    <cellStyle name="Обычный 2 6 2 3 17" xfId="35869"/>
    <cellStyle name="Обычный 2 6 2 3 17 2" xfId="35870"/>
    <cellStyle name="Обычный 2 6 2 3 18" xfId="35871"/>
    <cellStyle name="Обычный 2 6 2 3 18 2" xfId="35872"/>
    <cellStyle name="Обычный 2 6 2 3 19" xfId="35873"/>
    <cellStyle name="Обычный 2 6 2 3 19 2" xfId="35874"/>
    <cellStyle name="Обычный 2 6 2 3 2" xfId="35875"/>
    <cellStyle name="Обычный 2 6 2 3 2 2" xfId="35876"/>
    <cellStyle name="Обычный 2 6 2 3 20" xfId="35877"/>
    <cellStyle name="Обычный 2 6 2 3 20 2" xfId="35878"/>
    <cellStyle name="Обычный 2 6 2 3 21" xfId="35879"/>
    <cellStyle name="Обычный 2 6 2 3 21 2" xfId="35880"/>
    <cellStyle name="Обычный 2 6 2 3 22" xfId="35881"/>
    <cellStyle name="Обычный 2 6 2 3 22 2" xfId="35882"/>
    <cellStyle name="Обычный 2 6 2 3 23" xfId="35883"/>
    <cellStyle name="Обычный 2 6 2 3 23 2" xfId="35884"/>
    <cellStyle name="Обычный 2 6 2 3 24" xfId="35885"/>
    <cellStyle name="Обычный 2 6 2 3 24 2" xfId="35886"/>
    <cellStyle name="Обычный 2 6 2 3 25" xfId="35887"/>
    <cellStyle name="Обычный 2 6 2 3 25 2" xfId="35888"/>
    <cellStyle name="Обычный 2 6 2 3 26" xfId="35889"/>
    <cellStyle name="Обычный 2 6 2 3 26 2" xfId="35890"/>
    <cellStyle name="Обычный 2 6 2 3 27" xfId="35891"/>
    <cellStyle name="Обычный 2 6 2 3 27 2" xfId="35892"/>
    <cellStyle name="Обычный 2 6 2 3 28" xfId="35893"/>
    <cellStyle name="Обычный 2 6 2 3 28 2" xfId="35894"/>
    <cellStyle name="Обычный 2 6 2 3 29" xfId="35895"/>
    <cellStyle name="Обычный 2 6 2 3 29 2" xfId="35896"/>
    <cellStyle name="Обычный 2 6 2 3 3" xfId="35897"/>
    <cellStyle name="Обычный 2 6 2 3 3 2" xfId="35898"/>
    <cellStyle name="Обычный 2 6 2 3 30" xfId="35899"/>
    <cellStyle name="Обычный 2 6 2 3 30 2" xfId="35900"/>
    <cellStyle name="Обычный 2 6 2 3 31" xfId="35901"/>
    <cellStyle name="Обычный 2 6 2 3 31 2" xfId="35902"/>
    <cellStyle name="Обычный 2 6 2 3 32" xfId="35903"/>
    <cellStyle name="Обычный 2 6 2 3 32 2" xfId="35904"/>
    <cellStyle name="Обычный 2 6 2 3 33" xfId="35905"/>
    <cellStyle name="Обычный 2 6 2 3 33 2" xfId="35906"/>
    <cellStyle name="Обычный 2 6 2 3 34" xfId="35907"/>
    <cellStyle name="Обычный 2 6 2 3 34 2" xfId="35908"/>
    <cellStyle name="Обычный 2 6 2 3 35" xfId="35909"/>
    <cellStyle name="Обычный 2 6 2 3 4" xfId="35910"/>
    <cellStyle name="Обычный 2 6 2 3 4 2" xfId="35911"/>
    <cellStyle name="Обычный 2 6 2 3 5" xfId="35912"/>
    <cellStyle name="Обычный 2 6 2 3 5 2" xfId="35913"/>
    <cellStyle name="Обычный 2 6 2 3 6" xfId="35914"/>
    <cellStyle name="Обычный 2 6 2 3 6 2" xfId="35915"/>
    <cellStyle name="Обычный 2 6 2 3 7" xfId="35916"/>
    <cellStyle name="Обычный 2 6 2 3 7 2" xfId="35917"/>
    <cellStyle name="Обычный 2 6 2 3 8" xfId="35918"/>
    <cellStyle name="Обычный 2 6 2 3 8 2" xfId="35919"/>
    <cellStyle name="Обычный 2 6 2 3 9" xfId="35920"/>
    <cellStyle name="Обычный 2 6 2 3 9 2" xfId="35921"/>
    <cellStyle name="Обычный 2 6 2 30" xfId="35922"/>
    <cellStyle name="Обычный 2 6 2 30 2" xfId="35923"/>
    <cellStyle name="Обычный 2 6 2 31" xfId="35924"/>
    <cellStyle name="Обычный 2 6 2 31 2" xfId="35925"/>
    <cellStyle name="Обычный 2 6 2 32" xfId="35926"/>
    <cellStyle name="Обычный 2 6 2 32 2" xfId="35927"/>
    <cellStyle name="Обычный 2 6 2 33" xfId="35928"/>
    <cellStyle name="Обычный 2 6 2 33 2" xfId="35929"/>
    <cellStyle name="Обычный 2 6 2 34" xfId="35930"/>
    <cellStyle name="Обычный 2 6 2 34 2" xfId="35931"/>
    <cellStyle name="Обычный 2 6 2 35" xfId="35932"/>
    <cellStyle name="Обычный 2 6 2 35 2" xfId="35933"/>
    <cellStyle name="Обычный 2 6 2 36" xfId="35934"/>
    <cellStyle name="Обычный 2 6 2 36 2" xfId="35935"/>
    <cellStyle name="Обычный 2 6 2 37" xfId="35936"/>
    <cellStyle name="Обычный 2 6 2 37 2" xfId="35937"/>
    <cellStyle name="Обычный 2 6 2 38" xfId="35938"/>
    <cellStyle name="Обычный 2 6 2 4" xfId="35939"/>
    <cellStyle name="Обычный 2 6 2 4 2" xfId="35940"/>
    <cellStyle name="Обычный 2 6 2 5" xfId="35941"/>
    <cellStyle name="Обычный 2 6 2 5 2" xfId="35942"/>
    <cellStyle name="Обычный 2 6 2 6" xfId="35943"/>
    <cellStyle name="Обычный 2 6 2 6 2" xfId="35944"/>
    <cellStyle name="Обычный 2 6 2 7" xfId="35945"/>
    <cellStyle name="Обычный 2 6 2 7 2" xfId="35946"/>
    <cellStyle name="Обычный 2 6 2 8" xfId="35947"/>
    <cellStyle name="Обычный 2 6 2 8 2" xfId="35948"/>
    <cellStyle name="Обычный 2 6 2 9" xfId="35949"/>
    <cellStyle name="Обычный 2 6 2 9 2" xfId="35950"/>
    <cellStyle name="Обычный 2 6 3" xfId="35951"/>
    <cellStyle name="Обычный 2 6 3 2" xfId="35952"/>
    <cellStyle name="Обычный 2 6 4" xfId="35953"/>
    <cellStyle name="Обычный 2 6 5" xfId="35954"/>
    <cellStyle name="Обычный 2 6_46EE.2011(v1.0)" xfId="35955"/>
    <cellStyle name="Обычный 2 7" xfId="35956"/>
    <cellStyle name="Обычный 2 7 2" xfId="35957"/>
    <cellStyle name="Обычный 2 7 2 2" xfId="35958"/>
    <cellStyle name="Обычный 2 7 3" xfId="35959"/>
    <cellStyle name="Обычный 2 7 4" xfId="35960"/>
    <cellStyle name="Обычный 2 7 5" xfId="35961"/>
    <cellStyle name="Обычный 2 8" xfId="35962"/>
    <cellStyle name="Обычный 2 8 2" xfId="35963"/>
    <cellStyle name="Обычный 2 8 2 2" xfId="35964"/>
    <cellStyle name="Обычный 2 8 3" xfId="35965"/>
    <cellStyle name="Обычный 2 8 4" xfId="35966"/>
    <cellStyle name="Обычный 2 8 5" xfId="35967"/>
    <cellStyle name="Обычный 2 9" xfId="35968"/>
    <cellStyle name="Обычный 2 9 2" xfId="35969"/>
    <cellStyle name="Обычный 2 9 2 2" xfId="35970"/>
    <cellStyle name="Обычный 2 9 3" xfId="35971"/>
    <cellStyle name="Обычный 2 9 4" xfId="35972"/>
    <cellStyle name="Обычный 2 9 5" xfId="35973"/>
    <cellStyle name="Обычный 2_! Выручка сбыт 2014(изм.потериМРСК)" xfId="35974"/>
    <cellStyle name="Обычный 20" xfId="35975"/>
    <cellStyle name="Обычный 20 2" xfId="35976"/>
    <cellStyle name="Обычный 21" xfId="35977"/>
    <cellStyle name="Обычный 21 2" xfId="35978"/>
    <cellStyle name="Обычный 21 3" xfId="35979"/>
    <cellStyle name="Обычный 21 4" xfId="35980"/>
    <cellStyle name="Обычный 22" xfId="35981"/>
    <cellStyle name="Обычный 22 2" xfId="35982"/>
    <cellStyle name="Обычный 22 3" xfId="35983"/>
    <cellStyle name="Обычный 22 4" xfId="35984"/>
    <cellStyle name="Обычный 23" xfId="35985"/>
    <cellStyle name="Обычный 23 2" xfId="35986"/>
    <cellStyle name="Обычный 23 3" xfId="35987"/>
    <cellStyle name="Обычный 24" xfId="35988"/>
    <cellStyle name="Обычный 24 2" xfId="35989"/>
    <cellStyle name="Обычный 24 2 2" xfId="35990"/>
    <cellStyle name="Обычный 24 3" xfId="35991"/>
    <cellStyle name="Обычный 24 4" xfId="35992"/>
    <cellStyle name="Обычный 25" xfId="35993"/>
    <cellStyle name="Обычный 25 2" xfId="35994"/>
    <cellStyle name="Обычный 26" xfId="35995"/>
    <cellStyle name="Обычный 26 2" xfId="35996"/>
    <cellStyle name="Обычный 27" xfId="35997"/>
    <cellStyle name="Обычный 27 2" xfId="35998"/>
    <cellStyle name="Обычный 28" xfId="35999"/>
    <cellStyle name="Обычный 28 2" xfId="36000"/>
    <cellStyle name="Обычный 29" xfId="36001"/>
    <cellStyle name="Обычный 29 2" xfId="36002"/>
    <cellStyle name="Обычный 3" xfId="2"/>
    <cellStyle name="Обычный 3 10" xfId="36003"/>
    <cellStyle name="Обычный 3 10 2" xfId="36004"/>
    <cellStyle name="Обычный 3 10 3" xfId="36005"/>
    <cellStyle name="Обычный 3 11" xfId="36006"/>
    <cellStyle name="Обычный 3 11 2" xfId="36007"/>
    <cellStyle name="Обычный 3 11 3" xfId="36008"/>
    <cellStyle name="Обычный 3 12" xfId="36009"/>
    <cellStyle name="Обычный 3 12 2" xfId="36010"/>
    <cellStyle name="Обычный 3 13" xfId="36011"/>
    <cellStyle name="Обычный 3 13 2" xfId="36012"/>
    <cellStyle name="Обычный 3 14" xfId="36013"/>
    <cellStyle name="Обычный 3 15" xfId="36014"/>
    <cellStyle name="Обычный 3 16" xfId="36015"/>
    <cellStyle name="Обычный 3 17" xfId="36016"/>
    <cellStyle name="Обычный 3 18" xfId="36017"/>
    <cellStyle name="Обычный 3 19" xfId="36018"/>
    <cellStyle name="Обычный 3 2" xfId="36019"/>
    <cellStyle name="Обычный 3 2 2" xfId="36020"/>
    <cellStyle name="Обычный 3 2 2 2" xfId="36021"/>
    <cellStyle name="Обычный 3 2 2 2 10" xfId="36022"/>
    <cellStyle name="Обычный 3 2 2 2 10 2" xfId="36023"/>
    <cellStyle name="Обычный 3 2 2 2 11" xfId="36024"/>
    <cellStyle name="Обычный 3 2 2 2 11 2" xfId="36025"/>
    <cellStyle name="Обычный 3 2 2 2 12" xfId="36026"/>
    <cellStyle name="Обычный 3 2 2 2 12 2" xfId="36027"/>
    <cellStyle name="Обычный 3 2 2 2 13" xfId="36028"/>
    <cellStyle name="Обычный 3 2 2 2 13 2" xfId="36029"/>
    <cellStyle name="Обычный 3 2 2 2 14" xfId="36030"/>
    <cellStyle name="Обычный 3 2 2 2 14 2" xfId="36031"/>
    <cellStyle name="Обычный 3 2 2 2 15" xfId="36032"/>
    <cellStyle name="Обычный 3 2 2 2 15 2" xfId="36033"/>
    <cellStyle name="Обычный 3 2 2 2 16" xfId="36034"/>
    <cellStyle name="Обычный 3 2 2 2 16 2" xfId="36035"/>
    <cellStyle name="Обычный 3 2 2 2 17" xfId="36036"/>
    <cellStyle name="Обычный 3 2 2 2 17 2" xfId="36037"/>
    <cellStyle name="Обычный 3 2 2 2 18" xfId="36038"/>
    <cellStyle name="Обычный 3 2 2 2 18 2" xfId="36039"/>
    <cellStyle name="Обычный 3 2 2 2 19" xfId="36040"/>
    <cellStyle name="Обычный 3 2 2 2 19 2" xfId="36041"/>
    <cellStyle name="Обычный 3 2 2 2 2" xfId="36042"/>
    <cellStyle name="Обычный 3 2 2 2 2 10" xfId="36043"/>
    <cellStyle name="Обычный 3 2 2 2 2 10 2" xfId="36044"/>
    <cellStyle name="Обычный 3 2 2 2 2 11" xfId="36045"/>
    <cellStyle name="Обычный 3 2 2 2 2 11 2" xfId="36046"/>
    <cellStyle name="Обычный 3 2 2 2 2 12" xfId="36047"/>
    <cellStyle name="Обычный 3 2 2 2 2 12 2" xfId="36048"/>
    <cellStyle name="Обычный 3 2 2 2 2 13" xfId="36049"/>
    <cellStyle name="Обычный 3 2 2 2 2 13 2" xfId="36050"/>
    <cellStyle name="Обычный 3 2 2 2 2 14" xfId="36051"/>
    <cellStyle name="Обычный 3 2 2 2 2 14 2" xfId="36052"/>
    <cellStyle name="Обычный 3 2 2 2 2 15" xfId="36053"/>
    <cellStyle name="Обычный 3 2 2 2 2 15 2" xfId="36054"/>
    <cellStyle name="Обычный 3 2 2 2 2 16" xfId="36055"/>
    <cellStyle name="Обычный 3 2 2 2 2 16 2" xfId="36056"/>
    <cellStyle name="Обычный 3 2 2 2 2 17" xfId="36057"/>
    <cellStyle name="Обычный 3 2 2 2 2 17 2" xfId="36058"/>
    <cellStyle name="Обычный 3 2 2 2 2 18" xfId="36059"/>
    <cellStyle name="Обычный 3 2 2 2 2 18 2" xfId="36060"/>
    <cellStyle name="Обычный 3 2 2 2 2 19" xfId="36061"/>
    <cellStyle name="Обычный 3 2 2 2 2 19 2" xfId="36062"/>
    <cellStyle name="Обычный 3 2 2 2 2 2" xfId="36063"/>
    <cellStyle name="Обычный 3 2 2 2 2 2 2" xfId="36064"/>
    <cellStyle name="Обычный 3 2 2 2 2 20" xfId="36065"/>
    <cellStyle name="Обычный 3 2 2 2 2 20 2" xfId="36066"/>
    <cellStyle name="Обычный 3 2 2 2 2 21" xfId="36067"/>
    <cellStyle name="Обычный 3 2 2 2 2 21 2" xfId="36068"/>
    <cellStyle name="Обычный 3 2 2 2 2 22" xfId="36069"/>
    <cellStyle name="Обычный 3 2 2 2 2 22 2" xfId="36070"/>
    <cellStyle name="Обычный 3 2 2 2 2 23" xfId="36071"/>
    <cellStyle name="Обычный 3 2 2 2 2 23 2" xfId="36072"/>
    <cellStyle name="Обычный 3 2 2 2 2 24" xfId="36073"/>
    <cellStyle name="Обычный 3 2 2 2 2 24 2" xfId="36074"/>
    <cellStyle name="Обычный 3 2 2 2 2 25" xfId="36075"/>
    <cellStyle name="Обычный 3 2 2 2 2 25 2" xfId="36076"/>
    <cellStyle name="Обычный 3 2 2 2 2 26" xfId="36077"/>
    <cellStyle name="Обычный 3 2 2 2 2 26 2" xfId="36078"/>
    <cellStyle name="Обычный 3 2 2 2 2 27" xfId="36079"/>
    <cellStyle name="Обычный 3 2 2 2 2 27 2" xfId="36080"/>
    <cellStyle name="Обычный 3 2 2 2 2 28" xfId="36081"/>
    <cellStyle name="Обычный 3 2 2 2 2 28 2" xfId="36082"/>
    <cellStyle name="Обычный 3 2 2 2 2 29" xfId="36083"/>
    <cellStyle name="Обычный 3 2 2 2 2 29 2" xfId="36084"/>
    <cellStyle name="Обычный 3 2 2 2 2 3" xfId="36085"/>
    <cellStyle name="Обычный 3 2 2 2 2 3 2" xfId="36086"/>
    <cellStyle name="Обычный 3 2 2 2 2 30" xfId="36087"/>
    <cellStyle name="Обычный 3 2 2 2 2 30 2" xfId="36088"/>
    <cellStyle name="Обычный 3 2 2 2 2 31" xfId="36089"/>
    <cellStyle name="Обычный 3 2 2 2 2 31 2" xfId="36090"/>
    <cellStyle name="Обычный 3 2 2 2 2 32" xfId="36091"/>
    <cellStyle name="Обычный 3 2 2 2 2 32 2" xfId="36092"/>
    <cellStyle name="Обычный 3 2 2 2 2 33" xfId="36093"/>
    <cellStyle name="Обычный 3 2 2 2 2 33 2" xfId="36094"/>
    <cellStyle name="Обычный 3 2 2 2 2 34" xfId="36095"/>
    <cellStyle name="Обычный 3 2 2 2 2 34 2" xfId="36096"/>
    <cellStyle name="Обычный 3 2 2 2 2 35" xfId="36097"/>
    <cellStyle name="Обычный 3 2 2 2 2 4" xfId="36098"/>
    <cellStyle name="Обычный 3 2 2 2 2 4 2" xfId="36099"/>
    <cellStyle name="Обычный 3 2 2 2 2 5" xfId="36100"/>
    <cellStyle name="Обычный 3 2 2 2 2 5 2" xfId="36101"/>
    <cellStyle name="Обычный 3 2 2 2 2 6" xfId="36102"/>
    <cellStyle name="Обычный 3 2 2 2 2 6 2" xfId="36103"/>
    <cellStyle name="Обычный 3 2 2 2 2 7" xfId="36104"/>
    <cellStyle name="Обычный 3 2 2 2 2 7 2" xfId="36105"/>
    <cellStyle name="Обычный 3 2 2 2 2 8" xfId="36106"/>
    <cellStyle name="Обычный 3 2 2 2 2 8 2" xfId="36107"/>
    <cellStyle name="Обычный 3 2 2 2 2 9" xfId="36108"/>
    <cellStyle name="Обычный 3 2 2 2 2 9 2" xfId="36109"/>
    <cellStyle name="Обычный 3 2 2 2 20" xfId="36110"/>
    <cellStyle name="Обычный 3 2 2 2 20 2" xfId="36111"/>
    <cellStyle name="Обычный 3 2 2 2 21" xfId="36112"/>
    <cellStyle name="Обычный 3 2 2 2 21 2" xfId="36113"/>
    <cellStyle name="Обычный 3 2 2 2 22" xfId="36114"/>
    <cellStyle name="Обычный 3 2 2 2 22 2" xfId="36115"/>
    <cellStyle name="Обычный 3 2 2 2 23" xfId="36116"/>
    <cellStyle name="Обычный 3 2 2 2 23 2" xfId="36117"/>
    <cellStyle name="Обычный 3 2 2 2 24" xfId="36118"/>
    <cellStyle name="Обычный 3 2 2 2 24 2" xfId="36119"/>
    <cellStyle name="Обычный 3 2 2 2 25" xfId="36120"/>
    <cellStyle name="Обычный 3 2 2 2 25 2" xfId="36121"/>
    <cellStyle name="Обычный 3 2 2 2 26" xfId="36122"/>
    <cellStyle name="Обычный 3 2 2 2 26 2" xfId="36123"/>
    <cellStyle name="Обычный 3 2 2 2 27" xfId="36124"/>
    <cellStyle name="Обычный 3 2 2 2 27 2" xfId="36125"/>
    <cellStyle name="Обычный 3 2 2 2 28" xfId="36126"/>
    <cellStyle name="Обычный 3 2 2 2 28 2" xfId="36127"/>
    <cellStyle name="Обычный 3 2 2 2 29" xfId="36128"/>
    <cellStyle name="Обычный 3 2 2 2 29 2" xfId="36129"/>
    <cellStyle name="Обычный 3 2 2 2 3" xfId="36130"/>
    <cellStyle name="Обычный 3 2 2 2 3 2" xfId="36131"/>
    <cellStyle name="Обычный 3 2 2 2 30" xfId="36132"/>
    <cellStyle name="Обычный 3 2 2 2 30 2" xfId="36133"/>
    <cellStyle name="Обычный 3 2 2 2 31" xfId="36134"/>
    <cellStyle name="Обычный 3 2 2 2 31 2" xfId="36135"/>
    <cellStyle name="Обычный 3 2 2 2 32" xfId="36136"/>
    <cellStyle name="Обычный 3 2 2 2 32 2" xfId="36137"/>
    <cellStyle name="Обычный 3 2 2 2 33" xfId="36138"/>
    <cellStyle name="Обычный 3 2 2 2 33 2" xfId="36139"/>
    <cellStyle name="Обычный 3 2 2 2 34" xfId="36140"/>
    <cellStyle name="Обычный 3 2 2 2 34 2" xfId="36141"/>
    <cellStyle name="Обычный 3 2 2 2 35" xfId="36142"/>
    <cellStyle name="Обычный 3 2 2 2 35 2" xfId="36143"/>
    <cellStyle name="Обычный 3 2 2 2 36" xfId="36144"/>
    <cellStyle name="Обычный 3 2 2 2 36 2" xfId="36145"/>
    <cellStyle name="Обычный 3 2 2 2 37" xfId="36146"/>
    <cellStyle name="Обычный 3 2 2 2 4" xfId="36147"/>
    <cellStyle name="Обычный 3 2 2 2 4 2" xfId="36148"/>
    <cellStyle name="Обычный 3 2 2 2 5" xfId="36149"/>
    <cellStyle name="Обычный 3 2 2 2 5 2" xfId="36150"/>
    <cellStyle name="Обычный 3 2 2 2 6" xfId="36151"/>
    <cellStyle name="Обычный 3 2 2 2 6 2" xfId="36152"/>
    <cellStyle name="Обычный 3 2 2 2 7" xfId="36153"/>
    <cellStyle name="Обычный 3 2 2 2 7 2" xfId="36154"/>
    <cellStyle name="Обычный 3 2 2 2 8" xfId="36155"/>
    <cellStyle name="Обычный 3 2 2 2 8 2" xfId="36156"/>
    <cellStyle name="Обычный 3 2 2 2 9" xfId="36157"/>
    <cellStyle name="Обычный 3 2 2 2 9 2" xfId="36158"/>
    <cellStyle name="Обычный 3 2 2 3" xfId="36159"/>
    <cellStyle name="Обычный 3 2 2 4" xfId="36160"/>
    <cellStyle name="Обычный 3 2 3" xfId="36161"/>
    <cellStyle name="Обычный 3 2 3 10" xfId="36162"/>
    <cellStyle name="Обычный 3 2 3 10 2" xfId="36163"/>
    <cellStyle name="Обычный 3 2 3 11" xfId="36164"/>
    <cellStyle name="Обычный 3 2 3 11 2" xfId="36165"/>
    <cellStyle name="Обычный 3 2 3 12" xfId="36166"/>
    <cellStyle name="Обычный 3 2 3 12 2" xfId="36167"/>
    <cellStyle name="Обычный 3 2 3 13" xfId="36168"/>
    <cellStyle name="Обычный 3 2 3 13 2" xfId="36169"/>
    <cellStyle name="Обычный 3 2 3 14" xfId="36170"/>
    <cellStyle name="Обычный 3 2 3 14 2" xfId="36171"/>
    <cellStyle name="Обычный 3 2 3 15" xfId="36172"/>
    <cellStyle name="Обычный 3 2 3 15 2" xfId="36173"/>
    <cellStyle name="Обычный 3 2 3 16" xfId="36174"/>
    <cellStyle name="Обычный 3 2 3 16 2" xfId="36175"/>
    <cellStyle name="Обычный 3 2 3 17" xfId="36176"/>
    <cellStyle name="Обычный 3 2 3 17 2" xfId="36177"/>
    <cellStyle name="Обычный 3 2 3 18" xfId="36178"/>
    <cellStyle name="Обычный 3 2 3 18 2" xfId="36179"/>
    <cellStyle name="Обычный 3 2 3 19" xfId="36180"/>
    <cellStyle name="Обычный 3 2 3 19 2" xfId="36181"/>
    <cellStyle name="Обычный 3 2 3 2" xfId="36182"/>
    <cellStyle name="Обычный 3 2 3 2 10" xfId="36183"/>
    <cellStyle name="Обычный 3 2 3 2 10 2" xfId="36184"/>
    <cellStyle name="Обычный 3 2 3 2 11" xfId="36185"/>
    <cellStyle name="Обычный 3 2 3 2 11 2" xfId="36186"/>
    <cellStyle name="Обычный 3 2 3 2 12" xfId="36187"/>
    <cellStyle name="Обычный 3 2 3 2 12 2" xfId="36188"/>
    <cellStyle name="Обычный 3 2 3 2 13" xfId="36189"/>
    <cellStyle name="Обычный 3 2 3 2 13 2" xfId="36190"/>
    <cellStyle name="Обычный 3 2 3 2 14" xfId="36191"/>
    <cellStyle name="Обычный 3 2 3 2 14 2" xfId="36192"/>
    <cellStyle name="Обычный 3 2 3 2 15" xfId="36193"/>
    <cellStyle name="Обычный 3 2 3 2 15 2" xfId="36194"/>
    <cellStyle name="Обычный 3 2 3 2 16" xfId="36195"/>
    <cellStyle name="Обычный 3 2 3 2 16 2" xfId="36196"/>
    <cellStyle name="Обычный 3 2 3 2 17" xfId="36197"/>
    <cellStyle name="Обычный 3 2 3 2 17 2" xfId="36198"/>
    <cellStyle name="Обычный 3 2 3 2 18" xfId="36199"/>
    <cellStyle name="Обычный 3 2 3 2 18 2" xfId="36200"/>
    <cellStyle name="Обычный 3 2 3 2 19" xfId="36201"/>
    <cellStyle name="Обычный 3 2 3 2 19 2" xfId="36202"/>
    <cellStyle name="Обычный 3 2 3 2 2" xfId="36203"/>
    <cellStyle name="Обычный 3 2 3 2 2 10" xfId="36204"/>
    <cellStyle name="Обычный 3 2 3 2 2 10 2" xfId="36205"/>
    <cellStyle name="Обычный 3 2 3 2 2 11" xfId="36206"/>
    <cellStyle name="Обычный 3 2 3 2 2 11 2" xfId="36207"/>
    <cellStyle name="Обычный 3 2 3 2 2 12" xfId="36208"/>
    <cellStyle name="Обычный 3 2 3 2 2 12 2" xfId="36209"/>
    <cellStyle name="Обычный 3 2 3 2 2 13" xfId="36210"/>
    <cellStyle name="Обычный 3 2 3 2 2 13 2" xfId="36211"/>
    <cellStyle name="Обычный 3 2 3 2 2 14" xfId="36212"/>
    <cellStyle name="Обычный 3 2 3 2 2 14 2" xfId="36213"/>
    <cellStyle name="Обычный 3 2 3 2 2 15" xfId="36214"/>
    <cellStyle name="Обычный 3 2 3 2 2 15 2" xfId="36215"/>
    <cellStyle name="Обычный 3 2 3 2 2 16" xfId="36216"/>
    <cellStyle name="Обычный 3 2 3 2 2 16 2" xfId="36217"/>
    <cellStyle name="Обычный 3 2 3 2 2 17" xfId="36218"/>
    <cellStyle name="Обычный 3 2 3 2 2 17 2" xfId="36219"/>
    <cellStyle name="Обычный 3 2 3 2 2 18" xfId="36220"/>
    <cellStyle name="Обычный 3 2 3 2 2 18 2" xfId="36221"/>
    <cellStyle name="Обычный 3 2 3 2 2 19" xfId="36222"/>
    <cellStyle name="Обычный 3 2 3 2 2 19 2" xfId="36223"/>
    <cellStyle name="Обычный 3 2 3 2 2 2" xfId="36224"/>
    <cellStyle name="Обычный 3 2 3 2 2 2 2" xfId="36225"/>
    <cellStyle name="Обычный 3 2 3 2 2 20" xfId="36226"/>
    <cellStyle name="Обычный 3 2 3 2 2 20 2" xfId="36227"/>
    <cellStyle name="Обычный 3 2 3 2 2 21" xfId="36228"/>
    <cellStyle name="Обычный 3 2 3 2 2 21 2" xfId="36229"/>
    <cellStyle name="Обычный 3 2 3 2 2 22" xfId="36230"/>
    <cellStyle name="Обычный 3 2 3 2 2 22 2" xfId="36231"/>
    <cellStyle name="Обычный 3 2 3 2 2 23" xfId="36232"/>
    <cellStyle name="Обычный 3 2 3 2 2 23 2" xfId="36233"/>
    <cellStyle name="Обычный 3 2 3 2 2 24" xfId="36234"/>
    <cellStyle name="Обычный 3 2 3 2 2 24 2" xfId="36235"/>
    <cellStyle name="Обычный 3 2 3 2 2 25" xfId="36236"/>
    <cellStyle name="Обычный 3 2 3 2 2 25 2" xfId="36237"/>
    <cellStyle name="Обычный 3 2 3 2 2 26" xfId="36238"/>
    <cellStyle name="Обычный 3 2 3 2 2 26 2" xfId="36239"/>
    <cellStyle name="Обычный 3 2 3 2 2 27" xfId="36240"/>
    <cellStyle name="Обычный 3 2 3 2 2 27 2" xfId="36241"/>
    <cellStyle name="Обычный 3 2 3 2 2 28" xfId="36242"/>
    <cellStyle name="Обычный 3 2 3 2 2 28 2" xfId="36243"/>
    <cellStyle name="Обычный 3 2 3 2 2 29" xfId="36244"/>
    <cellStyle name="Обычный 3 2 3 2 2 29 2" xfId="36245"/>
    <cellStyle name="Обычный 3 2 3 2 2 3" xfId="36246"/>
    <cellStyle name="Обычный 3 2 3 2 2 3 2" xfId="36247"/>
    <cellStyle name="Обычный 3 2 3 2 2 30" xfId="36248"/>
    <cellStyle name="Обычный 3 2 3 2 2 30 2" xfId="36249"/>
    <cellStyle name="Обычный 3 2 3 2 2 31" xfId="36250"/>
    <cellStyle name="Обычный 3 2 3 2 2 31 2" xfId="36251"/>
    <cellStyle name="Обычный 3 2 3 2 2 32" xfId="36252"/>
    <cellStyle name="Обычный 3 2 3 2 2 32 2" xfId="36253"/>
    <cellStyle name="Обычный 3 2 3 2 2 33" xfId="36254"/>
    <cellStyle name="Обычный 3 2 3 2 2 33 2" xfId="36255"/>
    <cellStyle name="Обычный 3 2 3 2 2 34" xfId="36256"/>
    <cellStyle name="Обычный 3 2 3 2 2 34 2" xfId="36257"/>
    <cellStyle name="Обычный 3 2 3 2 2 35" xfId="36258"/>
    <cellStyle name="Обычный 3 2 3 2 2 4" xfId="36259"/>
    <cellStyle name="Обычный 3 2 3 2 2 4 2" xfId="36260"/>
    <cellStyle name="Обычный 3 2 3 2 2 5" xfId="36261"/>
    <cellStyle name="Обычный 3 2 3 2 2 5 2" xfId="36262"/>
    <cellStyle name="Обычный 3 2 3 2 2 6" xfId="36263"/>
    <cellStyle name="Обычный 3 2 3 2 2 6 2" xfId="36264"/>
    <cellStyle name="Обычный 3 2 3 2 2 7" xfId="36265"/>
    <cellStyle name="Обычный 3 2 3 2 2 7 2" xfId="36266"/>
    <cellStyle name="Обычный 3 2 3 2 2 8" xfId="36267"/>
    <cellStyle name="Обычный 3 2 3 2 2 8 2" xfId="36268"/>
    <cellStyle name="Обычный 3 2 3 2 2 9" xfId="36269"/>
    <cellStyle name="Обычный 3 2 3 2 2 9 2" xfId="36270"/>
    <cellStyle name="Обычный 3 2 3 2 20" xfId="36271"/>
    <cellStyle name="Обычный 3 2 3 2 20 2" xfId="36272"/>
    <cellStyle name="Обычный 3 2 3 2 21" xfId="36273"/>
    <cellStyle name="Обычный 3 2 3 2 21 2" xfId="36274"/>
    <cellStyle name="Обычный 3 2 3 2 22" xfId="36275"/>
    <cellStyle name="Обычный 3 2 3 2 22 2" xfId="36276"/>
    <cellStyle name="Обычный 3 2 3 2 23" xfId="36277"/>
    <cellStyle name="Обычный 3 2 3 2 23 2" xfId="36278"/>
    <cellStyle name="Обычный 3 2 3 2 24" xfId="36279"/>
    <cellStyle name="Обычный 3 2 3 2 24 2" xfId="36280"/>
    <cellStyle name="Обычный 3 2 3 2 25" xfId="36281"/>
    <cellStyle name="Обычный 3 2 3 2 25 2" xfId="36282"/>
    <cellStyle name="Обычный 3 2 3 2 26" xfId="36283"/>
    <cellStyle name="Обычный 3 2 3 2 26 2" xfId="36284"/>
    <cellStyle name="Обычный 3 2 3 2 27" xfId="36285"/>
    <cellStyle name="Обычный 3 2 3 2 27 2" xfId="36286"/>
    <cellStyle name="Обычный 3 2 3 2 28" xfId="36287"/>
    <cellStyle name="Обычный 3 2 3 2 28 2" xfId="36288"/>
    <cellStyle name="Обычный 3 2 3 2 29" xfId="36289"/>
    <cellStyle name="Обычный 3 2 3 2 29 2" xfId="36290"/>
    <cellStyle name="Обычный 3 2 3 2 3" xfId="36291"/>
    <cellStyle name="Обычный 3 2 3 2 3 2" xfId="36292"/>
    <cellStyle name="Обычный 3 2 3 2 30" xfId="36293"/>
    <cellStyle name="Обычный 3 2 3 2 30 2" xfId="36294"/>
    <cellStyle name="Обычный 3 2 3 2 31" xfId="36295"/>
    <cellStyle name="Обычный 3 2 3 2 31 2" xfId="36296"/>
    <cellStyle name="Обычный 3 2 3 2 32" xfId="36297"/>
    <cellStyle name="Обычный 3 2 3 2 32 2" xfId="36298"/>
    <cellStyle name="Обычный 3 2 3 2 33" xfId="36299"/>
    <cellStyle name="Обычный 3 2 3 2 33 2" xfId="36300"/>
    <cellStyle name="Обычный 3 2 3 2 34" xfId="36301"/>
    <cellStyle name="Обычный 3 2 3 2 34 2" xfId="36302"/>
    <cellStyle name="Обычный 3 2 3 2 35" xfId="36303"/>
    <cellStyle name="Обычный 3 2 3 2 35 2" xfId="36304"/>
    <cellStyle name="Обычный 3 2 3 2 36" xfId="36305"/>
    <cellStyle name="Обычный 3 2 3 2 36 2" xfId="36306"/>
    <cellStyle name="Обычный 3 2 3 2 37" xfId="36307"/>
    <cellStyle name="Обычный 3 2 3 2 4" xfId="36308"/>
    <cellStyle name="Обычный 3 2 3 2 4 2" xfId="36309"/>
    <cellStyle name="Обычный 3 2 3 2 5" xfId="36310"/>
    <cellStyle name="Обычный 3 2 3 2 5 2" xfId="36311"/>
    <cellStyle name="Обычный 3 2 3 2 6" xfId="36312"/>
    <cellStyle name="Обычный 3 2 3 2 6 2" xfId="36313"/>
    <cellStyle name="Обычный 3 2 3 2 7" xfId="36314"/>
    <cellStyle name="Обычный 3 2 3 2 7 2" xfId="36315"/>
    <cellStyle name="Обычный 3 2 3 2 8" xfId="36316"/>
    <cellStyle name="Обычный 3 2 3 2 8 2" xfId="36317"/>
    <cellStyle name="Обычный 3 2 3 2 9" xfId="36318"/>
    <cellStyle name="Обычный 3 2 3 2 9 2" xfId="36319"/>
    <cellStyle name="Обычный 3 2 3 20" xfId="36320"/>
    <cellStyle name="Обычный 3 2 3 20 2" xfId="36321"/>
    <cellStyle name="Обычный 3 2 3 21" xfId="36322"/>
    <cellStyle name="Обычный 3 2 3 21 2" xfId="36323"/>
    <cellStyle name="Обычный 3 2 3 22" xfId="36324"/>
    <cellStyle name="Обычный 3 2 3 22 2" xfId="36325"/>
    <cellStyle name="Обычный 3 2 3 23" xfId="36326"/>
    <cellStyle name="Обычный 3 2 3 23 2" xfId="36327"/>
    <cellStyle name="Обычный 3 2 3 24" xfId="36328"/>
    <cellStyle name="Обычный 3 2 3 24 2" xfId="36329"/>
    <cellStyle name="Обычный 3 2 3 25" xfId="36330"/>
    <cellStyle name="Обычный 3 2 3 25 2" xfId="36331"/>
    <cellStyle name="Обычный 3 2 3 26" xfId="36332"/>
    <cellStyle name="Обычный 3 2 3 26 2" xfId="36333"/>
    <cellStyle name="Обычный 3 2 3 27" xfId="36334"/>
    <cellStyle name="Обычный 3 2 3 27 2" xfId="36335"/>
    <cellStyle name="Обычный 3 2 3 28" xfId="36336"/>
    <cellStyle name="Обычный 3 2 3 28 2" xfId="36337"/>
    <cellStyle name="Обычный 3 2 3 29" xfId="36338"/>
    <cellStyle name="Обычный 3 2 3 29 2" xfId="36339"/>
    <cellStyle name="Обычный 3 2 3 3" xfId="36340"/>
    <cellStyle name="Обычный 3 2 3 3 10" xfId="36341"/>
    <cellStyle name="Обычный 3 2 3 3 10 2" xfId="36342"/>
    <cellStyle name="Обычный 3 2 3 3 11" xfId="36343"/>
    <cellStyle name="Обычный 3 2 3 3 11 2" xfId="36344"/>
    <cellStyle name="Обычный 3 2 3 3 12" xfId="36345"/>
    <cellStyle name="Обычный 3 2 3 3 12 2" xfId="36346"/>
    <cellStyle name="Обычный 3 2 3 3 13" xfId="36347"/>
    <cellStyle name="Обычный 3 2 3 3 13 2" xfId="36348"/>
    <cellStyle name="Обычный 3 2 3 3 14" xfId="36349"/>
    <cellStyle name="Обычный 3 2 3 3 14 2" xfId="36350"/>
    <cellStyle name="Обычный 3 2 3 3 15" xfId="36351"/>
    <cellStyle name="Обычный 3 2 3 3 15 2" xfId="36352"/>
    <cellStyle name="Обычный 3 2 3 3 16" xfId="36353"/>
    <cellStyle name="Обычный 3 2 3 3 16 2" xfId="36354"/>
    <cellStyle name="Обычный 3 2 3 3 17" xfId="36355"/>
    <cellStyle name="Обычный 3 2 3 3 17 2" xfId="36356"/>
    <cellStyle name="Обычный 3 2 3 3 18" xfId="36357"/>
    <cellStyle name="Обычный 3 2 3 3 18 2" xfId="36358"/>
    <cellStyle name="Обычный 3 2 3 3 19" xfId="36359"/>
    <cellStyle name="Обычный 3 2 3 3 19 2" xfId="36360"/>
    <cellStyle name="Обычный 3 2 3 3 2" xfId="36361"/>
    <cellStyle name="Обычный 3 2 3 3 2 2" xfId="36362"/>
    <cellStyle name="Обычный 3 2 3 3 20" xfId="36363"/>
    <cellStyle name="Обычный 3 2 3 3 20 2" xfId="36364"/>
    <cellStyle name="Обычный 3 2 3 3 21" xfId="36365"/>
    <cellStyle name="Обычный 3 2 3 3 21 2" xfId="36366"/>
    <cellStyle name="Обычный 3 2 3 3 22" xfId="36367"/>
    <cellStyle name="Обычный 3 2 3 3 22 2" xfId="36368"/>
    <cellStyle name="Обычный 3 2 3 3 23" xfId="36369"/>
    <cellStyle name="Обычный 3 2 3 3 23 2" xfId="36370"/>
    <cellStyle name="Обычный 3 2 3 3 24" xfId="36371"/>
    <cellStyle name="Обычный 3 2 3 3 24 2" xfId="36372"/>
    <cellStyle name="Обычный 3 2 3 3 25" xfId="36373"/>
    <cellStyle name="Обычный 3 2 3 3 25 2" xfId="36374"/>
    <cellStyle name="Обычный 3 2 3 3 26" xfId="36375"/>
    <cellStyle name="Обычный 3 2 3 3 26 2" xfId="36376"/>
    <cellStyle name="Обычный 3 2 3 3 27" xfId="36377"/>
    <cellStyle name="Обычный 3 2 3 3 27 2" xfId="36378"/>
    <cellStyle name="Обычный 3 2 3 3 28" xfId="36379"/>
    <cellStyle name="Обычный 3 2 3 3 28 2" xfId="36380"/>
    <cellStyle name="Обычный 3 2 3 3 29" xfId="36381"/>
    <cellStyle name="Обычный 3 2 3 3 29 2" xfId="36382"/>
    <cellStyle name="Обычный 3 2 3 3 3" xfId="36383"/>
    <cellStyle name="Обычный 3 2 3 3 3 2" xfId="36384"/>
    <cellStyle name="Обычный 3 2 3 3 30" xfId="36385"/>
    <cellStyle name="Обычный 3 2 3 3 30 2" xfId="36386"/>
    <cellStyle name="Обычный 3 2 3 3 31" xfId="36387"/>
    <cellStyle name="Обычный 3 2 3 3 31 2" xfId="36388"/>
    <cellStyle name="Обычный 3 2 3 3 32" xfId="36389"/>
    <cellStyle name="Обычный 3 2 3 3 32 2" xfId="36390"/>
    <cellStyle name="Обычный 3 2 3 3 33" xfId="36391"/>
    <cellStyle name="Обычный 3 2 3 3 33 2" xfId="36392"/>
    <cellStyle name="Обычный 3 2 3 3 34" xfId="36393"/>
    <cellStyle name="Обычный 3 2 3 3 34 2" xfId="36394"/>
    <cellStyle name="Обычный 3 2 3 3 35" xfId="36395"/>
    <cellStyle name="Обычный 3 2 3 3 4" xfId="36396"/>
    <cellStyle name="Обычный 3 2 3 3 4 2" xfId="36397"/>
    <cellStyle name="Обычный 3 2 3 3 5" xfId="36398"/>
    <cellStyle name="Обычный 3 2 3 3 5 2" xfId="36399"/>
    <cellStyle name="Обычный 3 2 3 3 6" xfId="36400"/>
    <cellStyle name="Обычный 3 2 3 3 6 2" xfId="36401"/>
    <cellStyle name="Обычный 3 2 3 3 7" xfId="36402"/>
    <cellStyle name="Обычный 3 2 3 3 7 2" xfId="36403"/>
    <cellStyle name="Обычный 3 2 3 3 8" xfId="36404"/>
    <cellStyle name="Обычный 3 2 3 3 8 2" xfId="36405"/>
    <cellStyle name="Обычный 3 2 3 3 9" xfId="36406"/>
    <cellStyle name="Обычный 3 2 3 3 9 2" xfId="36407"/>
    <cellStyle name="Обычный 3 2 3 30" xfId="36408"/>
    <cellStyle name="Обычный 3 2 3 30 2" xfId="36409"/>
    <cellStyle name="Обычный 3 2 3 31" xfId="36410"/>
    <cellStyle name="Обычный 3 2 3 31 2" xfId="36411"/>
    <cellStyle name="Обычный 3 2 3 32" xfId="36412"/>
    <cellStyle name="Обычный 3 2 3 32 2" xfId="36413"/>
    <cellStyle name="Обычный 3 2 3 33" xfId="36414"/>
    <cellStyle name="Обычный 3 2 3 33 2" xfId="36415"/>
    <cellStyle name="Обычный 3 2 3 34" xfId="36416"/>
    <cellStyle name="Обычный 3 2 3 34 2" xfId="36417"/>
    <cellStyle name="Обычный 3 2 3 35" xfId="36418"/>
    <cellStyle name="Обычный 3 2 3 35 2" xfId="36419"/>
    <cellStyle name="Обычный 3 2 3 36" xfId="36420"/>
    <cellStyle name="Обычный 3 2 3 36 2" xfId="36421"/>
    <cellStyle name="Обычный 3 2 3 37" xfId="36422"/>
    <cellStyle name="Обычный 3 2 3 37 2" xfId="36423"/>
    <cellStyle name="Обычный 3 2 3 38" xfId="36424"/>
    <cellStyle name="Обычный 3 2 3 4" xfId="36425"/>
    <cellStyle name="Обычный 3 2 3 4 2" xfId="36426"/>
    <cellStyle name="Обычный 3 2 3 5" xfId="36427"/>
    <cellStyle name="Обычный 3 2 3 5 2" xfId="36428"/>
    <cellStyle name="Обычный 3 2 3 6" xfId="36429"/>
    <cellStyle name="Обычный 3 2 3 6 2" xfId="36430"/>
    <cellStyle name="Обычный 3 2 3 7" xfId="36431"/>
    <cellStyle name="Обычный 3 2 3 7 2" xfId="36432"/>
    <cellStyle name="Обычный 3 2 3 8" xfId="36433"/>
    <cellStyle name="Обычный 3 2 3 8 2" xfId="36434"/>
    <cellStyle name="Обычный 3 2 3 9" xfId="36435"/>
    <cellStyle name="Обычный 3 2 3 9 2" xfId="36436"/>
    <cellStyle name="Обычный 3 2 4" xfId="36437"/>
    <cellStyle name="Обычный 3 2 4 10" xfId="36438"/>
    <cellStyle name="Обычный 3 2 4 10 2" xfId="36439"/>
    <cellStyle name="Обычный 3 2 4 11" xfId="36440"/>
    <cellStyle name="Обычный 3 2 4 11 2" xfId="36441"/>
    <cellStyle name="Обычный 3 2 4 12" xfId="36442"/>
    <cellStyle name="Обычный 3 2 4 12 2" xfId="36443"/>
    <cellStyle name="Обычный 3 2 4 13" xfId="36444"/>
    <cellStyle name="Обычный 3 2 4 13 2" xfId="36445"/>
    <cellStyle name="Обычный 3 2 4 14" xfId="36446"/>
    <cellStyle name="Обычный 3 2 4 14 2" xfId="36447"/>
    <cellStyle name="Обычный 3 2 4 15" xfId="36448"/>
    <cellStyle name="Обычный 3 2 4 15 2" xfId="36449"/>
    <cellStyle name="Обычный 3 2 4 16" xfId="36450"/>
    <cellStyle name="Обычный 3 2 4 16 2" xfId="36451"/>
    <cellStyle name="Обычный 3 2 4 17" xfId="36452"/>
    <cellStyle name="Обычный 3 2 4 17 2" xfId="36453"/>
    <cellStyle name="Обычный 3 2 4 18" xfId="36454"/>
    <cellStyle name="Обычный 3 2 4 18 2" xfId="36455"/>
    <cellStyle name="Обычный 3 2 4 19" xfId="36456"/>
    <cellStyle name="Обычный 3 2 4 19 2" xfId="36457"/>
    <cellStyle name="Обычный 3 2 4 2" xfId="36458"/>
    <cellStyle name="Обычный 3 2 4 2 10" xfId="36459"/>
    <cellStyle name="Обычный 3 2 4 2 10 2" xfId="36460"/>
    <cellStyle name="Обычный 3 2 4 2 11" xfId="36461"/>
    <cellStyle name="Обычный 3 2 4 2 11 2" xfId="36462"/>
    <cellStyle name="Обычный 3 2 4 2 12" xfId="36463"/>
    <cellStyle name="Обычный 3 2 4 2 12 2" xfId="36464"/>
    <cellStyle name="Обычный 3 2 4 2 13" xfId="36465"/>
    <cellStyle name="Обычный 3 2 4 2 13 2" xfId="36466"/>
    <cellStyle name="Обычный 3 2 4 2 14" xfId="36467"/>
    <cellStyle name="Обычный 3 2 4 2 14 2" xfId="36468"/>
    <cellStyle name="Обычный 3 2 4 2 15" xfId="36469"/>
    <cellStyle name="Обычный 3 2 4 2 15 2" xfId="36470"/>
    <cellStyle name="Обычный 3 2 4 2 16" xfId="36471"/>
    <cellStyle name="Обычный 3 2 4 2 16 2" xfId="36472"/>
    <cellStyle name="Обычный 3 2 4 2 17" xfId="36473"/>
    <cellStyle name="Обычный 3 2 4 2 17 2" xfId="36474"/>
    <cellStyle name="Обычный 3 2 4 2 18" xfId="36475"/>
    <cellStyle name="Обычный 3 2 4 2 18 2" xfId="36476"/>
    <cellStyle name="Обычный 3 2 4 2 19" xfId="36477"/>
    <cellStyle name="Обычный 3 2 4 2 19 2" xfId="36478"/>
    <cellStyle name="Обычный 3 2 4 2 2" xfId="36479"/>
    <cellStyle name="Обычный 3 2 4 2 2 2" xfId="36480"/>
    <cellStyle name="Обычный 3 2 4 2 20" xfId="36481"/>
    <cellStyle name="Обычный 3 2 4 2 20 2" xfId="36482"/>
    <cellStyle name="Обычный 3 2 4 2 21" xfId="36483"/>
    <cellStyle name="Обычный 3 2 4 2 21 2" xfId="36484"/>
    <cellStyle name="Обычный 3 2 4 2 22" xfId="36485"/>
    <cellStyle name="Обычный 3 2 4 2 22 2" xfId="36486"/>
    <cellStyle name="Обычный 3 2 4 2 23" xfId="36487"/>
    <cellStyle name="Обычный 3 2 4 2 23 2" xfId="36488"/>
    <cellStyle name="Обычный 3 2 4 2 24" xfId="36489"/>
    <cellStyle name="Обычный 3 2 4 2 24 2" xfId="36490"/>
    <cellStyle name="Обычный 3 2 4 2 25" xfId="36491"/>
    <cellStyle name="Обычный 3 2 4 2 25 2" xfId="36492"/>
    <cellStyle name="Обычный 3 2 4 2 26" xfId="36493"/>
    <cellStyle name="Обычный 3 2 4 2 26 2" xfId="36494"/>
    <cellStyle name="Обычный 3 2 4 2 27" xfId="36495"/>
    <cellStyle name="Обычный 3 2 4 2 27 2" xfId="36496"/>
    <cellStyle name="Обычный 3 2 4 2 28" xfId="36497"/>
    <cellStyle name="Обычный 3 2 4 2 28 2" xfId="36498"/>
    <cellStyle name="Обычный 3 2 4 2 29" xfId="36499"/>
    <cellStyle name="Обычный 3 2 4 2 29 2" xfId="36500"/>
    <cellStyle name="Обычный 3 2 4 2 3" xfId="36501"/>
    <cellStyle name="Обычный 3 2 4 2 3 2" xfId="36502"/>
    <cellStyle name="Обычный 3 2 4 2 30" xfId="36503"/>
    <cellStyle name="Обычный 3 2 4 2 30 2" xfId="36504"/>
    <cellStyle name="Обычный 3 2 4 2 31" xfId="36505"/>
    <cellStyle name="Обычный 3 2 4 2 31 2" xfId="36506"/>
    <cellStyle name="Обычный 3 2 4 2 32" xfId="36507"/>
    <cellStyle name="Обычный 3 2 4 2 32 2" xfId="36508"/>
    <cellStyle name="Обычный 3 2 4 2 33" xfId="36509"/>
    <cellStyle name="Обычный 3 2 4 2 33 2" xfId="36510"/>
    <cellStyle name="Обычный 3 2 4 2 34" xfId="36511"/>
    <cellStyle name="Обычный 3 2 4 2 34 2" xfId="36512"/>
    <cellStyle name="Обычный 3 2 4 2 35" xfId="36513"/>
    <cellStyle name="Обычный 3 2 4 2 4" xfId="36514"/>
    <cellStyle name="Обычный 3 2 4 2 4 2" xfId="36515"/>
    <cellStyle name="Обычный 3 2 4 2 5" xfId="36516"/>
    <cellStyle name="Обычный 3 2 4 2 5 2" xfId="36517"/>
    <cellStyle name="Обычный 3 2 4 2 6" xfId="36518"/>
    <cellStyle name="Обычный 3 2 4 2 6 2" xfId="36519"/>
    <cellStyle name="Обычный 3 2 4 2 7" xfId="36520"/>
    <cellStyle name="Обычный 3 2 4 2 7 2" xfId="36521"/>
    <cellStyle name="Обычный 3 2 4 2 8" xfId="36522"/>
    <cellStyle name="Обычный 3 2 4 2 8 2" xfId="36523"/>
    <cellStyle name="Обычный 3 2 4 2 9" xfId="36524"/>
    <cellStyle name="Обычный 3 2 4 2 9 2" xfId="36525"/>
    <cellStyle name="Обычный 3 2 4 20" xfId="36526"/>
    <cellStyle name="Обычный 3 2 4 20 2" xfId="36527"/>
    <cellStyle name="Обычный 3 2 4 21" xfId="36528"/>
    <cellStyle name="Обычный 3 2 4 21 2" xfId="36529"/>
    <cellStyle name="Обычный 3 2 4 22" xfId="36530"/>
    <cellStyle name="Обычный 3 2 4 22 2" xfId="36531"/>
    <cellStyle name="Обычный 3 2 4 23" xfId="36532"/>
    <cellStyle name="Обычный 3 2 4 23 2" xfId="36533"/>
    <cellStyle name="Обычный 3 2 4 24" xfId="36534"/>
    <cellStyle name="Обычный 3 2 4 24 2" xfId="36535"/>
    <cellStyle name="Обычный 3 2 4 25" xfId="36536"/>
    <cellStyle name="Обычный 3 2 4 25 2" xfId="36537"/>
    <cellStyle name="Обычный 3 2 4 26" xfId="36538"/>
    <cellStyle name="Обычный 3 2 4 26 2" xfId="36539"/>
    <cellStyle name="Обычный 3 2 4 27" xfId="36540"/>
    <cellStyle name="Обычный 3 2 4 27 2" xfId="36541"/>
    <cellStyle name="Обычный 3 2 4 28" xfId="36542"/>
    <cellStyle name="Обычный 3 2 4 28 2" xfId="36543"/>
    <cellStyle name="Обычный 3 2 4 29" xfId="36544"/>
    <cellStyle name="Обычный 3 2 4 29 2" xfId="36545"/>
    <cellStyle name="Обычный 3 2 4 3" xfId="36546"/>
    <cellStyle name="Обычный 3 2 4 3 2" xfId="36547"/>
    <cellStyle name="Обычный 3 2 4 30" xfId="36548"/>
    <cellStyle name="Обычный 3 2 4 30 2" xfId="36549"/>
    <cellStyle name="Обычный 3 2 4 31" xfId="36550"/>
    <cellStyle name="Обычный 3 2 4 31 2" xfId="36551"/>
    <cellStyle name="Обычный 3 2 4 32" xfId="36552"/>
    <cellStyle name="Обычный 3 2 4 32 2" xfId="36553"/>
    <cellStyle name="Обычный 3 2 4 33" xfId="36554"/>
    <cellStyle name="Обычный 3 2 4 33 2" xfId="36555"/>
    <cellStyle name="Обычный 3 2 4 34" xfId="36556"/>
    <cellStyle name="Обычный 3 2 4 34 2" xfId="36557"/>
    <cellStyle name="Обычный 3 2 4 35" xfId="36558"/>
    <cellStyle name="Обычный 3 2 4 35 2" xfId="36559"/>
    <cellStyle name="Обычный 3 2 4 36" xfId="36560"/>
    <cellStyle name="Обычный 3 2 4 36 2" xfId="36561"/>
    <cellStyle name="Обычный 3 2 4 37" xfId="36562"/>
    <cellStyle name="Обычный 3 2 4 4" xfId="36563"/>
    <cellStyle name="Обычный 3 2 4 4 2" xfId="36564"/>
    <cellStyle name="Обычный 3 2 4 5" xfId="36565"/>
    <cellStyle name="Обычный 3 2 4 5 2" xfId="36566"/>
    <cellStyle name="Обычный 3 2 4 6" xfId="36567"/>
    <cellStyle name="Обычный 3 2 4 6 2" xfId="36568"/>
    <cellStyle name="Обычный 3 2 4 7" xfId="36569"/>
    <cellStyle name="Обычный 3 2 4 7 2" xfId="36570"/>
    <cellStyle name="Обычный 3 2 4 8" xfId="36571"/>
    <cellStyle name="Обычный 3 2 4 8 2" xfId="36572"/>
    <cellStyle name="Обычный 3 2 4 9" xfId="36573"/>
    <cellStyle name="Обычный 3 2 4 9 2" xfId="36574"/>
    <cellStyle name="Обычный 3 2 5" xfId="36575"/>
    <cellStyle name="Обычный 3 2 5 10" xfId="36576"/>
    <cellStyle name="Обычный 3 2 5 10 2" xfId="36577"/>
    <cellStyle name="Обычный 3 2 5 11" xfId="36578"/>
    <cellStyle name="Обычный 3 2 5 11 2" xfId="36579"/>
    <cellStyle name="Обычный 3 2 5 12" xfId="36580"/>
    <cellStyle name="Обычный 3 2 5 12 2" xfId="36581"/>
    <cellStyle name="Обычный 3 2 5 13" xfId="36582"/>
    <cellStyle name="Обычный 3 2 5 13 2" xfId="36583"/>
    <cellStyle name="Обычный 3 2 5 14" xfId="36584"/>
    <cellStyle name="Обычный 3 2 5 14 2" xfId="36585"/>
    <cellStyle name="Обычный 3 2 5 15" xfId="36586"/>
    <cellStyle name="Обычный 3 2 5 15 2" xfId="36587"/>
    <cellStyle name="Обычный 3 2 5 16" xfId="36588"/>
    <cellStyle name="Обычный 3 2 5 16 2" xfId="36589"/>
    <cellStyle name="Обычный 3 2 5 17" xfId="36590"/>
    <cellStyle name="Обычный 3 2 5 17 2" xfId="36591"/>
    <cellStyle name="Обычный 3 2 5 18" xfId="36592"/>
    <cellStyle name="Обычный 3 2 5 18 2" xfId="36593"/>
    <cellStyle name="Обычный 3 2 5 19" xfId="36594"/>
    <cellStyle name="Обычный 3 2 5 19 2" xfId="36595"/>
    <cellStyle name="Обычный 3 2 5 2" xfId="36596"/>
    <cellStyle name="Обычный 3 2 5 2 10" xfId="36597"/>
    <cellStyle name="Обычный 3 2 5 2 10 2" xfId="36598"/>
    <cellStyle name="Обычный 3 2 5 2 11" xfId="36599"/>
    <cellStyle name="Обычный 3 2 5 2 11 2" xfId="36600"/>
    <cellStyle name="Обычный 3 2 5 2 12" xfId="36601"/>
    <cellStyle name="Обычный 3 2 5 2 12 2" xfId="36602"/>
    <cellStyle name="Обычный 3 2 5 2 13" xfId="36603"/>
    <cellStyle name="Обычный 3 2 5 2 13 2" xfId="36604"/>
    <cellStyle name="Обычный 3 2 5 2 14" xfId="36605"/>
    <cellStyle name="Обычный 3 2 5 2 14 2" xfId="36606"/>
    <cellStyle name="Обычный 3 2 5 2 15" xfId="36607"/>
    <cellStyle name="Обычный 3 2 5 2 15 2" xfId="36608"/>
    <cellStyle name="Обычный 3 2 5 2 16" xfId="36609"/>
    <cellStyle name="Обычный 3 2 5 2 16 2" xfId="36610"/>
    <cellStyle name="Обычный 3 2 5 2 17" xfId="36611"/>
    <cellStyle name="Обычный 3 2 5 2 17 2" xfId="36612"/>
    <cellStyle name="Обычный 3 2 5 2 18" xfId="36613"/>
    <cellStyle name="Обычный 3 2 5 2 18 2" xfId="36614"/>
    <cellStyle name="Обычный 3 2 5 2 19" xfId="36615"/>
    <cellStyle name="Обычный 3 2 5 2 19 2" xfId="36616"/>
    <cellStyle name="Обычный 3 2 5 2 2" xfId="36617"/>
    <cellStyle name="Обычный 3 2 5 2 2 2" xfId="36618"/>
    <cellStyle name="Обычный 3 2 5 2 20" xfId="36619"/>
    <cellStyle name="Обычный 3 2 5 2 20 2" xfId="36620"/>
    <cellStyle name="Обычный 3 2 5 2 21" xfId="36621"/>
    <cellStyle name="Обычный 3 2 5 2 21 2" xfId="36622"/>
    <cellStyle name="Обычный 3 2 5 2 22" xfId="36623"/>
    <cellStyle name="Обычный 3 2 5 2 22 2" xfId="36624"/>
    <cellStyle name="Обычный 3 2 5 2 23" xfId="36625"/>
    <cellStyle name="Обычный 3 2 5 2 23 2" xfId="36626"/>
    <cellStyle name="Обычный 3 2 5 2 24" xfId="36627"/>
    <cellStyle name="Обычный 3 2 5 2 24 2" xfId="36628"/>
    <cellStyle name="Обычный 3 2 5 2 25" xfId="36629"/>
    <cellStyle name="Обычный 3 2 5 2 25 2" xfId="36630"/>
    <cellStyle name="Обычный 3 2 5 2 26" xfId="36631"/>
    <cellStyle name="Обычный 3 2 5 2 26 2" xfId="36632"/>
    <cellStyle name="Обычный 3 2 5 2 27" xfId="36633"/>
    <cellStyle name="Обычный 3 2 5 2 27 2" xfId="36634"/>
    <cellStyle name="Обычный 3 2 5 2 28" xfId="36635"/>
    <cellStyle name="Обычный 3 2 5 2 28 2" xfId="36636"/>
    <cellStyle name="Обычный 3 2 5 2 29" xfId="36637"/>
    <cellStyle name="Обычный 3 2 5 2 29 2" xfId="36638"/>
    <cellStyle name="Обычный 3 2 5 2 3" xfId="36639"/>
    <cellStyle name="Обычный 3 2 5 2 3 2" xfId="36640"/>
    <cellStyle name="Обычный 3 2 5 2 30" xfId="36641"/>
    <cellStyle name="Обычный 3 2 5 2 30 2" xfId="36642"/>
    <cellStyle name="Обычный 3 2 5 2 31" xfId="36643"/>
    <cellStyle name="Обычный 3 2 5 2 31 2" xfId="36644"/>
    <cellStyle name="Обычный 3 2 5 2 32" xfId="36645"/>
    <cellStyle name="Обычный 3 2 5 2 32 2" xfId="36646"/>
    <cellStyle name="Обычный 3 2 5 2 33" xfId="36647"/>
    <cellStyle name="Обычный 3 2 5 2 33 2" xfId="36648"/>
    <cellStyle name="Обычный 3 2 5 2 34" xfId="36649"/>
    <cellStyle name="Обычный 3 2 5 2 34 2" xfId="36650"/>
    <cellStyle name="Обычный 3 2 5 2 35" xfId="36651"/>
    <cellStyle name="Обычный 3 2 5 2 4" xfId="36652"/>
    <cellStyle name="Обычный 3 2 5 2 4 2" xfId="36653"/>
    <cellStyle name="Обычный 3 2 5 2 5" xfId="36654"/>
    <cellStyle name="Обычный 3 2 5 2 5 2" xfId="36655"/>
    <cellStyle name="Обычный 3 2 5 2 6" xfId="36656"/>
    <cellStyle name="Обычный 3 2 5 2 6 2" xfId="36657"/>
    <cellStyle name="Обычный 3 2 5 2 7" xfId="36658"/>
    <cellStyle name="Обычный 3 2 5 2 7 2" xfId="36659"/>
    <cellStyle name="Обычный 3 2 5 2 8" xfId="36660"/>
    <cellStyle name="Обычный 3 2 5 2 8 2" xfId="36661"/>
    <cellStyle name="Обычный 3 2 5 2 9" xfId="36662"/>
    <cellStyle name="Обычный 3 2 5 2 9 2" xfId="36663"/>
    <cellStyle name="Обычный 3 2 5 20" xfId="36664"/>
    <cellStyle name="Обычный 3 2 5 20 2" xfId="36665"/>
    <cellStyle name="Обычный 3 2 5 21" xfId="36666"/>
    <cellStyle name="Обычный 3 2 5 21 2" xfId="36667"/>
    <cellStyle name="Обычный 3 2 5 22" xfId="36668"/>
    <cellStyle name="Обычный 3 2 5 22 2" xfId="36669"/>
    <cellStyle name="Обычный 3 2 5 23" xfId="36670"/>
    <cellStyle name="Обычный 3 2 5 23 2" xfId="36671"/>
    <cellStyle name="Обычный 3 2 5 24" xfId="36672"/>
    <cellStyle name="Обычный 3 2 5 24 2" xfId="36673"/>
    <cellStyle name="Обычный 3 2 5 25" xfId="36674"/>
    <cellStyle name="Обычный 3 2 5 25 2" xfId="36675"/>
    <cellStyle name="Обычный 3 2 5 26" xfId="36676"/>
    <cellStyle name="Обычный 3 2 5 26 2" xfId="36677"/>
    <cellStyle name="Обычный 3 2 5 27" xfId="36678"/>
    <cellStyle name="Обычный 3 2 5 27 2" xfId="36679"/>
    <cellStyle name="Обычный 3 2 5 28" xfId="36680"/>
    <cellStyle name="Обычный 3 2 5 28 2" xfId="36681"/>
    <cellStyle name="Обычный 3 2 5 29" xfId="36682"/>
    <cellStyle name="Обычный 3 2 5 29 2" xfId="36683"/>
    <cellStyle name="Обычный 3 2 5 3" xfId="36684"/>
    <cellStyle name="Обычный 3 2 5 3 2" xfId="36685"/>
    <cellStyle name="Обычный 3 2 5 30" xfId="36686"/>
    <cellStyle name="Обычный 3 2 5 30 2" xfId="36687"/>
    <cellStyle name="Обычный 3 2 5 31" xfId="36688"/>
    <cellStyle name="Обычный 3 2 5 31 2" xfId="36689"/>
    <cellStyle name="Обычный 3 2 5 32" xfId="36690"/>
    <cellStyle name="Обычный 3 2 5 32 2" xfId="36691"/>
    <cellStyle name="Обычный 3 2 5 33" xfId="36692"/>
    <cellStyle name="Обычный 3 2 5 33 2" xfId="36693"/>
    <cellStyle name="Обычный 3 2 5 34" xfId="36694"/>
    <cellStyle name="Обычный 3 2 5 34 2" xfId="36695"/>
    <cellStyle name="Обычный 3 2 5 35" xfId="36696"/>
    <cellStyle name="Обычный 3 2 5 35 2" xfId="36697"/>
    <cellStyle name="Обычный 3 2 5 36" xfId="36698"/>
    <cellStyle name="Обычный 3 2 5 36 2" xfId="36699"/>
    <cellStyle name="Обычный 3 2 5 37" xfId="36700"/>
    <cellStyle name="Обычный 3 2 5 4" xfId="36701"/>
    <cellStyle name="Обычный 3 2 5 4 2" xfId="36702"/>
    <cellStyle name="Обычный 3 2 5 5" xfId="36703"/>
    <cellStyle name="Обычный 3 2 5 5 2" xfId="36704"/>
    <cellStyle name="Обычный 3 2 5 6" xfId="36705"/>
    <cellStyle name="Обычный 3 2 5 6 2" xfId="36706"/>
    <cellStyle name="Обычный 3 2 5 7" xfId="36707"/>
    <cellStyle name="Обычный 3 2 5 7 2" xfId="36708"/>
    <cellStyle name="Обычный 3 2 5 8" xfId="36709"/>
    <cellStyle name="Обычный 3 2 5 8 2" xfId="36710"/>
    <cellStyle name="Обычный 3 2 5 9" xfId="36711"/>
    <cellStyle name="Обычный 3 2 5 9 2" xfId="36712"/>
    <cellStyle name="Обычный 3 2 6" xfId="36713"/>
    <cellStyle name="Обычный 3 2 7" xfId="36714"/>
    <cellStyle name="Обычный 3 2 8" xfId="36715"/>
    <cellStyle name="Обычный 3 2 9" xfId="53249"/>
    <cellStyle name="Обычный 3 2_! Выручка сбыт 2014(изм.потериМРСК)" xfId="36716"/>
    <cellStyle name="Обычный 3 20" xfId="36717"/>
    <cellStyle name="Обычный 3 21" xfId="36718"/>
    <cellStyle name="Обычный 3 3" xfId="36719"/>
    <cellStyle name="Обычный 3 3 2" xfId="36720"/>
    <cellStyle name="Обычный 3 3 2 10" xfId="36721"/>
    <cellStyle name="Обычный 3 3 2 10 2" xfId="36722"/>
    <cellStyle name="Обычный 3 3 2 11" xfId="36723"/>
    <cellStyle name="Обычный 3 3 2 11 2" xfId="36724"/>
    <cellStyle name="Обычный 3 3 2 12" xfId="36725"/>
    <cellStyle name="Обычный 3 3 2 12 2" xfId="36726"/>
    <cellStyle name="Обычный 3 3 2 13" xfId="36727"/>
    <cellStyle name="Обычный 3 3 2 13 2" xfId="36728"/>
    <cellStyle name="Обычный 3 3 2 14" xfId="36729"/>
    <cellStyle name="Обычный 3 3 2 14 2" xfId="36730"/>
    <cellStyle name="Обычный 3 3 2 15" xfId="36731"/>
    <cellStyle name="Обычный 3 3 2 15 2" xfId="36732"/>
    <cellStyle name="Обычный 3 3 2 16" xfId="36733"/>
    <cellStyle name="Обычный 3 3 2 16 2" xfId="36734"/>
    <cellStyle name="Обычный 3 3 2 17" xfId="36735"/>
    <cellStyle name="Обычный 3 3 2 17 2" xfId="36736"/>
    <cellStyle name="Обычный 3 3 2 18" xfId="36737"/>
    <cellStyle name="Обычный 3 3 2 18 2" xfId="36738"/>
    <cellStyle name="Обычный 3 3 2 19" xfId="36739"/>
    <cellStyle name="Обычный 3 3 2 19 2" xfId="36740"/>
    <cellStyle name="Обычный 3 3 2 2" xfId="36741"/>
    <cellStyle name="Обычный 3 3 2 2 10" xfId="36742"/>
    <cellStyle name="Обычный 3 3 2 2 10 2" xfId="36743"/>
    <cellStyle name="Обычный 3 3 2 2 11" xfId="36744"/>
    <cellStyle name="Обычный 3 3 2 2 11 2" xfId="36745"/>
    <cellStyle name="Обычный 3 3 2 2 12" xfId="36746"/>
    <cellStyle name="Обычный 3 3 2 2 12 2" xfId="36747"/>
    <cellStyle name="Обычный 3 3 2 2 13" xfId="36748"/>
    <cellStyle name="Обычный 3 3 2 2 13 2" xfId="36749"/>
    <cellStyle name="Обычный 3 3 2 2 14" xfId="36750"/>
    <cellStyle name="Обычный 3 3 2 2 14 2" xfId="36751"/>
    <cellStyle name="Обычный 3 3 2 2 15" xfId="36752"/>
    <cellStyle name="Обычный 3 3 2 2 15 2" xfId="36753"/>
    <cellStyle name="Обычный 3 3 2 2 16" xfId="36754"/>
    <cellStyle name="Обычный 3 3 2 2 16 2" xfId="36755"/>
    <cellStyle name="Обычный 3 3 2 2 17" xfId="36756"/>
    <cellStyle name="Обычный 3 3 2 2 17 2" xfId="36757"/>
    <cellStyle name="Обычный 3 3 2 2 18" xfId="36758"/>
    <cellStyle name="Обычный 3 3 2 2 18 2" xfId="36759"/>
    <cellStyle name="Обычный 3 3 2 2 19" xfId="36760"/>
    <cellStyle name="Обычный 3 3 2 2 19 2" xfId="36761"/>
    <cellStyle name="Обычный 3 3 2 2 2" xfId="36762"/>
    <cellStyle name="Обычный 3 3 2 2 2 2" xfId="36763"/>
    <cellStyle name="Обычный 3 3 2 2 20" xfId="36764"/>
    <cellStyle name="Обычный 3 3 2 2 20 2" xfId="36765"/>
    <cellStyle name="Обычный 3 3 2 2 21" xfId="36766"/>
    <cellStyle name="Обычный 3 3 2 2 21 2" xfId="36767"/>
    <cellStyle name="Обычный 3 3 2 2 22" xfId="36768"/>
    <cellStyle name="Обычный 3 3 2 2 22 2" xfId="36769"/>
    <cellStyle name="Обычный 3 3 2 2 23" xfId="36770"/>
    <cellStyle name="Обычный 3 3 2 2 23 2" xfId="36771"/>
    <cellStyle name="Обычный 3 3 2 2 24" xfId="36772"/>
    <cellStyle name="Обычный 3 3 2 2 24 2" xfId="36773"/>
    <cellStyle name="Обычный 3 3 2 2 25" xfId="36774"/>
    <cellStyle name="Обычный 3 3 2 2 25 2" xfId="36775"/>
    <cellStyle name="Обычный 3 3 2 2 26" xfId="36776"/>
    <cellStyle name="Обычный 3 3 2 2 26 2" xfId="36777"/>
    <cellStyle name="Обычный 3 3 2 2 27" xfId="36778"/>
    <cellStyle name="Обычный 3 3 2 2 27 2" xfId="36779"/>
    <cellStyle name="Обычный 3 3 2 2 28" xfId="36780"/>
    <cellStyle name="Обычный 3 3 2 2 28 2" xfId="36781"/>
    <cellStyle name="Обычный 3 3 2 2 29" xfId="36782"/>
    <cellStyle name="Обычный 3 3 2 2 29 2" xfId="36783"/>
    <cellStyle name="Обычный 3 3 2 2 3" xfId="36784"/>
    <cellStyle name="Обычный 3 3 2 2 3 2" xfId="36785"/>
    <cellStyle name="Обычный 3 3 2 2 30" xfId="36786"/>
    <cellStyle name="Обычный 3 3 2 2 30 2" xfId="36787"/>
    <cellStyle name="Обычный 3 3 2 2 31" xfId="36788"/>
    <cellStyle name="Обычный 3 3 2 2 31 2" xfId="36789"/>
    <cellStyle name="Обычный 3 3 2 2 32" xfId="36790"/>
    <cellStyle name="Обычный 3 3 2 2 32 2" xfId="36791"/>
    <cellStyle name="Обычный 3 3 2 2 33" xfId="36792"/>
    <cellStyle name="Обычный 3 3 2 2 33 2" xfId="36793"/>
    <cellStyle name="Обычный 3 3 2 2 34" xfId="36794"/>
    <cellStyle name="Обычный 3 3 2 2 34 2" xfId="36795"/>
    <cellStyle name="Обычный 3 3 2 2 35" xfId="36796"/>
    <cellStyle name="Обычный 3 3 2 2 4" xfId="36797"/>
    <cellStyle name="Обычный 3 3 2 2 4 2" xfId="36798"/>
    <cellStyle name="Обычный 3 3 2 2 5" xfId="36799"/>
    <cellStyle name="Обычный 3 3 2 2 5 2" xfId="36800"/>
    <cellStyle name="Обычный 3 3 2 2 6" xfId="36801"/>
    <cellStyle name="Обычный 3 3 2 2 6 2" xfId="36802"/>
    <cellStyle name="Обычный 3 3 2 2 7" xfId="36803"/>
    <cellStyle name="Обычный 3 3 2 2 7 2" xfId="36804"/>
    <cellStyle name="Обычный 3 3 2 2 8" xfId="36805"/>
    <cellStyle name="Обычный 3 3 2 2 8 2" xfId="36806"/>
    <cellStyle name="Обычный 3 3 2 2 9" xfId="36807"/>
    <cellStyle name="Обычный 3 3 2 2 9 2" xfId="36808"/>
    <cellStyle name="Обычный 3 3 2 20" xfId="36809"/>
    <cellStyle name="Обычный 3 3 2 20 2" xfId="36810"/>
    <cellStyle name="Обычный 3 3 2 21" xfId="36811"/>
    <cellStyle name="Обычный 3 3 2 21 2" xfId="36812"/>
    <cellStyle name="Обычный 3 3 2 22" xfId="36813"/>
    <cellStyle name="Обычный 3 3 2 22 2" xfId="36814"/>
    <cellStyle name="Обычный 3 3 2 23" xfId="36815"/>
    <cellStyle name="Обычный 3 3 2 23 2" xfId="36816"/>
    <cellStyle name="Обычный 3 3 2 24" xfId="36817"/>
    <cellStyle name="Обычный 3 3 2 24 2" xfId="36818"/>
    <cellStyle name="Обычный 3 3 2 25" xfId="36819"/>
    <cellStyle name="Обычный 3 3 2 25 2" xfId="36820"/>
    <cellStyle name="Обычный 3 3 2 26" xfId="36821"/>
    <cellStyle name="Обычный 3 3 2 26 2" xfId="36822"/>
    <cellStyle name="Обычный 3 3 2 27" xfId="36823"/>
    <cellStyle name="Обычный 3 3 2 27 2" xfId="36824"/>
    <cellStyle name="Обычный 3 3 2 28" xfId="36825"/>
    <cellStyle name="Обычный 3 3 2 28 2" xfId="36826"/>
    <cellStyle name="Обычный 3 3 2 29" xfId="36827"/>
    <cellStyle name="Обычный 3 3 2 29 2" xfId="36828"/>
    <cellStyle name="Обычный 3 3 2 3" xfId="36829"/>
    <cellStyle name="Обычный 3 3 2 3 2" xfId="36830"/>
    <cellStyle name="Обычный 3 3 2 30" xfId="36831"/>
    <cellStyle name="Обычный 3 3 2 30 2" xfId="36832"/>
    <cellStyle name="Обычный 3 3 2 31" xfId="36833"/>
    <cellStyle name="Обычный 3 3 2 31 2" xfId="36834"/>
    <cellStyle name="Обычный 3 3 2 32" xfId="36835"/>
    <cellStyle name="Обычный 3 3 2 32 2" xfId="36836"/>
    <cellStyle name="Обычный 3 3 2 33" xfId="36837"/>
    <cellStyle name="Обычный 3 3 2 33 2" xfId="36838"/>
    <cellStyle name="Обычный 3 3 2 34" xfId="36839"/>
    <cellStyle name="Обычный 3 3 2 34 2" xfId="36840"/>
    <cellStyle name="Обычный 3 3 2 35" xfId="36841"/>
    <cellStyle name="Обычный 3 3 2 35 2" xfId="36842"/>
    <cellStyle name="Обычный 3 3 2 36" xfId="36843"/>
    <cellStyle name="Обычный 3 3 2 36 2" xfId="36844"/>
    <cellStyle name="Обычный 3 3 2 37" xfId="36845"/>
    <cellStyle name="Обычный 3 3 2 4" xfId="36846"/>
    <cellStyle name="Обычный 3 3 2 4 2" xfId="36847"/>
    <cellStyle name="Обычный 3 3 2 5" xfId="36848"/>
    <cellStyle name="Обычный 3 3 2 5 2" xfId="36849"/>
    <cellStyle name="Обычный 3 3 2 6" xfId="36850"/>
    <cellStyle name="Обычный 3 3 2 6 2" xfId="36851"/>
    <cellStyle name="Обычный 3 3 2 7" xfId="36852"/>
    <cellStyle name="Обычный 3 3 2 7 2" xfId="36853"/>
    <cellStyle name="Обычный 3 3 2 8" xfId="36854"/>
    <cellStyle name="Обычный 3 3 2 8 2" xfId="36855"/>
    <cellStyle name="Обычный 3 3 2 9" xfId="36856"/>
    <cellStyle name="Обычный 3 3 2 9 2" xfId="36857"/>
    <cellStyle name="Обычный 3 3 3" xfId="36858"/>
    <cellStyle name="Обычный 3 3 3 2" xfId="36859"/>
    <cellStyle name="Обычный 3 3 4" xfId="36860"/>
    <cellStyle name="Обычный 3 3 4 2" xfId="36861"/>
    <cellStyle name="Обычный 3 3 5" xfId="36862"/>
    <cellStyle name="Обычный 3 4" xfId="36863"/>
    <cellStyle name="Обычный 3 4 10" xfId="36864"/>
    <cellStyle name="Обычный 3 4 10 2" xfId="36865"/>
    <cellStyle name="Обычный 3 4 11" xfId="36866"/>
    <cellStyle name="Обычный 3 4 11 2" xfId="36867"/>
    <cellStyle name="Обычный 3 4 12" xfId="36868"/>
    <cellStyle name="Обычный 3 4 12 2" xfId="36869"/>
    <cellStyle name="Обычный 3 4 13" xfId="36870"/>
    <cellStyle name="Обычный 3 4 13 2" xfId="36871"/>
    <cellStyle name="Обычный 3 4 14" xfId="36872"/>
    <cellStyle name="Обычный 3 4 14 2" xfId="36873"/>
    <cellStyle name="Обычный 3 4 15" xfId="36874"/>
    <cellStyle name="Обычный 3 4 15 2" xfId="36875"/>
    <cellStyle name="Обычный 3 4 16" xfId="36876"/>
    <cellStyle name="Обычный 3 4 16 2" xfId="36877"/>
    <cellStyle name="Обычный 3 4 17" xfId="36878"/>
    <cellStyle name="Обычный 3 4 17 2" xfId="36879"/>
    <cellStyle name="Обычный 3 4 18" xfId="36880"/>
    <cellStyle name="Обычный 3 4 18 2" xfId="36881"/>
    <cellStyle name="Обычный 3 4 19" xfId="36882"/>
    <cellStyle name="Обычный 3 4 19 2" xfId="36883"/>
    <cellStyle name="Обычный 3 4 2" xfId="36884"/>
    <cellStyle name="Обычный 3 4 2 10" xfId="36885"/>
    <cellStyle name="Обычный 3 4 2 10 2" xfId="36886"/>
    <cellStyle name="Обычный 3 4 2 11" xfId="36887"/>
    <cellStyle name="Обычный 3 4 2 11 2" xfId="36888"/>
    <cellStyle name="Обычный 3 4 2 12" xfId="36889"/>
    <cellStyle name="Обычный 3 4 2 12 2" xfId="36890"/>
    <cellStyle name="Обычный 3 4 2 13" xfId="36891"/>
    <cellStyle name="Обычный 3 4 2 13 2" xfId="36892"/>
    <cellStyle name="Обычный 3 4 2 14" xfId="36893"/>
    <cellStyle name="Обычный 3 4 2 14 2" xfId="36894"/>
    <cellStyle name="Обычный 3 4 2 15" xfId="36895"/>
    <cellStyle name="Обычный 3 4 2 15 2" xfId="36896"/>
    <cellStyle name="Обычный 3 4 2 16" xfId="36897"/>
    <cellStyle name="Обычный 3 4 2 16 2" xfId="36898"/>
    <cellStyle name="Обычный 3 4 2 17" xfId="36899"/>
    <cellStyle name="Обычный 3 4 2 17 2" xfId="36900"/>
    <cellStyle name="Обычный 3 4 2 18" xfId="36901"/>
    <cellStyle name="Обычный 3 4 2 18 2" xfId="36902"/>
    <cellStyle name="Обычный 3 4 2 19" xfId="36903"/>
    <cellStyle name="Обычный 3 4 2 19 2" xfId="36904"/>
    <cellStyle name="Обычный 3 4 2 2" xfId="36905"/>
    <cellStyle name="Обычный 3 4 2 2 10" xfId="36906"/>
    <cellStyle name="Обычный 3 4 2 2 10 2" xfId="36907"/>
    <cellStyle name="Обычный 3 4 2 2 11" xfId="36908"/>
    <cellStyle name="Обычный 3 4 2 2 11 2" xfId="36909"/>
    <cellStyle name="Обычный 3 4 2 2 12" xfId="36910"/>
    <cellStyle name="Обычный 3 4 2 2 12 2" xfId="36911"/>
    <cellStyle name="Обычный 3 4 2 2 13" xfId="36912"/>
    <cellStyle name="Обычный 3 4 2 2 13 2" xfId="36913"/>
    <cellStyle name="Обычный 3 4 2 2 14" xfId="36914"/>
    <cellStyle name="Обычный 3 4 2 2 14 2" xfId="36915"/>
    <cellStyle name="Обычный 3 4 2 2 15" xfId="36916"/>
    <cellStyle name="Обычный 3 4 2 2 15 2" xfId="36917"/>
    <cellStyle name="Обычный 3 4 2 2 16" xfId="36918"/>
    <cellStyle name="Обычный 3 4 2 2 16 2" xfId="36919"/>
    <cellStyle name="Обычный 3 4 2 2 17" xfId="36920"/>
    <cellStyle name="Обычный 3 4 2 2 17 2" xfId="36921"/>
    <cellStyle name="Обычный 3 4 2 2 18" xfId="36922"/>
    <cellStyle name="Обычный 3 4 2 2 18 2" xfId="36923"/>
    <cellStyle name="Обычный 3 4 2 2 19" xfId="36924"/>
    <cellStyle name="Обычный 3 4 2 2 19 2" xfId="36925"/>
    <cellStyle name="Обычный 3 4 2 2 2" xfId="36926"/>
    <cellStyle name="Обычный 3 4 2 2 2 2" xfId="36927"/>
    <cellStyle name="Обычный 3 4 2 2 20" xfId="36928"/>
    <cellStyle name="Обычный 3 4 2 2 20 2" xfId="36929"/>
    <cellStyle name="Обычный 3 4 2 2 21" xfId="36930"/>
    <cellStyle name="Обычный 3 4 2 2 21 2" xfId="36931"/>
    <cellStyle name="Обычный 3 4 2 2 22" xfId="36932"/>
    <cellStyle name="Обычный 3 4 2 2 22 2" xfId="36933"/>
    <cellStyle name="Обычный 3 4 2 2 23" xfId="36934"/>
    <cellStyle name="Обычный 3 4 2 2 23 2" xfId="36935"/>
    <cellStyle name="Обычный 3 4 2 2 24" xfId="36936"/>
    <cellStyle name="Обычный 3 4 2 2 24 2" xfId="36937"/>
    <cellStyle name="Обычный 3 4 2 2 25" xfId="36938"/>
    <cellStyle name="Обычный 3 4 2 2 25 2" xfId="36939"/>
    <cellStyle name="Обычный 3 4 2 2 26" xfId="36940"/>
    <cellStyle name="Обычный 3 4 2 2 26 2" xfId="36941"/>
    <cellStyle name="Обычный 3 4 2 2 27" xfId="36942"/>
    <cellStyle name="Обычный 3 4 2 2 27 2" xfId="36943"/>
    <cellStyle name="Обычный 3 4 2 2 28" xfId="36944"/>
    <cellStyle name="Обычный 3 4 2 2 28 2" xfId="36945"/>
    <cellStyle name="Обычный 3 4 2 2 29" xfId="36946"/>
    <cellStyle name="Обычный 3 4 2 2 29 2" xfId="36947"/>
    <cellStyle name="Обычный 3 4 2 2 3" xfId="36948"/>
    <cellStyle name="Обычный 3 4 2 2 3 2" xfId="36949"/>
    <cellStyle name="Обычный 3 4 2 2 30" xfId="36950"/>
    <cellStyle name="Обычный 3 4 2 2 30 2" xfId="36951"/>
    <cellStyle name="Обычный 3 4 2 2 31" xfId="36952"/>
    <cellStyle name="Обычный 3 4 2 2 31 2" xfId="36953"/>
    <cellStyle name="Обычный 3 4 2 2 32" xfId="36954"/>
    <cellStyle name="Обычный 3 4 2 2 32 2" xfId="36955"/>
    <cellStyle name="Обычный 3 4 2 2 33" xfId="36956"/>
    <cellStyle name="Обычный 3 4 2 2 33 2" xfId="36957"/>
    <cellStyle name="Обычный 3 4 2 2 34" xfId="36958"/>
    <cellStyle name="Обычный 3 4 2 2 34 2" xfId="36959"/>
    <cellStyle name="Обычный 3 4 2 2 35" xfId="36960"/>
    <cellStyle name="Обычный 3 4 2 2 4" xfId="36961"/>
    <cellStyle name="Обычный 3 4 2 2 4 2" xfId="36962"/>
    <cellStyle name="Обычный 3 4 2 2 5" xfId="36963"/>
    <cellStyle name="Обычный 3 4 2 2 5 2" xfId="36964"/>
    <cellStyle name="Обычный 3 4 2 2 6" xfId="36965"/>
    <cellStyle name="Обычный 3 4 2 2 6 2" xfId="36966"/>
    <cellStyle name="Обычный 3 4 2 2 7" xfId="36967"/>
    <cellStyle name="Обычный 3 4 2 2 7 2" xfId="36968"/>
    <cellStyle name="Обычный 3 4 2 2 8" xfId="36969"/>
    <cellStyle name="Обычный 3 4 2 2 8 2" xfId="36970"/>
    <cellStyle name="Обычный 3 4 2 2 9" xfId="36971"/>
    <cellStyle name="Обычный 3 4 2 2 9 2" xfId="36972"/>
    <cellStyle name="Обычный 3 4 2 20" xfId="36973"/>
    <cellStyle name="Обычный 3 4 2 20 2" xfId="36974"/>
    <cellStyle name="Обычный 3 4 2 21" xfId="36975"/>
    <cellStyle name="Обычный 3 4 2 21 2" xfId="36976"/>
    <cellStyle name="Обычный 3 4 2 22" xfId="36977"/>
    <cellStyle name="Обычный 3 4 2 22 2" xfId="36978"/>
    <cellStyle name="Обычный 3 4 2 23" xfId="36979"/>
    <cellStyle name="Обычный 3 4 2 23 2" xfId="36980"/>
    <cellStyle name="Обычный 3 4 2 24" xfId="36981"/>
    <cellStyle name="Обычный 3 4 2 24 2" xfId="36982"/>
    <cellStyle name="Обычный 3 4 2 25" xfId="36983"/>
    <cellStyle name="Обычный 3 4 2 25 2" xfId="36984"/>
    <cellStyle name="Обычный 3 4 2 26" xfId="36985"/>
    <cellStyle name="Обычный 3 4 2 26 2" xfId="36986"/>
    <cellStyle name="Обычный 3 4 2 27" xfId="36987"/>
    <cellStyle name="Обычный 3 4 2 27 2" xfId="36988"/>
    <cellStyle name="Обычный 3 4 2 28" xfId="36989"/>
    <cellStyle name="Обычный 3 4 2 28 2" xfId="36990"/>
    <cellStyle name="Обычный 3 4 2 29" xfId="36991"/>
    <cellStyle name="Обычный 3 4 2 29 2" xfId="36992"/>
    <cellStyle name="Обычный 3 4 2 3" xfId="36993"/>
    <cellStyle name="Обычный 3 4 2 3 2" xfId="36994"/>
    <cellStyle name="Обычный 3 4 2 30" xfId="36995"/>
    <cellStyle name="Обычный 3 4 2 30 2" xfId="36996"/>
    <cellStyle name="Обычный 3 4 2 31" xfId="36997"/>
    <cellStyle name="Обычный 3 4 2 31 2" xfId="36998"/>
    <cellStyle name="Обычный 3 4 2 32" xfId="36999"/>
    <cellStyle name="Обычный 3 4 2 32 2" xfId="37000"/>
    <cellStyle name="Обычный 3 4 2 33" xfId="37001"/>
    <cellStyle name="Обычный 3 4 2 33 2" xfId="37002"/>
    <cellStyle name="Обычный 3 4 2 34" xfId="37003"/>
    <cellStyle name="Обычный 3 4 2 34 2" xfId="37004"/>
    <cellStyle name="Обычный 3 4 2 35" xfId="37005"/>
    <cellStyle name="Обычный 3 4 2 35 2" xfId="37006"/>
    <cellStyle name="Обычный 3 4 2 36" xfId="37007"/>
    <cellStyle name="Обычный 3 4 2 36 2" xfId="37008"/>
    <cellStyle name="Обычный 3 4 2 37" xfId="37009"/>
    <cellStyle name="Обычный 3 4 2 4" xfId="37010"/>
    <cellStyle name="Обычный 3 4 2 4 2" xfId="37011"/>
    <cellStyle name="Обычный 3 4 2 5" xfId="37012"/>
    <cellStyle name="Обычный 3 4 2 5 2" xfId="37013"/>
    <cellStyle name="Обычный 3 4 2 6" xfId="37014"/>
    <cellStyle name="Обычный 3 4 2 6 2" xfId="37015"/>
    <cellStyle name="Обычный 3 4 2 7" xfId="37016"/>
    <cellStyle name="Обычный 3 4 2 7 2" xfId="37017"/>
    <cellStyle name="Обычный 3 4 2 8" xfId="37018"/>
    <cellStyle name="Обычный 3 4 2 8 2" xfId="37019"/>
    <cellStyle name="Обычный 3 4 2 9" xfId="37020"/>
    <cellStyle name="Обычный 3 4 2 9 2" xfId="37021"/>
    <cellStyle name="Обычный 3 4 20" xfId="37022"/>
    <cellStyle name="Обычный 3 4 20 2" xfId="37023"/>
    <cellStyle name="Обычный 3 4 21" xfId="37024"/>
    <cellStyle name="Обычный 3 4 21 2" xfId="37025"/>
    <cellStyle name="Обычный 3 4 22" xfId="37026"/>
    <cellStyle name="Обычный 3 4 22 2" xfId="37027"/>
    <cellStyle name="Обычный 3 4 23" xfId="37028"/>
    <cellStyle name="Обычный 3 4 23 2" xfId="37029"/>
    <cellStyle name="Обычный 3 4 24" xfId="37030"/>
    <cellStyle name="Обычный 3 4 24 2" xfId="37031"/>
    <cellStyle name="Обычный 3 4 25" xfId="37032"/>
    <cellStyle name="Обычный 3 4 25 2" xfId="37033"/>
    <cellStyle name="Обычный 3 4 26" xfId="37034"/>
    <cellStyle name="Обычный 3 4 26 2" xfId="37035"/>
    <cellStyle name="Обычный 3 4 27" xfId="37036"/>
    <cellStyle name="Обычный 3 4 27 2" xfId="37037"/>
    <cellStyle name="Обычный 3 4 28" xfId="37038"/>
    <cellStyle name="Обычный 3 4 28 2" xfId="37039"/>
    <cellStyle name="Обычный 3 4 29" xfId="37040"/>
    <cellStyle name="Обычный 3 4 29 2" xfId="37041"/>
    <cellStyle name="Обычный 3 4 3" xfId="37042"/>
    <cellStyle name="Обычный 3 4 3 10" xfId="37043"/>
    <cellStyle name="Обычный 3 4 3 10 2" xfId="37044"/>
    <cellStyle name="Обычный 3 4 3 11" xfId="37045"/>
    <cellStyle name="Обычный 3 4 3 11 2" xfId="37046"/>
    <cellStyle name="Обычный 3 4 3 12" xfId="37047"/>
    <cellStyle name="Обычный 3 4 3 12 2" xfId="37048"/>
    <cellStyle name="Обычный 3 4 3 13" xfId="37049"/>
    <cellStyle name="Обычный 3 4 3 13 2" xfId="37050"/>
    <cellStyle name="Обычный 3 4 3 14" xfId="37051"/>
    <cellStyle name="Обычный 3 4 3 14 2" xfId="37052"/>
    <cellStyle name="Обычный 3 4 3 15" xfId="37053"/>
    <cellStyle name="Обычный 3 4 3 15 2" xfId="37054"/>
    <cellStyle name="Обычный 3 4 3 16" xfId="37055"/>
    <cellStyle name="Обычный 3 4 3 16 2" xfId="37056"/>
    <cellStyle name="Обычный 3 4 3 17" xfId="37057"/>
    <cellStyle name="Обычный 3 4 3 17 2" xfId="37058"/>
    <cellStyle name="Обычный 3 4 3 18" xfId="37059"/>
    <cellStyle name="Обычный 3 4 3 18 2" xfId="37060"/>
    <cellStyle name="Обычный 3 4 3 19" xfId="37061"/>
    <cellStyle name="Обычный 3 4 3 19 2" xfId="37062"/>
    <cellStyle name="Обычный 3 4 3 2" xfId="37063"/>
    <cellStyle name="Обычный 3 4 3 2 2" xfId="37064"/>
    <cellStyle name="Обычный 3 4 3 20" xfId="37065"/>
    <cellStyle name="Обычный 3 4 3 20 2" xfId="37066"/>
    <cellStyle name="Обычный 3 4 3 21" xfId="37067"/>
    <cellStyle name="Обычный 3 4 3 21 2" xfId="37068"/>
    <cellStyle name="Обычный 3 4 3 22" xfId="37069"/>
    <cellStyle name="Обычный 3 4 3 22 2" xfId="37070"/>
    <cellStyle name="Обычный 3 4 3 23" xfId="37071"/>
    <cellStyle name="Обычный 3 4 3 23 2" xfId="37072"/>
    <cellStyle name="Обычный 3 4 3 24" xfId="37073"/>
    <cellStyle name="Обычный 3 4 3 24 2" xfId="37074"/>
    <cellStyle name="Обычный 3 4 3 25" xfId="37075"/>
    <cellStyle name="Обычный 3 4 3 25 2" xfId="37076"/>
    <cellStyle name="Обычный 3 4 3 26" xfId="37077"/>
    <cellStyle name="Обычный 3 4 3 26 2" xfId="37078"/>
    <cellStyle name="Обычный 3 4 3 27" xfId="37079"/>
    <cellStyle name="Обычный 3 4 3 27 2" xfId="37080"/>
    <cellStyle name="Обычный 3 4 3 28" xfId="37081"/>
    <cellStyle name="Обычный 3 4 3 28 2" xfId="37082"/>
    <cellStyle name="Обычный 3 4 3 29" xfId="37083"/>
    <cellStyle name="Обычный 3 4 3 29 2" xfId="37084"/>
    <cellStyle name="Обычный 3 4 3 3" xfId="37085"/>
    <cellStyle name="Обычный 3 4 3 3 2" xfId="37086"/>
    <cellStyle name="Обычный 3 4 3 30" xfId="37087"/>
    <cellStyle name="Обычный 3 4 3 30 2" xfId="37088"/>
    <cellStyle name="Обычный 3 4 3 31" xfId="37089"/>
    <cellStyle name="Обычный 3 4 3 31 2" xfId="37090"/>
    <cellStyle name="Обычный 3 4 3 32" xfId="37091"/>
    <cellStyle name="Обычный 3 4 3 32 2" xfId="37092"/>
    <cellStyle name="Обычный 3 4 3 33" xfId="37093"/>
    <cellStyle name="Обычный 3 4 3 33 2" xfId="37094"/>
    <cellStyle name="Обычный 3 4 3 34" xfId="37095"/>
    <cellStyle name="Обычный 3 4 3 34 2" xfId="37096"/>
    <cellStyle name="Обычный 3 4 3 35" xfId="37097"/>
    <cellStyle name="Обычный 3 4 3 4" xfId="37098"/>
    <cellStyle name="Обычный 3 4 3 4 2" xfId="37099"/>
    <cellStyle name="Обычный 3 4 3 5" xfId="37100"/>
    <cellStyle name="Обычный 3 4 3 5 2" xfId="37101"/>
    <cellStyle name="Обычный 3 4 3 6" xfId="37102"/>
    <cellStyle name="Обычный 3 4 3 6 2" xfId="37103"/>
    <cellStyle name="Обычный 3 4 3 7" xfId="37104"/>
    <cellStyle name="Обычный 3 4 3 7 2" xfId="37105"/>
    <cellStyle name="Обычный 3 4 3 8" xfId="37106"/>
    <cellStyle name="Обычный 3 4 3 8 2" xfId="37107"/>
    <cellStyle name="Обычный 3 4 3 9" xfId="37108"/>
    <cellStyle name="Обычный 3 4 3 9 2" xfId="37109"/>
    <cellStyle name="Обычный 3 4 30" xfId="37110"/>
    <cellStyle name="Обычный 3 4 30 2" xfId="37111"/>
    <cellStyle name="Обычный 3 4 31" xfId="37112"/>
    <cellStyle name="Обычный 3 4 31 2" xfId="37113"/>
    <cellStyle name="Обычный 3 4 32" xfId="37114"/>
    <cellStyle name="Обычный 3 4 32 2" xfId="37115"/>
    <cellStyle name="Обычный 3 4 33" xfId="37116"/>
    <cellStyle name="Обычный 3 4 33 2" xfId="37117"/>
    <cellStyle name="Обычный 3 4 34" xfId="37118"/>
    <cellStyle name="Обычный 3 4 34 2" xfId="37119"/>
    <cellStyle name="Обычный 3 4 35" xfId="37120"/>
    <cellStyle name="Обычный 3 4 35 2" xfId="37121"/>
    <cellStyle name="Обычный 3 4 36" xfId="37122"/>
    <cellStyle name="Обычный 3 4 36 2" xfId="37123"/>
    <cellStyle name="Обычный 3 4 37" xfId="37124"/>
    <cellStyle name="Обычный 3 4 37 2" xfId="37125"/>
    <cellStyle name="Обычный 3 4 38" xfId="37126"/>
    <cellStyle name="Обычный 3 4 4" xfId="37127"/>
    <cellStyle name="Обычный 3 4 4 2" xfId="37128"/>
    <cellStyle name="Обычный 3 4 5" xfId="37129"/>
    <cellStyle name="Обычный 3 4 5 2" xfId="37130"/>
    <cellStyle name="Обычный 3 4 6" xfId="37131"/>
    <cellStyle name="Обычный 3 4 6 2" xfId="37132"/>
    <cellStyle name="Обычный 3 4 7" xfId="37133"/>
    <cellStyle name="Обычный 3 4 7 2" xfId="37134"/>
    <cellStyle name="Обычный 3 4 8" xfId="37135"/>
    <cellStyle name="Обычный 3 4 8 2" xfId="37136"/>
    <cellStyle name="Обычный 3 4 9" xfId="37137"/>
    <cellStyle name="Обычный 3 4 9 2" xfId="37138"/>
    <cellStyle name="Обычный 3 5" xfId="37139"/>
    <cellStyle name="Обычный 3 5 10" xfId="37140"/>
    <cellStyle name="Обычный 3 5 10 2" xfId="37141"/>
    <cellStyle name="Обычный 3 5 11" xfId="37142"/>
    <cellStyle name="Обычный 3 5 11 2" xfId="37143"/>
    <cellStyle name="Обычный 3 5 12" xfId="37144"/>
    <cellStyle name="Обычный 3 5 12 2" xfId="37145"/>
    <cellStyle name="Обычный 3 5 13" xfId="37146"/>
    <cellStyle name="Обычный 3 5 13 2" xfId="37147"/>
    <cellStyle name="Обычный 3 5 14" xfId="37148"/>
    <cellStyle name="Обычный 3 5 14 2" xfId="37149"/>
    <cellStyle name="Обычный 3 5 15" xfId="37150"/>
    <cellStyle name="Обычный 3 5 15 2" xfId="37151"/>
    <cellStyle name="Обычный 3 5 16" xfId="37152"/>
    <cellStyle name="Обычный 3 5 16 2" xfId="37153"/>
    <cellStyle name="Обычный 3 5 17" xfId="37154"/>
    <cellStyle name="Обычный 3 5 17 2" xfId="37155"/>
    <cellStyle name="Обычный 3 5 18" xfId="37156"/>
    <cellStyle name="Обычный 3 5 18 2" xfId="37157"/>
    <cellStyle name="Обычный 3 5 19" xfId="37158"/>
    <cellStyle name="Обычный 3 5 19 2" xfId="37159"/>
    <cellStyle name="Обычный 3 5 2" xfId="37160"/>
    <cellStyle name="Обычный 3 5 2 10" xfId="37161"/>
    <cellStyle name="Обычный 3 5 2 10 2" xfId="37162"/>
    <cellStyle name="Обычный 3 5 2 11" xfId="37163"/>
    <cellStyle name="Обычный 3 5 2 11 2" xfId="37164"/>
    <cellStyle name="Обычный 3 5 2 12" xfId="37165"/>
    <cellStyle name="Обычный 3 5 2 12 2" xfId="37166"/>
    <cellStyle name="Обычный 3 5 2 13" xfId="37167"/>
    <cellStyle name="Обычный 3 5 2 13 2" xfId="37168"/>
    <cellStyle name="Обычный 3 5 2 14" xfId="37169"/>
    <cellStyle name="Обычный 3 5 2 14 2" xfId="37170"/>
    <cellStyle name="Обычный 3 5 2 15" xfId="37171"/>
    <cellStyle name="Обычный 3 5 2 15 2" xfId="37172"/>
    <cellStyle name="Обычный 3 5 2 16" xfId="37173"/>
    <cellStyle name="Обычный 3 5 2 16 2" xfId="37174"/>
    <cellStyle name="Обычный 3 5 2 17" xfId="37175"/>
    <cellStyle name="Обычный 3 5 2 17 2" xfId="37176"/>
    <cellStyle name="Обычный 3 5 2 18" xfId="37177"/>
    <cellStyle name="Обычный 3 5 2 18 2" xfId="37178"/>
    <cellStyle name="Обычный 3 5 2 19" xfId="37179"/>
    <cellStyle name="Обычный 3 5 2 19 2" xfId="37180"/>
    <cellStyle name="Обычный 3 5 2 2" xfId="37181"/>
    <cellStyle name="Обычный 3 5 2 2 10" xfId="37182"/>
    <cellStyle name="Обычный 3 5 2 2 10 2" xfId="37183"/>
    <cellStyle name="Обычный 3 5 2 2 11" xfId="37184"/>
    <cellStyle name="Обычный 3 5 2 2 11 2" xfId="37185"/>
    <cellStyle name="Обычный 3 5 2 2 12" xfId="37186"/>
    <cellStyle name="Обычный 3 5 2 2 12 2" xfId="37187"/>
    <cellStyle name="Обычный 3 5 2 2 13" xfId="37188"/>
    <cellStyle name="Обычный 3 5 2 2 13 2" xfId="37189"/>
    <cellStyle name="Обычный 3 5 2 2 14" xfId="37190"/>
    <cellStyle name="Обычный 3 5 2 2 14 2" xfId="37191"/>
    <cellStyle name="Обычный 3 5 2 2 15" xfId="37192"/>
    <cellStyle name="Обычный 3 5 2 2 15 2" xfId="37193"/>
    <cellStyle name="Обычный 3 5 2 2 16" xfId="37194"/>
    <cellStyle name="Обычный 3 5 2 2 16 2" xfId="37195"/>
    <cellStyle name="Обычный 3 5 2 2 17" xfId="37196"/>
    <cellStyle name="Обычный 3 5 2 2 17 2" xfId="37197"/>
    <cellStyle name="Обычный 3 5 2 2 18" xfId="37198"/>
    <cellStyle name="Обычный 3 5 2 2 18 2" xfId="37199"/>
    <cellStyle name="Обычный 3 5 2 2 19" xfId="37200"/>
    <cellStyle name="Обычный 3 5 2 2 19 2" xfId="37201"/>
    <cellStyle name="Обычный 3 5 2 2 2" xfId="37202"/>
    <cellStyle name="Обычный 3 5 2 2 2 2" xfId="37203"/>
    <cellStyle name="Обычный 3 5 2 2 20" xfId="37204"/>
    <cellStyle name="Обычный 3 5 2 2 20 2" xfId="37205"/>
    <cellStyle name="Обычный 3 5 2 2 21" xfId="37206"/>
    <cellStyle name="Обычный 3 5 2 2 21 2" xfId="37207"/>
    <cellStyle name="Обычный 3 5 2 2 22" xfId="37208"/>
    <cellStyle name="Обычный 3 5 2 2 22 2" xfId="37209"/>
    <cellStyle name="Обычный 3 5 2 2 23" xfId="37210"/>
    <cellStyle name="Обычный 3 5 2 2 23 2" xfId="37211"/>
    <cellStyle name="Обычный 3 5 2 2 24" xfId="37212"/>
    <cellStyle name="Обычный 3 5 2 2 24 2" xfId="37213"/>
    <cellStyle name="Обычный 3 5 2 2 25" xfId="37214"/>
    <cellStyle name="Обычный 3 5 2 2 25 2" xfId="37215"/>
    <cellStyle name="Обычный 3 5 2 2 26" xfId="37216"/>
    <cellStyle name="Обычный 3 5 2 2 26 2" xfId="37217"/>
    <cellStyle name="Обычный 3 5 2 2 27" xfId="37218"/>
    <cellStyle name="Обычный 3 5 2 2 27 2" xfId="37219"/>
    <cellStyle name="Обычный 3 5 2 2 28" xfId="37220"/>
    <cellStyle name="Обычный 3 5 2 2 28 2" xfId="37221"/>
    <cellStyle name="Обычный 3 5 2 2 29" xfId="37222"/>
    <cellStyle name="Обычный 3 5 2 2 29 2" xfId="37223"/>
    <cellStyle name="Обычный 3 5 2 2 3" xfId="37224"/>
    <cellStyle name="Обычный 3 5 2 2 3 2" xfId="37225"/>
    <cellStyle name="Обычный 3 5 2 2 30" xfId="37226"/>
    <cellStyle name="Обычный 3 5 2 2 30 2" xfId="37227"/>
    <cellStyle name="Обычный 3 5 2 2 31" xfId="37228"/>
    <cellStyle name="Обычный 3 5 2 2 31 2" xfId="37229"/>
    <cellStyle name="Обычный 3 5 2 2 32" xfId="37230"/>
    <cellStyle name="Обычный 3 5 2 2 32 2" xfId="37231"/>
    <cellStyle name="Обычный 3 5 2 2 33" xfId="37232"/>
    <cellStyle name="Обычный 3 5 2 2 33 2" xfId="37233"/>
    <cellStyle name="Обычный 3 5 2 2 34" xfId="37234"/>
    <cellStyle name="Обычный 3 5 2 2 34 2" xfId="37235"/>
    <cellStyle name="Обычный 3 5 2 2 35" xfId="37236"/>
    <cellStyle name="Обычный 3 5 2 2 4" xfId="37237"/>
    <cellStyle name="Обычный 3 5 2 2 4 2" xfId="37238"/>
    <cellStyle name="Обычный 3 5 2 2 5" xfId="37239"/>
    <cellStyle name="Обычный 3 5 2 2 5 2" xfId="37240"/>
    <cellStyle name="Обычный 3 5 2 2 6" xfId="37241"/>
    <cellStyle name="Обычный 3 5 2 2 6 2" xfId="37242"/>
    <cellStyle name="Обычный 3 5 2 2 7" xfId="37243"/>
    <cellStyle name="Обычный 3 5 2 2 7 2" xfId="37244"/>
    <cellStyle name="Обычный 3 5 2 2 8" xfId="37245"/>
    <cellStyle name="Обычный 3 5 2 2 8 2" xfId="37246"/>
    <cellStyle name="Обычный 3 5 2 2 9" xfId="37247"/>
    <cellStyle name="Обычный 3 5 2 2 9 2" xfId="37248"/>
    <cellStyle name="Обычный 3 5 2 20" xfId="37249"/>
    <cellStyle name="Обычный 3 5 2 20 2" xfId="37250"/>
    <cellStyle name="Обычный 3 5 2 21" xfId="37251"/>
    <cellStyle name="Обычный 3 5 2 21 2" xfId="37252"/>
    <cellStyle name="Обычный 3 5 2 22" xfId="37253"/>
    <cellStyle name="Обычный 3 5 2 22 2" xfId="37254"/>
    <cellStyle name="Обычный 3 5 2 23" xfId="37255"/>
    <cellStyle name="Обычный 3 5 2 23 2" xfId="37256"/>
    <cellStyle name="Обычный 3 5 2 24" xfId="37257"/>
    <cellStyle name="Обычный 3 5 2 24 2" xfId="37258"/>
    <cellStyle name="Обычный 3 5 2 25" xfId="37259"/>
    <cellStyle name="Обычный 3 5 2 25 2" xfId="37260"/>
    <cellStyle name="Обычный 3 5 2 26" xfId="37261"/>
    <cellStyle name="Обычный 3 5 2 26 2" xfId="37262"/>
    <cellStyle name="Обычный 3 5 2 27" xfId="37263"/>
    <cellStyle name="Обычный 3 5 2 27 2" xfId="37264"/>
    <cellStyle name="Обычный 3 5 2 28" xfId="37265"/>
    <cellStyle name="Обычный 3 5 2 28 2" xfId="37266"/>
    <cellStyle name="Обычный 3 5 2 29" xfId="37267"/>
    <cellStyle name="Обычный 3 5 2 29 2" xfId="37268"/>
    <cellStyle name="Обычный 3 5 2 3" xfId="37269"/>
    <cellStyle name="Обычный 3 5 2 3 2" xfId="37270"/>
    <cellStyle name="Обычный 3 5 2 30" xfId="37271"/>
    <cellStyle name="Обычный 3 5 2 30 2" xfId="37272"/>
    <cellStyle name="Обычный 3 5 2 31" xfId="37273"/>
    <cellStyle name="Обычный 3 5 2 31 2" xfId="37274"/>
    <cellStyle name="Обычный 3 5 2 32" xfId="37275"/>
    <cellStyle name="Обычный 3 5 2 32 2" xfId="37276"/>
    <cellStyle name="Обычный 3 5 2 33" xfId="37277"/>
    <cellStyle name="Обычный 3 5 2 33 2" xfId="37278"/>
    <cellStyle name="Обычный 3 5 2 34" xfId="37279"/>
    <cellStyle name="Обычный 3 5 2 34 2" xfId="37280"/>
    <cellStyle name="Обычный 3 5 2 35" xfId="37281"/>
    <cellStyle name="Обычный 3 5 2 35 2" xfId="37282"/>
    <cellStyle name="Обычный 3 5 2 36" xfId="37283"/>
    <cellStyle name="Обычный 3 5 2 36 2" xfId="37284"/>
    <cellStyle name="Обычный 3 5 2 37" xfId="37285"/>
    <cellStyle name="Обычный 3 5 2 4" xfId="37286"/>
    <cellStyle name="Обычный 3 5 2 4 2" xfId="37287"/>
    <cellStyle name="Обычный 3 5 2 5" xfId="37288"/>
    <cellStyle name="Обычный 3 5 2 5 2" xfId="37289"/>
    <cellStyle name="Обычный 3 5 2 6" xfId="37290"/>
    <cellStyle name="Обычный 3 5 2 6 2" xfId="37291"/>
    <cellStyle name="Обычный 3 5 2 7" xfId="37292"/>
    <cellStyle name="Обычный 3 5 2 7 2" xfId="37293"/>
    <cellStyle name="Обычный 3 5 2 8" xfId="37294"/>
    <cellStyle name="Обычный 3 5 2 8 2" xfId="37295"/>
    <cellStyle name="Обычный 3 5 2 9" xfId="37296"/>
    <cellStyle name="Обычный 3 5 2 9 2" xfId="37297"/>
    <cellStyle name="Обычный 3 5 20" xfId="37298"/>
    <cellStyle name="Обычный 3 5 20 2" xfId="37299"/>
    <cellStyle name="Обычный 3 5 21" xfId="37300"/>
    <cellStyle name="Обычный 3 5 21 2" xfId="37301"/>
    <cellStyle name="Обычный 3 5 22" xfId="37302"/>
    <cellStyle name="Обычный 3 5 22 2" xfId="37303"/>
    <cellStyle name="Обычный 3 5 23" xfId="37304"/>
    <cellStyle name="Обычный 3 5 23 2" xfId="37305"/>
    <cellStyle name="Обычный 3 5 24" xfId="37306"/>
    <cellStyle name="Обычный 3 5 24 2" xfId="37307"/>
    <cellStyle name="Обычный 3 5 25" xfId="37308"/>
    <cellStyle name="Обычный 3 5 25 2" xfId="37309"/>
    <cellStyle name="Обычный 3 5 26" xfId="37310"/>
    <cellStyle name="Обычный 3 5 26 2" xfId="37311"/>
    <cellStyle name="Обычный 3 5 27" xfId="37312"/>
    <cellStyle name="Обычный 3 5 27 2" xfId="37313"/>
    <cellStyle name="Обычный 3 5 28" xfId="37314"/>
    <cellStyle name="Обычный 3 5 28 2" xfId="37315"/>
    <cellStyle name="Обычный 3 5 29" xfId="37316"/>
    <cellStyle name="Обычный 3 5 29 2" xfId="37317"/>
    <cellStyle name="Обычный 3 5 3" xfId="37318"/>
    <cellStyle name="Обычный 3 5 3 10" xfId="37319"/>
    <cellStyle name="Обычный 3 5 3 10 2" xfId="37320"/>
    <cellStyle name="Обычный 3 5 3 11" xfId="37321"/>
    <cellStyle name="Обычный 3 5 3 11 2" xfId="37322"/>
    <cellStyle name="Обычный 3 5 3 12" xfId="37323"/>
    <cellStyle name="Обычный 3 5 3 12 2" xfId="37324"/>
    <cellStyle name="Обычный 3 5 3 13" xfId="37325"/>
    <cellStyle name="Обычный 3 5 3 13 2" xfId="37326"/>
    <cellStyle name="Обычный 3 5 3 14" xfId="37327"/>
    <cellStyle name="Обычный 3 5 3 14 2" xfId="37328"/>
    <cellStyle name="Обычный 3 5 3 15" xfId="37329"/>
    <cellStyle name="Обычный 3 5 3 15 2" xfId="37330"/>
    <cellStyle name="Обычный 3 5 3 16" xfId="37331"/>
    <cellStyle name="Обычный 3 5 3 16 2" xfId="37332"/>
    <cellStyle name="Обычный 3 5 3 17" xfId="37333"/>
    <cellStyle name="Обычный 3 5 3 17 2" xfId="37334"/>
    <cellStyle name="Обычный 3 5 3 18" xfId="37335"/>
    <cellStyle name="Обычный 3 5 3 18 2" xfId="37336"/>
    <cellStyle name="Обычный 3 5 3 19" xfId="37337"/>
    <cellStyle name="Обычный 3 5 3 19 2" xfId="37338"/>
    <cellStyle name="Обычный 3 5 3 2" xfId="37339"/>
    <cellStyle name="Обычный 3 5 3 2 2" xfId="37340"/>
    <cellStyle name="Обычный 3 5 3 20" xfId="37341"/>
    <cellStyle name="Обычный 3 5 3 20 2" xfId="37342"/>
    <cellStyle name="Обычный 3 5 3 21" xfId="37343"/>
    <cellStyle name="Обычный 3 5 3 21 2" xfId="37344"/>
    <cellStyle name="Обычный 3 5 3 22" xfId="37345"/>
    <cellStyle name="Обычный 3 5 3 22 2" xfId="37346"/>
    <cellStyle name="Обычный 3 5 3 23" xfId="37347"/>
    <cellStyle name="Обычный 3 5 3 23 2" xfId="37348"/>
    <cellStyle name="Обычный 3 5 3 24" xfId="37349"/>
    <cellStyle name="Обычный 3 5 3 24 2" xfId="37350"/>
    <cellStyle name="Обычный 3 5 3 25" xfId="37351"/>
    <cellStyle name="Обычный 3 5 3 25 2" xfId="37352"/>
    <cellStyle name="Обычный 3 5 3 26" xfId="37353"/>
    <cellStyle name="Обычный 3 5 3 26 2" xfId="37354"/>
    <cellStyle name="Обычный 3 5 3 27" xfId="37355"/>
    <cellStyle name="Обычный 3 5 3 27 2" xfId="37356"/>
    <cellStyle name="Обычный 3 5 3 28" xfId="37357"/>
    <cellStyle name="Обычный 3 5 3 28 2" xfId="37358"/>
    <cellStyle name="Обычный 3 5 3 29" xfId="37359"/>
    <cellStyle name="Обычный 3 5 3 29 2" xfId="37360"/>
    <cellStyle name="Обычный 3 5 3 3" xfId="37361"/>
    <cellStyle name="Обычный 3 5 3 3 2" xfId="37362"/>
    <cellStyle name="Обычный 3 5 3 30" xfId="37363"/>
    <cellStyle name="Обычный 3 5 3 30 2" xfId="37364"/>
    <cellStyle name="Обычный 3 5 3 31" xfId="37365"/>
    <cellStyle name="Обычный 3 5 3 31 2" xfId="37366"/>
    <cellStyle name="Обычный 3 5 3 32" xfId="37367"/>
    <cellStyle name="Обычный 3 5 3 32 2" xfId="37368"/>
    <cellStyle name="Обычный 3 5 3 33" xfId="37369"/>
    <cellStyle name="Обычный 3 5 3 33 2" xfId="37370"/>
    <cellStyle name="Обычный 3 5 3 34" xfId="37371"/>
    <cellStyle name="Обычный 3 5 3 34 2" xfId="37372"/>
    <cellStyle name="Обычный 3 5 3 35" xfId="37373"/>
    <cellStyle name="Обычный 3 5 3 4" xfId="37374"/>
    <cellStyle name="Обычный 3 5 3 4 2" xfId="37375"/>
    <cellStyle name="Обычный 3 5 3 5" xfId="37376"/>
    <cellStyle name="Обычный 3 5 3 5 2" xfId="37377"/>
    <cellStyle name="Обычный 3 5 3 6" xfId="37378"/>
    <cellStyle name="Обычный 3 5 3 6 2" xfId="37379"/>
    <cellStyle name="Обычный 3 5 3 7" xfId="37380"/>
    <cellStyle name="Обычный 3 5 3 7 2" xfId="37381"/>
    <cellStyle name="Обычный 3 5 3 8" xfId="37382"/>
    <cellStyle name="Обычный 3 5 3 8 2" xfId="37383"/>
    <cellStyle name="Обычный 3 5 3 9" xfId="37384"/>
    <cellStyle name="Обычный 3 5 3 9 2" xfId="37385"/>
    <cellStyle name="Обычный 3 5 30" xfId="37386"/>
    <cellStyle name="Обычный 3 5 30 2" xfId="37387"/>
    <cellStyle name="Обычный 3 5 31" xfId="37388"/>
    <cellStyle name="Обычный 3 5 31 2" xfId="37389"/>
    <cellStyle name="Обычный 3 5 32" xfId="37390"/>
    <cellStyle name="Обычный 3 5 32 2" xfId="37391"/>
    <cellStyle name="Обычный 3 5 33" xfId="37392"/>
    <cellStyle name="Обычный 3 5 33 2" xfId="37393"/>
    <cellStyle name="Обычный 3 5 34" xfId="37394"/>
    <cellStyle name="Обычный 3 5 34 2" xfId="37395"/>
    <cellStyle name="Обычный 3 5 35" xfId="37396"/>
    <cellStyle name="Обычный 3 5 35 2" xfId="37397"/>
    <cellStyle name="Обычный 3 5 36" xfId="37398"/>
    <cellStyle name="Обычный 3 5 36 2" xfId="37399"/>
    <cellStyle name="Обычный 3 5 37" xfId="37400"/>
    <cellStyle name="Обычный 3 5 37 2" xfId="37401"/>
    <cellStyle name="Обычный 3 5 38" xfId="37402"/>
    <cellStyle name="Обычный 3 5 4" xfId="37403"/>
    <cellStyle name="Обычный 3 5 4 2" xfId="37404"/>
    <cellStyle name="Обычный 3 5 5" xfId="37405"/>
    <cellStyle name="Обычный 3 5 5 2" xfId="37406"/>
    <cellStyle name="Обычный 3 5 6" xfId="37407"/>
    <cellStyle name="Обычный 3 5 6 2" xfId="37408"/>
    <cellStyle name="Обычный 3 5 7" xfId="37409"/>
    <cellStyle name="Обычный 3 5 7 2" xfId="37410"/>
    <cellStyle name="Обычный 3 5 8" xfId="37411"/>
    <cellStyle name="Обычный 3 5 8 2" xfId="37412"/>
    <cellStyle name="Обычный 3 5 9" xfId="37413"/>
    <cellStyle name="Обычный 3 5 9 2" xfId="37414"/>
    <cellStyle name="Обычный 3 6" xfId="37415"/>
    <cellStyle name="Обычный 3 6 10" xfId="37416"/>
    <cellStyle name="Обычный 3 6 10 2" xfId="37417"/>
    <cellStyle name="Обычный 3 6 11" xfId="37418"/>
    <cellStyle name="Обычный 3 6 11 2" xfId="37419"/>
    <cellStyle name="Обычный 3 6 12" xfId="37420"/>
    <cellStyle name="Обычный 3 6 12 2" xfId="37421"/>
    <cellStyle name="Обычный 3 6 13" xfId="37422"/>
    <cellStyle name="Обычный 3 6 13 2" xfId="37423"/>
    <cellStyle name="Обычный 3 6 14" xfId="37424"/>
    <cellStyle name="Обычный 3 6 14 2" xfId="37425"/>
    <cellStyle name="Обычный 3 6 15" xfId="37426"/>
    <cellStyle name="Обычный 3 6 15 2" xfId="37427"/>
    <cellStyle name="Обычный 3 6 16" xfId="37428"/>
    <cellStyle name="Обычный 3 6 16 2" xfId="37429"/>
    <cellStyle name="Обычный 3 6 17" xfId="37430"/>
    <cellStyle name="Обычный 3 6 17 2" xfId="37431"/>
    <cellStyle name="Обычный 3 6 18" xfId="37432"/>
    <cellStyle name="Обычный 3 6 18 2" xfId="37433"/>
    <cellStyle name="Обычный 3 6 19" xfId="37434"/>
    <cellStyle name="Обычный 3 6 19 2" xfId="37435"/>
    <cellStyle name="Обычный 3 6 2" xfId="37436"/>
    <cellStyle name="Обычный 3 6 2 10" xfId="37437"/>
    <cellStyle name="Обычный 3 6 2 10 2" xfId="37438"/>
    <cellStyle name="Обычный 3 6 2 11" xfId="37439"/>
    <cellStyle name="Обычный 3 6 2 11 2" xfId="37440"/>
    <cellStyle name="Обычный 3 6 2 12" xfId="37441"/>
    <cellStyle name="Обычный 3 6 2 12 2" xfId="37442"/>
    <cellStyle name="Обычный 3 6 2 13" xfId="37443"/>
    <cellStyle name="Обычный 3 6 2 13 2" xfId="37444"/>
    <cellStyle name="Обычный 3 6 2 14" xfId="37445"/>
    <cellStyle name="Обычный 3 6 2 14 2" xfId="37446"/>
    <cellStyle name="Обычный 3 6 2 15" xfId="37447"/>
    <cellStyle name="Обычный 3 6 2 15 2" xfId="37448"/>
    <cellStyle name="Обычный 3 6 2 16" xfId="37449"/>
    <cellStyle name="Обычный 3 6 2 16 2" xfId="37450"/>
    <cellStyle name="Обычный 3 6 2 17" xfId="37451"/>
    <cellStyle name="Обычный 3 6 2 17 2" xfId="37452"/>
    <cellStyle name="Обычный 3 6 2 18" xfId="37453"/>
    <cellStyle name="Обычный 3 6 2 18 2" xfId="37454"/>
    <cellStyle name="Обычный 3 6 2 19" xfId="37455"/>
    <cellStyle name="Обычный 3 6 2 19 2" xfId="37456"/>
    <cellStyle name="Обычный 3 6 2 2" xfId="37457"/>
    <cellStyle name="Обычный 3 6 2 2 2" xfId="37458"/>
    <cellStyle name="Обычный 3 6 2 20" xfId="37459"/>
    <cellStyle name="Обычный 3 6 2 20 2" xfId="37460"/>
    <cellStyle name="Обычный 3 6 2 21" xfId="37461"/>
    <cellStyle name="Обычный 3 6 2 21 2" xfId="37462"/>
    <cellStyle name="Обычный 3 6 2 22" xfId="37463"/>
    <cellStyle name="Обычный 3 6 2 22 2" xfId="37464"/>
    <cellStyle name="Обычный 3 6 2 23" xfId="37465"/>
    <cellStyle name="Обычный 3 6 2 23 2" xfId="37466"/>
    <cellStyle name="Обычный 3 6 2 24" xfId="37467"/>
    <cellStyle name="Обычный 3 6 2 24 2" xfId="37468"/>
    <cellStyle name="Обычный 3 6 2 25" xfId="37469"/>
    <cellStyle name="Обычный 3 6 2 25 2" xfId="37470"/>
    <cellStyle name="Обычный 3 6 2 26" xfId="37471"/>
    <cellStyle name="Обычный 3 6 2 26 2" xfId="37472"/>
    <cellStyle name="Обычный 3 6 2 27" xfId="37473"/>
    <cellStyle name="Обычный 3 6 2 27 2" xfId="37474"/>
    <cellStyle name="Обычный 3 6 2 28" xfId="37475"/>
    <cellStyle name="Обычный 3 6 2 28 2" xfId="37476"/>
    <cellStyle name="Обычный 3 6 2 29" xfId="37477"/>
    <cellStyle name="Обычный 3 6 2 29 2" xfId="37478"/>
    <cellStyle name="Обычный 3 6 2 3" xfId="37479"/>
    <cellStyle name="Обычный 3 6 2 3 2" xfId="37480"/>
    <cellStyle name="Обычный 3 6 2 30" xfId="37481"/>
    <cellStyle name="Обычный 3 6 2 30 2" xfId="37482"/>
    <cellStyle name="Обычный 3 6 2 31" xfId="37483"/>
    <cellStyle name="Обычный 3 6 2 31 2" xfId="37484"/>
    <cellStyle name="Обычный 3 6 2 32" xfId="37485"/>
    <cellStyle name="Обычный 3 6 2 32 2" xfId="37486"/>
    <cellStyle name="Обычный 3 6 2 33" xfId="37487"/>
    <cellStyle name="Обычный 3 6 2 33 2" xfId="37488"/>
    <cellStyle name="Обычный 3 6 2 34" xfId="37489"/>
    <cellStyle name="Обычный 3 6 2 34 2" xfId="37490"/>
    <cellStyle name="Обычный 3 6 2 35" xfId="37491"/>
    <cellStyle name="Обычный 3 6 2 4" xfId="37492"/>
    <cellStyle name="Обычный 3 6 2 4 2" xfId="37493"/>
    <cellStyle name="Обычный 3 6 2 5" xfId="37494"/>
    <cellStyle name="Обычный 3 6 2 5 2" xfId="37495"/>
    <cellStyle name="Обычный 3 6 2 6" xfId="37496"/>
    <cellStyle name="Обычный 3 6 2 6 2" xfId="37497"/>
    <cellStyle name="Обычный 3 6 2 7" xfId="37498"/>
    <cellStyle name="Обычный 3 6 2 7 2" xfId="37499"/>
    <cellStyle name="Обычный 3 6 2 8" xfId="37500"/>
    <cellStyle name="Обычный 3 6 2 8 2" xfId="37501"/>
    <cellStyle name="Обычный 3 6 2 9" xfId="37502"/>
    <cellStyle name="Обычный 3 6 2 9 2" xfId="37503"/>
    <cellStyle name="Обычный 3 6 20" xfId="37504"/>
    <cellStyle name="Обычный 3 6 20 2" xfId="37505"/>
    <cellStyle name="Обычный 3 6 21" xfId="37506"/>
    <cellStyle name="Обычный 3 6 21 2" xfId="37507"/>
    <cellStyle name="Обычный 3 6 22" xfId="37508"/>
    <cellStyle name="Обычный 3 6 22 2" xfId="37509"/>
    <cellStyle name="Обычный 3 6 23" xfId="37510"/>
    <cellStyle name="Обычный 3 6 23 2" xfId="37511"/>
    <cellStyle name="Обычный 3 6 24" xfId="37512"/>
    <cellStyle name="Обычный 3 6 24 2" xfId="37513"/>
    <cellStyle name="Обычный 3 6 25" xfId="37514"/>
    <cellStyle name="Обычный 3 6 25 2" xfId="37515"/>
    <cellStyle name="Обычный 3 6 26" xfId="37516"/>
    <cellStyle name="Обычный 3 6 26 2" xfId="37517"/>
    <cellStyle name="Обычный 3 6 27" xfId="37518"/>
    <cellStyle name="Обычный 3 6 27 2" xfId="37519"/>
    <cellStyle name="Обычный 3 6 28" xfId="37520"/>
    <cellStyle name="Обычный 3 6 28 2" xfId="37521"/>
    <cellStyle name="Обычный 3 6 29" xfId="37522"/>
    <cellStyle name="Обычный 3 6 29 2" xfId="37523"/>
    <cellStyle name="Обычный 3 6 3" xfId="37524"/>
    <cellStyle name="Обычный 3 6 3 2" xfId="37525"/>
    <cellStyle name="Обычный 3 6 30" xfId="37526"/>
    <cellStyle name="Обычный 3 6 30 2" xfId="37527"/>
    <cellStyle name="Обычный 3 6 31" xfId="37528"/>
    <cellStyle name="Обычный 3 6 31 2" xfId="37529"/>
    <cellStyle name="Обычный 3 6 32" xfId="37530"/>
    <cellStyle name="Обычный 3 6 32 2" xfId="37531"/>
    <cellStyle name="Обычный 3 6 33" xfId="37532"/>
    <cellStyle name="Обычный 3 6 33 2" xfId="37533"/>
    <cellStyle name="Обычный 3 6 34" xfId="37534"/>
    <cellStyle name="Обычный 3 6 34 2" xfId="37535"/>
    <cellStyle name="Обычный 3 6 35" xfId="37536"/>
    <cellStyle name="Обычный 3 6 35 2" xfId="37537"/>
    <cellStyle name="Обычный 3 6 36" xfId="37538"/>
    <cellStyle name="Обычный 3 6 36 2" xfId="37539"/>
    <cellStyle name="Обычный 3 6 37" xfId="37540"/>
    <cellStyle name="Обычный 3 6 4" xfId="37541"/>
    <cellStyle name="Обычный 3 6 4 2" xfId="37542"/>
    <cellStyle name="Обычный 3 6 5" xfId="37543"/>
    <cellStyle name="Обычный 3 6 5 2" xfId="37544"/>
    <cellStyle name="Обычный 3 6 6" xfId="37545"/>
    <cellStyle name="Обычный 3 6 6 2" xfId="37546"/>
    <cellStyle name="Обычный 3 6 7" xfId="37547"/>
    <cellStyle name="Обычный 3 6 7 2" xfId="37548"/>
    <cellStyle name="Обычный 3 6 8" xfId="37549"/>
    <cellStyle name="Обычный 3 6 8 2" xfId="37550"/>
    <cellStyle name="Обычный 3 6 9" xfId="37551"/>
    <cellStyle name="Обычный 3 6 9 2" xfId="37552"/>
    <cellStyle name="Обычный 3 7" xfId="37553"/>
    <cellStyle name="Обычный 3 7 10" xfId="37554"/>
    <cellStyle name="Обычный 3 7 10 2" xfId="37555"/>
    <cellStyle name="Обычный 3 7 11" xfId="37556"/>
    <cellStyle name="Обычный 3 7 11 2" xfId="37557"/>
    <cellStyle name="Обычный 3 7 12" xfId="37558"/>
    <cellStyle name="Обычный 3 7 12 2" xfId="37559"/>
    <cellStyle name="Обычный 3 7 13" xfId="37560"/>
    <cellStyle name="Обычный 3 7 13 2" xfId="37561"/>
    <cellStyle name="Обычный 3 7 14" xfId="37562"/>
    <cellStyle name="Обычный 3 7 14 2" xfId="37563"/>
    <cellStyle name="Обычный 3 7 15" xfId="37564"/>
    <cellStyle name="Обычный 3 7 15 2" xfId="37565"/>
    <cellStyle name="Обычный 3 7 16" xfId="37566"/>
    <cellStyle name="Обычный 3 7 16 2" xfId="37567"/>
    <cellStyle name="Обычный 3 7 17" xfId="37568"/>
    <cellStyle name="Обычный 3 7 17 2" xfId="37569"/>
    <cellStyle name="Обычный 3 7 18" xfId="37570"/>
    <cellStyle name="Обычный 3 7 18 2" xfId="37571"/>
    <cellStyle name="Обычный 3 7 19" xfId="37572"/>
    <cellStyle name="Обычный 3 7 19 2" xfId="37573"/>
    <cellStyle name="Обычный 3 7 2" xfId="37574"/>
    <cellStyle name="Обычный 3 7 2 10" xfId="37575"/>
    <cellStyle name="Обычный 3 7 2 10 2" xfId="37576"/>
    <cellStyle name="Обычный 3 7 2 11" xfId="37577"/>
    <cellStyle name="Обычный 3 7 2 11 2" xfId="37578"/>
    <cellStyle name="Обычный 3 7 2 12" xfId="37579"/>
    <cellStyle name="Обычный 3 7 2 12 2" xfId="37580"/>
    <cellStyle name="Обычный 3 7 2 13" xfId="37581"/>
    <cellStyle name="Обычный 3 7 2 13 2" xfId="37582"/>
    <cellStyle name="Обычный 3 7 2 14" xfId="37583"/>
    <cellStyle name="Обычный 3 7 2 14 2" xfId="37584"/>
    <cellStyle name="Обычный 3 7 2 15" xfId="37585"/>
    <cellStyle name="Обычный 3 7 2 15 2" xfId="37586"/>
    <cellStyle name="Обычный 3 7 2 16" xfId="37587"/>
    <cellStyle name="Обычный 3 7 2 16 2" xfId="37588"/>
    <cellStyle name="Обычный 3 7 2 17" xfId="37589"/>
    <cellStyle name="Обычный 3 7 2 17 2" xfId="37590"/>
    <cellStyle name="Обычный 3 7 2 18" xfId="37591"/>
    <cellStyle name="Обычный 3 7 2 18 2" xfId="37592"/>
    <cellStyle name="Обычный 3 7 2 19" xfId="37593"/>
    <cellStyle name="Обычный 3 7 2 19 2" xfId="37594"/>
    <cellStyle name="Обычный 3 7 2 2" xfId="37595"/>
    <cellStyle name="Обычный 3 7 2 2 2" xfId="37596"/>
    <cellStyle name="Обычный 3 7 2 20" xfId="37597"/>
    <cellStyle name="Обычный 3 7 2 20 2" xfId="37598"/>
    <cellStyle name="Обычный 3 7 2 21" xfId="37599"/>
    <cellStyle name="Обычный 3 7 2 21 2" xfId="37600"/>
    <cellStyle name="Обычный 3 7 2 22" xfId="37601"/>
    <cellStyle name="Обычный 3 7 2 22 2" xfId="37602"/>
    <cellStyle name="Обычный 3 7 2 23" xfId="37603"/>
    <cellStyle name="Обычный 3 7 2 23 2" xfId="37604"/>
    <cellStyle name="Обычный 3 7 2 24" xfId="37605"/>
    <cellStyle name="Обычный 3 7 2 24 2" xfId="37606"/>
    <cellStyle name="Обычный 3 7 2 25" xfId="37607"/>
    <cellStyle name="Обычный 3 7 2 25 2" xfId="37608"/>
    <cellStyle name="Обычный 3 7 2 26" xfId="37609"/>
    <cellStyle name="Обычный 3 7 2 26 2" xfId="37610"/>
    <cellStyle name="Обычный 3 7 2 27" xfId="37611"/>
    <cellStyle name="Обычный 3 7 2 27 2" xfId="37612"/>
    <cellStyle name="Обычный 3 7 2 28" xfId="37613"/>
    <cellStyle name="Обычный 3 7 2 28 2" xfId="37614"/>
    <cellStyle name="Обычный 3 7 2 29" xfId="37615"/>
    <cellStyle name="Обычный 3 7 2 29 2" xfId="37616"/>
    <cellStyle name="Обычный 3 7 2 3" xfId="37617"/>
    <cellStyle name="Обычный 3 7 2 3 2" xfId="37618"/>
    <cellStyle name="Обычный 3 7 2 30" xfId="37619"/>
    <cellStyle name="Обычный 3 7 2 30 2" xfId="37620"/>
    <cellStyle name="Обычный 3 7 2 31" xfId="37621"/>
    <cellStyle name="Обычный 3 7 2 31 2" xfId="37622"/>
    <cellStyle name="Обычный 3 7 2 32" xfId="37623"/>
    <cellStyle name="Обычный 3 7 2 32 2" xfId="37624"/>
    <cellStyle name="Обычный 3 7 2 33" xfId="37625"/>
    <cellStyle name="Обычный 3 7 2 33 2" xfId="37626"/>
    <cellStyle name="Обычный 3 7 2 34" xfId="37627"/>
    <cellStyle name="Обычный 3 7 2 34 2" xfId="37628"/>
    <cellStyle name="Обычный 3 7 2 35" xfId="37629"/>
    <cellStyle name="Обычный 3 7 2 4" xfId="37630"/>
    <cellStyle name="Обычный 3 7 2 4 2" xfId="37631"/>
    <cellStyle name="Обычный 3 7 2 5" xfId="37632"/>
    <cellStyle name="Обычный 3 7 2 5 2" xfId="37633"/>
    <cellStyle name="Обычный 3 7 2 6" xfId="37634"/>
    <cellStyle name="Обычный 3 7 2 6 2" xfId="37635"/>
    <cellStyle name="Обычный 3 7 2 7" xfId="37636"/>
    <cellStyle name="Обычный 3 7 2 7 2" xfId="37637"/>
    <cellStyle name="Обычный 3 7 2 8" xfId="37638"/>
    <cellStyle name="Обычный 3 7 2 8 2" xfId="37639"/>
    <cellStyle name="Обычный 3 7 2 9" xfId="37640"/>
    <cellStyle name="Обычный 3 7 2 9 2" xfId="37641"/>
    <cellStyle name="Обычный 3 7 20" xfId="37642"/>
    <cellStyle name="Обычный 3 7 20 2" xfId="37643"/>
    <cellStyle name="Обычный 3 7 21" xfId="37644"/>
    <cellStyle name="Обычный 3 7 21 2" xfId="37645"/>
    <cellStyle name="Обычный 3 7 22" xfId="37646"/>
    <cellStyle name="Обычный 3 7 22 2" xfId="37647"/>
    <cellStyle name="Обычный 3 7 23" xfId="37648"/>
    <cellStyle name="Обычный 3 7 23 2" xfId="37649"/>
    <cellStyle name="Обычный 3 7 24" xfId="37650"/>
    <cellStyle name="Обычный 3 7 24 2" xfId="37651"/>
    <cellStyle name="Обычный 3 7 25" xfId="37652"/>
    <cellStyle name="Обычный 3 7 25 2" xfId="37653"/>
    <cellStyle name="Обычный 3 7 26" xfId="37654"/>
    <cellStyle name="Обычный 3 7 26 2" xfId="37655"/>
    <cellStyle name="Обычный 3 7 27" xfId="37656"/>
    <cellStyle name="Обычный 3 7 27 2" xfId="37657"/>
    <cellStyle name="Обычный 3 7 28" xfId="37658"/>
    <cellStyle name="Обычный 3 7 28 2" xfId="37659"/>
    <cellStyle name="Обычный 3 7 29" xfId="37660"/>
    <cellStyle name="Обычный 3 7 29 2" xfId="37661"/>
    <cellStyle name="Обычный 3 7 3" xfId="37662"/>
    <cellStyle name="Обычный 3 7 3 2" xfId="37663"/>
    <cellStyle name="Обычный 3 7 30" xfId="37664"/>
    <cellStyle name="Обычный 3 7 30 2" xfId="37665"/>
    <cellStyle name="Обычный 3 7 31" xfId="37666"/>
    <cellStyle name="Обычный 3 7 31 2" xfId="37667"/>
    <cellStyle name="Обычный 3 7 32" xfId="37668"/>
    <cellStyle name="Обычный 3 7 32 2" xfId="37669"/>
    <cellStyle name="Обычный 3 7 33" xfId="37670"/>
    <cellStyle name="Обычный 3 7 33 2" xfId="37671"/>
    <cellStyle name="Обычный 3 7 34" xfId="37672"/>
    <cellStyle name="Обычный 3 7 34 2" xfId="37673"/>
    <cellStyle name="Обычный 3 7 35" xfId="37674"/>
    <cellStyle name="Обычный 3 7 35 2" xfId="37675"/>
    <cellStyle name="Обычный 3 7 36" xfId="37676"/>
    <cellStyle name="Обычный 3 7 36 2" xfId="37677"/>
    <cellStyle name="Обычный 3 7 37" xfId="37678"/>
    <cellStyle name="Обычный 3 7 4" xfId="37679"/>
    <cellStyle name="Обычный 3 7 4 2" xfId="37680"/>
    <cellStyle name="Обычный 3 7 5" xfId="37681"/>
    <cellStyle name="Обычный 3 7 5 2" xfId="37682"/>
    <cellStyle name="Обычный 3 7 6" xfId="37683"/>
    <cellStyle name="Обычный 3 7 6 2" xfId="37684"/>
    <cellStyle name="Обычный 3 7 7" xfId="37685"/>
    <cellStyle name="Обычный 3 7 7 2" xfId="37686"/>
    <cellStyle name="Обычный 3 7 8" xfId="37687"/>
    <cellStyle name="Обычный 3 7 8 2" xfId="37688"/>
    <cellStyle name="Обычный 3 7 9" xfId="37689"/>
    <cellStyle name="Обычный 3 7 9 2" xfId="37690"/>
    <cellStyle name="Обычный 3 8" xfId="37691"/>
    <cellStyle name="Обычный 3 8 10" xfId="37692"/>
    <cellStyle name="Обычный 3 8 10 2" xfId="37693"/>
    <cellStyle name="Обычный 3 8 11" xfId="37694"/>
    <cellStyle name="Обычный 3 8 11 2" xfId="37695"/>
    <cellStyle name="Обычный 3 8 12" xfId="37696"/>
    <cellStyle name="Обычный 3 8 12 2" xfId="37697"/>
    <cellStyle name="Обычный 3 8 13" xfId="37698"/>
    <cellStyle name="Обычный 3 8 13 2" xfId="37699"/>
    <cellStyle name="Обычный 3 8 14" xfId="37700"/>
    <cellStyle name="Обычный 3 8 14 2" xfId="37701"/>
    <cellStyle name="Обычный 3 8 15" xfId="37702"/>
    <cellStyle name="Обычный 3 8 15 2" xfId="37703"/>
    <cellStyle name="Обычный 3 8 16" xfId="37704"/>
    <cellStyle name="Обычный 3 8 16 2" xfId="37705"/>
    <cellStyle name="Обычный 3 8 17" xfId="37706"/>
    <cellStyle name="Обычный 3 8 17 2" xfId="37707"/>
    <cellStyle name="Обычный 3 8 18" xfId="37708"/>
    <cellStyle name="Обычный 3 8 18 2" xfId="37709"/>
    <cellStyle name="Обычный 3 8 19" xfId="37710"/>
    <cellStyle name="Обычный 3 8 19 2" xfId="37711"/>
    <cellStyle name="Обычный 3 8 2" xfId="37712"/>
    <cellStyle name="Обычный 3 8 2 10" xfId="37713"/>
    <cellStyle name="Обычный 3 8 2 10 2" xfId="37714"/>
    <cellStyle name="Обычный 3 8 2 11" xfId="37715"/>
    <cellStyle name="Обычный 3 8 2 11 2" xfId="37716"/>
    <cellStyle name="Обычный 3 8 2 12" xfId="37717"/>
    <cellStyle name="Обычный 3 8 2 12 2" xfId="37718"/>
    <cellStyle name="Обычный 3 8 2 13" xfId="37719"/>
    <cellStyle name="Обычный 3 8 2 13 2" xfId="37720"/>
    <cellStyle name="Обычный 3 8 2 14" xfId="37721"/>
    <cellStyle name="Обычный 3 8 2 14 2" xfId="37722"/>
    <cellStyle name="Обычный 3 8 2 15" xfId="37723"/>
    <cellStyle name="Обычный 3 8 2 15 2" xfId="37724"/>
    <cellStyle name="Обычный 3 8 2 16" xfId="37725"/>
    <cellStyle name="Обычный 3 8 2 16 2" xfId="37726"/>
    <cellStyle name="Обычный 3 8 2 17" xfId="37727"/>
    <cellStyle name="Обычный 3 8 2 17 2" xfId="37728"/>
    <cellStyle name="Обычный 3 8 2 18" xfId="37729"/>
    <cellStyle name="Обычный 3 8 2 18 2" xfId="37730"/>
    <cellStyle name="Обычный 3 8 2 19" xfId="37731"/>
    <cellStyle name="Обычный 3 8 2 19 2" xfId="37732"/>
    <cellStyle name="Обычный 3 8 2 2" xfId="37733"/>
    <cellStyle name="Обычный 3 8 2 2 2" xfId="37734"/>
    <cellStyle name="Обычный 3 8 2 20" xfId="37735"/>
    <cellStyle name="Обычный 3 8 2 20 2" xfId="37736"/>
    <cellStyle name="Обычный 3 8 2 21" xfId="37737"/>
    <cellStyle name="Обычный 3 8 2 21 2" xfId="37738"/>
    <cellStyle name="Обычный 3 8 2 22" xfId="37739"/>
    <cellStyle name="Обычный 3 8 2 22 2" xfId="37740"/>
    <cellStyle name="Обычный 3 8 2 23" xfId="37741"/>
    <cellStyle name="Обычный 3 8 2 23 2" xfId="37742"/>
    <cellStyle name="Обычный 3 8 2 24" xfId="37743"/>
    <cellStyle name="Обычный 3 8 2 24 2" xfId="37744"/>
    <cellStyle name="Обычный 3 8 2 25" xfId="37745"/>
    <cellStyle name="Обычный 3 8 2 25 2" xfId="37746"/>
    <cellStyle name="Обычный 3 8 2 26" xfId="37747"/>
    <cellStyle name="Обычный 3 8 2 26 2" xfId="37748"/>
    <cellStyle name="Обычный 3 8 2 27" xfId="37749"/>
    <cellStyle name="Обычный 3 8 2 27 2" xfId="37750"/>
    <cellStyle name="Обычный 3 8 2 28" xfId="37751"/>
    <cellStyle name="Обычный 3 8 2 28 2" xfId="37752"/>
    <cellStyle name="Обычный 3 8 2 29" xfId="37753"/>
    <cellStyle name="Обычный 3 8 2 29 2" xfId="37754"/>
    <cellStyle name="Обычный 3 8 2 3" xfId="37755"/>
    <cellStyle name="Обычный 3 8 2 3 2" xfId="37756"/>
    <cellStyle name="Обычный 3 8 2 30" xfId="37757"/>
    <cellStyle name="Обычный 3 8 2 30 2" xfId="37758"/>
    <cellStyle name="Обычный 3 8 2 31" xfId="37759"/>
    <cellStyle name="Обычный 3 8 2 31 2" xfId="37760"/>
    <cellStyle name="Обычный 3 8 2 32" xfId="37761"/>
    <cellStyle name="Обычный 3 8 2 32 2" xfId="37762"/>
    <cellStyle name="Обычный 3 8 2 33" xfId="37763"/>
    <cellStyle name="Обычный 3 8 2 33 2" xfId="37764"/>
    <cellStyle name="Обычный 3 8 2 34" xfId="37765"/>
    <cellStyle name="Обычный 3 8 2 34 2" xfId="37766"/>
    <cellStyle name="Обычный 3 8 2 35" xfId="37767"/>
    <cellStyle name="Обычный 3 8 2 4" xfId="37768"/>
    <cellStyle name="Обычный 3 8 2 4 2" xfId="37769"/>
    <cellStyle name="Обычный 3 8 2 5" xfId="37770"/>
    <cellStyle name="Обычный 3 8 2 5 2" xfId="37771"/>
    <cellStyle name="Обычный 3 8 2 6" xfId="37772"/>
    <cellStyle name="Обычный 3 8 2 6 2" xfId="37773"/>
    <cellStyle name="Обычный 3 8 2 7" xfId="37774"/>
    <cellStyle name="Обычный 3 8 2 7 2" xfId="37775"/>
    <cellStyle name="Обычный 3 8 2 8" xfId="37776"/>
    <cellStyle name="Обычный 3 8 2 8 2" xfId="37777"/>
    <cellStyle name="Обычный 3 8 2 9" xfId="37778"/>
    <cellStyle name="Обычный 3 8 2 9 2" xfId="37779"/>
    <cellStyle name="Обычный 3 8 20" xfId="37780"/>
    <cellStyle name="Обычный 3 8 20 2" xfId="37781"/>
    <cellStyle name="Обычный 3 8 21" xfId="37782"/>
    <cellStyle name="Обычный 3 8 21 2" xfId="37783"/>
    <cellStyle name="Обычный 3 8 22" xfId="37784"/>
    <cellStyle name="Обычный 3 8 22 2" xfId="37785"/>
    <cellStyle name="Обычный 3 8 23" xfId="37786"/>
    <cellStyle name="Обычный 3 8 23 2" xfId="37787"/>
    <cellStyle name="Обычный 3 8 24" xfId="37788"/>
    <cellStyle name="Обычный 3 8 24 2" xfId="37789"/>
    <cellStyle name="Обычный 3 8 25" xfId="37790"/>
    <cellStyle name="Обычный 3 8 25 2" xfId="37791"/>
    <cellStyle name="Обычный 3 8 26" xfId="37792"/>
    <cellStyle name="Обычный 3 8 26 2" xfId="37793"/>
    <cellStyle name="Обычный 3 8 27" xfId="37794"/>
    <cellStyle name="Обычный 3 8 27 2" xfId="37795"/>
    <cellStyle name="Обычный 3 8 28" xfId="37796"/>
    <cellStyle name="Обычный 3 8 28 2" xfId="37797"/>
    <cellStyle name="Обычный 3 8 29" xfId="37798"/>
    <cellStyle name="Обычный 3 8 29 2" xfId="37799"/>
    <cellStyle name="Обычный 3 8 3" xfId="37800"/>
    <cellStyle name="Обычный 3 8 3 2" xfId="37801"/>
    <cellStyle name="Обычный 3 8 30" xfId="37802"/>
    <cellStyle name="Обычный 3 8 30 2" xfId="37803"/>
    <cellStyle name="Обычный 3 8 31" xfId="37804"/>
    <cellStyle name="Обычный 3 8 31 2" xfId="37805"/>
    <cellStyle name="Обычный 3 8 32" xfId="37806"/>
    <cellStyle name="Обычный 3 8 32 2" xfId="37807"/>
    <cellStyle name="Обычный 3 8 33" xfId="37808"/>
    <cellStyle name="Обычный 3 8 33 2" xfId="37809"/>
    <cellStyle name="Обычный 3 8 34" xfId="37810"/>
    <cellStyle name="Обычный 3 8 34 2" xfId="37811"/>
    <cellStyle name="Обычный 3 8 35" xfId="37812"/>
    <cellStyle name="Обычный 3 8 35 2" xfId="37813"/>
    <cellStyle name="Обычный 3 8 36" xfId="37814"/>
    <cellStyle name="Обычный 3 8 36 2" xfId="37815"/>
    <cellStyle name="Обычный 3 8 37" xfId="37816"/>
    <cellStyle name="Обычный 3 8 4" xfId="37817"/>
    <cellStyle name="Обычный 3 8 4 2" xfId="37818"/>
    <cellStyle name="Обычный 3 8 5" xfId="37819"/>
    <cellStyle name="Обычный 3 8 5 2" xfId="37820"/>
    <cellStyle name="Обычный 3 8 6" xfId="37821"/>
    <cellStyle name="Обычный 3 8 6 2" xfId="37822"/>
    <cellStyle name="Обычный 3 8 7" xfId="37823"/>
    <cellStyle name="Обычный 3 8 7 2" xfId="37824"/>
    <cellStyle name="Обычный 3 8 8" xfId="37825"/>
    <cellStyle name="Обычный 3 8 8 2" xfId="37826"/>
    <cellStyle name="Обычный 3 8 9" xfId="37827"/>
    <cellStyle name="Обычный 3 8 9 2" xfId="37828"/>
    <cellStyle name="Обычный 3 9" xfId="37829"/>
    <cellStyle name="Обычный 3 9 10" xfId="37830"/>
    <cellStyle name="Обычный 3 9 10 2" xfId="37831"/>
    <cellStyle name="Обычный 3 9 11" xfId="37832"/>
    <cellStyle name="Обычный 3 9 11 2" xfId="37833"/>
    <cellStyle name="Обычный 3 9 12" xfId="37834"/>
    <cellStyle name="Обычный 3 9 12 2" xfId="37835"/>
    <cellStyle name="Обычный 3 9 13" xfId="37836"/>
    <cellStyle name="Обычный 3 9 13 2" xfId="37837"/>
    <cellStyle name="Обычный 3 9 14" xfId="37838"/>
    <cellStyle name="Обычный 3 9 14 2" xfId="37839"/>
    <cellStyle name="Обычный 3 9 15" xfId="37840"/>
    <cellStyle name="Обычный 3 9 15 2" xfId="37841"/>
    <cellStyle name="Обычный 3 9 16" xfId="37842"/>
    <cellStyle name="Обычный 3 9 16 2" xfId="37843"/>
    <cellStyle name="Обычный 3 9 17" xfId="37844"/>
    <cellStyle name="Обычный 3 9 17 2" xfId="37845"/>
    <cellStyle name="Обычный 3 9 18" xfId="37846"/>
    <cellStyle name="Обычный 3 9 18 2" xfId="37847"/>
    <cellStyle name="Обычный 3 9 19" xfId="37848"/>
    <cellStyle name="Обычный 3 9 19 2" xfId="37849"/>
    <cellStyle name="Обычный 3 9 2" xfId="37850"/>
    <cellStyle name="Обычный 3 9 2 10" xfId="37851"/>
    <cellStyle name="Обычный 3 9 2 10 2" xfId="37852"/>
    <cellStyle name="Обычный 3 9 2 11" xfId="37853"/>
    <cellStyle name="Обычный 3 9 2 11 2" xfId="37854"/>
    <cellStyle name="Обычный 3 9 2 12" xfId="37855"/>
    <cellStyle name="Обычный 3 9 2 12 2" xfId="37856"/>
    <cellStyle name="Обычный 3 9 2 13" xfId="37857"/>
    <cellStyle name="Обычный 3 9 2 13 2" xfId="37858"/>
    <cellStyle name="Обычный 3 9 2 14" xfId="37859"/>
    <cellStyle name="Обычный 3 9 2 14 2" xfId="37860"/>
    <cellStyle name="Обычный 3 9 2 15" xfId="37861"/>
    <cellStyle name="Обычный 3 9 2 15 2" xfId="37862"/>
    <cellStyle name="Обычный 3 9 2 16" xfId="37863"/>
    <cellStyle name="Обычный 3 9 2 16 2" xfId="37864"/>
    <cellStyle name="Обычный 3 9 2 17" xfId="37865"/>
    <cellStyle name="Обычный 3 9 2 17 2" xfId="37866"/>
    <cellStyle name="Обычный 3 9 2 18" xfId="37867"/>
    <cellStyle name="Обычный 3 9 2 18 2" xfId="37868"/>
    <cellStyle name="Обычный 3 9 2 19" xfId="37869"/>
    <cellStyle name="Обычный 3 9 2 19 2" xfId="37870"/>
    <cellStyle name="Обычный 3 9 2 2" xfId="37871"/>
    <cellStyle name="Обычный 3 9 2 2 2" xfId="37872"/>
    <cellStyle name="Обычный 3 9 2 20" xfId="37873"/>
    <cellStyle name="Обычный 3 9 2 20 2" xfId="37874"/>
    <cellStyle name="Обычный 3 9 2 21" xfId="37875"/>
    <cellStyle name="Обычный 3 9 2 21 2" xfId="37876"/>
    <cellStyle name="Обычный 3 9 2 22" xfId="37877"/>
    <cellStyle name="Обычный 3 9 2 22 2" xfId="37878"/>
    <cellStyle name="Обычный 3 9 2 23" xfId="37879"/>
    <cellStyle name="Обычный 3 9 2 23 2" xfId="37880"/>
    <cellStyle name="Обычный 3 9 2 24" xfId="37881"/>
    <cellStyle name="Обычный 3 9 2 24 2" xfId="37882"/>
    <cellStyle name="Обычный 3 9 2 25" xfId="37883"/>
    <cellStyle name="Обычный 3 9 2 25 2" xfId="37884"/>
    <cellStyle name="Обычный 3 9 2 26" xfId="37885"/>
    <cellStyle name="Обычный 3 9 2 26 2" xfId="37886"/>
    <cellStyle name="Обычный 3 9 2 27" xfId="37887"/>
    <cellStyle name="Обычный 3 9 2 27 2" xfId="37888"/>
    <cellStyle name="Обычный 3 9 2 28" xfId="37889"/>
    <cellStyle name="Обычный 3 9 2 28 2" xfId="37890"/>
    <cellStyle name="Обычный 3 9 2 29" xfId="37891"/>
    <cellStyle name="Обычный 3 9 2 29 2" xfId="37892"/>
    <cellStyle name="Обычный 3 9 2 3" xfId="37893"/>
    <cellStyle name="Обычный 3 9 2 3 2" xfId="37894"/>
    <cellStyle name="Обычный 3 9 2 30" xfId="37895"/>
    <cellStyle name="Обычный 3 9 2 30 2" xfId="37896"/>
    <cellStyle name="Обычный 3 9 2 31" xfId="37897"/>
    <cellStyle name="Обычный 3 9 2 31 2" xfId="37898"/>
    <cellStyle name="Обычный 3 9 2 32" xfId="37899"/>
    <cellStyle name="Обычный 3 9 2 32 2" xfId="37900"/>
    <cellStyle name="Обычный 3 9 2 33" xfId="37901"/>
    <cellStyle name="Обычный 3 9 2 33 2" xfId="37902"/>
    <cellStyle name="Обычный 3 9 2 34" xfId="37903"/>
    <cellStyle name="Обычный 3 9 2 34 2" xfId="37904"/>
    <cellStyle name="Обычный 3 9 2 35" xfId="37905"/>
    <cellStyle name="Обычный 3 9 2 4" xfId="37906"/>
    <cellStyle name="Обычный 3 9 2 4 2" xfId="37907"/>
    <cellStyle name="Обычный 3 9 2 5" xfId="37908"/>
    <cellStyle name="Обычный 3 9 2 5 2" xfId="37909"/>
    <cellStyle name="Обычный 3 9 2 6" xfId="37910"/>
    <cellStyle name="Обычный 3 9 2 6 2" xfId="37911"/>
    <cellStyle name="Обычный 3 9 2 7" xfId="37912"/>
    <cellStyle name="Обычный 3 9 2 7 2" xfId="37913"/>
    <cellStyle name="Обычный 3 9 2 8" xfId="37914"/>
    <cellStyle name="Обычный 3 9 2 8 2" xfId="37915"/>
    <cellStyle name="Обычный 3 9 2 9" xfId="37916"/>
    <cellStyle name="Обычный 3 9 2 9 2" xfId="37917"/>
    <cellStyle name="Обычный 3 9 20" xfId="37918"/>
    <cellStyle name="Обычный 3 9 20 2" xfId="37919"/>
    <cellStyle name="Обычный 3 9 21" xfId="37920"/>
    <cellStyle name="Обычный 3 9 21 2" xfId="37921"/>
    <cellStyle name="Обычный 3 9 22" xfId="37922"/>
    <cellStyle name="Обычный 3 9 22 2" xfId="37923"/>
    <cellStyle name="Обычный 3 9 23" xfId="37924"/>
    <cellStyle name="Обычный 3 9 23 2" xfId="37925"/>
    <cellStyle name="Обычный 3 9 24" xfId="37926"/>
    <cellStyle name="Обычный 3 9 24 2" xfId="37927"/>
    <cellStyle name="Обычный 3 9 25" xfId="37928"/>
    <cellStyle name="Обычный 3 9 25 2" xfId="37929"/>
    <cellStyle name="Обычный 3 9 26" xfId="37930"/>
    <cellStyle name="Обычный 3 9 26 2" xfId="37931"/>
    <cellStyle name="Обычный 3 9 27" xfId="37932"/>
    <cellStyle name="Обычный 3 9 27 2" xfId="37933"/>
    <cellStyle name="Обычный 3 9 28" xfId="37934"/>
    <cellStyle name="Обычный 3 9 28 2" xfId="37935"/>
    <cellStyle name="Обычный 3 9 29" xfId="37936"/>
    <cellStyle name="Обычный 3 9 29 2" xfId="37937"/>
    <cellStyle name="Обычный 3 9 3" xfId="37938"/>
    <cellStyle name="Обычный 3 9 3 2" xfId="37939"/>
    <cellStyle name="Обычный 3 9 30" xfId="37940"/>
    <cellStyle name="Обычный 3 9 30 2" xfId="37941"/>
    <cellStyle name="Обычный 3 9 31" xfId="37942"/>
    <cellStyle name="Обычный 3 9 31 2" xfId="37943"/>
    <cellStyle name="Обычный 3 9 32" xfId="37944"/>
    <cellStyle name="Обычный 3 9 32 2" xfId="37945"/>
    <cellStyle name="Обычный 3 9 33" xfId="37946"/>
    <cellStyle name="Обычный 3 9 33 2" xfId="37947"/>
    <cellStyle name="Обычный 3 9 34" xfId="37948"/>
    <cellStyle name="Обычный 3 9 34 2" xfId="37949"/>
    <cellStyle name="Обычный 3 9 35" xfId="37950"/>
    <cellStyle name="Обычный 3 9 35 2" xfId="37951"/>
    <cellStyle name="Обычный 3 9 36" xfId="37952"/>
    <cellStyle name="Обычный 3 9 36 2" xfId="37953"/>
    <cellStyle name="Обычный 3 9 37" xfId="37954"/>
    <cellStyle name="Обычный 3 9 4" xfId="37955"/>
    <cellStyle name="Обычный 3 9 4 2" xfId="37956"/>
    <cellStyle name="Обычный 3 9 5" xfId="37957"/>
    <cellStyle name="Обычный 3 9 5 2" xfId="37958"/>
    <cellStyle name="Обычный 3 9 6" xfId="37959"/>
    <cellStyle name="Обычный 3 9 6 2" xfId="37960"/>
    <cellStyle name="Обычный 3 9 7" xfId="37961"/>
    <cellStyle name="Обычный 3 9 7 2" xfId="37962"/>
    <cellStyle name="Обычный 3 9 8" xfId="37963"/>
    <cellStyle name="Обычный 3 9 8 2" xfId="37964"/>
    <cellStyle name="Обычный 3 9 9" xfId="37965"/>
    <cellStyle name="Обычный 3 9 9 2" xfId="37966"/>
    <cellStyle name="Обычный 3_10 крупных потребителей" xfId="37967"/>
    <cellStyle name="Обычный 30" xfId="37968"/>
    <cellStyle name="Обычный 30 2" xfId="37969"/>
    <cellStyle name="Обычный 31" xfId="37970"/>
    <cellStyle name="Обычный 31 2" xfId="37971"/>
    <cellStyle name="Обычный 32" xfId="37972"/>
    <cellStyle name="Обычный 32 2" xfId="37973"/>
    <cellStyle name="Обычный 33" xfId="37974"/>
    <cellStyle name="Обычный 33 2" xfId="37975"/>
    <cellStyle name="Обычный 34" xfId="37976"/>
    <cellStyle name="Обычный 34 2" xfId="37977"/>
    <cellStyle name="Обычный 35" xfId="37978"/>
    <cellStyle name="Обычный 35 2" xfId="37979"/>
    <cellStyle name="Обычный 35 3" xfId="37980"/>
    <cellStyle name="Обычный 36" xfId="37981"/>
    <cellStyle name="Обычный 36 2" xfId="37982"/>
    <cellStyle name="Обычный 36 3" xfId="37983"/>
    <cellStyle name="Обычный 37" xfId="37984"/>
    <cellStyle name="Обычный 37 2" xfId="37985"/>
    <cellStyle name="Обычный 38" xfId="37986"/>
    <cellStyle name="Обычный 38 2" xfId="37987"/>
    <cellStyle name="Обычный 39" xfId="37988"/>
    <cellStyle name="Обычный 39 2" xfId="37989"/>
    <cellStyle name="Обычный 4" xfId="4"/>
    <cellStyle name="Обычный 4 10" xfId="37990"/>
    <cellStyle name="Обычный 4 11" xfId="37991"/>
    <cellStyle name="Обычный 4 12" xfId="37992"/>
    <cellStyle name="Обычный 4 2" xfId="37993"/>
    <cellStyle name="Обычный 4 2 2" xfId="37994"/>
    <cellStyle name="Обычный 4 2 2 2" xfId="37995"/>
    <cellStyle name="Обычный 4 2 2 2 2" xfId="37996"/>
    <cellStyle name="Обычный 4 2 2 3" xfId="37997"/>
    <cellStyle name="Обычный 4 2 2 4" xfId="37998"/>
    <cellStyle name="Обычный 4 2 2 5" xfId="37999"/>
    <cellStyle name="Обычный 4 2 2 6" xfId="38000"/>
    <cellStyle name="Обычный 4 2 3" xfId="38001"/>
    <cellStyle name="Обычный 4 2 3 2" xfId="38002"/>
    <cellStyle name="Обычный 4 2 4" xfId="38003"/>
    <cellStyle name="Обычный 4 2 4 2" xfId="38004"/>
    <cellStyle name="Обычный 4 2 5" xfId="38005"/>
    <cellStyle name="Обычный 4 2 6" xfId="38006"/>
    <cellStyle name="Обычный 4 2_BALANCE.WARM.2011YEAR(v1.5)" xfId="38007"/>
    <cellStyle name="Обычный 4 3" xfId="38008"/>
    <cellStyle name="Обычный 4 3 2" xfId="38009"/>
    <cellStyle name="Обычный 4 3 3" xfId="38010"/>
    <cellStyle name="Обычный 4 3 4" xfId="38011"/>
    <cellStyle name="Обычный 4 4" xfId="38012"/>
    <cellStyle name="Обычный 4 4 2" xfId="38013"/>
    <cellStyle name="Обычный 4 4 3" xfId="38014"/>
    <cellStyle name="Обычный 4 4 4" xfId="38015"/>
    <cellStyle name="Обычный 4 5" xfId="38016"/>
    <cellStyle name="Обычный 4 5 2" xfId="38017"/>
    <cellStyle name="Обычный 4 5 3" xfId="38018"/>
    <cellStyle name="Обычный 4 5 4" xfId="38019"/>
    <cellStyle name="Обычный 4 6" xfId="38020"/>
    <cellStyle name="Обычный 4 6 2" xfId="38021"/>
    <cellStyle name="Обычный 4 7" xfId="38022"/>
    <cellStyle name="Обычный 4 7 2" xfId="38023"/>
    <cellStyle name="Обычный 4 8" xfId="38024"/>
    <cellStyle name="Обычный 4 9" xfId="38025"/>
    <cellStyle name="Обычный 4 9 2" xfId="38026"/>
    <cellStyle name="Обычный 4_6 Коммерч расходы" xfId="38027"/>
    <cellStyle name="Обычный 40" xfId="38028"/>
    <cellStyle name="Обычный 40 2" xfId="38029"/>
    <cellStyle name="Обычный 41" xfId="38030"/>
    <cellStyle name="Обычный 41 2" xfId="38031"/>
    <cellStyle name="Обычный 42" xfId="38032"/>
    <cellStyle name="Обычный 43" xfId="38033"/>
    <cellStyle name="Обычный 44" xfId="38034"/>
    <cellStyle name="Обычный 45" xfId="38035"/>
    <cellStyle name="Обычный 46" xfId="38036"/>
    <cellStyle name="Обычный 47" xfId="38037"/>
    <cellStyle name="Обычный 48" xfId="38038"/>
    <cellStyle name="Обычный 49" xfId="38039"/>
    <cellStyle name="Обычный 5" xfId="5"/>
    <cellStyle name="Обычный 5 10" xfId="38040"/>
    <cellStyle name="Обычный 5 10 10" xfId="38041"/>
    <cellStyle name="Обычный 5 10 10 2" xfId="38042"/>
    <cellStyle name="Обычный 5 10 11" xfId="38043"/>
    <cellStyle name="Обычный 5 10 11 2" xfId="38044"/>
    <cellStyle name="Обычный 5 10 12" xfId="38045"/>
    <cellStyle name="Обычный 5 10 12 2" xfId="38046"/>
    <cellStyle name="Обычный 5 10 13" xfId="38047"/>
    <cellStyle name="Обычный 5 10 13 2" xfId="38048"/>
    <cellStyle name="Обычный 5 10 14" xfId="38049"/>
    <cellStyle name="Обычный 5 10 14 2" xfId="38050"/>
    <cellStyle name="Обычный 5 10 15" xfId="38051"/>
    <cellStyle name="Обычный 5 10 15 2" xfId="38052"/>
    <cellStyle name="Обычный 5 10 16" xfId="38053"/>
    <cellStyle name="Обычный 5 10 16 2" xfId="38054"/>
    <cellStyle name="Обычный 5 10 17" xfId="38055"/>
    <cellStyle name="Обычный 5 10 17 2" xfId="38056"/>
    <cellStyle name="Обычный 5 10 18" xfId="38057"/>
    <cellStyle name="Обычный 5 10 18 2" xfId="38058"/>
    <cellStyle name="Обычный 5 10 19" xfId="38059"/>
    <cellStyle name="Обычный 5 10 19 2" xfId="38060"/>
    <cellStyle name="Обычный 5 10 2" xfId="38061"/>
    <cellStyle name="Обычный 5 10 2 2" xfId="38062"/>
    <cellStyle name="Обычный 5 10 20" xfId="38063"/>
    <cellStyle name="Обычный 5 10 20 2" xfId="38064"/>
    <cellStyle name="Обычный 5 10 21" xfId="38065"/>
    <cellStyle name="Обычный 5 10 21 2" xfId="38066"/>
    <cellStyle name="Обычный 5 10 22" xfId="38067"/>
    <cellStyle name="Обычный 5 10 22 2" xfId="38068"/>
    <cellStyle name="Обычный 5 10 23" xfId="38069"/>
    <cellStyle name="Обычный 5 10 23 2" xfId="38070"/>
    <cellStyle name="Обычный 5 10 24" xfId="38071"/>
    <cellStyle name="Обычный 5 10 24 2" xfId="38072"/>
    <cellStyle name="Обычный 5 10 25" xfId="38073"/>
    <cellStyle name="Обычный 5 10 25 2" xfId="38074"/>
    <cellStyle name="Обычный 5 10 26" xfId="38075"/>
    <cellStyle name="Обычный 5 10 26 2" xfId="38076"/>
    <cellStyle name="Обычный 5 10 27" xfId="38077"/>
    <cellStyle name="Обычный 5 10 27 2" xfId="38078"/>
    <cellStyle name="Обычный 5 10 28" xfId="38079"/>
    <cellStyle name="Обычный 5 10 28 2" xfId="38080"/>
    <cellStyle name="Обычный 5 10 29" xfId="38081"/>
    <cellStyle name="Обычный 5 10 29 2" xfId="38082"/>
    <cellStyle name="Обычный 5 10 3" xfId="38083"/>
    <cellStyle name="Обычный 5 10 3 2" xfId="38084"/>
    <cellStyle name="Обычный 5 10 30" xfId="38085"/>
    <cellStyle name="Обычный 5 10 30 2" xfId="38086"/>
    <cellStyle name="Обычный 5 10 31" xfId="38087"/>
    <cellStyle name="Обычный 5 10 31 2" xfId="38088"/>
    <cellStyle name="Обычный 5 10 32" xfId="38089"/>
    <cellStyle name="Обычный 5 10 32 2" xfId="38090"/>
    <cellStyle name="Обычный 5 10 33" xfId="38091"/>
    <cellStyle name="Обычный 5 10 33 2" xfId="38092"/>
    <cellStyle name="Обычный 5 10 34" xfId="38093"/>
    <cellStyle name="Обычный 5 10 34 2" xfId="38094"/>
    <cellStyle name="Обычный 5 10 35" xfId="38095"/>
    <cellStyle name="Обычный 5 10 4" xfId="38096"/>
    <cellStyle name="Обычный 5 10 4 2" xfId="38097"/>
    <cellStyle name="Обычный 5 10 5" xfId="38098"/>
    <cellStyle name="Обычный 5 10 5 2" xfId="38099"/>
    <cellStyle name="Обычный 5 10 6" xfId="38100"/>
    <cellStyle name="Обычный 5 10 6 2" xfId="38101"/>
    <cellStyle name="Обычный 5 10 7" xfId="38102"/>
    <cellStyle name="Обычный 5 10 7 2" xfId="38103"/>
    <cellStyle name="Обычный 5 10 8" xfId="38104"/>
    <cellStyle name="Обычный 5 10 8 2" xfId="38105"/>
    <cellStyle name="Обычный 5 10 9" xfId="38106"/>
    <cellStyle name="Обычный 5 10 9 2" xfId="38107"/>
    <cellStyle name="Обычный 5 11" xfId="38108"/>
    <cellStyle name="Обычный 5 11 2" xfId="38109"/>
    <cellStyle name="Обычный 5 12" xfId="38110"/>
    <cellStyle name="Обычный 5 12 2" xfId="38111"/>
    <cellStyle name="Обычный 5 13" xfId="38112"/>
    <cellStyle name="Обычный 5 13 2" xfId="38113"/>
    <cellStyle name="Обычный 5 14" xfId="38114"/>
    <cellStyle name="Обычный 5 14 2" xfId="38115"/>
    <cellStyle name="Обычный 5 15" xfId="38116"/>
    <cellStyle name="Обычный 5 15 2" xfId="38117"/>
    <cellStyle name="Обычный 5 16" xfId="38118"/>
    <cellStyle name="Обычный 5 16 2" xfId="38119"/>
    <cellStyle name="Обычный 5 17" xfId="38120"/>
    <cellStyle name="Обычный 5 17 2" xfId="38121"/>
    <cellStyle name="Обычный 5 18" xfId="38122"/>
    <cellStyle name="Обычный 5 18 2" xfId="38123"/>
    <cellStyle name="Обычный 5 19" xfId="38124"/>
    <cellStyle name="Обычный 5 19 2" xfId="38125"/>
    <cellStyle name="Обычный 5 2" xfId="38126"/>
    <cellStyle name="Обычный 5 2 10" xfId="38127"/>
    <cellStyle name="Обычный 5 2 10 2" xfId="38128"/>
    <cellStyle name="Обычный 5 2 11" xfId="38129"/>
    <cellStyle name="Обычный 5 2 11 2" xfId="38130"/>
    <cellStyle name="Обычный 5 2 12" xfId="38131"/>
    <cellStyle name="Обычный 5 2 12 2" xfId="38132"/>
    <cellStyle name="Обычный 5 2 13" xfId="38133"/>
    <cellStyle name="Обычный 5 2 13 2" xfId="38134"/>
    <cellStyle name="Обычный 5 2 14" xfId="38135"/>
    <cellStyle name="Обычный 5 2 14 2" xfId="38136"/>
    <cellStyle name="Обычный 5 2 15" xfId="38137"/>
    <cellStyle name="Обычный 5 2 15 2" xfId="38138"/>
    <cellStyle name="Обычный 5 2 16" xfId="38139"/>
    <cellStyle name="Обычный 5 2 16 2" xfId="38140"/>
    <cellStyle name="Обычный 5 2 17" xfId="38141"/>
    <cellStyle name="Обычный 5 2 17 2" xfId="38142"/>
    <cellStyle name="Обычный 5 2 18" xfId="38143"/>
    <cellStyle name="Обычный 5 2 18 2" xfId="38144"/>
    <cellStyle name="Обычный 5 2 19" xfId="38145"/>
    <cellStyle name="Обычный 5 2 19 2" xfId="38146"/>
    <cellStyle name="Обычный 5 2 2" xfId="38147"/>
    <cellStyle name="Обычный 5 2 2 10" xfId="38148"/>
    <cellStyle name="Обычный 5 2 2 10 2" xfId="38149"/>
    <cellStyle name="Обычный 5 2 2 11" xfId="38150"/>
    <cellStyle name="Обычный 5 2 2 11 2" xfId="38151"/>
    <cellStyle name="Обычный 5 2 2 12" xfId="38152"/>
    <cellStyle name="Обычный 5 2 2 12 2" xfId="38153"/>
    <cellStyle name="Обычный 5 2 2 13" xfId="38154"/>
    <cellStyle name="Обычный 5 2 2 13 2" xfId="38155"/>
    <cellStyle name="Обычный 5 2 2 14" xfId="38156"/>
    <cellStyle name="Обычный 5 2 2 14 2" xfId="38157"/>
    <cellStyle name="Обычный 5 2 2 15" xfId="38158"/>
    <cellStyle name="Обычный 5 2 2 15 2" xfId="38159"/>
    <cellStyle name="Обычный 5 2 2 16" xfId="38160"/>
    <cellStyle name="Обычный 5 2 2 16 2" xfId="38161"/>
    <cellStyle name="Обычный 5 2 2 17" xfId="38162"/>
    <cellStyle name="Обычный 5 2 2 17 2" xfId="38163"/>
    <cellStyle name="Обычный 5 2 2 18" xfId="38164"/>
    <cellStyle name="Обычный 5 2 2 18 2" xfId="38165"/>
    <cellStyle name="Обычный 5 2 2 19" xfId="38166"/>
    <cellStyle name="Обычный 5 2 2 19 2" xfId="38167"/>
    <cellStyle name="Обычный 5 2 2 2" xfId="38168"/>
    <cellStyle name="Обычный 5 2 2 2 10" xfId="38169"/>
    <cellStyle name="Обычный 5 2 2 2 10 2" xfId="38170"/>
    <cellStyle name="Обычный 5 2 2 2 11" xfId="38171"/>
    <cellStyle name="Обычный 5 2 2 2 11 2" xfId="38172"/>
    <cellStyle name="Обычный 5 2 2 2 12" xfId="38173"/>
    <cellStyle name="Обычный 5 2 2 2 12 2" xfId="38174"/>
    <cellStyle name="Обычный 5 2 2 2 13" xfId="38175"/>
    <cellStyle name="Обычный 5 2 2 2 13 2" xfId="38176"/>
    <cellStyle name="Обычный 5 2 2 2 14" xfId="38177"/>
    <cellStyle name="Обычный 5 2 2 2 14 2" xfId="38178"/>
    <cellStyle name="Обычный 5 2 2 2 15" xfId="38179"/>
    <cellStyle name="Обычный 5 2 2 2 15 2" xfId="38180"/>
    <cellStyle name="Обычный 5 2 2 2 16" xfId="38181"/>
    <cellStyle name="Обычный 5 2 2 2 16 2" xfId="38182"/>
    <cellStyle name="Обычный 5 2 2 2 17" xfId="38183"/>
    <cellStyle name="Обычный 5 2 2 2 17 2" xfId="38184"/>
    <cellStyle name="Обычный 5 2 2 2 18" xfId="38185"/>
    <cellStyle name="Обычный 5 2 2 2 18 2" xfId="38186"/>
    <cellStyle name="Обычный 5 2 2 2 19" xfId="38187"/>
    <cellStyle name="Обычный 5 2 2 2 19 2" xfId="38188"/>
    <cellStyle name="Обычный 5 2 2 2 2" xfId="38189"/>
    <cellStyle name="Обычный 5 2 2 2 2 10" xfId="38190"/>
    <cellStyle name="Обычный 5 2 2 2 2 10 2" xfId="38191"/>
    <cellStyle name="Обычный 5 2 2 2 2 11" xfId="38192"/>
    <cellStyle name="Обычный 5 2 2 2 2 11 2" xfId="38193"/>
    <cellStyle name="Обычный 5 2 2 2 2 12" xfId="38194"/>
    <cellStyle name="Обычный 5 2 2 2 2 12 2" xfId="38195"/>
    <cellStyle name="Обычный 5 2 2 2 2 13" xfId="38196"/>
    <cellStyle name="Обычный 5 2 2 2 2 13 2" xfId="38197"/>
    <cellStyle name="Обычный 5 2 2 2 2 14" xfId="38198"/>
    <cellStyle name="Обычный 5 2 2 2 2 14 2" xfId="38199"/>
    <cellStyle name="Обычный 5 2 2 2 2 15" xfId="38200"/>
    <cellStyle name="Обычный 5 2 2 2 2 15 2" xfId="38201"/>
    <cellStyle name="Обычный 5 2 2 2 2 16" xfId="38202"/>
    <cellStyle name="Обычный 5 2 2 2 2 16 2" xfId="38203"/>
    <cellStyle name="Обычный 5 2 2 2 2 17" xfId="38204"/>
    <cellStyle name="Обычный 5 2 2 2 2 17 2" xfId="38205"/>
    <cellStyle name="Обычный 5 2 2 2 2 18" xfId="38206"/>
    <cellStyle name="Обычный 5 2 2 2 2 18 2" xfId="38207"/>
    <cellStyle name="Обычный 5 2 2 2 2 19" xfId="38208"/>
    <cellStyle name="Обычный 5 2 2 2 2 19 2" xfId="38209"/>
    <cellStyle name="Обычный 5 2 2 2 2 2" xfId="38210"/>
    <cellStyle name="Обычный 5 2 2 2 2 2 2" xfId="38211"/>
    <cellStyle name="Обычный 5 2 2 2 2 20" xfId="38212"/>
    <cellStyle name="Обычный 5 2 2 2 2 20 2" xfId="38213"/>
    <cellStyle name="Обычный 5 2 2 2 2 21" xfId="38214"/>
    <cellStyle name="Обычный 5 2 2 2 2 21 2" xfId="38215"/>
    <cellStyle name="Обычный 5 2 2 2 2 22" xfId="38216"/>
    <cellStyle name="Обычный 5 2 2 2 2 22 2" xfId="38217"/>
    <cellStyle name="Обычный 5 2 2 2 2 23" xfId="38218"/>
    <cellStyle name="Обычный 5 2 2 2 2 23 2" xfId="38219"/>
    <cellStyle name="Обычный 5 2 2 2 2 24" xfId="38220"/>
    <cellStyle name="Обычный 5 2 2 2 2 24 2" xfId="38221"/>
    <cellStyle name="Обычный 5 2 2 2 2 25" xfId="38222"/>
    <cellStyle name="Обычный 5 2 2 2 2 25 2" xfId="38223"/>
    <cellStyle name="Обычный 5 2 2 2 2 26" xfId="38224"/>
    <cellStyle name="Обычный 5 2 2 2 2 26 2" xfId="38225"/>
    <cellStyle name="Обычный 5 2 2 2 2 27" xfId="38226"/>
    <cellStyle name="Обычный 5 2 2 2 2 27 2" xfId="38227"/>
    <cellStyle name="Обычный 5 2 2 2 2 28" xfId="38228"/>
    <cellStyle name="Обычный 5 2 2 2 2 28 2" xfId="38229"/>
    <cellStyle name="Обычный 5 2 2 2 2 29" xfId="38230"/>
    <cellStyle name="Обычный 5 2 2 2 2 29 2" xfId="38231"/>
    <cellStyle name="Обычный 5 2 2 2 2 3" xfId="38232"/>
    <cellStyle name="Обычный 5 2 2 2 2 3 2" xfId="38233"/>
    <cellStyle name="Обычный 5 2 2 2 2 30" xfId="38234"/>
    <cellStyle name="Обычный 5 2 2 2 2 30 2" xfId="38235"/>
    <cellStyle name="Обычный 5 2 2 2 2 31" xfId="38236"/>
    <cellStyle name="Обычный 5 2 2 2 2 31 2" xfId="38237"/>
    <cellStyle name="Обычный 5 2 2 2 2 32" xfId="38238"/>
    <cellStyle name="Обычный 5 2 2 2 2 32 2" xfId="38239"/>
    <cellStyle name="Обычный 5 2 2 2 2 33" xfId="38240"/>
    <cellStyle name="Обычный 5 2 2 2 2 33 2" xfId="38241"/>
    <cellStyle name="Обычный 5 2 2 2 2 34" xfId="38242"/>
    <cellStyle name="Обычный 5 2 2 2 2 34 2" xfId="38243"/>
    <cellStyle name="Обычный 5 2 2 2 2 35" xfId="38244"/>
    <cellStyle name="Обычный 5 2 2 2 2 4" xfId="38245"/>
    <cellStyle name="Обычный 5 2 2 2 2 4 2" xfId="38246"/>
    <cellStyle name="Обычный 5 2 2 2 2 5" xfId="38247"/>
    <cellStyle name="Обычный 5 2 2 2 2 5 2" xfId="38248"/>
    <cellStyle name="Обычный 5 2 2 2 2 6" xfId="38249"/>
    <cellStyle name="Обычный 5 2 2 2 2 6 2" xfId="38250"/>
    <cellStyle name="Обычный 5 2 2 2 2 7" xfId="38251"/>
    <cellStyle name="Обычный 5 2 2 2 2 7 2" xfId="38252"/>
    <cellStyle name="Обычный 5 2 2 2 2 8" xfId="38253"/>
    <cellStyle name="Обычный 5 2 2 2 2 8 2" xfId="38254"/>
    <cellStyle name="Обычный 5 2 2 2 2 9" xfId="38255"/>
    <cellStyle name="Обычный 5 2 2 2 2 9 2" xfId="38256"/>
    <cellStyle name="Обычный 5 2 2 2 20" xfId="38257"/>
    <cellStyle name="Обычный 5 2 2 2 20 2" xfId="38258"/>
    <cellStyle name="Обычный 5 2 2 2 21" xfId="38259"/>
    <cellStyle name="Обычный 5 2 2 2 21 2" xfId="38260"/>
    <cellStyle name="Обычный 5 2 2 2 22" xfId="38261"/>
    <cellStyle name="Обычный 5 2 2 2 22 2" xfId="38262"/>
    <cellStyle name="Обычный 5 2 2 2 23" xfId="38263"/>
    <cellStyle name="Обычный 5 2 2 2 23 2" xfId="38264"/>
    <cellStyle name="Обычный 5 2 2 2 24" xfId="38265"/>
    <cellStyle name="Обычный 5 2 2 2 24 2" xfId="38266"/>
    <cellStyle name="Обычный 5 2 2 2 25" xfId="38267"/>
    <cellStyle name="Обычный 5 2 2 2 25 2" xfId="38268"/>
    <cellStyle name="Обычный 5 2 2 2 26" xfId="38269"/>
    <cellStyle name="Обычный 5 2 2 2 26 2" xfId="38270"/>
    <cellStyle name="Обычный 5 2 2 2 27" xfId="38271"/>
    <cellStyle name="Обычный 5 2 2 2 27 2" xfId="38272"/>
    <cellStyle name="Обычный 5 2 2 2 28" xfId="38273"/>
    <cellStyle name="Обычный 5 2 2 2 28 2" xfId="38274"/>
    <cellStyle name="Обычный 5 2 2 2 29" xfId="38275"/>
    <cellStyle name="Обычный 5 2 2 2 29 2" xfId="38276"/>
    <cellStyle name="Обычный 5 2 2 2 3" xfId="38277"/>
    <cellStyle name="Обычный 5 2 2 2 3 2" xfId="38278"/>
    <cellStyle name="Обычный 5 2 2 2 30" xfId="38279"/>
    <cellStyle name="Обычный 5 2 2 2 30 2" xfId="38280"/>
    <cellStyle name="Обычный 5 2 2 2 31" xfId="38281"/>
    <cellStyle name="Обычный 5 2 2 2 31 2" xfId="38282"/>
    <cellStyle name="Обычный 5 2 2 2 32" xfId="38283"/>
    <cellStyle name="Обычный 5 2 2 2 32 2" xfId="38284"/>
    <cellStyle name="Обычный 5 2 2 2 33" xfId="38285"/>
    <cellStyle name="Обычный 5 2 2 2 33 2" xfId="38286"/>
    <cellStyle name="Обычный 5 2 2 2 34" xfId="38287"/>
    <cellStyle name="Обычный 5 2 2 2 34 2" xfId="38288"/>
    <cellStyle name="Обычный 5 2 2 2 35" xfId="38289"/>
    <cellStyle name="Обычный 5 2 2 2 35 2" xfId="38290"/>
    <cellStyle name="Обычный 5 2 2 2 36" xfId="38291"/>
    <cellStyle name="Обычный 5 2 2 2 36 2" xfId="38292"/>
    <cellStyle name="Обычный 5 2 2 2 37" xfId="38293"/>
    <cellStyle name="Обычный 5 2 2 2 4" xfId="38294"/>
    <cellStyle name="Обычный 5 2 2 2 4 2" xfId="38295"/>
    <cellStyle name="Обычный 5 2 2 2 5" xfId="38296"/>
    <cellStyle name="Обычный 5 2 2 2 5 2" xfId="38297"/>
    <cellStyle name="Обычный 5 2 2 2 6" xfId="38298"/>
    <cellStyle name="Обычный 5 2 2 2 6 2" xfId="38299"/>
    <cellStyle name="Обычный 5 2 2 2 7" xfId="38300"/>
    <cellStyle name="Обычный 5 2 2 2 7 2" xfId="38301"/>
    <cellStyle name="Обычный 5 2 2 2 8" xfId="38302"/>
    <cellStyle name="Обычный 5 2 2 2 8 2" xfId="38303"/>
    <cellStyle name="Обычный 5 2 2 2 9" xfId="38304"/>
    <cellStyle name="Обычный 5 2 2 2 9 2" xfId="38305"/>
    <cellStyle name="Обычный 5 2 2 20" xfId="38306"/>
    <cellStyle name="Обычный 5 2 2 20 2" xfId="38307"/>
    <cellStyle name="Обычный 5 2 2 21" xfId="38308"/>
    <cellStyle name="Обычный 5 2 2 21 2" xfId="38309"/>
    <cellStyle name="Обычный 5 2 2 22" xfId="38310"/>
    <cellStyle name="Обычный 5 2 2 22 2" xfId="38311"/>
    <cellStyle name="Обычный 5 2 2 23" xfId="38312"/>
    <cellStyle name="Обычный 5 2 2 23 2" xfId="38313"/>
    <cellStyle name="Обычный 5 2 2 24" xfId="38314"/>
    <cellStyle name="Обычный 5 2 2 24 2" xfId="38315"/>
    <cellStyle name="Обычный 5 2 2 25" xfId="38316"/>
    <cellStyle name="Обычный 5 2 2 25 2" xfId="38317"/>
    <cellStyle name="Обычный 5 2 2 26" xfId="38318"/>
    <cellStyle name="Обычный 5 2 2 26 2" xfId="38319"/>
    <cellStyle name="Обычный 5 2 2 27" xfId="38320"/>
    <cellStyle name="Обычный 5 2 2 27 2" xfId="38321"/>
    <cellStyle name="Обычный 5 2 2 28" xfId="38322"/>
    <cellStyle name="Обычный 5 2 2 28 2" xfId="38323"/>
    <cellStyle name="Обычный 5 2 2 29" xfId="38324"/>
    <cellStyle name="Обычный 5 2 2 29 2" xfId="38325"/>
    <cellStyle name="Обычный 5 2 2 3" xfId="38326"/>
    <cellStyle name="Обычный 5 2 2 3 10" xfId="38327"/>
    <cellStyle name="Обычный 5 2 2 3 10 2" xfId="38328"/>
    <cellStyle name="Обычный 5 2 2 3 11" xfId="38329"/>
    <cellStyle name="Обычный 5 2 2 3 11 2" xfId="38330"/>
    <cellStyle name="Обычный 5 2 2 3 12" xfId="38331"/>
    <cellStyle name="Обычный 5 2 2 3 12 2" xfId="38332"/>
    <cellStyle name="Обычный 5 2 2 3 13" xfId="38333"/>
    <cellStyle name="Обычный 5 2 2 3 13 2" xfId="38334"/>
    <cellStyle name="Обычный 5 2 2 3 14" xfId="38335"/>
    <cellStyle name="Обычный 5 2 2 3 14 2" xfId="38336"/>
    <cellStyle name="Обычный 5 2 2 3 15" xfId="38337"/>
    <cellStyle name="Обычный 5 2 2 3 15 2" xfId="38338"/>
    <cellStyle name="Обычный 5 2 2 3 16" xfId="38339"/>
    <cellStyle name="Обычный 5 2 2 3 16 2" xfId="38340"/>
    <cellStyle name="Обычный 5 2 2 3 17" xfId="38341"/>
    <cellStyle name="Обычный 5 2 2 3 17 2" xfId="38342"/>
    <cellStyle name="Обычный 5 2 2 3 18" xfId="38343"/>
    <cellStyle name="Обычный 5 2 2 3 18 2" xfId="38344"/>
    <cellStyle name="Обычный 5 2 2 3 19" xfId="38345"/>
    <cellStyle name="Обычный 5 2 2 3 19 2" xfId="38346"/>
    <cellStyle name="Обычный 5 2 2 3 2" xfId="38347"/>
    <cellStyle name="Обычный 5 2 2 3 2 2" xfId="38348"/>
    <cellStyle name="Обычный 5 2 2 3 20" xfId="38349"/>
    <cellStyle name="Обычный 5 2 2 3 20 2" xfId="38350"/>
    <cellStyle name="Обычный 5 2 2 3 21" xfId="38351"/>
    <cellStyle name="Обычный 5 2 2 3 21 2" xfId="38352"/>
    <cellStyle name="Обычный 5 2 2 3 22" xfId="38353"/>
    <cellStyle name="Обычный 5 2 2 3 22 2" xfId="38354"/>
    <cellStyle name="Обычный 5 2 2 3 23" xfId="38355"/>
    <cellStyle name="Обычный 5 2 2 3 23 2" xfId="38356"/>
    <cellStyle name="Обычный 5 2 2 3 24" xfId="38357"/>
    <cellStyle name="Обычный 5 2 2 3 24 2" xfId="38358"/>
    <cellStyle name="Обычный 5 2 2 3 25" xfId="38359"/>
    <cellStyle name="Обычный 5 2 2 3 25 2" xfId="38360"/>
    <cellStyle name="Обычный 5 2 2 3 26" xfId="38361"/>
    <cellStyle name="Обычный 5 2 2 3 26 2" xfId="38362"/>
    <cellStyle name="Обычный 5 2 2 3 27" xfId="38363"/>
    <cellStyle name="Обычный 5 2 2 3 27 2" xfId="38364"/>
    <cellStyle name="Обычный 5 2 2 3 28" xfId="38365"/>
    <cellStyle name="Обычный 5 2 2 3 28 2" xfId="38366"/>
    <cellStyle name="Обычный 5 2 2 3 29" xfId="38367"/>
    <cellStyle name="Обычный 5 2 2 3 29 2" xfId="38368"/>
    <cellStyle name="Обычный 5 2 2 3 3" xfId="38369"/>
    <cellStyle name="Обычный 5 2 2 3 3 2" xfId="38370"/>
    <cellStyle name="Обычный 5 2 2 3 30" xfId="38371"/>
    <cellStyle name="Обычный 5 2 2 3 30 2" xfId="38372"/>
    <cellStyle name="Обычный 5 2 2 3 31" xfId="38373"/>
    <cellStyle name="Обычный 5 2 2 3 31 2" xfId="38374"/>
    <cellStyle name="Обычный 5 2 2 3 32" xfId="38375"/>
    <cellStyle name="Обычный 5 2 2 3 32 2" xfId="38376"/>
    <cellStyle name="Обычный 5 2 2 3 33" xfId="38377"/>
    <cellStyle name="Обычный 5 2 2 3 33 2" xfId="38378"/>
    <cellStyle name="Обычный 5 2 2 3 34" xfId="38379"/>
    <cellStyle name="Обычный 5 2 2 3 34 2" xfId="38380"/>
    <cellStyle name="Обычный 5 2 2 3 35" xfId="38381"/>
    <cellStyle name="Обычный 5 2 2 3 4" xfId="38382"/>
    <cellStyle name="Обычный 5 2 2 3 4 2" xfId="38383"/>
    <cellStyle name="Обычный 5 2 2 3 5" xfId="38384"/>
    <cellStyle name="Обычный 5 2 2 3 5 2" xfId="38385"/>
    <cellStyle name="Обычный 5 2 2 3 6" xfId="38386"/>
    <cellStyle name="Обычный 5 2 2 3 6 2" xfId="38387"/>
    <cellStyle name="Обычный 5 2 2 3 7" xfId="38388"/>
    <cellStyle name="Обычный 5 2 2 3 7 2" xfId="38389"/>
    <cellStyle name="Обычный 5 2 2 3 8" xfId="38390"/>
    <cellStyle name="Обычный 5 2 2 3 8 2" xfId="38391"/>
    <cellStyle name="Обычный 5 2 2 3 9" xfId="38392"/>
    <cellStyle name="Обычный 5 2 2 3 9 2" xfId="38393"/>
    <cellStyle name="Обычный 5 2 2 30" xfId="38394"/>
    <cellStyle name="Обычный 5 2 2 30 2" xfId="38395"/>
    <cellStyle name="Обычный 5 2 2 31" xfId="38396"/>
    <cellStyle name="Обычный 5 2 2 31 2" xfId="38397"/>
    <cellStyle name="Обычный 5 2 2 32" xfId="38398"/>
    <cellStyle name="Обычный 5 2 2 32 2" xfId="38399"/>
    <cellStyle name="Обычный 5 2 2 33" xfId="38400"/>
    <cellStyle name="Обычный 5 2 2 33 2" xfId="38401"/>
    <cellStyle name="Обычный 5 2 2 34" xfId="38402"/>
    <cellStyle name="Обычный 5 2 2 34 2" xfId="38403"/>
    <cellStyle name="Обычный 5 2 2 35" xfId="38404"/>
    <cellStyle name="Обычный 5 2 2 35 2" xfId="38405"/>
    <cellStyle name="Обычный 5 2 2 36" xfId="38406"/>
    <cellStyle name="Обычный 5 2 2 36 2" xfId="38407"/>
    <cellStyle name="Обычный 5 2 2 37" xfId="38408"/>
    <cellStyle name="Обычный 5 2 2 37 2" xfId="38409"/>
    <cellStyle name="Обычный 5 2 2 38" xfId="38410"/>
    <cellStyle name="Обычный 5 2 2 4" xfId="38411"/>
    <cellStyle name="Обычный 5 2 2 4 2" xfId="38412"/>
    <cellStyle name="Обычный 5 2 2 5" xfId="38413"/>
    <cellStyle name="Обычный 5 2 2 5 2" xfId="38414"/>
    <cellStyle name="Обычный 5 2 2 6" xfId="38415"/>
    <cellStyle name="Обычный 5 2 2 6 2" xfId="38416"/>
    <cellStyle name="Обычный 5 2 2 7" xfId="38417"/>
    <cellStyle name="Обычный 5 2 2 7 2" xfId="38418"/>
    <cellStyle name="Обычный 5 2 2 8" xfId="38419"/>
    <cellStyle name="Обычный 5 2 2 8 2" xfId="38420"/>
    <cellStyle name="Обычный 5 2 2 9" xfId="38421"/>
    <cellStyle name="Обычный 5 2 2 9 2" xfId="38422"/>
    <cellStyle name="Обычный 5 2 20" xfId="38423"/>
    <cellStyle name="Обычный 5 2 20 2" xfId="38424"/>
    <cellStyle name="Обычный 5 2 21" xfId="38425"/>
    <cellStyle name="Обычный 5 2 21 2" xfId="38426"/>
    <cellStyle name="Обычный 5 2 22" xfId="38427"/>
    <cellStyle name="Обычный 5 2 22 2" xfId="38428"/>
    <cellStyle name="Обычный 5 2 23" xfId="38429"/>
    <cellStyle name="Обычный 5 2 23 2" xfId="38430"/>
    <cellStyle name="Обычный 5 2 24" xfId="38431"/>
    <cellStyle name="Обычный 5 2 24 2" xfId="38432"/>
    <cellStyle name="Обычный 5 2 25" xfId="38433"/>
    <cellStyle name="Обычный 5 2 25 2" xfId="38434"/>
    <cellStyle name="Обычный 5 2 26" xfId="38435"/>
    <cellStyle name="Обычный 5 2 26 2" xfId="38436"/>
    <cellStyle name="Обычный 5 2 27" xfId="38437"/>
    <cellStyle name="Обычный 5 2 27 2" xfId="38438"/>
    <cellStyle name="Обычный 5 2 28" xfId="38439"/>
    <cellStyle name="Обычный 5 2 28 2" xfId="38440"/>
    <cellStyle name="Обычный 5 2 29" xfId="38441"/>
    <cellStyle name="Обычный 5 2 29 2" xfId="38442"/>
    <cellStyle name="Обычный 5 2 3" xfId="38443"/>
    <cellStyle name="Обычный 5 2 3 10" xfId="38444"/>
    <cellStyle name="Обычный 5 2 3 10 2" xfId="38445"/>
    <cellStyle name="Обычный 5 2 3 11" xfId="38446"/>
    <cellStyle name="Обычный 5 2 3 11 2" xfId="38447"/>
    <cellStyle name="Обычный 5 2 3 12" xfId="38448"/>
    <cellStyle name="Обычный 5 2 3 12 2" xfId="38449"/>
    <cellStyle name="Обычный 5 2 3 13" xfId="38450"/>
    <cellStyle name="Обычный 5 2 3 13 2" xfId="38451"/>
    <cellStyle name="Обычный 5 2 3 14" xfId="38452"/>
    <cellStyle name="Обычный 5 2 3 14 2" xfId="38453"/>
    <cellStyle name="Обычный 5 2 3 15" xfId="38454"/>
    <cellStyle name="Обычный 5 2 3 15 2" xfId="38455"/>
    <cellStyle name="Обычный 5 2 3 16" xfId="38456"/>
    <cellStyle name="Обычный 5 2 3 16 2" xfId="38457"/>
    <cellStyle name="Обычный 5 2 3 17" xfId="38458"/>
    <cellStyle name="Обычный 5 2 3 17 2" xfId="38459"/>
    <cellStyle name="Обычный 5 2 3 18" xfId="38460"/>
    <cellStyle name="Обычный 5 2 3 18 2" xfId="38461"/>
    <cellStyle name="Обычный 5 2 3 19" xfId="38462"/>
    <cellStyle name="Обычный 5 2 3 19 2" xfId="38463"/>
    <cellStyle name="Обычный 5 2 3 2" xfId="38464"/>
    <cellStyle name="Обычный 5 2 3 2 10" xfId="38465"/>
    <cellStyle name="Обычный 5 2 3 2 10 2" xfId="38466"/>
    <cellStyle name="Обычный 5 2 3 2 11" xfId="38467"/>
    <cellStyle name="Обычный 5 2 3 2 11 2" xfId="38468"/>
    <cellStyle name="Обычный 5 2 3 2 12" xfId="38469"/>
    <cellStyle name="Обычный 5 2 3 2 12 2" xfId="38470"/>
    <cellStyle name="Обычный 5 2 3 2 13" xfId="38471"/>
    <cellStyle name="Обычный 5 2 3 2 13 2" xfId="38472"/>
    <cellStyle name="Обычный 5 2 3 2 14" xfId="38473"/>
    <cellStyle name="Обычный 5 2 3 2 14 2" xfId="38474"/>
    <cellStyle name="Обычный 5 2 3 2 15" xfId="38475"/>
    <cellStyle name="Обычный 5 2 3 2 15 2" xfId="38476"/>
    <cellStyle name="Обычный 5 2 3 2 16" xfId="38477"/>
    <cellStyle name="Обычный 5 2 3 2 16 2" xfId="38478"/>
    <cellStyle name="Обычный 5 2 3 2 17" xfId="38479"/>
    <cellStyle name="Обычный 5 2 3 2 17 2" xfId="38480"/>
    <cellStyle name="Обычный 5 2 3 2 18" xfId="38481"/>
    <cellStyle name="Обычный 5 2 3 2 18 2" xfId="38482"/>
    <cellStyle name="Обычный 5 2 3 2 19" xfId="38483"/>
    <cellStyle name="Обычный 5 2 3 2 19 2" xfId="38484"/>
    <cellStyle name="Обычный 5 2 3 2 2" xfId="38485"/>
    <cellStyle name="Обычный 5 2 3 2 2 10" xfId="38486"/>
    <cellStyle name="Обычный 5 2 3 2 2 10 2" xfId="38487"/>
    <cellStyle name="Обычный 5 2 3 2 2 11" xfId="38488"/>
    <cellStyle name="Обычный 5 2 3 2 2 11 2" xfId="38489"/>
    <cellStyle name="Обычный 5 2 3 2 2 12" xfId="38490"/>
    <cellStyle name="Обычный 5 2 3 2 2 12 2" xfId="38491"/>
    <cellStyle name="Обычный 5 2 3 2 2 13" xfId="38492"/>
    <cellStyle name="Обычный 5 2 3 2 2 13 2" xfId="38493"/>
    <cellStyle name="Обычный 5 2 3 2 2 14" xfId="38494"/>
    <cellStyle name="Обычный 5 2 3 2 2 14 2" xfId="38495"/>
    <cellStyle name="Обычный 5 2 3 2 2 15" xfId="38496"/>
    <cellStyle name="Обычный 5 2 3 2 2 15 2" xfId="38497"/>
    <cellStyle name="Обычный 5 2 3 2 2 16" xfId="38498"/>
    <cellStyle name="Обычный 5 2 3 2 2 16 2" xfId="38499"/>
    <cellStyle name="Обычный 5 2 3 2 2 17" xfId="38500"/>
    <cellStyle name="Обычный 5 2 3 2 2 17 2" xfId="38501"/>
    <cellStyle name="Обычный 5 2 3 2 2 18" xfId="38502"/>
    <cellStyle name="Обычный 5 2 3 2 2 18 2" xfId="38503"/>
    <cellStyle name="Обычный 5 2 3 2 2 19" xfId="38504"/>
    <cellStyle name="Обычный 5 2 3 2 2 19 2" xfId="38505"/>
    <cellStyle name="Обычный 5 2 3 2 2 2" xfId="38506"/>
    <cellStyle name="Обычный 5 2 3 2 2 2 2" xfId="38507"/>
    <cellStyle name="Обычный 5 2 3 2 2 20" xfId="38508"/>
    <cellStyle name="Обычный 5 2 3 2 2 20 2" xfId="38509"/>
    <cellStyle name="Обычный 5 2 3 2 2 21" xfId="38510"/>
    <cellStyle name="Обычный 5 2 3 2 2 21 2" xfId="38511"/>
    <cellStyle name="Обычный 5 2 3 2 2 22" xfId="38512"/>
    <cellStyle name="Обычный 5 2 3 2 2 22 2" xfId="38513"/>
    <cellStyle name="Обычный 5 2 3 2 2 23" xfId="38514"/>
    <cellStyle name="Обычный 5 2 3 2 2 23 2" xfId="38515"/>
    <cellStyle name="Обычный 5 2 3 2 2 24" xfId="38516"/>
    <cellStyle name="Обычный 5 2 3 2 2 24 2" xfId="38517"/>
    <cellStyle name="Обычный 5 2 3 2 2 25" xfId="38518"/>
    <cellStyle name="Обычный 5 2 3 2 2 25 2" xfId="38519"/>
    <cellStyle name="Обычный 5 2 3 2 2 26" xfId="38520"/>
    <cellStyle name="Обычный 5 2 3 2 2 26 2" xfId="38521"/>
    <cellStyle name="Обычный 5 2 3 2 2 27" xfId="38522"/>
    <cellStyle name="Обычный 5 2 3 2 2 27 2" xfId="38523"/>
    <cellStyle name="Обычный 5 2 3 2 2 28" xfId="38524"/>
    <cellStyle name="Обычный 5 2 3 2 2 28 2" xfId="38525"/>
    <cellStyle name="Обычный 5 2 3 2 2 29" xfId="38526"/>
    <cellStyle name="Обычный 5 2 3 2 2 29 2" xfId="38527"/>
    <cellStyle name="Обычный 5 2 3 2 2 3" xfId="38528"/>
    <cellStyle name="Обычный 5 2 3 2 2 3 2" xfId="38529"/>
    <cellStyle name="Обычный 5 2 3 2 2 30" xfId="38530"/>
    <cellStyle name="Обычный 5 2 3 2 2 30 2" xfId="38531"/>
    <cellStyle name="Обычный 5 2 3 2 2 31" xfId="38532"/>
    <cellStyle name="Обычный 5 2 3 2 2 31 2" xfId="38533"/>
    <cellStyle name="Обычный 5 2 3 2 2 32" xfId="38534"/>
    <cellStyle name="Обычный 5 2 3 2 2 32 2" xfId="38535"/>
    <cellStyle name="Обычный 5 2 3 2 2 33" xfId="38536"/>
    <cellStyle name="Обычный 5 2 3 2 2 33 2" xfId="38537"/>
    <cellStyle name="Обычный 5 2 3 2 2 34" xfId="38538"/>
    <cellStyle name="Обычный 5 2 3 2 2 34 2" xfId="38539"/>
    <cellStyle name="Обычный 5 2 3 2 2 35" xfId="38540"/>
    <cellStyle name="Обычный 5 2 3 2 2 4" xfId="38541"/>
    <cellStyle name="Обычный 5 2 3 2 2 4 2" xfId="38542"/>
    <cellStyle name="Обычный 5 2 3 2 2 5" xfId="38543"/>
    <cellStyle name="Обычный 5 2 3 2 2 5 2" xfId="38544"/>
    <cellStyle name="Обычный 5 2 3 2 2 6" xfId="38545"/>
    <cellStyle name="Обычный 5 2 3 2 2 6 2" xfId="38546"/>
    <cellStyle name="Обычный 5 2 3 2 2 7" xfId="38547"/>
    <cellStyle name="Обычный 5 2 3 2 2 7 2" xfId="38548"/>
    <cellStyle name="Обычный 5 2 3 2 2 8" xfId="38549"/>
    <cellStyle name="Обычный 5 2 3 2 2 8 2" xfId="38550"/>
    <cellStyle name="Обычный 5 2 3 2 2 9" xfId="38551"/>
    <cellStyle name="Обычный 5 2 3 2 2 9 2" xfId="38552"/>
    <cellStyle name="Обычный 5 2 3 2 20" xfId="38553"/>
    <cellStyle name="Обычный 5 2 3 2 20 2" xfId="38554"/>
    <cellStyle name="Обычный 5 2 3 2 21" xfId="38555"/>
    <cellStyle name="Обычный 5 2 3 2 21 2" xfId="38556"/>
    <cellStyle name="Обычный 5 2 3 2 22" xfId="38557"/>
    <cellStyle name="Обычный 5 2 3 2 22 2" xfId="38558"/>
    <cellStyle name="Обычный 5 2 3 2 23" xfId="38559"/>
    <cellStyle name="Обычный 5 2 3 2 23 2" xfId="38560"/>
    <cellStyle name="Обычный 5 2 3 2 24" xfId="38561"/>
    <cellStyle name="Обычный 5 2 3 2 24 2" xfId="38562"/>
    <cellStyle name="Обычный 5 2 3 2 25" xfId="38563"/>
    <cellStyle name="Обычный 5 2 3 2 25 2" xfId="38564"/>
    <cellStyle name="Обычный 5 2 3 2 26" xfId="38565"/>
    <cellStyle name="Обычный 5 2 3 2 26 2" xfId="38566"/>
    <cellStyle name="Обычный 5 2 3 2 27" xfId="38567"/>
    <cellStyle name="Обычный 5 2 3 2 27 2" xfId="38568"/>
    <cellStyle name="Обычный 5 2 3 2 28" xfId="38569"/>
    <cellStyle name="Обычный 5 2 3 2 28 2" xfId="38570"/>
    <cellStyle name="Обычный 5 2 3 2 29" xfId="38571"/>
    <cellStyle name="Обычный 5 2 3 2 29 2" xfId="38572"/>
    <cellStyle name="Обычный 5 2 3 2 3" xfId="38573"/>
    <cellStyle name="Обычный 5 2 3 2 3 2" xfId="38574"/>
    <cellStyle name="Обычный 5 2 3 2 30" xfId="38575"/>
    <cellStyle name="Обычный 5 2 3 2 30 2" xfId="38576"/>
    <cellStyle name="Обычный 5 2 3 2 31" xfId="38577"/>
    <cellStyle name="Обычный 5 2 3 2 31 2" xfId="38578"/>
    <cellStyle name="Обычный 5 2 3 2 32" xfId="38579"/>
    <cellStyle name="Обычный 5 2 3 2 32 2" xfId="38580"/>
    <cellStyle name="Обычный 5 2 3 2 33" xfId="38581"/>
    <cellStyle name="Обычный 5 2 3 2 33 2" xfId="38582"/>
    <cellStyle name="Обычный 5 2 3 2 34" xfId="38583"/>
    <cellStyle name="Обычный 5 2 3 2 34 2" xfId="38584"/>
    <cellStyle name="Обычный 5 2 3 2 35" xfId="38585"/>
    <cellStyle name="Обычный 5 2 3 2 35 2" xfId="38586"/>
    <cellStyle name="Обычный 5 2 3 2 36" xfId="38587"/>
    <cellStyle name="Обычный 5 2 3 2 36 2" xfId="38588"/>
    <cellStyle name="Обычный 5 2 3 2 37" xfId="38589"/>
    <cellStyle name="Обычный 5 2 3 2 4" xfId="38590"/>
    <cellStyle name="Обычный 5 2 3 2 4 2" xfId="38591"/>
    <cellStyle name="Обычный 5 2 3 2 5" xfId="38592"/>
    <cellStyle name="Обычный 5 2 3 2 5 2" xfId="38593"/>
    <cellStyle name="Обычный 5 2 3 2 6" xfId="38594"/>
    <cellStyle name="Обычный 5 2 3 2 6 2" xfId="38595"/>
    <cellStyle name="Обычный 5 2 3 2 7" xfId="38596"/>
    <cellStyle name="Обычный 5 2 3 2 7 2" xfId="38597"/>
    <cellStyle name="Обычный 5 2 3 2 8" xfId="38598"/>
    <cellStyle name="Обычный 5 2 3 2 8 2" xfId="38599"/>
    <cellStyle name="Обычный 5 2 3 2 9" xfId="38600"/>
    <cellStyle name="Обычный 5 2 3 2 9 2" xfId="38601"/>
    <cellStyle name="Обычный 5 2 3 20" xfId="38602"/>
    <cellStyle name="Обычный 5 2 3 20 2" xfId="38603"/>
    <cellStyle name="Обычный 5 2 3 21" xfId="38604"/>
    <cellStyle name="Обычный 5 2 3 21 2" xfId="38605"/>
    <cellStyle name="Обычный 5 2 3 22" xfId="38606"/>
    <cellStyle name="Обычный 5 2 3 22 2" xfId="38607"/>
    <cellStyle name="Обычный 5 2 3 23" xfId="38608"/>
    <cellStyle name="Обычный 5 2 3 23 2" xfId="38609"/>
    <cellStyle name="Обычный 5 2 3 24" xfId="38610"/>
    <cellStyle name="Обычный 5 2 3 24 2" xfId="38611"/>
    <cellStyle name="Обычный 5 2 3 25" xfId="38612"/>
    <cellStyle name="Обычный 5 2 3 25 2" xfId="38613"/>
    <cellStyle name="Обычный 5 2 3 26" xfId="38614"/>
    <cellStyle name="Обычный 5 2 3 26 2" xfId="38615"/>
    <cellStyle name="Обычный 5 2 3 27" xfId="38616"/>
    <cellStyle name="Обычный 5 2 3 27 2" xfId="38617"/>
    <cellStyle name="Обычный 5 2 3 28" xfId="38618"/>
    <cellStyle name="Обычный 5 2 3 28 2" xfId="38619"/>
    <cellStyle name="Обычный 5 2 3 29" xfId="38620"/>
    <cellStyle name="Обычный 5 2 3 29 2" xfId="38621"/>
    <cellStyle name="Обычный 5 2 3 3" xfId="38622"/>
    <cellStyle name="Обычный 5 2 3 3 10" xfId="38623"/>
    <cellStyle name="Обычный 5 2 3 3 10 2" xfId="38624"/>
    <cellStyle name="Обычный 5 2 3 3 11" xfId="38625"/>
    <cellStyle name="Обычный 5 2 3 3 11 2" xfId="38626"/>
    <cellStyle name="Обычный 5 2 3 3 12" xfId="38627"/>
    <cellStyle name="Обычный 5 2 3 3 12 2" xfId="38628"/>
    <cellStyle name="Обычный 5 2 3 3 13" xfId="38629"/>
    <cellStyle name="Обычный 5 2 3 3 13 2" xfId="38630"/>
    <cellStyle name="Обычный 5 2 3 3 14" xfId="38631"/>
    <cellStyle name="Обычный 5 2 3 3 14 2" xfId="38632"/>
    <cellStyle name="Обычный 5 2 3 3 15" xfId="38633"/>
    <cellStyle name="Обычный 5 2 3 3 15 2" xfId="38634"/>
    <cellStyle name="Обычный 5 2 3 3 16" xfId="38635"/>
    <cellStyle name="Обычный 5 2 3 3 16 2" xfId="38636"/>
    <cellStyle name="Обычный 5 2 3 3 17" xfId="38637"/>
    <cellStyle name="Обычный 5 2 3 3 17 2" xfId="38638"/>
    <cellStyle name="Обычный 5 2 3 3 18" xfId="38639"/>
    <cellStyle name="Обычный 5 2 3 3 18 2" xfId="38640"/>
    <cellStyle name="Обычный 5 2 3 3 19" xfId="38641"/>
    <cellStyle name="Обычный 5 2 3 3 19 2" xfId="38642"/>
    <cellStyle name="Обычный 5 2 3 3 2" xfId="38643"/>
    <cellStyle name="Обычный 5 2 3 3 2 2" xfId="38644"/>
    <cellStyle name="Обычный 5 2 3 3 20" xfId="38645"/>
    <cellStyle name="Обычный 5 2 3 3 20 2" xfId="38646"/>
    <cellStyle name="Обычный 5 2 3 3 21" xfId="38647"/>
    <cellStyle name="Обычный 5 2 3 3 21 2" xfId="38648"/>
    <cellStyle name="Обычный 5 2 3 3 22" xfId="38649"/>
    <cellStyle name="Обычный 5 2 3 3 22 2" xfId="38650"/>
    <cellStyle name="Обычный 5 2 3 3 23" xfId="38651"/>
    <cellStyle name="Обычный 5 2 3 3 23 2" xfId="38652"/>
    <cellStyle name="Обычный 5 2 3 3 24" xfId="38653"/>
    <cellStyle name="Обычный 5 2 3 3 24 2" xfId="38654"/>
    <cellStyle name="Обычный 5 2 3 3 25" xfId="38655"/>
    <cellStyle name="Обычный 5 2 3 3 25 2" xfId="38656"/>
    <cellStyle name="Обычный 5 2 3 3 26" xfId="38657"/>
    <cellStyle name="Обычный 5 2 3 3 26 2" xfId="38658"/>
    <cellStyle name="Обычный 5 2 3 3 27" xfId="38659"/>
    <cellStyle name="Обычный 5 2 3 3 27 2" xfId="38660"/>
    <cellStyle name="Обычный 5 2 3 3 28" xfId="38661"/>
    <cellStyle name="Обычный 5 2 3 3 28 2" xfId="38662"/>
    <cellStyle name="Обычный 5 2 3 3 29" xfId="38663"/>
    <cellStyle name="Обычный 5 2 3 3 29 2" xfId="38664"/>
    <cellStyle name="Обычный 5 2 3 3 3" xfId="38665"/>
    <cellStyle name="Обычный 5 2 3 3 3 2" xfId="38666"/>
    <cellStyle name="Обычный 5 2 3 3 30" xfId="38667"/>
    <cellStyle name="Обычный 5 2 3 3 30 2" xfId="38668"/>
    <cellStyle name="Обычный 5 2 3 3 31" xfId="38669"/>
    <cellStyle name="Обычный 5 2 3 3 31 2" xfId="38670"/>
    <cellStyle name="Обычный 5 2 3 3 32" xfId="38671"/>
    <cellStyle name="Обычный 5 2 3 3 32 2" xfId="38672"/>
    <cellStyle name="Обычный 5 2 3 3 33" xfId="38673"/>
    <cellStyle name="Обычный 5 2 3 3 33 2" xfId="38674"/>
    <cellStyle name="Обычный 5 2 3 3 34" xfId="38675"/>
    <cellStyle name="Обычный 5 2 3 3 34 2" xfId="38676"/>
    <cellStyle name="Обычный 5 2 3 3 35" xfId="38677"/>
    <cellStyle name="Обычный 5 2 3 3 4" xfId="38678"/>
    <cellStyle name="Обычный 5 2 3 3 4 2" xfId="38679"/>
    <cellStyle name="Обычный 5 2 3 3 5" xfId="38680"/>
    <cellStyle name="Обычный 5 2 3 3 5 2" xfId="38681"/>
    <cellStyle name="Обычный 5 2 3 3 6" xfId="38682"/>
    <cellStyle name="Обычный 5 2 3 3 6 2" xfId="38683"/>
    <cellStyle name="Обычный 5 2 3 3 7" xfId="38684"/>
    <cellStyle name="Обычный 5 2 3 3 7 2" xfId="38685"/>
    <cellStyle name="Обычный 5 2 3 3 8" xfId="38686"/>
    <cellStyle name="Обычный 5 2 3 3 8 2" xfId="38687"/>
    <cellStyle name="Обычный 5 2 3 3 9" xfId="38688"/>
    <cellStyle name="Обычный 5 2 3 3 9 2" xfId="38689"/>
    <cellStyle name="Обычный 5 2 3 30" xfId="38690"/>
    <cellStyle name="Обычный 5 2 3 30 2" xfId="38691"/>
    <cellStyle name="Обычный 5 2 3 31" xfId="38692"/>
    <cellStyle name="Обычный 5 2 3 31 2" xfId="38693"/>
    <cellStyle name="Обычный 5 2 3 32" xfId="38694"/>
    <cellStyle name="Обычный 5 2 3 32 2" xfId="38695"/>
    <cellStyle name="Обычный 5 2 3 33" xfId="38696"/>
    <cellStyle name="Обычный 5 2 3 33 2" xfId="38697"/>
    <cellStyle name="Обычный 5 2 3 34" xfId="38698"/>
    <cellStyle name="Обычный 5 2 3 34 2" xfId="38699"/>
    <cellStyle name="Обычный 5 2 3 35" xfId="38700"/>
    <cellStyle name="Обычный 5 2 3 35 2" xfId="38701"/>
    <cellStyle name="Обычный 5 2 3 36" xfId="38702"/>
    <cellStyle name="Обычный 5 2 3 36 2" xfId="38703"/>
    <cellStyle name="Обычный 5 2 3 37" xfId="38704"/>
    <cellStyle name="Обычный 5 2 3 37 2" xfId="38705"/>
    <cellStyle name="Обычный 5 2 3 38" xfId="38706"/>
    <cellStyle name="Обычный 5 2 3 4" xfId="38707"/>
    <cellStyle name="Обычный 5 2 3 4 2" xfId="38708"/>
    <cellStyle name="Обычный 5 2 3 5" xfId="38709"/>
    <cellStyle name="Обычный 5 2 3 5 2" xfId="38710"/>
    <cellStyle name="Обычный 5 2 3 6" xfId="38711"/>
    <cellStyle name="Обычный 5 2 3 6 2" xfId="38712"/>
    <cellStyle name="Обычный 5 2 3 7" xfId="38713"/>
    <cellStyle name="Обычный 5 2 3 7 2" xfId="38714"/>
    <cellStyle name="Обычный 5 2 3 8" xfId="38715"/>
    <cellStyle name="Обычный 5 2 3 8 2" xfId="38716"/>
    <cellStyle name="Обычный 5 2 3 9" xfId="38717"/>
    <cellStyle name="Обычный 5 2 3 9 2" xfId="38718"/>
    <cellStyle name="Обычный 5 2 30" xfId="38719"/>
    <cellStyle name="Обычный 5 2 30 2" xfId="38720"/>
    <cellStyle name="Обычный 5 2 31" xfId="38721"/>
    <cellStyle name="Обычный 5 2 31 2" xfId="38722"/>
    <cellStyle name="Обычный 5 2 32" xfId="38723"/>
    <cellStyle name="Обычный 5 2 32 2" xfId="38724"/>
    <cellStyle name="Обычный 5 2 33" xfId="38725"/>
    <cellStyle name="Обычный 5 2 33 2" xfId="38726"/>
    <cellStyle name="Обычный 5 2 34" xfId="38727"/>
    <cellStyle name="Обычный 5 2 34 2" xfId="38728"/>
    <cellStyle name="Обычный 5 2 35" xfId="38729"/>
    <cellStyle name="Обычный 5 2 35 2" xfId="38730"/>
    <cellStyle name="Обычный 5 2 36" xfId="38731"/>
    <cellStyle name="Обычный 5 2 36 2" xfId="38732"/>
    <cellStyle name="Обычный 5 2 37" xfId="38733"/>
    <cellStyle name="Обычный 5 2 37 2" xfId="38734"/>
    <cellStyle name="Обычный 5 2 38" xfId="38735"/>
    <cellStyle name="Обычный 5 2 38 2" xfId="38736"/>
    <cellStyle name="Обычный 5 2 39" xfId="38737"/>
    <cellStyle name="Обычный 5 2 39 2" xfId="38738"/>
    <cellStyle name="Обычный 5 2 4" xfId="38739"/>
    <cellStyle name="Обычный 5 2 4 10" xfId="38740"/>
    <cellStyle name="Обычный 5 2 4 10 2" xfId="38741"/>
    <cellStyle name="Обычный 5 2 4 11" xfId="38742"/>
    <cellStyle name="Обычный 5 2 4 11 2" xfId="38743"/>
    <cellStyle name="Обычный 5 2 4 12" xfId="38744"/>
    <cellStyle name="Обычный 5 2 4 12 2" xfId="38745"/>
    <cellStyle name="Обычный 5 2 4 13" xfId="38746"/>
    <cellStyle name="Обычный 5 2 4 13 2" xfId="38747"/>
    <cellStyle name="Обычный 5 2 4 14" xfId="38748"/>
    <cellStyle name="Обычный 5 2 4 14 2" xfId="38749"/>
    <cellStyle name="Обычный 5 2 4 15" xfId="38750"/>
    <cellStyle name="Обычный 5 2 4 15 2" xfId="38751"/>
    <cellStyle name="Обычный 5 2 4 16" xfId="38752"/>
    <cellStyle name="Обычный 5 2 4 16 2" xfId="38753"/>
    <cellStyle name="Обычный 5 2 4 17" xfId="38754"/>
    <cellStyle name="Обычный 5 2 4 17 2" xfId="38755"/>
    <cellStyle name="Обычный 5 2 4 18" xfId="38756"/>
    <cellStyle name="Обычный 5 2 4 18 2" xfId="38757"/>
    <cellStyle name="Обычный 5 2 4 19" xfId="38758"/>
    <cellStyle name="Обычный 5 2 4 19 2" xfId="38759"/>
    <cellStyle name="Обычный 5 2 4 2" xfId="38760"/>
    <cellStyle name="Обычный 5 2 4 2 10" xfId="38761"/>
    <cellStyle name="Обычный 5 2 4 2 10 2" xfId="38762"/>
    <cellStyle name="Обычный 5 2 4 2 11" xfId="38763"/>
    <cellStyle name="Обычный 5 2 4 2 11 2" xfId="38764"/>
    <cellStyle name="Обычный 5 2 4 2 12" xfId="38765"/>
    <cellStyle name="Обычный 5 2 4 2 12 2" xfId="38766"/>
    <cellStyle name="Обычный 5 2 4 2 13" xfId="38767"/>
    <cellStyle name="Обычный 5 2 4 2 13 2" xfId="38768"/>
    <cellStyle name="Обычный 5 2 4 2 14" xfId="38769"/>
    <cellStyle name="Обычный 5 2 4 2 14 2" xfId="38770"/>
    <cellStyle name="Обычный 5 2 4 2 15" xfId="38771"/>
    <cellStyle name="Обычный 5 2 4 2 15 2" xfId="38772"/>
    <cellStyle name="Обычный 5 2 4 2 16" xfId="38773"/>
    <cellStyle name="Обычный 5 2 4 2 16 2" xfId="38774"/>
    <cellStyle name="Обычный 5 2 4 2 17" xfId="38775"/>
    <cellStyle name="Обычный 5 2 4 2 17 2" xfId="38776"/>
    <cellStyle name="Обычный 5 2 4 2 18" xfId="38777"/>
    <cellStyle name="Обычный 5 2 4 2 18 2" xfId="38778"/>
    <cellStyle name="Обычный 5 2 4 2 19" xfId="38779"/>
    <cellStyle name="Обычный 5 2 4 2 19 2" xfId="38780"/>
    <cellStyle name="Обычный 5 2 4 2 2" xfId="38781"/>
    <cellStyle name="Обычный 5 2 4 2 2 2" xfId="38782"/>
    <cellStyle name="Обычный 5 2 4 2 20" xfId="38783"/>
    <cellStyle name="Обычный 5 2 4 2 20 2" xfId="38784"/>
    <cellStyle name="Обычный 5 2 4 2 21" xfId="38785"/>
    <cellStyle name="Обычный 5 2 4 2 21 2" xfId="38786"/>
    <cellStyle name="Обычный 5 2 4 2 22" xfId="38787"/>
    <cellStyle name="Обычный 5 2 4 2 22 2" xfId="38788"/>
    <cellStyle name="Обычный 5 2 4 2 23" xfId="38789"/>
    <cellStyle name="Обычный 5 2 4 2 23 2" xfId="38790"/>
    <cellStyle name="Обычный 5 2 4 2 24" xfId="38791"/>
    <cellStyle name="Обычный 5 2 4 2 24 2" xfId="38792"/>
    <cellStyle name="Обычный 5 2 4 2 25" xfId="38793"/>
    <cellStyle name="Обычный 5 2 4 2 25 2" xfId="38794"/>
    <cellStyle name="Обычный 5 2 4 2 26" xfId="38795"/>
    <cellStyle name="Обычный 5 2 4 2 26 2" xfId="38796"/>
    <cellStyle name="Обычный 5 2 4 2 27" xfId="38797"/>
    <cellStyle name="Обычный 5 2 4 2 27 2" xfId="38798"/>
    <cellStyle name="Обычный 5 2 4 2 28" xfId="38799"/>
    <cellStyle name="Обычный 5 2 4 2 28 2" xfId="38800"/>
    <cellStyle name="Обычный 5 2 4 2 29" xfId="38801"/>
    <cellStyle name="Обычный 5 2 4 2 29 2" xfId="38802"/>
    <cellStyle name="Обычный 5 2 4 2 3" xfId="38803"/>
    <cellStyle name="Обычный 5 2 4 2 3 2" xfId="38804"/>
    <cellStyle name="Обычный 5 2 4 2 30" xfId="38805"/>
    <cellStyle name="Обычный 5 2 4 2 30 2" xfId="38806"/>
    <cellStyle name="Обычный 5 2 4 2 31" xfId="38807"/>
    <cellStyle name="Обычный 5 2 4 2 31 2" xfId="38808"/>
    <cellStyle name="Обычный 5 2 4 2 32" xfId="38809"/>
    <cellStyle name="Обычный 5 2 4 2 32 2" xfId="38810"/>
    <cellStyle name="Обычный 5 2 4 2 33" xfId="38811"/>
    <cellStyle name="Обычный 5 2 4 2 33 2" xfId="38812"/>
    <cellStyle name="Обычный 5 2 4 2 34" xfId="38813"/>
    <cellStyle name="Обычный 5 2 4 2 34 2" xfId="38814"/>
    <cellStyle name="Обычный 5 2 4 2 35" xfId="38815"/>
    <cellStyle name="Обычный 5 2 4 2 4" xfId="38816"/>
    <cellStyle name="Обычный 5 2 4 2 4 2" xfId="38817"/>
    <cellStyle name="Обычный 5 2 4 2 5" xfId="38818"/>
    <cellStyle name="Обычный 5 2 4 2 5 2" xfId="38819"/>
    <cellStyle name="Обычный 5 2 4 2 6" xfId="38820"/>
    <cellStyle name="Обычный 5 2 4 2 6 2" xfId="38821"/>
    <cellStyle name="Обычный 5 2 4 2 7" xfId="38822"/>
    <cellStyle name="Обычный 5 2 4 2 7 2" xfId="38823"/>
    <cellStyle name="Обычный 5 2 4 2 8" xfId="38824"/>
    <cellStyle name="Обычный 5 2 4 2 8 2" xfId="38825"/>
    <cellStyle name="Обычный 5 2 4 2 9" xfId="38826"/>
    <cellStyle name="Обычный 5 2 4 2 9 2" xfId="38827"/>
    <cellStyle name="Обычный 5 2 4 20" xfId="38828"/>
    <cellStyle name="Обычный 5 2 4 20 2" xfId="38829"/>
    <cellStyle name="Обычный 5 2 4 21" xfId="38830"/>
    <cellStyle name="Обычный 5 2 4 21 2" xfId="38831"/>
    <cellStyle name="Обычный 5 2 4 22" xfId="38832"/>
    <cellStyle name="Обычный 5 2 4 22 2" xfId="38833"/>
    <cellStyle name="Обычный 5 2 4 23" xfId="38834"/>
    <cellStyle name="Обычный 5 2 4 23 2" xfId="38835"/>
    <cellStyle name="Обычный 5 2 4 24" xfId="38836"/>
    <cellStyle name="Обычный 5 2 4 24 2" xfId="38837"/>
    <cellStyle name="Обычный 5 2 4 25" xfId="38838"/>
    <cellStyle name="Обычный 5 2 4 25 2" xfId="38839"/>
    <cellStyle name="Обычный 5 2 4 26" xfId="38840"/>
    <cellStyle name="Обычный 5 2 4 26 2" xfId="38841"/>
    <cellStyle name="Обычный 5 2 4 27" xfId="38842"/>
    <cellStyle name="Обычный 5 2 4 27 2" xfId="38843"/>
    <cellStyle name="Обычный 5 2 4 28" xfId="38844"/>
    <cellStyle name="Обычный 5 2 4 28 2" xfId="38845"/>
    <cellStyle name="Обычный 5 2 4 29" xfId="38846"/>
    <cellStyle name="Обычный 5 2 4 29 2" xfId="38847"/>
    <cellStyle name="Обычный 5 2 4 3" xfId="38848"/>
    <cellStyle name="Обычный 5 2 4 3 2" xfId="38849"/>
    <cellStyle name="Обычный 5 2 4 30" xfId="38850"/>
    <cellStyle name="Обычный 5 2 4 30 2" xfId="38851"/>
    <cellStyle name="Обычный 5 2 4 31" xfId="38852"/>
    <cellStyle name="Обычный 5 2 4 31 2" xfId="38853"/>
    <cellStyle name="Обычный 5 2 4 32" xfId="38854"/>
    <cellStyle name="Обычный 5 2 4 32 2" xfId="38855"/>
    <cellStyle name="Обычный 5 2 4 33" xfId="38856"/>
    <cellStyle name="Обычный 5 2 4 33 2" xfId="38857"/>
    <cellStyle name="Обычный 5 2 4 34" xfId="38858"/>
    <cellStyle name="Обычный 5 2 4 34 2" xfId="38859"/>
    <cellStyle name="Обычный 5 2 4 35" xfId="38860"/>
    <cellStyle name="Обычный 5 2 4 35 2" xfId="38861"/>
    <cellStyle name="Обычный 5 2 4 36" xfId="38862"/>
    <cellStyle name="Обычный 5 2 4 36 2" xfId="38863"/>
    <cellStyle name="Обычный 5 2 4 37" xfId="38864"/>
    <cellStyle name="Обычный 5 2 4 4" xfId="38865"/>
    <cellStyle name="Обычный 5 2 4 4 2" xfId="38866"/>
    <cellStyle name="Обычный 5 2 4 5" xfId="38867"/>
    <cellStyle name="Обычный 5 2 4 5 2" xfId="38868"/>
    <cellStyle name="Обычный 5 2 4 6" xfId="38869"/>
    <cellStyle name="Обычный 5 2 4 6 2" xfId="38870"/>
    <cellStyle name="Обычный 5 2 4 7" xfId="38871"/>
    <cellStyle name="Обычный 5 2 4 7 2" xfId="38872"/>
    <cellStyle name="Обычный 5 2 4 8" xfId="38873"/>
    <cellStyle name="Обычный 5 2 4 8 2" xfId="38874"/>
    <cellStyle name="Обычный 5 2 4 9" xfId="38875"/>
    <cellStyle name="Обычный 5 2 4 9 2" xfId="38876"/>
    <cellStyle name="Обычный 5 2 40" xfId="38877"/>
    <cellStyle name="Обычный 5 2 40 2" xfId="38878"/>
    <cellStyle name="Обычный 5 2 41" xfId="38879"/>
    <cellStyle name="Обычный 5 2 5" xfId="38880"/>
    <cellStyle name="Обычный 5 2 5 10" xfId="38881"/>
    <cellStyle name="Обычный 5 2 5 10 2" xfId="38882"/>
    <cellStyle name="Обычный 5 2 5 11" xfId="38883"/>
    <cellStyle name="Обычный 5 2 5 11 2" xfId="38884"/>
    <cellStyle name="Обычный 5 2 5 12" xfId="38885"/>
    <cellStyle name="Обычный 5 2 5 12 2" xfId="38886"/>
    <cellStyle name="Обычный 5 2 5 13" xfId="38887"/>
    <cellStyle name="Обычный 5 2 5 13 2" xfId="38888"/>
    <cellStyle name="Обычный 5 2 5 14" xfId="38889"/>
    <cellStyle name="Обычный 5 2 5 14 2" xfId="38890"/>
    <cellStyle name="Обычный 5 2 5 15" xfId="38891"/>
    <cellStyle name="Обычный 5 2 5 15 2" xfId="38892"/>
    <cellStyle name="Обычный 5 2 5 16" xfId="38893"/>
    <cellStyle name="Обычный 5 2 5 16 2" xfId="38894"/>
    <cellStyle name="Обычный 5 2 5 17" xfId="38895"/>
    <cellStyle name="Обычный 5 2 5 17 2" xfId="38896"/>
    <cellStyle name="Обычный 5 2 5 18" xfId="38897"/>
    <cellStyle name="Обычный 5 2 5 18 2" xfId="38898"/>
    <cellStyle name="Обычный 5 2 5 19" xfId="38899"/>
    <cellStyle name="Обычный 5 2 5 19 2" xfId="38900"/>
    <cellStyle name="Обычный 5 2 5 2" xfId="38901"/>
    <cellStyle name="Обычный 5 2 5 2 10" xfId="38902"/>
    <cellStyle name="Обычный 5 2 5 2 10 2" xfId="38903"/>
    <cellStyle name="Обычный 5 2 5 2 11" xfId="38904"/>
    <cellStyle name="Обычный 5 2 5 2 11 2" xfId="38905"/>
    <cellStyle name="Обычный 5 2 5 2 12" xfId="38906"/>
    <cellStyle name="Обычный 5 2 5 2 12 2" xfId="38907"/>
    <cellStyle name="Обычный 5 2 5 2 13" xfId="38908"/>
    <cellStyle name="Обычный 5 2 5 2 13 2" xfId="38909"/>
    <cellStyle name="Обычный 5 2 5 2 14" xfId="38910"/>
    <cellStyle name="Обычный 5 2 5 2 14 2" xfId="38911"/>
    <cellStyle name="Обычный 5 2 5 2 15" xfId="38912"/>
    <cellStyle name="Обычный 5 2 5 2 15 2" xfId="38913"/>
    <cellStyle name="Обычный 5 2 5 2 16" xfId="38914"/>
    <cellStyle name="Обычный 5 2 5 2 16 2" xfId="38915"/>
    <cellStyle name="Обычный 5 2 5 2 17" xfId="38916"/>
    <cellStyle name="Обычный 5 2 5 2 17 2" xfId="38917"/>
    <cellStyle name="Обычный 5 2 5 2 18" xfId="38918"/>
    <cellStyle name="Обычный 5 2 5 2 18 2" xfId="38919"/>
    <cellStyle name="Обычный 5 2 5 2 19" xfId="38920"/>
    <cellStyle name="Обычный 5 2 5 2 19 2" xfId="38921"/>
    <cellStyle name="Обычный 5 2 5 2 2" xfId="38922"/>
    <cellStyle name="Обычный 5 2 5 2 2 2" xfId="38923"/>
    <cellStyle name="Обычный 5 2 5 2 20" xfId="38924"/>
    <cellStyle name="Обычный 5 2 5 2 20 2" xfId="38925"/>
    <cellStyle name="Обычный 5 2 5 2 21" xfId="38926"/>
    <cellStyle name="Обычный 5 2 5 2 21 2" xfId="38927"/>
    <cellStyle name="Обычный 5 2 5 2 22" xfId="38928"/>
    <cellStyle name="Обычный 5 2 5 2 22 2" xfId="38929"/>
    <cellStyle name="Обычный 5 2 5 2 23" xfId="38930"/>
    <cellStyle name="Обычный 5 2 5 2 23 2" xfId="38931"/>
    <cellStyle name="Обычный 5 2 5 2 24" xfId="38932"/>
    <cellStyle name="Обычный 5 2 5 2 24 2" xfId="38933"/>
    <cellStyle name="Обычный 5 2 5 2 25" xfId="38934"/>
    <cellStyle name="Обычный 5 2 5 2 25 2" xfId="38935"/>
    <cellStyle name="Обычный 5 2 5 2 26" xfId="38936"/>
    <cellStyle name="Обычный 5 2 5 2 26 2" xfId="38937"/>
    <cellStyle name="Обычный 5 2 5 2 27" xfId="38938"/>
    <cellStyle name="Обычный 5 2 5 2 27 2" xfId="38939"/>
    <cellStyle name="Обычный 5 2 5 2 28" xfId="38940"/>
    <cellStyle name="Обычный 5 2 5 2 28 2" xfId="38941"/>
    <cellStyle name="Обычный 5 2 5 2 29" xfId="38942"/>
    <cellStyle name="Обычный 5 2 5 2 29 2" xfId="38943"/>
    <cellStyle name="Обычный 5 2 5 2 3" xfId="38944"/>
    <cellStyle name="Обычный 5 2 5 2 3 2" xfId="38945"/>
    <cellStyle name="Обычный 5 2 5 2 30" xfId="38946"/>
    <cellStyle name="Обычный 5 2 5 2 30 2" xfId="38947"/>
    <cellStyle name="Обычный 5 2 5 2 31" xfId="38948"/>
    <cellStyle name="Обычный 5 2 5 2 31 2" xfId="38949"/>
    <cellStyle name="Обычный 5 2 5 2 32" xfId="38950"/>
    <cellStyle name="Обычный 5 2 5 2 32 2" xfId="38951"/>
    <cellStyle name="Обычный 5 2 5 2 33" xfId="38952"/>
    <cellStyle name="Обычный 5 2 5 2 33 2" xfId="38953"/>
    <cellStyle name="Обычный 5 2 5 2 34" xfId="38954"/>
    <cellStyle name="Обычный 5 2 5 2 34 2" xfId="38955"/>
    <cellStyle name="Обычный 5 2 5 2 35" xfId="38956"/>
    <cellStyle name="Обычный 5 2 5 2 4" xfId="38957"/>
    <cellStyle name="Обычный 5 2 5 2 4 2" xfId="38958"/>
    <cellStyle name="Обычный 5 2 5 2 5" xfId="38959"/>
    <cellStyle name="Обычный 5 2 5 2 5 2" xfId="38960"/>
    <cellStyle name="Обычный 5 2 5 2 6" xfId="38961"/>
    <cellStyle name="Обычный 5 2 5 2 6 2" xfId="38962"/>
    <cellStyle name="Обычный 5 2 5 2 7" xfId="38963"/>
    <cellStyle name="Обычный 5 2 5 2 7 2" xfId="38964"/>
    <cellStyle name="Обычный 5 2 5 2 8" xfId="38965"/>
    <cellStyle name="Обычный 5 2 5 2 8 2" xfId="38966"/>
    <cellStyle name="Обычный 5 2 5 2 9" xfId="38967"/>
    <cellStyle name="Обычный 5 2 5 2 9 2" xfId="38968"/>
    <cellStyle name="Обычный 5 2 5 20" xfId="38969"/>
    <cellStyle name="Обычный 5 2 5 20 2" xfId="38970"/>
    <cellStyle name="Обычный 5 2 5 21" xfId="38971"/>
    <cellStyle name="Обычный 5 2 5 21 2" xfId="38972"/>
    <cellStyle name="Обычный 5 2 5 22" xfId="38973"/>
    <cellStyle name="Обычный 5 2 5 22 2" xfId="38974"/>
    <cellStyle name="Обычный 5 2 5 23" xfId="38975"/>
    <cellStyle name="Обычный 5 2 5 23 2" xfId="38976"/>
    <cellStyle name="Обычный 5 2 5 24" xfId="38977"/>
    <cellStyle name="Обычный 5 2 5 24 2" xfId="38978"/>
    <cellStyle name="Обычный 5 2 5 25" xfId="38979"/>
    <cellStyle name="Обычный 5 2 5 25 2" xfId="38980"/>
    <cellStyle name="Обычный 5 2 5 26" xfId="38981"/>
    <cellStyle name="Обычный 5 2 5 26 2" xfId="38982"/>
    <cellStyle name="Обычный 5 2 5 27" xfId="38983"/>
    <cellStyle name="Обычный 5 2 5 27 2" xfId="38984"/>
    <cellStyle name="Обычный 5 2 5 28" xfId="38985"/>
    <cellStyle name="Обычный 5 2 5 28 2" xfId="38986"/>
    <cellStyle name="Обычный 5 2 5 29" xfId="38987"/>
    <cellStyle name="Обычный 5 2 5 29 2" xfId="38988"/>
    <cellStyle name="Обычный 5 2 5 3" xfId="38989"/>
    <cellStyle name="Обычный 5 2 5 3 2" xfId="38990"/>
    <cellStyle name="Обычный 5 2 5 30" xfId="38991"/>
    <cellStyle name="Обычный 5 2 5 30 2" xfId="38992"/>
    <cellStyle name="Обычный 5 2 5 31" xfId="38993"/>
    <cellStyle name="Обычный 5 2 5 31 2" xfId="38994"/>
    <cellStyle name="Обычный 5 2 5 32" xfId="38995"/>
    <cellStyle name="Обычный 5 2 5 32 2" xfId="38996"/>
    <cellStyle name="Обычный 5 2 5 33" xfId="38997"/>
    <cellStyle name="Обычный 5 2 5 33 2" xfId="38998"/>
    <cellStyle name="Обычный 5 2 5 34" xfId="38999"/>
    <cellStyle name="Обычный 5 2 5 34 2" xfId="39000"/>
    <cellStyle name="Обычный 5 2 5 35" xfId="39001"/>
    <cellStyle name="Обычный 5 2 5 35 2" xfId="39002"/>
    <cellStyle name="Обычный 5 2 5 36" xfId="39003"/>
    <cellStyle name="Обычный 5 2 5 36 2" xfId="39004"/>
    <cellStyle name="Обычный 5 2 5 37" xfId="39005"/>
    <cellStyle name="Обычный 5 2 5 4" xfId="39006"/>
    <cellStyle name="Обычный 5 2 5 4 2" xfId="39007"/>
    <cellStyle name="Обычный 5 2 5 5" xfId="39008"/>
    <cellStyle name="Обычный 5 2 5 5 2" xfId="39009"/>
    <cellStyle name="Обычный 5 2 5 6" xfId="39010"/>
    <cellStyle name="Обычный 5 2 5 6 2" xfId="39011"/>
    <cellStyle name="Обычный 5 2 5 7" xfId="39012"/>
    <cellStyle name="Обычный 5 2 5 7 2" xfId="39013"/>
    <cellStyle name="Обычный 5 2 5 8" xfId="39014"/>
    <cellStyle name="Обычный 5 2 5 8 2" xfId="39015"/>
    <cellStyle name="Обычный 5 2 5 9" xfId="39016"/>
    <cellStyle name="Обычный 5 2 5 9 2" xfId="39017"/>
    <cellStyle name="Обычный 5 2 6" xfId="39018"/>
    <cellStyle name="Обычный 5 2 6 10" xfId="39019"/>
    <cellStyle name="Обычный 5 2 6 10 2" xfId="39020"/>
    <cellStyle name="Обычный 5 2 6 11" xfId="39021"/>
    <cellStyle name="Обычный 5 2 6 11 2" xfId="39022"/>
    <cellStyle name="Обычный 5 2 6 12" xfId="39023"/>
    <cellStyle name="Обычный 5 2 6 12 2" xfId="39024"/>
    <cellStyle name="Обычный 5 2 6 13" xfId="39025"/>
    <cellStyle name="Обычный 5 2 6 13 2" xfId="39026"/>
    <cellStyle name="Обычный 5 2 6 14" xfId="39027"/>
    <cellStyle name="Обычный 5 2 6 14 2" xfId="39028"/>
    <cellStyle name="Обычный 5 2 6 15" xfId="39029"/>
    <cellStyle name="Обычный 5 2 6 15 2" xfId="39030"/>
    <cellStyle name="Обычный 5 2 6 16" xfId="39031"/>
    <cellStyle name="Обычный 5 2 6 16 2" xfId="39032"/>
    <cellStyle name="Обычный 5 2 6 17" xfId="39033"/>
    <cellStyle name="Обычный 5 2 6 17 2" xfId="39034"/>
    <cellStyle name="Обычный 5 2 6 18" xfId="39035"/>
    <cellStyle name="Обычный 5 2 6 18 2" xfId="39036"/>
    <cellStyle name="Обычный 5 2 6 19" xfId="39037"/>
    <cellStyle name="Обычный 5 2 6 19 2" xfId="39038"/>
    <cellStyle name="Обычный 5 2 6 2" xfId="39039"/>
    <cellStyle name="Обычный 5 2 6 2 2" xfId="39040"/>
    <cellStyle name="Обычный 5 2 6 20" xfId="39041"/>
    <cellStyle name="Обычный 5 2 6 20 2" xfId="39042"/>
    <cellStyle name="Обычный 5 2 6 21" xfId="39043"/>
    <cellStyle name="Обычный 5 2 6 21 2" xfId="39044"/>
    <cellStyle name="Обычный 5 2 6 22" xfId="39045"/>
    <cellStyle name="Обычный 5 2 6 22 2" xfId="39046"/>
    <cellStyle name="Обычный 5 2 6 23" xfId="39047"/>
    <cellStyle name="Обычный 5 2 6 23 2" xfId="39048"/>
    <cellStyle name="Обычный 5 2 6 24" xfId="39049"/>
    <cellStyle name="Обычный 5 2 6 24 2" xfId="39050"/>
    <cellStyle name="Обычный 5 2 6 25" xfId="39051"/>
    <cellStyle name="Обычный 5 2 6 25 2" xfId="39052"/>
    <cellStyle name="Обычный 5 2 6 26" xfId="39053"/>
    <cellStyle name="Обычный 5 2 6 26 2" xfId="39054"/>
    <cellStyle name="Обычный 5 2 6 27" xfId="39055"/>
    <cellStyle name="Обычный 5 2 6 27 2" xfId="39056"/>
    <cellStyle name="Обычный 5 2 6 28" xfId="39057"/>
    <cellStyle name="Обычный 5 2 6 28 2" xfId="39058"/>
    <cellStyle name="Обычный 5 2 6 29" xfId="39059"/>
    <cellStyle name="Обычный 5 2 6 29 2" xfId="39060"/>
    <cellStyle name="Обычный 5 2 6 3" xfId="39061"/>
    <cellStyle name="Обычный 5 2 6 3 2" xfId="39062"/>
    <cellStyle name="Обычный 5 2 6 30" xfId="39063"/>
    <cellStyle name="Обычный 5 2 6 30 2" xfId="39064"/>
    <cellStyle name="Обычный 5 2 6 31" xfId="39065"/>
    <cellStyle name="Обычный 5 2 6 31 2" xfId="39066"/>
    <cellStyle name="Обычный 5 2 6 32" xfId="39067"/>
    <cellStyle name="Обычный 5 2 6 32 2" xfId="39068"/>
    <cellStyle name="Обычный 5 2 6 33" xfId="39069"/>
    <cellStyle name="Обычный 5 2 6 33 2" xfId="39070"/>
    <cellStyle name="Обычный 5 2 6 34" xfId="39071"/>
    <cellStyle name="Обычный 5 2 6 34 2" xfId="39072"/>
    <cellStyle name="Обычный 5 2 6 35" xfId="39073"/>
    <cellStyle name="Обычный 5 2 6 4" xfId="39074"/>
    <cellStyle name="Обычный 5 2 6 4 2" xfId="39075"/>
    <cellStyle name="Обычный 5 2 6 5" xfId="39076"/>
    <cellStyle name="Обычный 5 2 6 5 2" xfId="39077"/>
    <cellStyle name="Обычный 5 2 6 6" xfId="39078"/>
    <cellStyle name="Обычный 5 2 6 6 2" xfId="39079"/>
    <cellStyle name="Обычный 5 2 6 7" xfId="39080"/>
    <cellStyle name="Обычный 5 2 6 7 2" xfId="39081"/>
    <cellStyle name="Обычный 5 2 6 8" xfId="39082"/>
    <cellStyle name="Обычный 5 2 6 8 2" xfId="39083"/>
    <cellStyle name="Обычный 5 2 6 9" xfId="39084"/>
    <cellStyle name="Обычный 5 2 6 9 2" xfId="39085"/>
    <cellStyle name="Обычный 5 2 7" xfId="39086"/>
    <cellStyle name="Обычный 5 2 7 2" xfId="39087"/>
    <cellStyle name="Обычный 5 2 8" xfId="39088"/>
    <cellStyle name="Обычный 5 2 8 2" xfId="39089"/>
    <cellStyle name="Обычный 5 2 9" xfId="39090"/>
    <cellStyle name="Обычный 5 2 9 2" xfId="39091"/>
    <cellStyle name="Обычный 5 20" xfId="39092"/>
    <cellStyle name="Обычный 5 20 2" xfId="39093"/>
    <cellStyle name="Обычный 5 21" xfId="39094"/>
    <cellStyle name="Обычный 5 21 2" xfId="39095"/>
    <cellStyle name="Обычный 5 22" xfId="39096"/>
    <cellStyle name="Обычный 5 22 2" xfId="39097"/>
    <cellStyle name="Обычный 5 23" xfId="39098"/>
    <cellStyle name="Обычный 5 23 2" xfId="39099"/>
    <cellStyle name="Обычный 5 24" xfId="39100"/>
    <cellStyle name="Обычный 5 24 2" xfId="39101"/>
    <cellStyle name="Обычный 5 25" xfId="39102"/>
    <cellStyle name="Обычный 5 25 2" xfId="39103"/>
    <cellStyle name="Обычный 5 26" xfId="39104"/>
    <cellStyle name="Обычный 5 26 2" xfId="39105"/>
    <cellStyle name="Обычный 5 27" xfId="39106"/>
    <cellStyle name="Обычный 5 27 2" xfId="39107"/>
    <cellStyle name="Обычный 5 28" xfId="39108"/>
    <cellStyle name="Обычный 5 28 2" xfId="39109"/>
    <cellStyle name="Обычный 5 29" xfId="39110"/>
    <cellStyle name="Обычный 5 29 2" xfId="39111"/>
    <cellStyle name="Обычный 5 3" xfId="39112"/>
    <cellStyle name="Обычный 5 3 10" xfId="39113"/>
    <cellStyle name="Обычный 5 3 10 2" xfId="39114"/>
    <cellStyle name="Обычный 5 3 11" xfId="39115"/>
    <cellStyle name="Обычный 5 3 11 2" xfId="39116"/>
    <cellStyle name="Обычный 5 3 12" xfId="39117"/>
    <cellStyle name="Обычный 5 3 12 2" xfId="39118"/>
    <cellStyle name="Обычный 5 3 13" xfId="39119"/>
    <cellStyle name="Обычный 5 3 13 2" xfId="39120"/>
    <cellStyle name="Обычный 5 3 14" xfId="39121"/>
    <cellStyle name="Обычный 5 3 14 2" xfId="39122"/>
    <cellStyle name="Обычный 5 3 15" xfId="39123"/>
    <cellStyle name="Обычный 5 3 15 2" xfId="39124"/>
    <cellStyle name="Обычный 5 3 16" xfId="39125"/>
    <cellStyle name="Обычный 5 3 16 2" xfId="39126"/>
    <cellStyle name="Обычный 5 3 17" xfId="39127"/>
    <cellStyle name="Обычный 5 3 17 2" xfId="39128"/>
    <cellStyle name="Обычный 5 3 18" xfId="39129"/>
    <cellStyle name="Обычный 5 3 18 2" xfId="39130"/>
    <cellStyle name="Обычный 5 3 19" xfId="39131"/>
    <cellStyle name="Обычный 5 3 19 2" xfId="39132"/>
    <cellStyle name="Обычный 5 3 2" xfId="39133"/>
    <cellStyle name="Обычный 5 3 2 10" xfId="39134"/>
    <cellStyle name="Обычный 5 3 2 10 2" xfId="39135"/>
    <cellStyle name="Обычный 5 3 2 11" xfId="39136"/>
    <cellStyle name="Обычный 5 3 2 11 2" xfId="39137"/>
    <cellStyle name="Обычный 5 3 2 12" xfId="39138"/>
    <cellStyle name="Обычный 5 3 2 12 2" xfId="39139"/>
    <cellStyle name="Обычный 5 3 2 13" xfId="39140"/>
    <cellStyle name="Обычный 5 3 2 13 2" xfId="39141"/>
    <cellStyle name="Обычный 5 3 2 14" xfId="39142"/>
    <cellStyle name="Обычный 5 3 2 14 2" xfId="39143"/>
    <cellStyle name="Обычный 5 3 2 15" xfId="39144"/>
    <cellStyle name="Обычный 5 3 2 15 2" xfId="39145"/>
    <cellStyle name="Обычный 5 3 2 16" xfId="39146"/>
    <cellStyle name="Обычный 5 3 2 16 2" xfId="39147"/>
    <cellStyle name="Обычный 5 3 2 17" xfId="39148"/>
    <cellStyle name="Обычный 5 3 2 17 2" xfId="39149"/>
    <cellStyle name="Обычный 5 3 2 18" xfId="39150"/>
    <cellStyle name="Обычный 5 3 2 18 2" xfId="39151"/>
    <cellStyle name="Обычный 5 3 2 19" xfId="39152"/>
    <cellStyle name="Обычный 5 3 2 19 2" xfId="39153"/>
    <cellStyle name="Обычный 5 3 2 2" xfId="39154"/>
    <cellStyle name="Обычный 5 3 2 2 10" xfId="39155"/>
    <cellStyle name="Обычный 5 3 2 2 10 2" xfId="39156"/>
    <cellStyle name="Обычный 5 3 2 2 11" xfId="39157"/>
    <cellStyle name="Обычный 5 3 2 2 11 2" xfId="39158"/>
    <cellStyle name="Обычный 5 3 2 2 12" xfId="39159"/>
    <cellStyle name="Обычный 5 3 2 2 12 2" xfId="39160"/>
    <cellStyle name="Обычный 5 3 2 2 13" xfId="39161"/>
    <cellStyle name="Обычный 5 3 2 2 13 2" xfId="39162"/>
    <cellStyle name="Обычный 5 3 2 2 14" xfId="39163"/>
    <cellStyle name="Обычный 5 3 2 2 14 2" xfId="39164"/>
    <cellStyle name="Обычный 5 3 2 2 15" xfId="39165"/>
    <cellStyle name="Обычный 5 3 2 2 15 2" xfId="39166"/>
    <cellStyle name="Обычный 5 3 2 2 16" xfId="39167"/>
    <cellStyle name="Обычный 5 3 2 2 16 2" xfId="39168"/>
    <cellStyle name="Обычный 5 3 2 2 17" xfId="39169"/>
    <cellStyle name="Обычный 5 3 2 2 17 2" xfId="39170"/>
    <cellStyle name="Обычный 5 3 2 2 18" xfId="39171"/>
    <cellStyle name="Обычный 5 3 2 2 18 2" xfId="39172"/>
    <cellStyle name="Обычный 5 3 2 2 19" xfId="39173"/>
    <cellStyle name="Обычный 5 3 2 2 19 2" xfId="39174"/>
    <cellStyle name="Обычный 5 3 2 2 2" xfId="39175"/>
    <cellStyle name="Обычный 5 3 2 2 2 2" xfId="39176"/>
    <cellStyle name="Обычный 5 3 2 2 20" xfId="39177"/>
    <cellStyle name="Обычный 5 3 2 2 20 2" xfId="39178"/>
    <cellStyle name="Обычный 5 3 2 2 21" xfId="39179"/>
    <cellStyle name="Обычный 5 3 2 2 21 2" xfId="39180"/>
    <cellStyle name="Обычный 5 3 2 2 22" xfId="39181"/>
    <cellStyle name="Обычный 5 3 2 2 22 2" xfId="39182"/>
    <cellStyle name="Обычный 5 3 2 2 23" xfId="39183"/>
    <cellStyle name="Обычный 5 3 2 2 23 2" xfId="39184"/>
    <cellStyle name="Обычный 5 3 2 2 24" xfId="39185"/>
    <cellStyle name="Обычный 5 3 2 2 24 2" xfId="39186"/>
    <cellStyle name="Обычный 5 3 2 2 25" xfId="39187"/>
    <cellStyle name="Обычный 5 3 2 2 25 2" xfId="39188"/>
    <cellStyle name="Обычный 5 3 2 2 26" xfId="39189"/>
    <cellStyle name="Обычный 5 3 2 2 26 2" xfId="39190"/>
    <cellStyle name="Обычный 5 3 2 2 27" xfId="39191"/>
    <cellStyle name="Обычный 5 3 2 2 27 2" xfId="39192"/>
    <cellStyle name="Обычный 5 3 2 2 28" xfId="39193"/>
    <cellStyle name="Обычный 5 3 2 2 28 2" xfId="39194"/>
    <cellStyle name="Обычный 5 3 2 2 29" xfId="39195"/>
    <cellStyle name="Обычный 5 3 2 2 29 2" xfId="39196"/>
    <cellStyle name="Обычный 5 3 2 2 3" xfId="39197"/>
    <cellStyle name="Обычный 5 3 2 2 3 2" xfId="39198"/>
    <cellStyle name="Обычный 5 3 2 2 30" xfId="39199"/>
    <cellStyle name="Обычный 5 3 2 2 30 2" xfId="39200"/>
    <cellStyle name="Обычный 5 3 2 2 31" xfId="39201"/>
    <cellStyle name="Обычный 5 3 2 2 31 2" xfId="39202"/>
    <cellStyle name="Обычный 5 3 2 2 32" xfId="39203"/>
    <cellStyle name="Обычный 5 3 2 2 32 2" xfId="39204"/>
    <cellStyle name="Обычный 5 3 2 2 33" xfId="39205"/>
    <cellStyle name="Обычный 5 3 2 2 33 2" xfId="39206"/>
    <cellStyle name="Обычный 5 3 2 2 34" xfId="39207"/>
    <cellStyle name="Обычный 5 3 2 2 34 2" xfId="39208"/>
    <cellStyle name="Обычный 5 3 2 2 35" xfId="39209"/>
    <cellStyle name="Обычный 5 3 2 2 4" xfId="39210"/>
    <cellStyle name="Обычный 5 3 2 2 4 2" xfId="39211"/>
    <cellStyle name="Обычный 5 3 2 2 5" xfId="39212"/>
    <cellStyle name="Обычный 5 3 2 2 5 2" xfId="39213"/>
    <cellStyle name="Обычный 5 3 2 2 6" xfId="39214"/>
    <cellStyle name="Обычный 5 3 2 2 6 2" xfId="39215"/>
    <cellStyle name="Обычный 5 3 2 2 7" xfId="39216"/>
    <cellStyle name="Обычный 5 3 2 2 7 2" xfId="39217"/>
    <cellStyle name="Обычный 5 3 2 2 8" xfId="39218"/>
    <cellStyle name="Обычный 5 3 2 2 8 2" xfId="39219"/>
    <cellStyle name="Обычный 5 3 2 2 9" xfId="39220"/>
    <cellStyle name="Обычный 5 3 2 2 9 2" xfId="39221"/>
    <cellStyle name="Обычный 5 3 2 20" xfId="39222"/>
    <cellStyle name="Обычный 5 3 2 20 2" xfId="39223"/>
    <cellStyle name="Обычный 5 3 2 21" xfId="39224"/>
    <cellStyle name="Обычный 5 3 2 21 2" xfId="39225"/>
    <cellStyle name="Обычный 5 3 2 22" xfId="39226"/>
    <cellStyle name="Обычный 5 3 2 22 2" xfId="39227"/>
    <cellStyle name="Обычный 5 3 2 23" xfId="39228"/>
    <cellStyle name="Обычный 5 3 2 23 2" xfId="39229"/>
    <cellStyle name="Обычный 5 3 2 24" xfId="39230"/>
    <cellStyle name="Обычный 5 3 2 24 2" xfId="39231"/>
    <cellStyle name="Обычный 5 3 2 25" xfId="39232"/>
    <cellStyle name="Обычный 5 3 2 25 2" xfId="39233"/>
    <cellStyle name="Обычный 5 3 2 26" xfId="39234"/>
    <cellStyle name="Обычный 5 3 2 26 2" xfId="39235"/>
    <cellStyle name="Обычный 5 3 2 27" xfId="39236"/>
    <cellStyle name="Обычный 5 3 2 27 2" xfId="39237"/>
    <cellStyle name="Обычный 5 3 2 28" xfId="39238"/>
    <cellStyle name="Обычный 5 3 2 28 2" xfId="39239"/>
    <cellStyle name="Обычный 5 3 2 29" xfId="39240"/>
    <cellStyle name="Обычный 5 3 2 29 2" xfId="39241"/>
    <cellStyle name="Обычный 5 3 2 3" xfId="39242"/>
    <cellStyle name="Обычный 5 3 2 3 2" xfId="39243"/>
    <cellStyle name="Обычный 5 3 2 30" xfId="39244"/>
    <cellStyle name="Обычный 5 3 2 30 2" xfId="39245"/>
    <cellStyle name="Обычный 5 3 2 31" xfId="39246"/>
    <cellStyle name="Обычный 5 3 2 31 2" xfId="39247"/>
    <cellStyle name="Обычный 5 3 2 32" xfId="39248"/>
    <cellStyle name="Обычный 5 3 2 32 2" xfId="39249"/>
    <cellStyle name="Обычный 5 3 2 33" xfId="39250"/>
    <cellStyle name="Обычный 5 3 2 33 2" xfId="39251"/>
    <cellStyle name="Обычный 5 3 2 34" xfId="39252"/>
    <cellStyle name="Обычный 5 3 2 34 2" xfId="39253"/>
    <cellStyle name="Обычный 5 3 2 35" xfId="39254"/>
    <cellStyle name="Обычный 5 3 2 35 2" xfId="39255"/>
    <cellStyle name="Обычный 5 3 2 36" xfId="39256"/>
    <cellStyle name="Обычный 5 3 2 36 2" xfId="39257"/>
    <cellStyle name="Обычный 5 3 2 37" xfId="39258"/>
    <cellStyle name="Обычный 5 3 2 4" xfId="39259"/>
    <cellStyle name="Обычный 5 3 2 4 2" xfId="39260"/>
    <cellStyle name="Обычный 5 3 2 5" xfId="39261"/>
    <cellStyle name="Обычный 5 3 2 5 2" xfId="39262"/>
    <cellStyle name="Обычный 5 3 2 6" xfId="39263"/>
    <cellStyle name="Обычный 5 3 2 6 2" xfId="39264"/>
    <cellStyle name="Обычный 5 3 2 7" xfId="39265"/>
    <cellStyle name="Обычный 5 3 2 7 2" xfId="39266"/>
    <cellStyle name="Обычный 5 3 2 8" xfId="39267"/>
    <cellStyle name="Обычный 5 3 2 8 2" xfId="39268"/>
    <cellStyle name="Обычный 5 3 2 9" xfId="39269"/>
    <cellStyle name="Обычный 5 3 2 9 2" xfId="39270"/>
    <cellStyle name="Обычный 5 3 20" xfId="39271"/>
    <cellStyle name="Обычный 5 3 20 2" xfId="39272"/>
    <cellStyle name="Обычный 5 3 21" xfId="39273"/>
    <cellStyle name="Обычный 5 3 21 2" xfId="39274"/>
    <cellStyle name="Обычный 5 3 22" xfId="39275"/>
    <cellStyle name="Обычный 5 3 22 2" xfId="39276"/>
    <cellStyle name="Обычный 5 3 23" xfId="39277"/>
    <cellStyle name="Обычный 5 3 23 2" xfId="39278"/>
    <cellStyle name="Обычный 5 3 24" xfId="39279"/>
    <cellStyle name="Обычный 5 3 24 2" xfId="39280"/>
    <cellStyle name="Обычный 5 3 25" xfId="39281"/>
    <cellStyle name="Обычный 5 3 25 2" xfId="39282"/>
    <cellStyle name="Обычный 5 3 26" xfId="39283"/>
    <cellStyle name="Обычный 5 3 26 2" xfId="39284"/>
    <cellStyle name="Обычный 5 3 27" xfId="39285"/>
    <cellStyle name="Обычный 5 3 27 2" xfId="39286"/>
    <cellStyle name="Обычный 5 3 28" xfId="39287"/>
    <cellStyle name="Обычный 5 3 28 2" xfId="39288"/>
    <cellStyle name="Обычный 5 3 29" xfId="39289"/>
    <cellStyle name="Обычный 5 3 29 2" xfId="39290"/>
    <cellStyle name="Обычный 5 3 3" xfId="39291"/>
    <cellStyle name="Обычный 5 3 3 10" xfId="39292"/>
    <cellStyle name="Обычный 5 3 3 10 2" xfId="39293"/>
    <cellStyle name="Обычный 5 3 3 11" xfId="39294"/>
    <cellStyle name="Обычный 5 3 3 11 2" xfId="39295"/>
    <cellStyle name="Обычный 5 3 3 12" xfId="39296"/>
    <cellStyle name="Обычный 5 3 3 12 2" xfId="39297"/>
    <cellStyle name="Обычный 5 3 3 13" xfId="39298"/>
    <cellStyle name="Обычный 5 3 3 13 2" xfId="39299"/>
    <cellStyle name="Обычный 5 3 3 14" xfId="39300"/>
    <cellStyle name="Обычный 5 3 3 14 2" xfId="39301"/>
    <cellStyle name="Обычный 5 3 3 15" xfId="39302"/>
    <cellStyle name="Обычный 5 3 3 15 2" xfId="39303"/>
    <cellStyle name="Обычный 5 3 3 16" xfId="39304"/>
    <cellStyle name="Обычный 5 3 3 16 2" xfId="39305"/>
    <cellStyle name="Обычный 5 3 3 17" xfId="39306"/>
    <cellStyle name="Обычный 5 3 3 17 2" xfId="39307"/>
    <cellStyle name="Обычный 5 3 3 18" xfId="39308"/>
    <cellStyle name="Обычный 5 3 3 18 2" xfId="39309"/>
    <cellStyle name="Обычный 5 3 3 19" xfId="39310"/>
    <cellStyle name="Обычный 5 3 3 19 2" xfId="39311"/>
    <cellStyle name="Обычный 5 3 3 2" xfId="39312"/>
    <cellStyle name="Обычный 5 3 3 2 2" xfId="39313"/>
    <cellStyle name="Обычный 5 3 3 20" xfId="39314"/>
    <cellStyle name="Обычный 5 3 3 20 2" xfId="39315"/>
    <cellStyle name="Обычный 5 3 3 21" xfId="39316"/>
    <cellStyle name="Обычный 5 3 3 21 2" xfId="39317"/>
    <cellStyle name="Обычный 5 3 3 22" xfId="39318"/>
    <cellStyle name="Обычный 5 3 3 22 2" xfId="39319"/>
    <cellStyle name="Обычный 5 3 3 23" xfId="39320"/>
    <cellStyle name="Обычный 5 3 3 23 2" xfId="39321"/>
    <cellStyle name="Обычный 5 3 3 24" xfId="39322"/>
    <cellStyle name="Обычный 5 3 3 24 2" xfId="39323"/>
    <cellStyle name="Обычный 5 3 3 25" xfId="39324"/>
    <cellStyle name="Обычный 5 3 3 25 2" xfId="39325"/>
    <cellStyle name="Обычный 5 3 3 26" xfId="39326"/>
    <cellStyle name="Обычный 5 3 3 26 2" xfId="39327"/>
    <cellStyle name="Обычный 5 3 3 27" xfId="39328"/>
    <cellStyle name="Обычный 5 3 3 27 2" xfId="39329"/>
    <cellStyle name="Обычный 5 3 3 28" xfId="39330"/>
    <cellStyle name="Обычный 5 3 3 28 2" xfId="39331"/>
    <cellStyle name="Обычный 5 3 3 29" xfId="39332"/>
    <cellStyle name="Обычный 5 3 3 29 2" xfId="39333"/>
    <cellStyle name="Обычный 5 3 3 3" xfId="39334"/>
    <cellStyle name="Обычный 5 3 3 3 2" xfId="39335"/>
    <cellStyle name="Обычный 5 3 3 30" xfId="39336"/>
    <cellStyle name="Обычный 5 3 3 30 2" xfId="39337"/>
    <cellStyle name="Обычный 5 3 3 31" xfId="39338"/>
    <cellStyle name="Обычный 5 3 3 31 2" xfId="39339"/>
    <cellStyle name="Обычный 5 3 3 32" xfId="39340"/>
    <cellStyle name="Обычный 5 3 3 32 2" xfId="39341"/>
    <cellStyle name="Обычный 5 3 3 33" xfId="39342"/>
    <cellStyle name="Обычный 5 3 3 33 2" xfId="39343"/>
    <cellStyle name="Обычный 5 3 3 34" xfId="39344"/>
    <cellStyle name="Обычный 5 3 3 34 2" xfId="39345"/>
    <cellStyle name="Обычный 5 3 3 35" xfId="39346"/>
    <cellStyle name="Обычный 5 3 3 4" xfId="39347"/>
    <cellStyle name="Обычный 5 3 3 4 2" xfId="39348"/>
    <cellStyle name="Обычный 5 3 3 5" xfId="39349"/>
    <cellStyle name="Обычный 5 3 3 5 2" xfId="39350"/>
    <cellStyle name="Обычный 5 3 3 6" xfId="39351"/>
    <cellStyle name="Обычный 5 3 3 6 2" xfId="39352"/>
    <cellStyle name="Обычный 5 3 3 7" xfId="39353"/>
    <cellStyle name="Обычный 5 3 3 7 2" xfId="39354"/>
    <cellStyle name="Обычный 5 3 3 8" xfId="39355"/>
    <cellStyle name="Обычный 5 3 3 8 2" xfId="39356"/>
    <cellStyle name="Обычный 5 3 3 9" xfId="39357"/>
    <cellStyle name="Обычный 5 3 3 9 2" xfId="39358"/>
    <cellStyle name="Обычный 5 3 30" xfId="39359"/>
    <cellStyle name="Обычный 5 3 30 2" xfId="39360"/>
    <cellStyle name="Обычный 5 3 31" xfId="39361"/>
    <cellStyle name="Обычный 5 3 31 2" xfId="39362"/>
    <cellStyle name="Обычный 5 3 32" xfId="39363"/>
    <cellStyle name="Обычный 5 3 32 2" xfId="39364"/>
    <cellStyle name="Обычный 5 3 33" xfId="39365"/>
    <cellStyle name="Обычный 5 3 33 2" xfId="39366"/>
    <cellStyle name="Обычный 5 3 34" xfId="39367"/>
    <cellStyle name="Обычный 5 3 34 2" xfId="39368"/>
    <cellStyle name="Обычный 5 3 35" xfId="39369"/>
    <cellStyle name="Обычный 5 3 35 2" xfId="39370"/>
    <cellStyle name="Обычный 5 3 36" xfId="39371"/>
    <cellStyle name="Обычный 5 3 36 2" xfId="39372"/>
    <cellStyle name="Обычный 5 3 37" xfId="39373"/>
    <cellStyle name="Обычный 5 3 37 2" xfId="39374"/>
    <cellStyle name="Обычный 5 3 38" xfId="39375"/>
    <cellStyle name="Обычный 5 3 4" xfId="39376"/>
    <cellStyle name="Обычный 5 3 4 2" xfId="39377"/>
    <cellStyle name="Обычный 5 3 5" xfId="39378"/>
    <cellStyle name="Обычный 5 3 5 2" xfId="39379"/>
    <cellStyle name="Обычный 5 3 6" xfId="39380"/>
    <cellStyle name="Обычный 5 3 6 2" xfId="39381"/>
    <cellStyle name="Обычный 5 3 7" xfId="39382"/>
    <cellStyle name="Обычный 5 3 7 2" xfId="39383"/>
    <cellStyle name="Обычный 5 3 8" xfId="39384"/>
    <cellStyle name="Обычный 5 3 8 2" xfId="39385"/>
    <cellStyle name="Обычный 5 3 9" xfId="39386"/>
    <cellStyle name="Обычный 5 3 9 2" xfId="39387"/>
    <cellStyle name="Обычный 5 30" xfId="39388"/>
    <cellStyle name="Обычный 5 30 2" xfId="39389"/>
    <cellStyle name="Обычный 5 31" xfId="39390"/>
    <cellStyle name="Обычный 5 31 2" xfId="39391"/>
    <cellStyle name="Обычный 5 32" xfId="39392"/>
    <cellStyle name="Обычный 5 32 2" xfId="39393"/>
    <cellStyle name="Обычный 5 33" xfId="39394"/>
    <cellStyle name="Обычный 5 33 2" xfId="39395"/>
    <cellStyle name="Обычный 5 34" xfId="39396"/>
    <cellStyle name="Обычный 5 34 2" xfId="39397"/>
    <cellStyle name="Обычный 5 35" xfId="39398"/>
    <cellStyle name="Обычный 5 35 2" xfId="39399"/>
    <cellStyle name="Обычный 5 36" xfId="39400"/>
    <cellStyle name="Обычный 5 36 2" xfId="39401"/>
    <cellStyle name="Обычный 5 37" xfId="39402"/>
    <cellStyle name="Обычный 5 37 2" xfId="39403"/>
    <cellStyle name="Обычный 5 38" xfId="39404"/>
    <cellStyle name="Обычный 5 38 2" xfId="39405"/>
    <cellStyle name="Обычный 5 39" xfId="39406"/>
    <cellStyle name="Обычный 5 39 2" xfId="39407"/>
    <cellStyle name="Обычный 5 4" xfId="39408"/>
    <cellStyle name="Обычный 5 4 10" xfId="39409"/>
    <cellStyle name="Обычный 5 4 10 2" xfId="39410"/>
    <cellStyle name="Обычный 5 4 11" xfId="39411"/>
    <cellStyle name="Обычный 5 4 11 2" xfId="39412"/>
    <cellStyle name="Обычный 5 4 12" xfId="39413"/>
    <cellStyle name="Обычный 5 4 12 2" xfId="39414"/>
    <cellStyle name="Обычный 5 4 13" xfId="39415"/>
    <cellStyle name="Обычный 5 4 13 2" xfId="39416"/>
    <cellStyle name="Обычный 5 4 14" xfId="39417"/>
    <cellStyle name="Обычный 5 4 14 2" xfId="39418"/>
    <cellStyle name="Обычный 5 4 15" xfId="39419"/>
    <cellStyle name="Обычный 5 4 15 2" xfId="39420"/>
    <cellStyle name="Обычный 5 4 16" xfId="39421"/>
    <cellStyle name="Обычный 5 4 16 2" xfId="39422"/>
    <cellStyle name="Обычный 5 4 17" xfId="39423"/>
    <cellStyle name="Обычный 5 4 17 2" xfId="39424"/>
    <cellStyle name="Обычный 5 4 18" xfId="39425"/>
    <cellStyle name="Обычный 5 4 18 2" xfId="39426"/>
    <cellStyle name="Обычный 5 4 19" xfId="39427"/>
    <cellStyle name="Обычный 5 4 19 2" xfId="39428"/>
    <cellStyle name="Обычный 5 4 2" xfId="39429"/>
    <cellStyle name="Обычный 5 4 2 10" xfId="39430"/>
    <cellStyle name="Обычный 5 4 2 10 2" xfId="39431"/>
    <cellStyle name="Обычный 5 4 2 11" xfId="39432"/>
    <cellStyle name="Обычный 5 4 2 11 2" xfId="39433"/>
    <cellStyle name="Обычный 5 4 2 12" xfId="39434"/>
    <cellStyle name="Обычный 5 4 2 12 2" xfId="39435"/>
    <cellStyle name="Обычный 5 4 2 13" xfId="39436"/>
    <cellStyle name="Обычный 5 4 2 13 2" xfId="39437"/>
    <cellStyle name="Обычный 5 4 2 14" xfId="39438"/>
    <cellStyle name="Обычный 5 4 2 14 2" xfId="39439"/>
    <cellStyle name="Обычный 5 4 2 15" xfId="39440"/>
    <cellStyle name="Обычный 5 4 2 15 2" xfId="39441"/>
    <cellStyle name="Обычный 5 4 2 16" xfId="39442"/>
    <cellStyle name="Обычный 5 4 2 16 2" xfId="39443"/>
    <cellStyle name="Обычный 5 4 2 17" xfId="39444"/>
    <cellStyle name="Обычный 5 4 2 17 2" xfId="39445"/>
    <cellStyle name="Обычный 5 4 2 18" xfId="39446"/>
    <cellStyle name="Обычный 5 4 2 18 2" xfId="39447"/>
    <cellStyle name="Обычный 5 4 2 19" xfId="39448"/>
    <cellStyle name="Обычный 5 4 2 19 2" xfId="39449"/>
    <cellStyle name="Обычный 5 4 2 2" xfId="39450"/>
    <cellStyle name="Обычный 5 4 2 2 10" xfId="39451"/>
    <cellStyle name="Обычный 5 4 2 2 10 2" xfId="39452"/>
    <cellStyle name="Обычный 5 4 2 2 11" xfId="39453"/>
    <cellStyle name="Обычный 5 4 2 2 11 2" xfId="39454"/>
    <cellStyle name="Обычный 5 4 2 2 12" xfId="39455"/>
    <cellStyle name="Обычный 5 4 2 2 12 2" xfId="39456"/>
    <cellStyle name="Обычный 5 4 2 2 13" xfId="39457"/>
    <cellStyle name="Обычный 5 4 2 2 13 2" xfId="39458"/>
    <cellStyle name="Обычный 5 4 2 2 14" xfId="39459"/>
    <cellStyle name="Обычный 5 4 2 2 14 2" xfId="39460"/>
    <cellStyle name="Обычный 5 4 2 2 15" xfId="39461"/>
    <cellStyle name="Обычный 5 4 2 2 15 2" xfId="39462"/>
    <cellStyle name="Обычный 5 4 2 2 16" xfId="39463"/>
    <cellStyle name="Обычный 5 4 2 2 16 2" xfId="39464"/>
    <cellStyle name="Обычный 5 4 2 2 17" xfId="39465"/>
    <cellStyle name="Обычный 5 4 2 2 17 2" xfId="39466"/>
    <cellStyle name="Обычный 5 4 2 2 18" xfId="39467"/>
    <cellStyle name="Обычный 5 4 2 2 18 2" xfId="39468"/>
    <cellStyle name="Обычный 5 4 2 2 19" xfId="39469"/>
    <cellStyle name="Обычный 5 4 2 2 19 2" xfId="39470"/>
    <cellStyle name="Обычный 5 4 2 2 2" xfId="39471"/>
    <cellStyle name="Обычный 5 4 2 2 2 2" xfId="39472"/>
    <cellStyle name="Обычный 5 4 2 2 20" xfId="39473"/>
    <cellStyle name="Обычный 5 4 2 2 20 2" xfId="39474"/>
    <cellStyle name="Обычный 5 4 2 2 21" xfId="39475"/>
    <cellStyle name="Обычный 5 4 2 2 21 2" xfId="39476"/>
    <cellStyle name="Обычный 5 4 2 2 22" xfId="39477"/>
    <cellStyle name="Обычный 5 4 2 2 22 2" xfId="39478"/>
    <cellStyle name="Обычный 5 4 2 2 23" xfId="39479"/>
    <cellStyle name="Обычный 5 4 2 2 23 2" xfId="39480"/>
    <cellStyle name="Обычный 5 4 2 2 24" xfId="39481"/>
    <cellStyle name="Обычный 5 4 2 2 24 2" xfId="39482"/>
    <cellStyle name="Обычный 5 4 2 2 25" xfId="39483"/>
    <cellStyle name="Обычный 5 4 2 2 25 2" xfId="39484"/>
    <cellStyle name="Обычный 5 4 2 2 26" xfId="39485"/>
    <cellStyle name="Обычный 5 4 2 2 26 2" xfId="39486"/>
    <cellStyle name="Обычный 5 4 2 2 27" xfId="39487"/>
    <cellStyle name="Обычный 5 4 2 2 27 2" xfId="39488"/>
    <cellStyle name="Обычный 5 4 2 2 28" xfId="39489"/>
    <cellStyle name="Обычный 5 4 2 2 28 2" xfId="39490"/>
    <cellStyle name="Обычный 5 4 2 2 29" xfId="39491"/>
    <cellStyle name="Обычный 5 4 2 2 29 2" xfId="39492"/>
    <cellStyle name="Обычный 5 4 2 2 3" xfId="39493"/>
    <cellStyle name="Обычный 5 4 2 2 3 2" xfId="39494"/>
    <cellStyle name="Обычный 5 4 2 2 30" xfId="39495"/>
    <cellStyle name="Обычный 5 4 2 2 30 2" xfId="39496"/>
    <cellStyle name="Обычный 5 4 2 2 31" xfId="39497"/>
    <cellStyle name="Обычный 5 4 2 2 31 2" xfId="39498"/>
    <cellStyle name="Обычный 5 4 2 2 32" xfId="39499"/>
    <cellStyle name="Обычный 5 4 2 2 32 2" xfId="39500"/>
    <cellStyle name="Обычный 5 4 2 2 33" xfId="39501"/>
    <cellStyle name="Обычный 5 4 2 2 33 2" xfId="39502"/>
    <cellStyle name="Обычный 5 4 2 2 34" xfId="39503"/>
    <cellStyle name="Обычный 5 4 2 2 34 2" xfId="39504"/>
    <cellStyle name="Обычный 5 4 2 2 35" xfId="39505"/>
    <cellStyle name="Обычный 5 4 2 2 4" xfId="39506"/>
    <cellStyle name="Обычный 5 4 2 2 4 2" xfId="39507"/>
    <cellStyle name="Обычный 5 4 2 2 5" xfId="39508"/>
    <cellStyle name="Обычный 5 4 2 2 5 2" xfId="39509"/>
    <cellStyle name="Обычный 5 4 2 2 6" xfId="39510"/>
    <cellStyle name="Обычный 5 4 2 2 6 2" xfId="39511"/>
    <cellStyle name="Обычный 5 4 2 2 7" xfId="39512"/>
    <cellStyle name="Обычный 5 4 2 2 7 2" xfId="39513"/>
    <cellStyle name="Обычный 5 4 2 2 8" xfId="39514"/>
    <cellStyle name="Обычный 5 4 2 2 8 2" xfId="39515"/>
    <cellStyle name="Обычный 5 4 2 2 9" xfId="39516"/>
    <cellStyle name="Обычный 5 4 2 2 9 2" xfId="39517"/>
    <cellStyle name="Обычный 5 4 2 20" xfId="39518"/>
    <cellStyle name="Обычный 5 4 2 20 2" xfId="39519"/>
    <cellStyle name="Обычный 5 4 2 21" xfId="39520"/>
    <cellStyle name="Обычный 5 4 2 21 2" xfId="39521"/>
    <cellStyle name="Обычный 5 4 2 22" xfId="39522"/>
    <cellStyle name="Обычный 5 4 2 22 2" xfId="39523"/>
    <cellStyle name="Обычный 5 4 2 23" xfId="39524"/>
    <cellStyle name="Обычный 5 4 2 23 2" xfId="39525"/>
    <cellStyle name="Обычный 5 4 2 24" xfId="39526"/>
    <cellStyle name="Обычный 5 4 2 24 2" xfId="39527"/>
    <cellStyle name="Обычный 5 4 2 25" xfId="39528"/>
    <cellStyle name="Обычный 5 4 2 25 2" xfId="39529"/>
    <cellStyle name="Обычный 5 4 2 26" xfId="39530"/>
    <cellStyle name="Обычный 5 4 2 26 2" xfId="39531"/>
    <cellStyle name="Обычный 5 4 2 27" xfId="39532"/>
    <cellStyle name="Обычный 5 4 2 27 2" xfId="39533"/>
    <cellStyle name="Обычный 5 4 2 28" xfId="39534"/>
    <cellStyle name="Обычный 5 4 2 28 2" xfId="39535"/>
    <cellStyle name="Обычный 5 4 2 29" xfId="39536"/>
    <cellStyle name="Обычный 5 4 2 29 2" xfId="39537"/>
    <cellStyle name="Обычный 5 4 2 3" xfId="39538"/>
    <cellStyle name="Обычный 5 4 2 3 2" xfId="39539"/>
    <cellStyle name="Обычный 5 4 2 30" xfId="39540"/>
    <cellStyle name="Обычный 5 4 2 30 2" xfId="39541"/>
    <cellStyle name="Обычный 5 4 2 31" xfId="39542"/>
    <cellStyle name="Обычный 5 4 2 31 2" xfId="39543"/>
    <cellStyle name="Обычный 5 4 2 32" xfId="39544"/>
    <cellStyle name="Обычный 5 4 2 32 2" xfId="39545"/>
    <cellStyle name="Обычный 5 4 2 33" xfId="39546"/>
    <cellStyle name="Обычный 5 4 2 33 2" xfId="39547"/>
    <cellStyle name="Обычный 5 4 2 34" xfId="39548"/>
    <cellStyle name="Обычный 5 4 2 34 2" xfId="39549"/>
    <cellStyle name="Обычный 5 4 2 35" xfId="39550"/>
    <cellStyle name="Обычный 5 4 2 35 2" xfId="39551"/>
    <cellStyle name="Обычный 5 4 2 36" xfId="39552"/>
    <cellStyle name="Обычный 5 4 2 36 2" xfId="39553"/>
    <cellStyle name="Обычный 5 4 2 37" xfId="39554"/>
    <cellStyle name="Обычный 5 4 2 4" xfId="39555"/>
    <cellStyle name="Обычный 5 4 2 4 2" xfId="39556"/>
    <cellStyle name="Обычный 5 4 2 5" xfId="39557"/>
    <cellStyle name="Обычный 5 4 2 5 2" xfId="39558"/>
    <cellStyle name="Обычный 5 4 2 6" xfId="39559"/>
    <cellStyle name="Обычный 5 4 2 6 2" xfId="39560"/>
    <cellStyle name="Обычный 5 4 2 7" xfId="39561"/>
    <cellStyle name="Обычный 5 4 2 7 2" xfId="39562"/>
    <cellStyle name="Обычный 5 4 2 8" xfId="39563"/>
    <cellStyle name="Обычный 5 4 2 8 2" xfId="39564"/>
    <cellStyle name="Обычный 5 4 2 9" xfId="39565"/>
    <cellStyle name="Обычный 5 4 2 9 2" xfId="39566"/>
    <cellStyle name="Обычный 5 4 20" xfId="39567"/>
    <cellStyle name="Обычный 5 4 20 2" xfId="39568"/>
    <cellStyle name="Обычный 5 4 21" xfId="39569"/>
    <cellStyle name="Обычный 5 4 21 2" xfId="39570"/>
    <cellStyle name="Обычный 5 4 22" xfId="39571"/>
    <cellStyle name="Обычный 5 4 22 2" xfId="39572"/>
    <cellStyle name="Обычный 5 4 23" xfId="39573"/>
    <cellStyle name="Обычный 5 4 23 2" xfId="39574"/>
    <cellStyle name="Обычный 5 4 24" xfId="39575"/>
    <cellStyle name="Обычный 5 4 24 2" xfId="39576"/>
    <cellStyle name="Обычный 5 4 25" xfId="39577"/>
    <cellStyle name="Обычный 5 4 25 2" xfId="39578"/>
    <cellStyle name="Обычный 5 4 26" xfId="39579"/>
    <cellStyle name="Обычный 5 4 26 2" xfId="39580"/>
    <cellStyle name="Обычный 5 4 27" xfId="39581"/>
    <cellStyle name="Обычный 5 4 27 2" xfId="39582"/>
    <cellStyle name="Обычный 5 4 28" xfId="39583"/>
    <cellStyle name="Обычный 5 4 28 2" xfId="39584"/>
    <cellStyle name="Обычный 5 4 29" xfId="39585"/>
    <cellStyle name="Обычный 5 4 29 2" xfId="39586"/>
    <cellStyle name="Обычный 5 4 3" xfId="39587"/>
    <cellStyle name="Обычный 5 4 3 10" xfId="39588"/>
    <cellStyle name="Обычный 5 4 3 10 2" xfId="39589"/>
    <cellStyle name="Обычный 5 4 3 11" xfId="39590"/>
    <cellStyle name="Обычный 5 4 3 11 2" xfId="39591"/>
    <cellStyle name="Обычный 5 4 3 12" xfId="39592"/>
    <cellStyle name="Обычный 5 4 3 12 2" xfId="39593"/>
    <cellStyle name="Обычный 5 4 3 13" xfId="39594"/>
    <cellStyle name="Обычный 5 4 3 13 2" xfId="39595"/>
    <cellStyle name="Обычный 5 4 3 14" xfId="39596"/>
    <cellStyle name="Обычный 5 4 3 14 2" xfId="39597"/>
    <cellStyle name="Обычный 5 4 3 15" xfId="39598"/>
    <cellStyle name="Обычный 5 4 3 15 2" xfId="39599"/>
    <cellStyle name="Обычный 5 4 3 16" xfId="39600"/>
    <cellStyle name="Обычный 5 4 3 16 2" xfId="39601"/>
    <cellStyle name="Обычный 5 4 3 17" xfId="39602"/>
    <cellStyle name="Обычный 5 4 3 17 2" xfId="39603"/>
    <cellStyle name="Обычный 5 4 3 18" xfId="39604"/>
    <cellStyle name="Обычный 5 4 3 18 2" xfId="39605"/>
    <cellStyle name="Обычный 5 4 3 19" xfId="39606"/>
    <cellStyle name="Обычный 5 4 3 19 2" xfId="39607"/>
    <cellStyle name="Обычный 5 4 3 2" xfId="39608"/>
    <cellStyle name="Обычный 5 4 3 2 2" xfId="39609"/>
    <cellStyle name="Обычный 5 4 3 20" xfId="39610"/>
    <cellStyle name="Обычный 5 4 3 20 2" xfId="39611"/>
    <cellStyle name="Обычный 5 4 3 21" xfId="39612"/>
    <cellStyle name="Обычный 5 4 3 21 2" xfId="39613"/>
    <cellStyle name="Обычный 5 4 3 22" xfId="39614"/>
    <cellStyle name="Обычный 5 4 3 22 2" xfId="39615"/>
    <cellStyle name="Обычный 5 4 3 23" xfId="39616"/>
    <cellStyle name="Обычный 5 4 3 23 2" xfId="39617"/>
    <cellStyle name="Обычный 5 4 3 24" xfId="39618"/>
    <cellStyle name="Обычный 5 4 3 24 2" xfId="39619"/>
    <cellStyle name="Обычный 5 4 3 25" xfId="39620"/>
    <cellStyle name="Обычный 5 4 3 25 2" xfId="39621"/>
    <cellStyle name="Обычный 5 4 3 26" xfId="39622"/>
    <cellStyle name="Обычный 5 4 3 26 2" xfId="39623"/>
    <cellStyle name="Обычный 5 4 3 27" xfId="39624"/>
    <cellStyle name="Обычный 5 4 3 27 2" xfId="39625"/>
    <cellStyle name="Обычный 5 4 3 28" xfId="39626"/>
    <cellStyle name="Обычный 5 4 3 28 2" xfId="39627"/>
    <cellStyle name="Обычный 5 4 3 29" xfId="39628"/>
    <cellStyle name="Обычный 5 4 3 29 2" xfId="39629"/>
    <cellStyle name="Обычный 5 4 3 3" xfId="39630"/>
    <cellStyle name="Обычный 5 4 3 3 2" xfId="39631"/>
    <cellStyle name="Обычный 5 4 3 30" xfId="39632"/>
    <cellStyle name="Обычный 5 4 3 30 2" xfId="39633"/>
    <cellStyle name="Обычный 5 4 3 31" xfId="39634"/>
    <cellStyle name="Обычный 5 4 3 31 2" xfId="39635"/>
    <cellStyle name="Обычный 5 4 3 32" xfId="39636"/>
    <cellStyle name="Обычный 5 4 3 32 2" xfId="39637"/>
    <cellStyle name="Обычный 5 4 3 33" xfId="39638"/>
    <cellStyle name="Обычный 5 4 3 33 2" xfId="39639"/>
    <cellStyle name="Обычный 5 4 3 34" xfId="39640"/>
    <cellStyle name="Обычный 5 4 3 34 2" xfId="39641"/>
    <cellStyle name="Обычный 5 4 3 35" xfId="39642"/>
    <cellStyle name="Обычный 5 4 3 4" xfId="39643"/>
    <cellStyle name="Обычный 5 4 3 4 2" xfId="39644"/>
    <cellStyle name="Обычный 5 4 3 5" xfId="39645"/>
    <cellStyle name="Обычный 5 4 3 5 2" xfId="39646"/>
    <cellStyle name="Обычный 5 4 3 6" xfId="39647"/>
    <cellStyle name="Обычный 5 4 3 6 2" xfId="39648"/>
    <cellStyle name="Обычный 5 4 3 7" xfId="39649"/>
    <cellStyle name="Обычный 5 4 3 7 2" xfId="39650"/>
    <cellStyle name="Обычный 5 4 3 8" xfId="39651"/>
    <cellStyle name="Обычный 5 4 3 8 2" xfId="39652"/>
    <cellStyle name="Обычный 5 4 3 9" xfId="39653"/>
    <cellStyle name="Обычный 5 4 3 9 2" xfId="39654"/>
    <cellStyle name="Обычный 5 4 30" xfId="39655"/>
    <cellStyle name="Обычный 5 4 30 2" xfId="39656"/>
    <cellStyle name="Обычный 5 4 31" xfId="39657"/>
    <cellStyle name="Обычный 5 4 31 2" xfId="39658"/>
    <cellStyle name="Обычный 5 4 32" xfId="39659"/>
    <cellStyle name="Обычный 5 4 32 2" xfId="39660"/>
    <cellStyle name="Обычный 5 4 33" xfId="39661"/>
    <cellStyle name="Обычный 5 4 33 2" xfId="39662"/>
    <cellStyle name="Обычный 5 4 34" xfId="39663"/>
    <cellStyle name="Обычный 5 4 34 2" xfId="39664"/>
    <cellStyle name="Обычный 5 4 35" xfId="39665"/>
    <cellStyle name="Обычный 5 4 35 2" xfId="39666"/>
    <cellStyle name="Обычный 5 4 36" xfId="39667"/>
    <cellStyle name="Обычный 5 4 36 2" xfId="39668"/>
    <cellStyle name="Обычный 5 4 37" xfId="39669"/>
    <cellStyle name="Обычный 5 4 37 2" xfId="39670"/>
    <cellStyle name="Обычный 5 4 38" xfId="39671"/>
    <cellStyle name="Обычный 5 4 4" xfId="39672"/>
    <cellStyle name="Обычный 5 4 4 2" xfId="39673"/>
    <cellStyle name="Обычный 5 4 5" xfId="39674"/>
    <cellStyle name="Обычный 5 4 5 2" xfId="39675"/>
    <cellStyle name="Обычный 5 4 6" xfId="39676"/>
    <cellStyle name="Обычный 5 4 6 2" xfId="39677"/>
    <cellStyle name="Обычный 5 4 7" xfId="39678"/>
    <cellStyle name="Обычный 5 4 7 2" xfId="39679"/>
    <cellStyle name="Обычный 5 4 8" xfId="39680"/>
    <cellStyle name="Обычный 5 4 8 2" xfId="39681"/>
    <cellStyle name="Обычный 5 4 9" xfId="39682"/>
    <cellStyle name="Обычный 5 4 9 2" xfId="39683"/>
    <cellStyle name="Обычный 5 40" xfId="39684"/>
    <cellStyle name="Обычный 5 40 2" xfId="39685"/>
    <cellStyle name="Обычный 5 41" xfId="39686"/>
    <cellStyle name="Обычный 5 41 2" xfId="39687"/>
    <cellStyle name="Обычный 5 42" xfId="39688"/>
    <cellStyle name="Обычный 5 42 2" xfId="39689"/>
    <cellStyle name="Обычный 5 43" xfId="39690"/>
    <cellStyle name="Обычный 5 43 2" xfId="39691"/>
    <cellStyle name="Обычный 5 44" xfId="39692"/>
    <cellStyle name="Обычный 5 44 2" xfId="39693"/>
    <cellStyle name="Обычный 5 45" xfId="39694"/>
    <cellStyle name="Обычный 5 46" xfId="39695"/>
    <cellStyle name="Обычный 5 47" xfId="39696"/>
    <cellStyle name="Обычный 5 5" xfId="39697"/>
    <cellStyle name="Обычный 5 5 10" xfId="39698"/>
    <cellStyle name="Обычный 5 5 10 2" xfId="39699"/>
    <cellStyle name="Обычный 5 5 11" xfId="39700"/>
    <cellStyle name="Обычный 5 5 11 2" xfId="39701"/>
    <cellStyle name="Обычный 5 5 12" xfId="39702"/>
    <cellStyle name="Обычный 5 5 12 2" xfId="39703"/>
    <cellStyle name="Обычный 5 5 13" xfId="39704"/>
    <cellStyle name="Обычный 5 5 13 2" xfId="39705"/>
    <cellStyle name="Обычный 5 5 14" xfId="39706"/>
    <cellStyle name="Обычный 5 5 14 2" xfId="39707"/>
    <cellStyle name="Обычный 5 5 15" xfId="39708"/>
    <cellStyle name="Обычный 5 5 15 2" xfId="39709"/>
    <cellStyle name="Обычный 5 5 16" xfId="39710"/>
    <cellStyle name="Обычный 5 5 16 2" xfId="39711"/>
    <cellStyle name="Обычный 5 5 17" xfId="39712"/>
    <cellStyle name="Обычный 5 5 17 2" xfId="39713"/>
    <cellStyle name="Обычный 5 5 18" xfId="39714"/>
    <cellStyle name="Обычный 5 5 18 2" xfId="39715"/>
    <cellStyle name="Обычный 5 5 19" xfId="39716"/>
    <cellStyle name="Обычный 5 5 19 2" xfId="39717"/>
    <cellStyle name="Обычный 5 5 2" xfId="39718"/>
    <cellStyle name="Обычный 5 5 2 10" xfId="39719"/>
    <cellStyle name="Обычный 5 5 2 10 2" xfId="39720"/>
    <cellStyle name="Обычный 5 5 2 11" xfId="39721"/>
    <cellStyle name="Обычный 5 5 2 11 2" xfId="39722"/>
    <cellStyle name="Обычный 5 5 2 12" xfId="39723"/>
    <cellStyle name="Обычный 5 5 2 12 2" xfId="39724"/>
    <cellStyle name="Обычный 5 5 2 13" xfId="39725"/>
    <cellStyle name="Обычный 5 5 2 13 2" xfId="39726"/>
    <cellStyle name="Обычный 5 5 2 14" xfId="39727"/>
    <cellStyle name="Обычный 5 5 2 14 2" xfId="39728"/>
    <cellStyle name="Обычный 5 5 2 15" xfId="39729"/>
    <cellStyle name="Обычный 5 5 2 15 2" xfId="39730"/>
    <cellStyle name="Обычный 5 5 2 16" xfId="39731"/>
    <cellStyle name="Обычный 5 5 2 16 2" xfId="39732"/>
    <cellStyle name="Обычный 5 5 2 17" xfId="39733"/>
    <cellStyle name="Обычный 5 5 2 17 2" xfId="39734"/>
    <cellStyle name="Обычный 5 5 2 18" xfId="39735"/>
    <cellStyle name="Обычный 5 5 2 18 2" xfId="39736"/>
    <cellStyle name="Обычный 5 5 2 19" xfId="39737"/>
    <cellStyle name="Обычный 5 5 2 19 2" xfId="39738"/>
    <cellStyle name="Обычный 5 5 2 2" xfId="39739"/>
    <cellStyle name="Обычный 5 5 2 2 10" xfId="39740"/>
    <cellStyle name="Обычный 5 5 2 2 10 2" xfId="39741"/>
    <cellStyle name="Обычный 5 5 2 2 11" xfId="39742"/>
    <cellStyle name="Обычный 5 5 2 2 11 2" xfId="39743"/>
    <cellStyle name="Обычный 5 5 2 2 12" xfId="39744"/>
    <cellStyle name="Обычный 5 5 2 2 12 2" xfId="39745"/>
    <cellStyle name="Обычный 5 5 2 2 13" xfId="39746"/>
    <cellStyle name="Обычный 5 5 2 2 13 2" xfId="39747"/>
    <cellStyle name="Обычный 5 5 2 2 14" xfId="39748"/>
    <cellStyle name="Обычный 5 5 2 2 14 2" xfId="39749"/>
    <cellStyle name="Обычный 5 5 2 2 15" xfId="39750"/>
    <cellStyle name="Обычный 5 5 2 2 15 2" xfId="39751"/>
    <cellStyle name="Обычный 5 5 2 2 16" xfId="39752"/>
    <cellStyle name="Обычный 5 5 2 2 16 2" xfId="39753"/>
    <cellStyle name="Обычный 5 5 2 2 17" xfId="39754"/>
    <cellStyle name="Обычный 5 5 2 2 17 2" xfId="39755"/>
    <cellStyle name="Обычный 5 5 2 2 18" xfId="39756"/>
    <cellStyle name="Обычный 5 5 2 2 18 2" xfId="39757"/>
    <cellStyle name="Обычный 5 5 2 2 19" xfId="39758"/>
    <cellStyle name="Обычный 5 5 2 2 19 2" xfId="39759"/>
    <cellStyle name="Обычный 5 5 2 2 2" xfId="39760"/>
    <cellStyle name="Обычный 5 5 2 2 2 2" xfId="39761"/>
    <cellStyle name="Обычный 5 5 2 2 20" xfId="39762"/>
    <cellStyle name="Обычный 5 5 2 2 20 2" xfId="39763"/>
    <cellStyle name="Обычный 5 5 2 2 21" xfId="39764"/>
    <cellStyle name="Обычный 5 5 2 2 21 2" xfId="39765"/>
    <cellStyle name="Обычный 5 5 2 2 22" xfId="39766"/>
    <cellStyle name="Обычный 5 5 2 2 22 2" xfId="39767"/>
    <cellStyle name="Обычный 5 5 2 2 23" xfId="39768"/>
    <cellStyle name="Обычный 5 5 2 2 23 2" xfId="39769"/>
    <cellStyle name="Обычный 5 5 2 2 24" xfId="39770"/>
    <cellStyle name="Обычный 5 5 2 2 24 2" xfId="39771"/>
    <cellStyle name="Обычный 5 5 2 2 25" xfId="39772"/>
    <cellStyle name="Обычный 5 5 2 2 25 2" xfId="39773"/>
    <cellStyle name="Обычный 5 5 2 2 26" xfId="39774"/>
    <cellStyle name="Обычный 5 5 2 2 26 2" xfId="39775"/>
    <cellStyle name="Обычный 5 5 2 2 27" xfId="39776"/>
    <cellStyle name="Обычный 5 5 2 2 27 2" xfId="39777"/>
    <cellStyle name="Обычный 5 5 2 2 28" xfId="39778"/>
    <cellStyle name="Обычный 5 5 2 2 28 2" xfId="39779"/>
    <cellStyle name="Обычный 5 5 2 2 29" xfId="39780"/>
    <cellStyle name="Обычный 5 5 2 2 29 2" xfId="39781"/>
    <cellStyle name="Обычный 5 5 2 2 3" xfId="39782"/>
    <cellStyle name="Обычный 5 5 2 2 3 2" xfId="39783"/>
    <cellStyle name="Обычный 5 5 2 2 30" xfId="39784"/>
    <cellStyle name="Обычный 5 5 2 2 30 2" xfId="39785"/>
    <cellStyle name="Обычный 5 5 2 2 31" xfId="39786"/>
    <cellStyle name="Обычный 5 5 2 2 31 2" xfId="39787"/>
    <cellStyle name="Обычный 5 5 2 2 32" xfId="39788"/>
    <cellStyle name="Обычный 5 5 2 2 32 2" xfId="39789"/>
    <cellStyle name="Обычный 5 5 2 2 33" xfId="39790"/>
    <cellStyle name="Обычный 5 5 2 2 33 2" xfId="39791"/>
    <cellStyle name="Обычный 5 5 2 2 34" xfId="39792"/>
    <cellStyle name="Обычный 5 5 2 2 34 2" xfId="39793"/>
    <cellStyle name="Обычный 5 5 2 2 35" xfId="39794"/>
    <cellStyle name="Обычный 5 5 2 2 4" xfId="39795"/>
    <cellStyle name="Обычный 5 5 2 2 4 2" xfId="39796"/>
    <cellStyle name="Обычный 5 5 2 2 5" xfId="39797"/>
    <cellStyle name="Обычный 5 5 2 2 5 2" xfId="39798"/>
    <cellStyle name="Обычный 5 5 2 2 6" xfId="39799"/>
    <cellStyle name="Обычный 5 5 2 2 6 2" xfId="39800"/>
    <cellStyle name="Обычный 5 5 2 2 7" xfId="39801"/>
    <cellStyle name="Обычный 5 5 2 2 7 2" xfId="39802"/>
    <cellStyle name="Обычный 5 5 2 2 8" xfId="39803"/>
    <cellStyle name="Обычный 5 5 2 2 8 2" xfId="39804"/>
    <cellStyle name="Обычный 5 5 2 2 9" xfId="39805"/>
    <cellStyle name="Обычный 5 5 2 2 9 2" xfId="39806"/>
    <cellStyle name="Обычный 5 5 2 20" xfId="39807"/>
    <cellStyle name="Обычный 5 5 2 20 2" xfId="39808"/>
    <cellStyle name="Обычный 5 5 2 21" xfId="39809"/>
    <cellStyle name="Обычный 5 5 2 21 2" xfId="39810"/>
    <cellStyle name="Обычный 5 5 2 22" xfId="39811"/>
    <cellStyle name="Обычный 5 5 2 22 2" xfId="39812"/>
    <cellStyle name="Обычный 5 5 2 23" xfId="39813"/>
    <cellStyle name="Обычный 5 5 2 23 2" xfId="39814"/>
    <cellStyle name="Обычный 5 5 2 24" xfId="39815"/>
    <cellStyle name="Обычный 5 5 2 24 2" xfId="39816"/>
    <cellStyle name="Обычный 5 5 2 25" xfId="39817"/>
    <cellStyle name="Обычный 5 5 2 25 2" xfId="39818"/>
    <cellStyle name="Обычный 5 5 2 26" xfId="39819"/>
    <cellStyle name="Обычный 5 5 2 26 2" xfId="39820"/>
    <cellStyle name="Обычный 5 5 2 27" xfId="39821"/>
    <cellStyle name="Обычный 5 5 2 27 2" xfId="39822"/>
    <cellStyle name="Обычный 5 5 2 28" xfId="39823"/>
    <cellStyle name="Обычный 5 5 2 28 2" xfId="39824"/>
    <cellStyle name="Обычный 5 5 2 29" xfId="39825"/>
    <cellStyle name="Обычный 5 5 2 29 2" xfId="39826"/>
    <cellStyle name="Обычный 5 5 2 3" xfId="39827"/>
    <cellStyle name="Обычный 5 5 2 3 2" xfId="39828"/>
    <cellStyle name="Обычный 5 5 2 30" xfId="39829"/>
    <cellStyle name="Обычный 5 5 2 30 2" xfId="39830"/>
    <cellStyle name="Обычный 5 5 2 31" xfId="39831"/>
    <cellStyle name="Обычный 5 5 2 31 2" xfId="39832"/>
    <cellStyle name="Обычный 5 5 2 32" xfId="39833"/>
    <cellStyle name="Обычный 5 5 2 32 2" xfId="39834"/>
    <cellStyle name="Обычный 5 5 2 33" xfId="39835"/>
    <cellStyle name="Обычный 5 5 2 33 2" xfId="39836"/>
    <cellStyle name="Обычный 5 5 2 34" xfId="39837"/>
    <cellStyle name="Обычный 5 5 2 34 2" xfId="39838"/>
    <cellStyle name="Обычный 5 5 2 35" xfId="39839"/>
    <cellStyle name="Обычный 5 5 2 35 2" xfId="39840"/>
    <cellStyle name="Обычный 5 5 2 36" xfId="39841"/>
    <cellStyle name="Обычный 5 5 2 36 2" xfId="39842"/>
    <cellStyle name="Обычный 5 5 2 37" xfId="39843"/>
    <cellStyle name="Обычный 5 5 2 4" xfId="39844"/>
    <cellStyle name="Обычный 5 5 2 4 2" xfId="39845"/>
    <cellStyle name="Обычный 5 5 2 5" xfId="39846"/>
    <cellStyle name="Обычный 5 5 2 5 2" xfId="39847"/>
    <cellStyle name="Обычный 5 5 2 6" xfId="39848"/>
    <cellStyle name="Обычный 5 5 2 6 2" xfId="39849"/>
    <cellStyle name="Обычный 5 5 2 7" xfId="39850"/>
    <cellStyle name="Обычный 5 5 2 7 2" xfId="39851"/>
    <cellStyle name="Обычный 5 5 2 8" xfId="39852"/>
    <cellStyle name="Обычный 5 5 2 8 2" xfId="39853"/>
    <cellStyle name="Обычный 5 5 2 9" xfId="39854"/>
    <cellStyle name="Обычный 5 5 2 9 2" xfId="39855"/>
    <cellStyle name="Обычный 5 5 20" xfId="39856"/>
    <cellStyle name="Обычный 5 5 20 2" xfId="39857"/>
    <cellStyle name="Обычный 5 5 21" xfId="39858"/>
    <cellStyle name="Обычный 5 5 21 2" xfId="39859"/>
    <cellStyle name="Обычный 5 5 22" xfId="39860"/>
    <cellStyle name="Обычный 5 5 22 2" xfId="39861"/>
    <cellStyle name="Обычный 5 5 23" xfId="39862"/>
    <cellStyle name="Обычный 5 5 23 2" xfId="39863"/>
    <cellStyle name="Обычный 5 5 24" xfId="39864"/>
    <cellStyle name="Обычный 5 5 24 2" xfId="39865"/>
    <cellStyle name="Обычный 5 5 25" xfId="39866"/>
    <cellStyle name="Обычный 5 5 25 2" xfId="39867"/>
    <cellStyle name="Обычный 5 5 26" xfId="39868"/>
    <cellStyle name="Обычный 5 5 26 2" xfId="39869"/>
    <cellStyle name="Обычный 5 5 27" xfId="39870"/>
    <cellStyle name="Обычный 5 5 27 2" xfId="39871"/>
    <cellStyle name="Обычный 5 5 28" xfId="39872"/>
    <cellStyle name="Обычный 5 5 28 2" xfId="39873"/>
    <cellStyle name="Обычный 5 5 29" xfId="39874"/>
    <cellStyle name="Обычный 5 5 29 2" xfId="39875"/>
    <cellStyle name="Обычный 5 5 3" xfId="39876"/>
    <cellStyle name="Обычный 5 5 3 10" xfId="39877"/>
    <cellStyle name="Обычный 5 5 3 10 2" xfId="39878"/>
    <cellStyle name="Обычный 5 5 3 11" xfId="39879"/>
    <cellStyle name="Обычный 5 5 3 11 2" xfId="39880"/>
    <cellStyle name="Обычный 5 5 3 12" xfId="39881"/>
    <cellStyle name="Обычный 5 5 3 12 2" xfId="39882"/>
    <cellStyle name="Обычный 5 5 3 13" xfId="39883"/>
    <cellStyle name="Обычный 5 5 3 13 2" xfId="39884"/>
    <cellStyle name="Обычный 5 5 3 14" xfId="39885"/>
    <cellStyle name="Обычный 5 5 3 14 2" xfId="39886"/>
    <cellStyle name="Обычный 5 5 3 15" xfId="39887"/>
    <cellStyle name="Обычный 5 5 3 15 2" xfId="39888"/>
    <cellStyle name="Обычный 5 5 3 16" xfId="39889"/>
    <cellStyle name="Обычный 5 5 3 16 2" xfId="39890"/>
    <cellStyle name="Обычный 5 5 3 17" xfId="39891"/>
    <cellStyle name="Обычный 5 5 3 17 2" xfId="39892"/>
    <cellStyle name="Обычный 5 5 3 18" xfId="39893"/>
    <cellStyle name="Обычный 5 5 3 18 2" xfId="39894"/>
    <cellStyle name="Обычный 5 5 3 19" xfId="39895"/>
    <cellStyle name="Обычный 5 5 3 19 2" xfId="39896"/>
    <cellStyle name="Обычный 5 5 3 2" xfId="39897"/>
    <cellStyle name="Обычный 5 5 3 2 2" xfId="39898"/>
    <cellStyle name="Обычный 5 5 3 20" xfId="39899"/>
    <cellStyle name="Обычный 5 5 3 20 2" xfId="39900"/>
    <cellStyle name="Обычный 5 5 3 21" xfId="39901"/>
    <cellStyle name="Обычный 5 5 3 21 2" xfId="39902"/>
    <cellStyle name="Обычный 5 5 3 22" xfId="39903"/>
    <cellStyle name="Обычный 5 5 3 22 2" xfId="39904"/>
    <cellStyle name="Обычный 5 5 3 23" xfId="39905"/>
    <cellStyle name="Обычный 5 5 3 23 2" xfId="39906"/>
    <cellStyle name="Обычный 5 5 3 24" xfId="39907"/>
    <cellStyle name="Обычный 5 5 3 24 2" xfId="39908"/>
    <cellStyle name="Обычный 5 5 3 25" xfId="39909"/>
    <cellStyle name="Обычный 5 5 3 25 2" xfId="39910"/>
    <cellStyle name="Обычный 5 5 3 26" xfId="39911"/>
    <cellStyle name="Обычный 5 5 3 26 2" xfId="39912"/>
    <cellStyle name="Обычный 5 5 3 27" xfId="39913"/>
    <cellStyle name="Обычный 5 5 3 27 2" xfId="39914"/>
    <cellStyle name="Обычный 5 5 3 28" xfId="39915"/>
    <cellStyle name="Обычный 5 5 3 28 2" xfId="39916"/>
    <cellStyle name="Обычный 5 5 3 29" xfId="39917"/>
    <cellStyle name="Обычный 5 5 3 29 2" xfId="39918"/>
    <cellStyle name="Обычный 5 5 3 3" xfId="39919"/>
    <cellStyle name="Обычный 5 5 3 3 2" xfId="39920"/>
    <cellStyle name="Обычный 5 5 3 30" xfId="39921"/>
    <cellStyle name="Обычный 5 5 3 30 2" xfId="39922"/>
    <cellStyle name="Обычный 5 5 3 31" xfId="39923"/>
    <cellStyle name="Обычный 5 5 3 31 2" xfId="39924"/>
    <cellStyle name="Обычный 5 5 3 32" xfId="39925"/>
    <cellStyle name="Обычный 5 5 3 32 2" xfId="39926"/>
    <cellStyle name="Обычный 5 5 3 33" xfId="39927"/>
    <cellStyle name="Обычный 5 5 3 33 2" xfId="39928"/>
    <cellStyle name="Обычный 5 5 3 34" xfId="39929"/>
    <cellStyle name="Обычный 5 5 3 34 2" xfId="39930"/>
    <cellStyle name="Обычный 5 5 3 35" xfId="39931"/>
    <cellStyle name="Обычный 5 5 3 4" xfId="39932"/>
    <cellStyle name="Обычный 5 5 3 4 2" xfId="39933"/>
    <cellStyle name="Обычный 5 5 3 5" xfId="39934"/>
    <cellStyle name="Обычный 5 5 3 5 2" xfId="39935"/>
    <cellStyle name="Обычный 5 5 3 6" xfId="39936"/>
    <cellStyle name="Обычный 5 5 3 6 2" xfId="39937"/>
    <cellStyle name="Обычный 5 5 3 7" xfId="39938"/>
    <cellStyle name="Обычный 5 5 3 7 2" xfId="39939"/>
    <cellStyle name="Обычный 5 5 3 8" xfId="39940"/>
    <cellStyle name="Обычный 5 5 3 8 2" xfId="39941"/>
    <cellStyle name="Обычный 5 5 3 9" xfId="39942"/>
    <cellStyle name="Обычный 5 5 3 9 2" xfId="39943"/>
    <cellStyle name="Обычный 5 5 30" xfId="39944"/>
    <cellStyle name="Обычный 5 5 30 2" xfId="39945"/>
    <cellStyle name="Обычный 5 5 31" xfId="39946"/>
    <cellStyle name="Обычный 5 5 31 2" xfId="39947"/>
    <cellStyle name="Обычный 5 5 32" xfId="39948"/>
    <cellStyle name="Обычный 5 5 32 2" xfId="39949"/>
    <cellStyle name="Обычный 5 5 33" xfId="39950"/>
    <cellStyle name="Обычный 5 5 33 2" xfId="39951"/>
    <cellStyle name="Обычный 5 5 34" xfId="39952"/>
    <cellStyle name="Обычный 5 5 34 2" xfId="39953"/>
    <cellStyle name="Обычный 5 5 35" xfId="39954"/>
    <cellStyle name="Обычный 5 5 35 2" xfId="39955"/>
    <cellStyle name="Обычный 5 5 36" xfId="39956"/>
    <cellStyle name="Обычный 5 5 36 2" xfId="39957"/>
    <cellStyle name="Обычный 5 5 37" xfId="39958"/>
    <cellStyle name="Обычный 5 5 37 2" xfId="39959"/>
    <cellStyle name="Обычный 5 5 38" xfId="39960"/>
    <cellStyle name="Обычный 5 5 4" xfId="39961"/>
    <cellStyle name="Обычный 5 5 4 2" xfId="39962"/>
    <cellStyle name="Обычный 5 5 5" xfId="39963"/>
    <cellStyle name="Обычный 5 5 5 2" xfId="39964"/>
    <cellStyle name="Обычный 5 5 6" xfId="39965"/>
    <cellStyle name="Обычный 5 5 6 2" xfId="39966"/>
    <cellStyle name="Обычный 5 5 7" xfId="39967"/>
    <cellStyle name="Обычный 5 5 7 2" xfId="39968"/>
    <cellStyle name="Обычный 5 5 8" xfId="39969"/>
    <cellStyle name="Обычный 5 5 8 2" xfId="39970"/>
    <cellStyle name="Обычный 5 5 9" xfId="39971"/>
    <cellStyle name="Обычный 5 5 9 2" xfId="39972"/>
    <cellStyle name="Обычный 5 6" xfId="39973"/>
    <cellStyle name="Обычный 5 6 10" xfId="39974"/>
    <cellStyle name="Обычный 5 6 10 2" xfId="39975"/>
    <cellStyle name="Обычный 5 6 11" xfId="39976"/>
    <cellStyle name="Обычный 5 6 11 2" xfId="39977"/>
    <cellStyle name="Обычный 5 6 12" xfId="39978"/>
    <cellStyle name="Обычный 5 6 12 2" xfId="39979"/>
    <cellStyle name="Обычный 5 6 13" xfId="39980"/>
    <cellStyle name="Обычный 5 6 13 2" xfId="39981"/>
    <cellStyle name="Обычный 5 6 14" xfId="39982"/>
    <cellStyle name="Обычный 5 6 14 2" xfId="39983"/>
    <cellStyle name="Обычный 5 6 15" xfId="39984"/>
    <cellStyle name="Обычный 5 6 15 2" xfId="39985"/>
    <cellStyle name="Обычный 5 6 16" xfId="39986"/>
    <cellStyle name="Обычный 5 6 16 2" xfId="39987"/>
    <cellStyle name="Обычный 5 6 17" xfId="39988"/>
    <cellStyle name="Обычный 5 6 17 2" xfId="39989"/>
    <cellStyle name="Обычный 5 6 18" xfId="39990"/>
    <cellStyle name="Обычный 5 6 18 2" xfId="39991"/>
    <cellStyle name="Обычный 5 6 19" xfId="39992"/>
    <cellStyle name="Обычный 5 6 19 2" xfId="39993"/>
    <cellStyle name="Обычный 5 6 2" xfId="39994"/>
    <cellStyle name="Обычный 5 6 2 10" xfId="39995"/>
    <cellStyle name="Обычный 5 6 2 10 2" xfId="39996"/>
    <cellStyle name="Обычный 5 6 2 11" xfId="39997"/>
    <cellStyle name="Обычный 5 6 2 11 2" xfId="39998"/>
    <cellStyle name="Обычный 5 6 2 12" xfId="39999"/>
    <cellStyle name="Обычный 5 6 2 12 2" xfId="40000"/>
    <cellStyle name="Обычный 5 6 2 13" xfId="40001"/>
    <cellStyle name="Обычный 5 6 2 13 2" xfId="40002"/>
    <cellStyle name="Обычный 5 6 2 14" xfId="40003"/>
    <cellStyle name="Обычный 5 6 2 14 2" xfId="40004"/>
    <cellStyle name="Обычный 5 6 2 15" xfId="40005"/>
    <cellStyle name="Обычный 5 6 2 15 2" xfId="40006"/>
    <cellStyle name="Обычный 5 6 2 16" xfId="40007"/>
    <cellStyle name="Обычный 5 6 2 16 2" xfId="40008"/>
    <cellStyle name="Обычный 5 6 2 17" xfId="40009"/>
    <cellStyle name="Обычный 5 6 2 17 2" xfId="40010"/>
    <cellStyle name="Обычный 5 6 2 18" xfId="40011"/>
    <cellStyle name="Обычный 5 6 2 18 2" xfId="40012"/>
    <cellStyle name="Обычный 5 6 2 19" xfId="40013"/>
    <cellStyle name="Обычный 5 6 2 19 2" xfId="40014"/>
    <cellStyle name="Обычный 5 6 2 2" xfId="40015"/>
    <cellStyle name="Обычный 5 6 2 2 2" xfId="40016"/>
    <cellStyle name="Обычный 5 6 2 20" xfId="40017"/>
    <cellStyle name="Обычный 5 6 2 20 2" xfId="40018"/>
    <cellStyle name="Обычный 5 6 2 21" xfId="40019"/>
    <cellStyle name="Обычный 5 6 2 21 2" xfId="40020"/>
    <cellStyle name="Обычный 5 6 2 22" xfId="40021"/>
    <cellStyle name="Обычный 5 6 2 22 2" xfId="40022"/>
    <cellStyle name="Обычный 5 6 2 23" xfId="40023"/>
    <cellStyle name="Обычный 5 6 2 23 2" xfId="40024"/>
    <cellStyle name="Обычный 5 6 2 24" xfId="40025"/>
    <cellStyle name="Обычный 5 6 2 24 2" xfId="40026"/>
    <cellStyle name="Обычный 5 6 2 25" xfId="40027"/>
    <cellStyle name="Обычный 5 6 2 25 2" xfId="40028"/>
    <cellStyle name="Обычный 5 6 2 26" xfId="40029"/>
    <cellStyle name="Обычный 5 6 2 26 2" xfId="40030"/>
    <cellStyle name="Обычный 5 6 2 27" xfId="40031"/>
    <cellStyle name="Обычный 5 6 2 27 2" xfId="40032"/>
    <cellStyle name="Обычный 5 6 2 28" xfId="40033"/>
    <cellStyle name="Обычный 5 6 2 28 2" xfId="40034"/>
    <cellStyle name="Обычный 5 6 2 29" xfId="40035"/>
    <cellStyle name="Обычный 5 6 2 29 2" xfId="40036"/>
    <cellStyle name="Обычный 5 6 2 3" xfId="40037"/>
    <cellStyle name="Обычный 5 6 2 3 2" xfId="40038"/>
    <cellStyle name="Обычный 5 6 2 30" xfId="40039"/>
    <cellStyle name="Обычный 5 6 2 30 2" xfId="40040"/>
    <cellStyle name="Обычный 5 6 2 31" xfId="40041"/>
    <cellStyle name="Обычный 5 6 2 31 2" xfId="40042"/>
    <cellStyle name="Обычный 5 6 2 32" xfId="40043"/>
    <cellStyle name="Обычный 5 6 2 32 2" xfId="40044"/>
    <cellStyle name="Обычный 5 6 2 33" xfId="40045"/>
    <cellStyle name="Обычный 5 6 2 33 2" xfId="40046"/>
    <cellStyle name="Обычный 5 6 2 34" xfId="40047"/>
    <cellStyle name="Обычный 5 6 2 34 2" xfId="40048"/>
    <cellStyle name="Обычный 5 6 2 35" xfId="40049"/>
    <cellStyle name="Обычный 5 6 2 4" xfId="40050"/>
    <cellStyle name="Обычный 5 6 2 4 2" xfId="40051"/>
    <cellStyle name="Обычный 5 6 2 5" xfId="40052"/>
    <cellStyle name="Обычный 5 6 2 5 2" xfId="40053"/>
    <cellStyle name="Обычный 5 6 2 6" xfId="40054"/>
    <cellStyle name="Обычный 5 6 2 6 2" xfId="40055"/>
    <cellStyle name="Обычный 5 6 2 7" xfId="40056"/>
    <cellStyle name="Обычный 5 6 2 7 2" xfId="40057"/>
    <cellStyle name="Обычный 5 6 2 8" xfId="40058"/>
    <cellStyle name="Обычный 5 6 2 8 2" xfId="40059"/>
    <cellStyle name="Обычный 5 6 2 9" xfId="40060"/>
    <cellStyle name="Обычный 5 6 2 9 2" xfId="40061"/>
    <cellStyle name="Обычный 5 6 20" xfId="40062"/>
    <cellStyle name="Обычный 5 6 20 2" xfId="40063"/>
    <cellStyle name="Обычный 5 6 21" xfId="40064"/>
    <cellStyle name="Обычный 5 6 21 2" xfId="40065"/>
    <cellStyle name="Обычный 5 6 22" xfId="40066"/>
    <cellStyle name="Обычный 5 6 22 2" xfId="40067"/>
    <cellStyle name="Обычный 5 6 23" xfId="40068"/>
    <cellStyle name="Обычный 5 6 23 2" xfId="40069"/>
    <cellStyle name="Обычный 5 6 24" xfId="40070"/>
    <cellStyle name="Обычный 5 6 24 2" xfId="40071"/>
    <cellStyle name="Обычный 5 6 25" xfId="40072"/>
    <cellStyle name="Обычный 5 6 25 2" xfId="40073"/>
    <cellStyle name="Обычный 5 6 26" xfId="40074"/>
    <cellStyle name="Обычный 5 6 26 2" xfId="40075"/>
    <cellStyle name="Обычный 5 6 27" xfId="40076"/>
    <cellStyle name="Обычный 5 6 27 2" xfId="40077"/>
    <cellStyle name="Обычный 5 6 28" xfId="40078"/>
    <cellStyle name="Обычный 5 6 28 2" xfId="40079"/>
    <cellStyle name="Обычный 5 6 29" xfId="40080"/>
    <cellStyle name="Обычный 5 6 29 2" xfId="40081"/>
    <cellStyle name="Обычный 5 6 3" xfId="40082"/>
    <cellStyle name="Обычный 5 6 3 2" xfId="40083"/>
    <cellStyle name="Обычный 5 6 30" xfId="40084"/>
    <cellStyle name="Обычный 5 6 30 2" xfId="40085"/>
    <cellStyle name="Обычный 5 6 31" xfId="40086"/>
    <cellStyle name="Обычный 5 6 31 2" xfId="40087"/>
    <cellStyle name="Обычный 5 6 32" xfId="40088"/>
    <cellStyle name="Обычный 5 6 32 2" xfId="40089"/>
    <cellStyle name="Обычный 5 6 33" xfId="40090"/>
    <cellStyle name="Обычный 5 6 33 2" xfId="40091"/>
    <cellStyle name="Обычный 5 6 34" xfId="40092"/>
    <cellStyle name="Обычный 5 6 34 2" xfId="40093"/>
    <cellStyle name="Обычный 5 6 35" xfId="40094"/>
    <cellStyle name="Обычный 5 6 35 2" xfId="40095"/>
    <cellStyle name="Обычный 5 6 36" xfId="40096"/>
    <cellStyle name="Обычный 5 6 36 2" xfId="40097"/>
    <cellStyle name="Обычный 5 6 37" xfId="40098"/>
    <cellStyle name="Обычный 5 6 4" xfId="40099"/>
    <cellStyle name="Обычный 5 6 4 2" xfId="40100"/>
    <cellStyle name="Обычный 5 6 5" xfId="40101"/>
    <cellStyle name="Обычный 5 6 5 2" xfId="40102"/>
    <cellStyle name="Обычный 5 6 6" xfId="40103"/>
    <cellStyle name="Обычный 5 6 6 2" xfId="40104"/>
    <cellStyle name="Обычный 5 6 7" xfId="40105"/>
    <cellStyle name="Обычный 5 6 7 2" xfId="40106"/>
    <cellStyle name="Обычный 5 6 8" xfId="40107"/>
    <cellStyle name="Обычный 5 6 8 2" xfId="40108"/>
    <cellStyle name="Обычный 5 6 9" xfId="40109"/>
    <cellStyle name="Обычный 5 6 9 2" xfId="40110"/>
    <cellStyle name="Обычный 5 7" xfId="40111"/>
    <cellStyle name="Обычный 5 7 10" xfId="40112"/>
    <cellStyle name="Обычный 5 7 10 2" xfId="40113"/>
    <cellStyle name="Обычный 5 7 11" xfId="40114"/>
    <cellStyle name="Обычный 5 7 11 2" xfId="40115"/>
    <cellStyle name="Обычный 5 7 12" xfId="40116"/>
    <cellStyle name="Обычный 5 7 12 2" xfId="40117"/>
    <cellStyle name="Обычный 5 7 13" xfId="40118"/>
    <cellStyle name="Обычный 5 7 13 2" xfId="40119"/>
    <cellStyle name="Обычный 5 7 14" xfId="40120"/>
    <cellStyle name="Обычный 5 7 14 2" xfId="40121"/>
    <cellStyle name="Обычный 5 7 15" xfId="40122"/>
    <cellStyle name="Обычный 5 7 15 2" xfId="40123"/>
    <cellStyle name="Обычный 5 7 16" xfId="40124"/>
    <cellStyle name="Обычный 5 7 16 2" xfId="40125"/>
    <cellStyle name="Обычный 5 7 17" xfId="40126"/>
    <cellStyle name="Обычный 5 7 17 2" xfId="40127"/>
    <cellStyle name="Обычный 5 7 18" xfId="40128"/>
    <cellStyle name="Обычный 5 7 18 2" xfId="40129"/>
    <cellStyle name="Обычный 5 7 19" xfId="40130"/>
    <cellStyle name="Обычный 5 7 19 2" xfId="40131"/>
    <cellStyle name="Обычный 5 7 2" xfId="40132"/>
    <cellStyle name="Обычный 5 7 2 10" xfId="40133"/>
    <cellStyle name="Обычный 5 7 2 10 2" xfId="40134"/>
    <cellStyle name="Обычный 5 7 2 11" xfId="40135"/>
    <cellStyle name="Обычный 5 7 2 11 2" xfId="40136"/>
    <cellStyle name="Обычный 5 7 2 12" xfId="40137"/>
    <cellStyle name="Обычный 5 7 2 12 2" xfId="40138"/>
    <cellStyle name="Обычный 5 7 2 13" xfId="40139"/>
    <cellStyle name="Обычный 5 7 2 13 2" xfId="40140"/>
    <cellStyle name="Обычный 5 7 2 14" xfId="40141"/>
    <cellStyle name="Обычный 5 7 2 14 2" xfId="40142"/>
    <cellStyle name="Обычный 5 7 2 15" xfId="40143"/>
    <cellStyle name="Обычный 5 7 2 15 2" xfId="40144"/>
    <cellStyle name="Обычный 5 7 2 16" xfId="40145"/>
    <cellStyle name="Обычный 5 7 2 16 2" xfId="40146"/>
    <cellStyle name="Обычный 5 7 2 17" xfId="40147"/>
    <cellStyle name="Обычный 5 7 2 17 2" xfId="40148"/>
    <cellStyle name="Обычный 5 7 2 18" xfId="40149"/>
    <cellStyle name="Обычный 5 7 2 18 2" xfId="40150"/>
    <cellStyle name="Обычный 5 7 2 19" xfId="40151"/>
    <cellStyle name="Обычный 5 7 2 19 2" xfId="40152"/>
    <cellStyle name="Обычный 5 7 2 2" xfId="40153"/>
    <cellStyle name="Обычный 5 7 2 2 2" xfId="40154"/>
    <cellStyle name="Обычный 5 7 2 20" xfId="40155"/>
    <cellStyle name="Обычный 5 7 2 20 2" xfId="40156"/>
    <cellStyle name="Обычный 5 7 2 21" xfId="40157"/>
    <cellStyle name="Обычный 5 7 2 21 2" xfId="40158"/>
    <cellStyle name="Обычный 5 7 2 22" xfId="40159"/>
    <cellStyle name="Обычный 5 7 2 22 2" xfId="40160"/>
    <cellStyle name="Обычный 5 7 2 23" xfId="40161"/>
    <cellStyle name="Обычный 5 7 2 23 2" xfId="40162"/>
    <cellStyle name="Обычный 5 7 2 24" xfId="40163"/>
    <cellStyle name="Обычный 5 7 2 24 2" xfId="40164"/>
    <cellStyle name="Обычный 5 7 2 25" xfId="40165"/>
    <cellStyle name="Обычный 5 7 2 25 2" xfId="40166"/>
    <cellStyle name="Обычный 5 7 2 26" xfId="40167"/>
    <cellStyle name="Обычный 5 7 2 26 2" xfId="40168"/>
    <cellStyle name="Обычный 5 7 2 27" xfId="40169"/>
    <cellStyle name="Обычный 5 7 2 27 2" xfId="40170"/>
    <cellStyle name="Обычный 5 7 2 28" xfId="40171"/>
    <cellStyle name="Обычный 5 7 2 28 2" xfId="40172"/>
    <cellStyle name="Обычный 5 7 2 29" xfId="40173"/>
    <cellStyle name="Обычный 5 7 2 29 2" xfId="40174"/>
    <cellStyle name="Обычный 5 7 2 3" xfId="40175"/>
    <cellStyle name="Обычный 5 7 2 3 2" xfId="40176"/>
    <cellStyle name="Обычный 5 7 2 30" xfId="40177"/>
    <cellStyle name="Обычный 5 7 2 30 2" xfId="40178"/>
    <cellStyle name="Обычный 5 7 2 31" xfId="40179"/>
    <cellStyle name="Обычный 5 7 2 31 2" xfId="40180"/>
    <cellStyle name="Обычный 5 7 2 32" xfId="40181"/>
    <cellStyle name="Обычный 5 7 2 32 2" xfId="40182"/>
    <cellStyle name="Обычный 5 7 2 33" xfId="40183"/>
    <cellStyle name="Обычный 5 7 2 33 2" xfId="40184"/>
    <cellStyle name="Обычный 5 7 2 34" xfId="40185"/>
    <cellStyle name="Обычный 5 7 2 34 2" xfId="40186"/>
    <cellStyle name="Обычный 5 7 2 35" xfId="40187"/>
    <cellStyle name="Обычный 5 7 2 4" xfId="40188"/>
    <cellStyle name="Обычный 5 7 2 4 2" xfId="40189"/>
    <cellStyle name="Обычный 5 7 2 5" xfId="40190"/>
    <cellStyle name="Обычный 5 7 2 5 2" xfId="40191"/>
    <cellStyle name="Обычный 5 7 2 6" xfId="40192"/>
    <cellStyle name="Обычный 5 7 2 6 2" xfId="40193"/>
    <cellStyle name="Обычный 5 7 2 7" xfId="40194"/>
    <cellStyle name="Обычный 5 7 2 7 2" xfId="40195"/>
    <cellStyle name="Обычный 5 7 2 8" xfId="40196"/>
    <cellStyle name="Обычный 5 7 2 8 2" xfId="40197"/>
    <cellStyle name="Обычный 5 7 2 9" xfId="40198"/>
    <cellStyle name="Обычный 5 7 2 9 2" xfId="40199"/>
    <cellStyle name="Обычный 5 7 20" xfId="40200"/>
    <cellStyle name="Обычный 5 7 20 2" xfId="40201"/>
    <cellStyle name="Обычный 5 7 21" xfId="40202"/>
    <cellStyle name="Обычный 5 7 21 2" xfId="40203"/>
    <cellStyle name="Обычный 5 7 22" xfId="40204"/>
    <cellStyle name="Обычный 5 7 22 2" xfId="40205"/>
    <cellStyle name="Обычный 5 7 23" xfId="40206"/>
    <cellStyle name="Обычный 5 7 23 2" xfId="40207"/>
    <cellStyle name="Обычный 5 7 24" xfId="40208"/>
    <cellStyle name="Обычный 5 7 24 2" xfId="40209"/>
    <cellStyle name="Обычный 5 7 25" xfId="40210"/>
    <cellStyle name="Обычный 5 7 25 2" xfId="40211"/>
    <cellStyle name="Обычный 5 7 26" xfId="40212"/>
    <cellStyle name="Обычный 5 7 26 2" xfId="40213"/>
    <cellStyle name="Обычный 5 7 27" xfId="40214"/>
    <cellStyle name="Обычный 5 7 27 2" xfId="40215"/>
    <cellStyle name="Обычный 5 7 28" xfId="40216"/>
    <cellStyle name="Обычный 5 7 28 2" xfId="40217"/>
    <cellStyle name="Обычный 5 7 29" xfId="40218"/>
    <cellStyle name="Обычный 5 7 29 2" xfId="40219"/>
    <cellStyle name="Обычный 5 7 3" xfId="40220"/>
    <cellStyle name="Обычный 5 7 3 2" xfId="40221"/>
    <cellStyle name="Обычный 5 7 30" xfId="40222"/>
    <cellStyle name="Обычный 5 7 30 2" xfId="40223"/>
    <cellStyle name="Обычный 5 7 31" xfId="40224"/>
    <cellStyle name="Обычный 5 7 31 2" xfId="40225"/>
    <cellStyle name="Обычный 5 7 32" xfId="40226"/>
    <cellStyle name="Обычный 5 7 32 2" xfId="40227"/>
    <cellStyle name="Обычный 5 7 33" xfId="40228"/>
    <cellStyle name="Обычный 5 7 33 2" xfId="40229"/>
    <cellStyle name="Обычный 5 7 34" xfId="40230"/>
    <cellStyle name="Обычный 5 7 34 2" xfId="40231"/>
    <cellStyle name="Обычный 5 7 35" xfId="40232"/>
    <cellStyle name="Обычный 5 7 35 2" xfId="40233"/>
    <cellStyle name="Обычный 5 7 36" xfId="40234"/>
    <cellStyle name="Обычный 5 7 36 2" xfId="40235"/>
    <cellStyle name="Обычный 5 7 37" xfId="40236"/>
    <cellStyle name="Обычный 5 7 4" xfId="40237"/>
    <cellStyle name="Обычный 5 7 4 2" xfId="40238"/>
    <cellStyle name="Обычный 5 7 5" xfId="40239"/>
    <cellStyle name="Обычный 5 7 5 2" xfId="40240"/>
    <cellStyle name="Обычный 5 7 6" xfId="40241"/>
    <cellStyle name="Обычный 5 7 6 2" xfId="40242"/>
    <cellStyle name="Обычный 5 7 7" xfId="40243"/>
    <cellStyle name="Обычный 5 7 7 2" xfId="40244"/>
    <cellStyle name="Обычный 5 7 8" xfId="40245"/>
    <cellStyle name="Обычный 5 7 8 2" xfId="40246"/>
    <cellStyle name="Обычный 5 7 9" xfId="40247"/>
    <cellStyle name="Обычный 5 7 9 2" xfId="40248"/>
    <cellStyle name="Обычный 5 8" xfId="40249"/>
    <cellStyle name="Обычный 5 8 10" xfId="40250"/>
    <cellStyle name="Обычный 5 8 10 2" xfId="40251"/>
    <cellStyle name="Обычный 5 8 11" xfId="40252"/>
    <cellStyle name="Обычный 5 8 11 2" xfId="40253"/>
    <cellStyle name="Обычный 5 8 12" xfId="40254"/>
    <cellStyle name="Обычный 5 8 12 2" xfId="40255"/>
    <cellStyle name="Обычный 5 8 13" xfId="40256"/>
    <cellStyle name="Обычный 5 8 13 2" xfId="40257"/>
    <cellStyle name="Обычный 5 8 14" xfId="40258"/>
    <cellStyle name="Обычный 5 8 14 2" xfId="40259"/>
    <cellStyle name="Обычный 5 8 15" xfId="40260"/>
    <cellStyle name="Обычный 5 8 15 2" xfId="40261"/>
    <cellStyle name="Обычный 5 8 16" xfId="40262"/>
    <cellStyle name="Обычный 5 8 16 2" xfId="40263"/>
    <cellStyle name="Обычный 5 8 17" xfId="40264"/>
    <cellStyle name="Обычный 5 8 17 2" xfId="40265"/>
    <cellStyle name="Обычный 5 8 18" xfId="40266"/>
    <cellStyle name="Обычный 5 8 18 2" xfId="40267"/>
    <cellStyle name="Обычный 5 8 19" xfId="40268"/>
    <cellStyle name="Обычный 5 8 19 2" xfId="40269"/>
    <cellStyle name="Обычный 5 8 2" xfId="40270"/>
    <cellStyle name="Обычный 5 8 2 10" xfId="40271"/>
    <cellStyle name="Обычный 5 8 2 10 2" xfId="40272"/>
    <cellStyle name="Обычный 5 8 2 11" xfId="40273"/>
    <cellStyle name="Обычный 5 8 2 11 2" xfId="40274"/>
    <cellStyle name="Обычный 5 8 2 12" xfId="40275"/>
    <cellStyle name="Обычный 5 8 2 12 2" xfId="40276"/>
    <cellStyle name="Обычный 5 8 2 13" xfId="40277"/>
    <cellStyle name="Обычный 5 8 2 13 2" xfId="40278"/>
    <cellStyle name="Обычный 5 8 2 14" xfId="40279"/>
    <cellStyle name="Обычный 5 8 2 14 2" xfId="40280"/>
    <cellStyle name="Обычный 5 8 2 15" xfId="40281"/>
    <cellStyle name="Обычный 5 8 2 15 2" xfId="40282"/>
    <cellStyle name="Обычный 5 8 2 16" xfId="40283"/>
    <cellStyle name="Обычный 5 8 2 16 2" xfId="40284"/>
    <cellStyle name="Обычный 5 8 2 17" xfId="40285"/>
    <cellStyle name="Обычный 5 8 2 17 2" xfId="40286"/>
    <cellStyle name="Обычный 5 8 2 18" xfId="40287"/>
    <cellStyle name="Обычный 5 8 2 18 2" xfId="40288"/>
    <cellStyle name="Обычный 5 8 2 19" xfId="40289"/>
    <cellStyle name="Обычный 5 8 2 19 2" xfId="40290"/>
    <cellStyle name="Обычный 5 8 2 2" xfId="40291"/>
    <cellStyle name="Обычный 5 8 2 2 2" xfId="40292"/>
    <cellStyle name="Обычный 5 8 2 20" xfId="40293"/>
    <cellStyle name="Обычный 5 8 2 20 2" xfId="40294"/>
    <cellStyle name="Обычный 5 8 2 21" xfId="40295"/>
    <cellStyle name="Обычный 5 8 2 21 2" xfId="40296"/>
    <cellStyle name="Обычный 5 8 2 22" xfId="40297"/>
    <cellStyle name="Обычный 5 8 2 22 2" xfId="40298"/>
    <cellStyle name="Обычный 5 8 2 23" xfId="40299"/>
    <cellStyle name="Обычный 5 8 2 23 2" xfId="40300"/>
    <cellStyle name="Обычный 5 8 2 24" xfId="40301"/>
    <cellStyle name="Обычный 5 8 2 24 2" xfId="40302"/>
    <cellStyle name="Обычный 5 8 2 25" xfId="40303"/>
    <cellStyle name="Обычный 5 8 2 25 2" xfId="40304"/>
    <cellStyle name="Обычный 5 8 2 26" xfId="40305"/>
    <cellStyle name="Обычный 5 8 2 26 2" xfId="40306"/>
    <cellStyle name="Обычный 5 8 2 27" xfId="40307"/>
    <cellStyle name="Обычный 5 8 2 27 2" xfId="40308"/>
    <cellStyle name="Обычный 5 8 2 28" xfId="40309"/>
    <cellStyle name="Обычный 5 8 2 28 2" xfId="40310"/>
    <cellStyle name="Обычный 5 8 2 29" xfId="40311"/>
    <cellStyle name="Обычный 5 8 2 29 2" xfId="40312"/>
    <cellStyle name="Обычный 5 8 2 3" xfId="40313"/>
    <cellStyle name="Обычный 5 8 2 3 2" xfId="40314"/>
    <cellStyle name="Обычный 5 8 2 30" xfId="40315"/>
    <cellStyle name="Обычный 5 8 2 30 2" xfId="40316"/>
    <cellStyle name="Обычный 5 8 2 31" xfId="40317"/>
    <cellStyle name="Обычный 5 8 2 31 2" xfId="40318"/>
    <cellStyle name="Обычный 5 8 2 32" xfId="40319"/>
    <cellStyle name="Обычный 5 8 2 32 2" xfId="40320"/>
    <cellStyle name="Обычный 5 8 2 33" xfId="40321"/>
    <cellStyle name="Обычный 5 8 2 33 2" xfId="40322"/>
    <cellStyle name="Обычный 5 8 2 34" xfId="40323"/>
    <cellStyle name="Обычный 5 8 2 34 2" xfId="40324"/>
    <cellStyle name="Обычный 5 8 2 35" xfId="40325"/>
    <cellStyle name="Обычный 5 8 2 4" xfId="40326"/>
    <cellStyle name="Обычный 5 8 2 4 2" xfId="40327"/>
    <cellStyle name="Обычный 5 8 2 5" xfId="40328"/>
    <cellStyle name="Обычный 5 8 2 5 2" xfId="40329"/>
    <cellStyle name="Обычный 5 8 2 6" xfId="40330"/>
    <cellStyle name="Обычный 5 8 2 6 2" xfId="40331"/>
    <cellStyle name="Обычный 5 8 2 7" xfId="40332"/>
    <cellStyle name="Обычный 5 8 2 7 2" xfId="40333"/>
    <cellStyle name="Обычный 5 8 2 8" xfId="40334"/>
    <cellStyle name="Обычный 5 8 2 8 2" xfId="40335"/>
    <cellStyle name="Обычный 5 8 2 9" xfId="40336"/>
    <cellStyle name="Обычный 5 8 2 9 2" xfId="40337"/>
    <cellStyle name="Обычный 5 8 20" xfId="40338"/>
    <cellStyle name="Обычный 5 8 20 2" xfId="40339"/>
    <cellStyle name="Обычный 5 8 21" xfId="40340"/>
    <cellStyle name="Обычный 5 8 21 2" xfId="40341"/>
    <cellStyle name="Обычный 5 8 22" xfId="40342"/>
    <cellStyle name="Обычный 5 8 22 2" xfId="40343"/>
    <cellStyle name="Обычный 5 8 23" xfId="40344"/>
    <cellStyle name="Обычный 5 8 23 2" xfId="40345"/>
    <cellStyle name="Обычный 5 8 24" xfId="40346"/>
    <cellStyle name="Обычный 5 8 24 2" xfId="40347"/>
    <cellStyle name="Обычный 5 8 25" xfId="40348"/>
    <cellStyle name="Обычный 5 8 25 2" xfId="40349"/>
    <cellStyle name="Обычный 5 8 26" xfId="40350"/>
    <cellStyle name="Обычный 5 8 26 2" xfId="40351"/>
    <cellStyle name="Обычный 5 8 27" xfId="40352"/>
    <cellStyle name="Обычный 5 8 27 2" xfId="40353"/>
    <cellStyle name="Обычный 5 8 28" xfId="40354"/>
    <cellStyle name="Обычный 5 8 28 2" xfId="40355"/>
    <cellStyle name="Обычный 5 8 29" xfId="40356"/>
    <cellStyle name="Обычный 5 8 29 2" xfId="40357"/>
    <cellStyle name="Обычный 5 8 3" xfId="40358"/>
    <cellStyle name="Обычный 5 8 3 2" xfId="40359"/>
    <cellStyle name="Обычный 5 8 30" xfId="40360"/>
    <cellStyle name="Обычный 5 8 30 2" xfId="40361"/>
    <cellStyle name="Обычный 5 8 31" xfId="40362"/>
    <cellStyle name="Обычный 5 8 31 2" xfId="40363"/>
    <cellStyle name="Обычный 5 8 32" xfId="40364"/>
    <cellStyle name="Обычный 5 8 32 2" xfId="40365"/>
    <cellStyle name="Обычный 5 8 33" xfId="40366"/>
    <cellStyle name="Обычный 5 8 33 2" xfId="40367"/>
    <cellStyle name="Обычный 5 8 34" xfId="40368"/>
    <cellStyle name="Обычный 5 8 34 2" xfId="40369"/>
    <cellStyle name="Обычный 5 8 35" xfId="40370"/>
    <cellStyle name="Обычный 5 8 35 2" xfId="40371"/>
    <cellStyle name="Обычный 5 8 36" xfId="40372"/>
    <cellStyle name="Обычный 5 8 36 2" xfId="40373"/>
    <cellStyle name="Обычный 5 8 37" xfId="40374"/>
    <cellStyle name="Обычный 5 8 4" xfId="40375"/>
    <cellStyle name="Обычный 5 8 4 2" xfId="40376"/>
    <cellStyle name="Обычный 5 8 5" xfId="40377"/>
    <cellStyle name="Обычный 5 8 5 2" xfId="40378"/>
    <cellStyle name="Обычный 5 8 6" xfId="40379"/>
    <cellStyle name="Обычный 5 8 6 2" xfId="40380"/>
    <cellStyle name="Обычный 5 8 7" xfId="40381"/>
    <cellStyle name="Обычный 5 8 7 2" xfId="40382"/>
    <cellStyle name="Обычный 5 8 8" xfId="40383"/>
    <cellStyle name="Обычный 5 8 8 2" xfId="40384"/>
    <cellStyle name="Обычный 5 8 9" xfId="40385"/>
    <cellStyle name="Обычный 5 8 9 2" xfId="40386"/>
    <cellStyle name="Обычный 5 9" xfId="40387"/>
    <cellStyle name="Обычный 5 9 10" xfId="40388"/>
    <cellStyle name="Обычный 5 9 10 2" xfId="40389"/>
    <cellStyle name="Обычный 5 9 11" xfId="40390"/>
    <cellStyle name="Обычный 5 9 11 2" xfId="40391"/>
    <cellStyle name="Обычный 5 9 12" xfId="40392"/>
    <cellStyle name="Обычный 5 9 12 2" xfId="40393"/>
    <cellStyle name="Обычный 5 9 13" xfId="40394"/>
    <cellStyle name="Обычный 5 9 13 2" xfId="40395"/>
    <cellStyle name="Обычный 5 9 14" xfId="40396"/>
    <cellStyle name="Обычный 5 9 14 2" xfId="40397"/>
    <cellStyle name="Обычный 5 9 15" xfId="40398"/>
    <cellStyle name="Обычный 5 9 15 2" xfId="40399"/>
    <cellStyle name="Обычный 5 9 16" xfId="40400"/>
    <cellStyle name="Обычный 5 9 16 2" xfId="40401"/>
    <cellStyle name="Обычный 5 9 17" xfId="40402"/>
    <cellStyle name="Обычный 5 9 17 2" xfId="40403"/>
    <cellStyle name="Обычный 5 9 18" xfId="40404"/>
    <cellStyle name="Обычный 5 9 18 2" xfId="40405"/>
    <cellStyle name="Обычный 5 9 19" xfId="40406"/>
    <cellStyle name="Обычный 5 9 19 2" xfId="40407"/>
    <cellStyle name="Обычный 5 9 2" xfId="40408"/>
    <cellStyle name="Обычный 5 9 2 10" xfId="40409"/>
    <cellStyle name="Обычный 5 9 2 10 2" xfId="40410"/>
    <cellStyle name="Обычный 5 9 2 11" xfId="40411"/>
    <cellStyle name="Обычный 5 9 2 11 2" xfId="40412"/>
    <cellStyle name="Обычный 5 9 2 12" xfId="40413"/>
    <cellStyle name="Обычный 5 9 2 12 2" xfId="40414"/>
    <cellStyle name="Обычный 5 9 2 13" xfId="40415"/>
    <cellStyle name="Обычный 5 9 2 13 2" xfId="40416"/>
    <cellStyle name="Обычный 5 9 2 14" xfId="40417"/>
    <cellStyle name="Обычный 5 9 2 14 2" xfId="40418"/>
    <cellStyle name="Обычный 5 9 2 15" xfId="40419"/>
    <cellStyle name="Обычный 5 9 2 15 2" xfId="40420"/>
    <cellStyle name="Обычный 5 9 2 16" xfId="40421"/>
    <cellStyle name="Обычный 5 9 2 16 2" xfId="40422"/>
    <cellStyle name="Обычный 5 9 2 17" xfId="40423"/>
    <cellStyle name="Обычный 5 9 2 17 2" xfId="40424"/>
    <cellStyle name="Обычный 5 9 2 18" xfId="40425"/>
    <cellStyle name="Обычный 5 9 2 18 2" xfId="40426"/>
    <cellStyle name="Обычный 5 9 2 19" xfId="40427"/>
    <cellStyle name="Обычный 5 9 2 19 2" xfId="40428"/>
    <cellStyle name="Обычный 5 9 2 2" xfId="40429"/>
    <cellStyle name="Обычный 5 9 2 2 2" xfId="40430"/>
    <cellStyle name="Обычный 5 9 2 20" xfId="40431"/>
    <cellStyle name="Обычный 5 9 2 20 2" xfId="40432"/>
    <cellStyle name="Обычный 5 9 2 21" xfId="40433"/>
    <cellStyle name="Обычный 5 9 2 21 2" xfId="40434"/>
    <cellStyle name="Обычный 5 9 2 22" xfId="40435"/>
    <cellStyle name="Обычный 5 9 2 22 2" xfId="40436"/>
    <cellStyle name="Обычный 5 9 2 23" xfId="40437"/>
    <cellStyle name="Обычный 5 9 2 23 2" xfId="40438"/>
    <cellStyle name="Обычный 5 9 2 24" xfId="40439"/>
    <cellStyle name="Обычный 5 9 2 24 2" xfId="40440"/>
    <cellStyle name="Обычный 5 9 2 25" xfId="40441"/>
    <cellStyle name="Обычный 5 9 2 25 2" xfId="40442"/>
    <cellStyle name="Обычный 5 9 2 26" xfId="40443"/>
    <cellStyle name="Обычный 5 9 2 26 2" xfId="40444"/>
    <cellStyle name="Обычный 5 9 2 27" xfId="40445"/>
    <cellStyle name="Обычный 5 9 2 27 2" xfId="40446"/>
    <cellStyle name="Обычный 5 9 2 28" xfId="40447"/>
    <cellStyle name="Обычный 5 9 2 28 2" xfId="40448"/>
    <cellStyle name="Обычный 5 9 2 29" xfId="40449"/>
    <cellStyle name="Обычный 5 9 2 29 2" xfId="40450"/>
    <cellStyle name="Обычный 5 9 2 3" xfId="40451"/>
    <cellStyle name="Обычный 5 9 2 3 2" xfId="40452"/>
    <cellStyle name="Обычный 5 9 2 30" xfId="40453"/>
    <cellStyle name="Обычный 5 9 2 30 2" xfId="40454"/>
    <cellStyle name="Обычный 5 9 2 31" xfId="40455"/>
    <cellStyle name="Обычный 5 9 2 31 2" xfId="40456"/>
    <cellStyle name="Обычный 5 9 2 32" xfId="40457"/>
    <cellStyle name="Обычный 5 9 2 32 2" xfId="40458"/>
    <cellStyle name="Обычный 5 9 2 33" xfId="40459"/>
    <cellStyle name="Обычный 5 9 2 33 2" xfId="40460"/>
    <cellStyle name="Обычный 5 9 2 34" xfId="40461"/>
    <cellStyle name="Обычный 5 9 2 34 2" xfId="40462"/>
    <cellStyle name="Обычный 5 9 2 35" xfId="40463"/>
    <cellStyle name="Обычный 5 9 2 4" xfId="40464"/>
    <cellStyle name="Обычный 5 9 2 4 2" xfId="40465"/>
    <cellStyle name="Обычный 5 9 2 5" xfId="40466"/>
    <cellStyle name="Обычный 5 9 2 5 2" xfId="40467"/>
    <cellStyle name="Обычный 5 9 2 6" xfId="40468"/>
    <cellStyle name="Обычный 5 9 2 6 2" xfId="40469"/>
    <cellStyle name="Обычный 5 9 2 7" xfId="40470"/>
    <cellStyle name="Обычный 5 9 2 7 2" xfId="40471"/>
    <cellStyle name="Обычный 5 9 2 8" xfId="40472"/>
    <cellStyle name="Обычный 5 9 2 8 2" xfId="40473"/>
    <cellStyle name="Обычный 5 9 2 9" xfId="40474"/>
    <cellStyle name="Обычный 5 9 2 9 2" xfId="40475"/>
    <cellStyle name="Обычный 5 9 20" xfId="40476"/>
    <cellStyle name="Обычный 5 9 20 2" xfId="40477"/>
    <cellStyle name="Обычный 5 9 21" xfId="40478"/>
    <cellStyle name="Обычный 5 9 21 2" xfId="40479"/>
    <cellStyle name="Обычный 5 9 22" xfId="40480"/>
    <cellStyle name="Обычный 5 9 22 2" xfId="40481"/>
    <cellStyle name="Обычный 5 9 23" xfId="40482"/>
    <cellStyle name="Обычный 5 9 23 2" xfId="40483"/>
    <cellStyle name="Обычный 5 9 24" xfId="40484"/>
    <cellStyle name="Обычный 5 9 24 2" xfId="40485"/>
    <cellStyle name="Обычный 5 9 25" xfId="40486"/>
    <cellStyle name="Обычный 5 9 25 2" xfId="40487"/>
    <cellStyle name="Обычный 5 9 26" xfId="40488"/>
    <cellStyle name="Обычный 5 9 26 2" xfId="40489"/>
    <cellStyle name="Обычный 5 9 27" xfId="40490"/>
    <cellStyle name="Обычный 5 9 27 2" xfId="40491"/>
    <cellStyle name="Обычный 5 9 28" xfId="40492"/>
    <cellStyle name="Обычный 5 9 28 2" xfId="40493"/>
    <cellStyle name="Обычный 5 9 29" xfId="40494"/>
    <cellStyle name="Обычный 5 9 29 2" xfId="40495"/>
    <cellStyle name="Обычный 5 9 3" xfId="40496"/>
    <cellStyle name="Обычный 5 9 3 2" xfId="40497"/>
    <cellStyle name="Обычный 5 9 30" xfId="40498"/>
    <cellStyle name="Обычный 5 9 30 2" xfId="40499"/>
    <cellStyle name="Обычный 5 9 31" xfId="40500"/>
    <cellStyle name="Обычный 5 9 31 2" xfId="40501"/>
    <cellStyle name="Обычный 5 9 32" xfId="40502"/>
    <cellStyle name="Обычный 5 9 32 2" xfId="40503"/>
    <cellStyle name="Обычный 5 9 33" xfId="40504"/>
    <cellStyle name="Обычный 5 9 33 2" xfId="40505"/>
    <cellStyle name="Обычный 5 9 34" xfId="40506"/>
    <cellStyle name="Обычный 5 9 34 2" xfId="40507"/>
    <cellStyle name="Обычный 5 9 35" xfId="40508"/>
    <cellStyle name="Обычный 5 9 35 2" xfId="40509"/>
    <cellStyle name="Обычный 5 9 36" xfId="40510"/>
    <cellStyle name="Обычный 5 9 36 2" xfId="40511"/>
    <cellStyle name="Обычный 5 9 37" xfId="40512"/>
    <cellStyle name="Обычный 5 9 4" xfId="40513"/>
    <cellStyle name="Обычный 5 9 4 2" xfId="40514"/>
    <cellStyle name="Обычный 5 9 5" xfId="40515"/>
    <cellStyle name="Обычный 5 9 5 2" xfId="40516"/>
    <cellStyle name="Обычный 5 9 6" xfId="40517"/>
    <cellStyle name="Обычный 5 9 6 2" xfId="40518"/>
    <cellStyle name="Обычный 5 9 7" xfId="40519"/>
    <cellStyle name="Обычный 5 9 7 2" xfId="40520"/>
    <cellStyle name="Обычный 5 9 8" xfId="40521"/>
    <cellStyle name="Обычный 5 9 8 2" xfId="40522"/>
    <cellStyle name="Обычный 5 9 9" xfId="40523"/>
    <cellStyle name="Обычный 5 9 9 2" xfId="40524"/>
    <cellStyle name="Обычный 50" xfId="40525"/>
    <cellStyle name="Обычный 51" xfId="40526"/>
    <cellStyle name="Обычный 52" xfId="40527"/>
    <cellStyle name="Обычный 53" xfId="40528"/>
    <cellStyle name="Обычный 54" xfId="40529"/>
    <cellStyle name="Обычный 55" xfId="40530"/>
    <cellStyle name="Обычный 56" xfId="40531"/>
    <cellStyle name="Обычный 57" xfId="40532"/>
    <cellStyle name="Обычный 58" xfId="40533"/>
    <cellStyle name="Обычный 59" xfId="40534"/>
    <cellStyle name="Обычный 6" xfId="40535"/>
    <cellStyle name="Обычный 6 10" xfId="40536"/>
    <cellStyle name="Обычный 6 11" xfId="40537"/>
    <cellStyle name="Обычный 6 12" xfId="40538"/>
    <cellStyle name="Обычный 6 2" xfId="40539"/>
    <cellStyle name="Обычный 6 2 10" xfId="40540"/>
    <cellStyle name="Обычный 6 2 10 2" xfId="40541"/>
    <cellStyle name="Обычный 6 2 11" xfId="40542"/>
    <cellStyle name="Обычный 6 2 11 2" xfId="40543"/>
    <cellStyle name="Обычный 6 2 12" xfId="40544"/>
    <cellStyle name="Обычный 6 2 12 2" xfId="40545"/>
    <cellStyle name="Обычный 6 2 13" xfId="40546"/>
    <cellStyle name="Обычный 6 2 13 2" xfId="40547"/>
    <cellStyle name="Обычный 6 2 14" xfId="40548"/>
    <cellStyle name="Обычный 6 2 14 2" xfId="40549"/>
    <cellStyle name="Обычный 6 2 15" xfId="40550"/>
    <cellStyle name="Обычный 6 2 15 2" xfId="40551"/>
    <cellStyle name="Обычный 6 2 16" xfId="40552"/>
    <cellStyle name="Обычный 6 2 16 2" xfId="40553"/>
    <cellStyle name="Обычный 6 2 17" xfId="40554"/>
    <cellStyle name="Обычный 6 2 17 2" xfId="40555"/>
    <cellStyle name="Обычный 6 2 18" xfId="40556"/>
    <cellStyle name="Обычный 6 2 18 2" xfId="40557"/>
    <cellStyle name="Обычный 6 2 19" xfId="40558"/>
    <cellStyle name="Обычный 6 2 19 2" xfId="40559"/>
    <cellStyle name="Обычный 6 2 2" xfId="40560"/>
    <cellStyle name="Обычный 6 2 2 10" xfId="40561"/>
    <cellStyle name="Обычный 6 2 2 10 2" xfId="40562"/>
    <cellStyle name="Обычный 6 2 2 11" xfId="40563"/>
    <cellStyle name="Обычный 6 2 2 11 2" xfId="40564"/>
    <cellStyle name="Обычный 6 2 2 12" xfId="40565"/>
    <cellStyle name="Обычный 6 2 2 12 2" xfId="40566"/>
    <cellStyle name="Обычный 6 2 2 13" xfId="40567"/>
    <cellStyle name="Обычный 6 2 2 13 2" xfId="40568"/>
    <cellStyle name="Обычный 6 2 2 14" xfId="40569"/>
    <cellStyle name="Обычный 6 2 2 14 2" xfId="40570"/>
    <cellStyle name="Обычный 6 2 2 15" xfId="40571"/>
    <cellStyle name="Обычный 6 2 2 15 2" xfId="40572"/>
    <cellStyle name="Обычный 6 2 2 16" xfId="40573"/>
    <cellStyle name="Обычный 6 2 2 16 2" xfId="40574"/>
    <cellStyle name="Обычный 6 2 2 17" xfId="40575"/>
    <cellStyle name="Обычный 6 2 2 17 2" xfId="40576"/>
    <cellStyle name="Обычный 6 2 2 18" xfId="40577"/>
    <cellStyle name="Обычный 6 2 2 18 2" xfId="40578"/>
    <cellStyle name="Обычный 6 2 2 19" xfId="40579"/>
    <cellStyle name="Обычный 6 2 2 19 2" xfId="40580"/>
    <cellStyle name="Обычный 6 2 2 2" xfId="40581"/>
    <cellStyle name="Обычный 6 2 2 2 10" xfId="40582"/>
    <cellStyle name="Обычный 6 2 2 2 10 2" xfId="40583"/>
    <cellStyle name="Обычный 6 2 2 2 11" xfId="40584"/>
    <cellStyle name="Обычный 6 2 2 2 11 2" xfId="40585"/>
    <cellStyle name="Обычный 6 2 2 2 12" xfId="40586"/>
    <cellStyle name="Обычный 6 2 2 2 12 2" xfId="40587"/>
    <cellStyle name="Обычный 6 2 2 2 13" xfId="40588"/>
    <cellStyle name="Обычный 6 2 2 2 13 2" xfId="40589"/>
    <cellStyle name="Обычный 6 2 2 2 14" xfId="40590"/>
    <cellStyle name="Обычный 6 2 2 2 14 2" xfId="40591"/>
    <cellStyle name="Обычный 6 2 2 2 15" xfId="40592"/>
    <cellStyle name="Обычный 6 2 2 2 15 2" xfId="40593"/>
    <cellStyle name="Обычный 6 2 2 2 16" xfId="40594"/>
    <cellStyle name="Обычный 6 2 2 2 16 2" xfId="40595"/>
    <cellStyle name="Обычный 6 2 2 2 17" xfId="40596"/>
    <cellStyle name="Обычный 6 2 2 2 17 2" xfId="40597"/>
    <cellStyle name="Обычный 6 2 2 2 18" xfId="40598"/>
    <cellStyle name="Обычный 6 2 2 2 18 2" xfId="40599"/>
    <cellStyle name="Обычный 6 2 2 2 19" xfId="40600"/>
    <cellStyle name="Обычный 6 2 2 2 19 2" xfId="40601"/>
    <cellStyle name="Обычный 6 2 2 2 2" xfId="40602"/>
    <cellStyle name="Обычный 6 2 2 2 2 10" xfId="40603"/>
    <cellStyle name="Обычный 6 2 2 2 2 10 2" xfId="40604"/>
    <cellStyle name="Обычный 6 2 2 2 2 11" xfId="40605"/>
    <cellStyle name="Обычный 6 2 2 2 2 11 2" xfId="40606"/>
    <cellStyle name="Обычный 6 2 2 2 2 12" xfId="40607"/>
    <cellStyle name="Обычный 6 2 2 2 2 12 2" xfId="40608"/>
    <cellStyle name="Обычный 6 2 2 2 2 13" xfId="40609"/>
    <cellStyle name="Обычный 6 2 2 2 2 13 2" xfId="40610"/>
    <cellStyle name="Обычный 6 2 2 2 2 14" xfId="40611"/>
    <cellStyle name="Обычный 6 2 2 2 2 14 2" xfId="40612"/>
    <cellStyle name="Обычный 6 2 2 2 2 15" xfId="40613"/>
    <cellStyle name="Обычный 6 2 2 2 2 15 2" xfId="40614"/>
    <cellStyle name="Обычный 6 2 2 2 2 16" xfId="40615"/>
    <cellStyle name="Обычный 6 2 2 2 2 16 2" xfId="40616"/>
    <cellStyle name="Обычный 6 2 2 2 2 17" xfId="40617"/>
    <cellStyle name="Обычный 6 2 2 2 2 17 2" xfId="40618"/>
    <cellStyle name="Обычный 6 2 2 2 2 18" xfId="40619"/>
    <cellStyle name="Обычный 6 2 2 2 2 18 2" xfId="40620"/>
    <cellStyle name="Обычный 6 2 2 2 2 19" xfId="40621"/>
    <cellStyle name="Обычный 6 2 2 2 2 19 2" xfId="40622"/>
    <cellStyle name="Обычный 6 2 2 2 2 2" xfId="40623"/>
    <cellStyle name="Обычный 6 2 2 2 2 2 2" xfId="40624"/>
    <cellStyle name="Обычный 6 2 2 2 2 20" xfId="40625"/>
    <cellStyle name="Обычный 6 2 2 2 2 20 2" xfId="40626"/>
    <cellStyle name="Обычный 6 2 2 2 2 21" xfId="40627"/>
    <cellStyle name="Обычный 6 2 2 2 2 21 2" xfId="40628"/>
    <cellStyle name="Обычный 6 2 2 2 2 22" xfId="40629"/>
    <cellStyle name="Обычный 6 2 2 2 2 22 2" xfId="40630"/>
    <cellStyle name="Обычный 6 2 2 2 2 23" xfId="40631"/>
    <cellStyle name="Обычный 6 2 2 2 2 23 2" xfId="40632"/>
    <cellStyle name="Обычный 6 2 2 2 2 24" xfId="40633"/>
    <cellStyle name="Обычный 6 2 2 2 2 24 2" xfId="40634"/>
    <cellStyle name="Обычный 6 2 2 2 2 25" xfId="40635"/>
    <cellStyle name="Обычный 6 2 2 2 2 25 2" xfId="40636"/>
    <cellStyle name="Обычный 6 2 2 2 2 26" xfId="40637"/>
    <cellStyle name="Обычный 6 2 2 2 2 26 2" xfId="40638"/>
    <cellStyle name="Обычный 6 2 2 2 2 27" xfId="40639"/>
    <cellStyle name="Обычный 6 2 2 2 2 27 2" xfId="40640"/>
    <cellStyle name="Обычный 6 2 2 2 2 28" xfId="40641"/>
    <cellStyle name="Обычный 6 2 2 2 2 28 2" xfId="40642"/>
    <cellStyle name="Обычный 6 2 2 2 2 29" xfId="40643"/>
    <cellStyle name="Обычный 6 2 2 2 2 29 2" xfId="40644"/>
    <cellStyle name="Обычный 6 2 2 2 2 3" xfId="40645"/>
    <cellStyle name="Обычный 6 2 2 2 2 3 2" xfId="40646"/>
    <cellStyle name="Обычный 6 2 2 2 2 30" xfId="40647"/>
    <cellStyle name="Обычный 6 2 2 2 2 30 2" xfId="40648"/>
    <cellStyle name="Обычный 6 2 2 2 2 31" xfId="40649"/>
    <cellStyle name="Обычный 6 2 2 2 2 31 2" xfId="40650"/>
    <cellStyle name="Обычный 6 2 2 2 2 32" xfId="40651"/>
    <cellStyle name="Обычный 6 2 2 2 2 32 2" xfId="40652"/>
    <cellStyle name="Обычный 6 2 2 2 2 33" xfId="40653"/>
    <cellStyle name="Обычный 6 2 2 2 2 33 2" xfId="40654"/>
    <cellStyle name="Обычный 6 2 2 2 2 34" xfId="40655"/>
    <cellStyle name="Обычный 6 2 2 2 2 34 2" xfId="40656"/>
    <cellStyle name="Обычный 6 2 2 2 2 35" xfId="40657"/>
    <cellStyle name="Обычный 6 2 2 2 2 4" xfId="40658"/>
    <cellStyle name="Обычный 6 2 2 2 2 4 2" xfId="40659"/>
    <cellStyle name="Обычный 6 2 2 2 2 5" xfId="40660"/>
    <cellStyle name="Обычный 6 2 2 2 2 5 2" xfId="40661"/>
    <cellStyle name="Обычный 6 2 2 2 2 6" xfId="40662"/>
    <cellStyle name="Обычный 6 2 2 2 2 6 2" xfId="40663"/>
    <cellStyle name="Обычный 6 2 2 2 2 7" xfId="40664"/>
    <cellStyle name="Обычный 6 2 2 2 2 7 2" xfId="40665"/>
    <cellStyle name="Обычный 6 2 2 2 2 8" xfId="40666"/>
    <cellStyle name="Обычный 6 2 2 2 2 8 2" xfId="40667"/>
    <cellStyle name="Обычный 6 2 2 2 2 9" xfId="40668"/>
    <cellStyle name="Обычный 6 2 2 2 2 9 2" xfId="40669"/>
    <cellStyle name="Обычный 6 2 2 2 20" xfId="40670"/>
    <cellStyle name="Обычный 6 2 2 2 20 2" xfId="40671"/>
    <cellStyle name="Обычный 6 2 2 2 21" xfId="40672"/>
    <cellStyle name="Обычный 6 2 2 2 21 2" xfId="40673"/>
    <cellStyle name="Обычный 6 2 2 2 22" xfId="40674"/>
    <cellStyle name="Обычный 6 2 2 2 22 2" xfId="40675"/>
    <cellStyle name="Обычный 6 2 2 2 23" xfId="40676"/>
    <cellStyle name="Обычный 6 2 2 2 23 2" xfId="40677"/>
    <cellStyle name="Обычный 6 2 2 2 24" xfId="40678"/>
    <cellStyle name="Обычный 6 2 2 2 24 2" xfId="40679"/>
    <cellStyle name="Обычный 6 2 2 2 25" xfId="40680"/>
    <cellStyle name="Обычный 6 2 2 2 25 2" xfId="40681"/>
    <cellStyle name="Обычный 6 2 2 2 26" xfId="40682"/>
    <cellStyle name="Обычный 6 2 2 2 26 2" xfId="40683"/>
    <cellStyle name="Обычный 6 2 2 2 27" xfId="40684"/>
    <cellStyle name="Обычный 6 2 2 2 27 2" xfId="40685"/>
    <cellStyle name="Обычный 6 2 2 2 28" xfId="40686"/>
    <cellStyle name="Обычный 6 2 2 2 28 2" xfId="40687"/>
    <cellStyle name="Обычный 6 2 2 2 29" xfId="40688"/>
    <cellStyle name="Обычный 6 2 2 2 29 2" xfId="40689"/>
    <cellStyle name="Обычный 6 2 2 2 3" xfId="40690"/>
    <cellStyle name="Обычный 6 2 2 2 3 2" xfId="40691"/>
    <cellStyle name="Обычный 6 2 2 2 30" xfId="40692"/>
    <cellStyle name="Обычный 6 2 2 2 30 2" xfId="40693"/>
    <cellStyle name="Обычный 6 2 2 2 31" xfId="40694"/>
    <cellStyle name="Обычный 6 2 2 2 31 2" xfId="40695"/>
    <cellStyle name="Обычный 6 2 2 2 32" xfId="40696"/>
    <cellStyle name="Обычный 6 2 2 2 32 2" xfId="40697"/>
    <cellStyle name="Обычный 6 2 2 2 33" xfId="40698"/>
    <cellStyle name="Обычный 6 2 2 2 33 2" xfId="40699"/>
    <cellStyle name="Обычный 6 2 2 2 34" xfId="40700"/>
    <cellStyle name="Обычный 6 2 2 2 34 2" xfId="40701"/>
    <cellStyle name="Обычный 6 2 2 2 35" xfId="40702"/>
    <cellStyle name="Обычный 6 2 2 2 35 2" xfId="40703"/>
    <cellStyle name="Обычный 6 2 2 2 36" xfId="40704"/>
    <cellStyle name="Обычный 6 2 2 2 36 2" xfId="40705"/>
    <cellStyle name="Обычный 6 2 2 2 37" xfId="40706"/>
    <cellStyle name="Обычный 6 2 2 2 4" xfId="40707"/>
    <cellStyle name="Обычный 6 2 2 2 4 2" xfId="40708"/>
    <cellStyle name="Обычный 6 2 2 2 5" xfId="40709"/>
    <cellStyle name="Обычный 6 2 2 2 5 2" xfId="40710"/>
    <cellStyle name="Обычный 6 2 2 2 6" xfId="40711"/>
    <cellStyle name="Обычный 6 2 2 2 6 2" xfId="40712"/>
    <cellStyle name="Обычный 6 2 2 2 7" xfId="40713"/>
    <cellStyle name="Обычный 6 2 2 2 7 2" xfId="40714"/>
    <cellStyle name="Обычный 6 2 2 2 8" xfId="40715"/>
    <cellStyle name="Обычный 6 2 2 2 8 2" xfId="40716"/>
    <cellStyle name="Обычный 6 2 2 2 9" xfId="40717"/>
    <cellStyle name="Обычный 6 2 2 2 9 2" xfId="40718"/>
    <cellStyle name="Обычный 6 2 2 20" xfId="40719"/>
    <cellStyle name="Обычный 6 2 2 20 2" xfId="40720"/>
    <cellStyle name="Обычный 6 2 2 21" xfId="40721"/>
    <cellStyle name="Обычный 6 2 2 21 2" xfId="40722"/>
    <cellStyle name="Обычный 6 2 2 22" xfId="40723"/>
    <cellStyle name="Обычный 6 2 2 22 2" xfId="40724"/>
    <cellStyle name="Обычный 6 2 2 23" xfId="40725"/>
    <cellStyle name="Обычный 6 2 2 23 2" xfId="40726"/>
    <cellStyle name="Обычный 6 2 2 24" xfId="40727"/>
    <cellStyle name="Обычный 6 2 2 24 2" xfId="40728"/>
    <cellStyle name="Обычный 6 2 2 25" xfId="40729"/>
    <cellStyle name="Обычный 6 2 2 25 2" xfId="40730"/>
    <cellStyle name="Обычный 6 2 2 26" xfId="40731"/>
    <cellStyle name="Обычный 6 2 2 26 2" xfId="40732"/>
    <cellStyle name="Обычный 6 2 2 27" xfId="40733"/>
    <cellStyle name="Обычный 6 2 2 27 2" xfId="40734"/>
    <cellStyle name="Обычный 6 2 2 28" xfId="40735"/>
    <cellStyle name="Обычный 6 2 2 28 2" xfId="40736"/>
    <cellStyle name="Обычный 6 2 2 29" xfId="40737"/>
    <cellStyle name="Обычный 6 2 2 29 2" xfId="40738"/>
    <cellStyle name="Обычный 6 2 2 3" xfId="40739"/>
    <cellStyle name="Обычный 6 2 2 3 10" xfId="40740"/>
    <cellStyle name="Обычный 6 2 2 3 10 2" xfId="40741"/>
    <cellStyle name="Обычный 6 2 2 3 11" xfId="40742"/>
    <cellStyle name="Обычный 6 2 2 3 11 2" xfId="40743"/>
    <cellStyle name="Обычный 6 2 2 3 12" xfId="40744"/>
    <cellStyle name="Обычный 6 2 2 3 12 2" xfId="40745"/>
    <cellStyle name="Обычный 6 2 2 3 13" xfId="40746"/>
    <cellStyle name="Обычный 6 2 2 3 13 2" xfId="40747"/>
    <cellStyle name="Обычный 6 2 2 3 14" xfId="40748"/>
    <cellStyle name="Обычный 6 2 2 3 14 2" xfId="40749"/>
    <cellStyle name="Обычный 6 2 2 3 15" xfId="40750"/>
    <cellStyle name="Обычный 6 2 2 3 15 2" xfId="40751"/>
    <cellStyle name="Обычный 6 2 2 3 16" xfId="40752"/>
    <cellStyle name="Обычный 6 2 2 3 16 2" xfId="40753"/>
    <cellStyle name="Обычный 6 2 2 3 17" xfId="40754"/>
    <cellStyle name="Обычный 6 2 2 3 17 2" xfId="40755"/>
    <cellStyle name="Обычный 6 2 2 3 18" xfId="40756"/>
    <cellStyle name="Обычный 6 2 2 3 18 2" xfId="40757"/>
    <cellStyle name="Обычный 6 2 2 3 19" xfId="40758"/>
    <cellStyle name="Обычный 6 2 2 3 19 2" xfId="40759"/>
    <cellStyle name="Обычный 6 2 2 3 2" xfId="40760"/>
    <cellStyle name="Обычный 6 2 2 3 2 2" xfId="40761"/>
    <cellStyle name="Обычный 6 2 2 3 20" xfId="40762"/>
    <cellStyle name="Обычный 6 2 2 3 20 2" xfId="40763"/>
    <cellStyle name="Обычный 6 2 2 3 21" xfId="40764"/>
    <cellStyle name="Обычный 6 2 2 3 21 2" xfId="40765"/>
    <cellStyle name="Обычный 6 2 2 3 22" xfId="40766"/>
    <cellStyle name="Обычный 6 2 2 3 22 2" xfId="40767"/>
    <cellStyle name="Обычный 6 2 2 3 23" xfId="40768"/>
    <cellStyle name="Обычный 6 2 2 3 23 2" xfId="40769"/>
    <cellStyle name="Обычный 6 2 2 3 24" xfId="40770"/>
    <cellStyle name="Обычный 6 2 2 3 24 2" xfId="40771"/>
    <cellStyle name="Обычный 6 2 2 3 25" xfId="40772"/>
    <cellStyle name="Обычный 6 2 2 3 25 2" xfId="40773"/>
    <cellStyle name="Обычный 6 2 2 3 26" xfId="40774"/>
    <cellStyle name="Обычный 6 2 2 3 26 2" xfId="40775"/>
    <cellStyle name="Обычный 6 2 2 3 27" xfId="40776"/>
    <cellStyle name="Обычный 6 2 2 3 27 2" xfId="40777"/>
    <cellStyle name="Обычный 6 2 2 3 28" xfId="40778"/>
    <cellStyle name="Обычный 6 2 2 3 28 2" xfId="40779"/>
    <cellStyle name="Обычный 6 2 2 3 29" xfId="40780"/>
    <cellStyle name="Обычный 6 2 2 3 29 2" xfId="40781"/>
    <cellStyle name="Обычный 6 2 2 3 3" xfId="40782"/>
    <cellStyle name="Обычный 6 2 2 3 3 2" xfId="40783"/>
    <cellStyle name="Обычный 6 2 2 3 30" xfId="40784"/>
    <cellStyle name="Обычный 6 2 2 3 30 2" xfId="40785"/>
    <cellStyle name="Обычный 6 2 2 3 31" xfId="40786"/>
    <cellStyle name="Обычный 6 2 2 3 31 2" xfId="40787"/>
    <cellStyle name="Обычный 6 2 2 3 32" xfId="40788"/>
    <cellStyle name="Обычный 6 2 2 3 32 2" xfId="40789"/>
    <cellStyle name="Обычный 6 2 2 3 33" xfId="40790"/>
    <cellStyle name="Обычный 6 2 2 3 33 2" xfId="40791"/>
    <cellStyle name="Обычный 6 2 2 3 34" xfId="40792"/>
    <cellStyle name="Обычный 6 2 2 3 34 2" xfId="40793"/>
    <cellStyle name="Обычный 6 2 2 3 35" xfId="40794"/>
    <cellStyle name="Обычный 6 2 2 3 4" xfId="40795"/>
    <cellStyle name="Обычный 6 2 2 3 4 2" xfId="40796"/>
    <cellStyle name="Обычный 6 2 2 3 5" xfId="40797"/>
    <cellStyle name="Обычный 6 2 2 3 5 2" xfId="40798"/>
    <cellStyle name="Обычный 6 2 2 3 6" xfId="40799"/>
    <cellStyle name="Обычный 6 2 2 3 6 2" xfId="40800"/>
    <cellStyle name="Обычный 6 2 2 3 7" xfId="40801"/>
    <cellStyle name="Обычный 6 2 2 3 7 2" xfId="40802"/>
    <cellStyle name="Обычный 6 2 2 3 8" xfId="40803"/>
    <cellStyle name="Обычный 6 2 2 3 8 2" xfId="40804"/>
    <cellStyle name="Обычный 6 2 2 3 9" xfId="40805"/>
    <cellStyle name="Обычный 6 2 2 3 9 2" xfId="40806"/>
    <cellStyle name="Обычный 6 2 2 30" xfId="40807"/>
    <cellStyle name="Обычный 6 2 2 30 2" xfId="40808"/>
    <cellStyle name="Обычный 6 2 2 31" xfId="40809"/>
    <cellStyle name="Обычный 6 2 2 31 2" xfId="40810"/>
    <cellStyle name="Обычный 6 2 2 32" xfId="40811"/>
    <cellStyle name="Обычный 6 2 2 32 2" xfId="40812"/>
    <cellStyle name="Обычный 6 2 2 33" xfId="40813"/>
    <cellStyle name="Обычный 6 2 2 33 2" xfId="40814"/>
    <cellStyle name="Обычный 6 2 2 34" xfId="40815"/>
    <cellStyle name="Обычный 6 2 2 34 2" xfId="40816"/>
    <cellStyle name="Обычный 6 2 2 35" xfId="40817"/>
    <cellStyle name="Обычный 6 2 2 35 2" xfId="40818"/>
    <cellStyle name="Обычный 6 2 2 36" xfId="40819"/>
    <cellStyle name="Обычный 6 2 2 36 2" xfId="40820"/>
    <cellStyle name="Обычный 6 2 2 37" xfId="40821"/>
    <cellStyle name="Обычный 6 2 2 37 2" xfId="40822"/>
    <cellStyle name="Обычный 6 2 2 38" xfId="40823"/>
    <cellStyle name="Обычный 6 2 2 4" xfId="40824"/>
    <cellStyle name="Обычный 6 2 2 4 2" xfId="40825"/>
    <cellStyle name="Обычный 6 2 2 5" xfId="40826"/>
    <cellStyle name="Обычный 6 2 2 5 2" xfId="40827"/>
    <cellStyle name="Обычный 6 2 2 6" xfId="40828"/>
    <cellStyle name="Обычный 6 2 2 6 2" xfId="40829"/>
    <cellStyle name="Обычный 6 2 2 7" xfId="40830"/>
    <cellStyle name="Обычный 6 2 2 7 2" xfId="40831"/>
    <cellStyle name="Обычный 6 2 2 8" xfId="40832"/>
    <cellStyle name="Обычный 6 2 2 8 2" xfId="40833"/>
    <cellStyle name="Обычный 6 2 2 9" xfId="40834"/>
    <cellStyle name="Обычный 6 2 2 9 2" xfId="40835"/>
    <cellStyle name="Обычный 6 2 20" xfId="40836"/>
    <cellStyle name="Обычный 6 2 20 2" xfId="40837"/>
    <cellStyle name="Обычный 6 2 21" xfId="40838"/>
    <cellStyle name="Обычный 6 2 21 2" xfId="40839"/>
    <cellStyle name="Обычный 6 2 22" xfId="40840"/>
    <cellStyle name="Обычный 6 2 22 2" xfId="40841"/>
    <cellStyle name="Обычный 6 2 23" xfId="40842"/>
    <cellStyle name="Обычный 6 2 23 2" xfId="40843"/>
    <cellStyle name="Обычный 6 2 24" xfId="40844"/>
    <cellStyle name="Обычный 6 2 24 2" xfId="40845"/>
    <cellStyle name="Обычный 6 2 25" xfId="40846"/>
    <cellStyle name="Обычный 6 2 25 2" xfId="40847"/>
    <cellStyle name="Обычный 6 2 26" xfId="40848"/>
    <cellStyle name="Обычный 6 2 26 2" xfId="40849"/>
    <cellStyle name="Обычный 6 2 27" xfId="40850"/>
    <cellStyle name="Обычный 6 2 27 2" xfId="40851"/>
    <cellStyle name="Обычный 6 2 28" xfId="40852"/>
    <cellStyle name="Обычный 6 2 28 2" xfId="40853"/>
    <cellStyle name="Обычный 6 2 29" xfId="40854"/>
    <cellStyle name="Обычный 6 2 29 2" xfId="40855"/>
    <cellStyle name="Обычный 6 2 3" xfId="40856"/>
    <cellStyle name="Обычный 6 2 3 10" xfId="40857"/>
    <cellStyle name="Обычный 6 2 3 10 2" xfId="40858"/>
    <cellStyle name="Обычный 6 2 3 11" xfId="40859"/>
    <cellStyle name="Обычный 6 2 3 11 2" xfId="40860"/>
    <cellStyle name="Обычный 6 2 3 12" xfId="40861"/>
    <cellStyle name="Обычный 6 2 3 12 2" xfId="40862"/>
    <cellStyle name="Обычный 6 2 3 13" xfId="40863"/>
    <cellStyle name="Обычный 6 2 3 13 2" xfId="40864"/>
    <cellStyle name="Обычный 6 2 3 14" xfId="40865"/>
    <cellStyle name="Обычный 6 2 3 14 2" xfId="40866"/>
    <cellStyle name="Обычный 6 2 3 15" xfId="40867"/>
    <cellStyle name="Обычный 6 2 3 15 2" xfId="40868"/>
    <cellStyle name="Обычный 6 2 3 16" xfId="40869"/>
    <cellStyle name="Обычный 6 2 3 16 2" xfId="40870"/>
    <cellStyle name="Обычный 6 2 3 17" xfId="40871"/>
    <cellStyle name="Обычный 6 2 3 17 2" xfId="40872"/>
    <cellStyle name="Обычный 6 2 3 18" xfId="40873"/>
    <cellStyle name="Обычный 6 2 3 18 2" xfId="40874"/>
    <cellStyle name="Обычный 6 2 3 19" xfId="40875"/>
    <cellStyle name="Обычный 6 2 3 19 2" xfId="40876"/>
    <cellStyle name="Обычный 6 2 3 2" xfId="40877"/>
    <cellStyle name="Обычный 6 2 3 2 10" xfId="40878"/>
    <cellStyle name="Обычный 6 2 3 2 10 2" xfId="40879"/>
    <cellStyle name="Обычный 6 2 3 2 11" xfId="40880"/>
    <cellStyle name="Обычный 6 2 3 2 11 2" xfId="40881"/>
    <cellStyle name="Обычный 6 2 3 2 12" xfId="40882"/>
    <cellStyle name="Обычный 6 2 3 2 12 2" xfId="40883"/>
    <cellStyle name="Обычный 6 2 3 2 13" xfId="40884"/>
    <cellStyle name="Обычный 6 2 3 2 13 2" xfId="40885"/>
    <cellStyle name="Обычный 6 2 3 2 14" xfId="40886"/>
    <cellStyle name="Обычный 6 2 3 2 14 2" xfId="40887"/>
    <cellStyle name="Обычный 6 2 3 2 15" xfId="40888"/>
    <cellStyle name="Обычный 6 2 3 2 15 2" xfId="40889"/>
    <cellStyle name="Обычный 6 2 3 2 16" xfId="40890"/>
    <cellStyle name="Обычный 6 2 3 2 16 2" xfId="40891"/>
    <cellStyle name="Обычный 6 2 3 2 17" xfId="40892"/>
    <cellStyle name="Обычный 6 2 3 2 17 2" xfId="40893"/>
    <cellStyle name="Обычный 6 2 3 2 18" xfId="40894"/>
    <cellStyle name="Обычный 6 2 3 2 18 2" xfId="40895"/>
    <cellStyle name="Обычный 6 2 3 2 19" xfId="40896"/>
    <cellStyle name="Обычный 6 2 3 2 19 2" xfId="40897"/>
    <cellStyle name="Обычный 6 2 3 2 2" xfId="40898"/>
    <cellStyle name="Обычный 6 2 3 2 2 10" xfId="40899"/>
    <cellStyle name="Обычный 6 2 3 2 2 10 2" xfId="40900"/>
    <cellStyle name="Обычный 6 2 3 2 2 11" xfId="40901"/>
    <cellStyle name="Обычный 6 2 3 2 2 11 2" xfId="40902"/>
    <cellStyle name="Обычный 6 2 3 2 2 12" xfId="40903"/>
    <cellStyle name="Обычный 6 2 3 2 2 12 2" xfId="40904"/>
    <cellStyle name="Обычный 6 2 3 2 2 13" xfId="40905"/>
    <cellStyle name="Обычный 6 2 3 2 2 13 2" xfId="40906"/>
    <cellStyle name="Обычный 6 2 3 2 2 14" xfId="40907"/>
    <cellStyle name="Обычный 6 2 3 2 2 14 2" xfId="40908"/>
    <cellStyle name="Обычный 6 2 3 2 2 15" xfId="40909"/>
    <cellStyle name="Обычный 6 2 3 2 2 15 2" xfId="40910"/>
    <cellStyle name="Обычный 6 2 3 2 2 16" xfId="40911"/>
    <cellStyle name="Обычный 6 2 3 2 2 16 2" xfId="40912"/>
    <cellStyle name="Обычный 6 2 3 2 2 17" xfId="40913"/>
    <cellStyle name="Обычный 6 2 3 2 2 17 2" xfId="40914"/>
    <cellStyle name="Обычный 6 2 3 2 2 18" xfId="40915"/>
    <cellStyle name="Обычный 6 2 3 2 2 18 2" xfId="40916"/>
    <cellStyle name="Обычный 6 2 3 2 2 19" xfId="40917"/>
    <cellStyle name="Обычный 6 2 3 2 2 19 2" xfId="40918"/>
    <cellStyle name="Обычный 6 2 3 2 2 2" xfId="40919"/>
    <cellStyle name="Обычный 6 2 3 2 2 2 2" xfId="40920"/>
    <cellStyle name="Обычный 6 2 3 2 2 20" xfId="40921"/>
    <cellStyle name="Обычный 6 2 3 2 2 20 2" xfId="40922"/>
    <cellStyle name="Обычный 6 2 3 2 2 21" xfId="40923"/>
    <cellStyle name="Обычный 6 2 3 2 2 21 2" xfId="40924"/>
    <cellStyle name="Обычный 6 2 3 2 2 22" xfId="40925"/>
    <cellStyle name="Обычный 6 2 3 2 2 22 2" xfId="40926"/>
    <cellStyle name="Обычный 6 2 3 2 2 23" xfId="40927"/>
    <cellStyle name="Обычный 6 2 3 2 2 23 2" xfId="40928"/>
    <cellStyle name="Обычный 6 2 3 2 2 24" xfId="40929"/>
    <cellStyle name="Обычный 6 2 3 2 2 24 2" xfId="40930"/>
    <cellStyle name="Обычный 6 2 3 2 2 25" xfId="40931"/>
    <cellStyle name="Обычный 6 2 3 2 2 25 2" xfId="40932"/>
    <cellStyle name="Обычный 6 2 3 2 2 26" xfId="40933"/>
    <cellStyle name="Обычный 6 2 3 2 2 26 2" xfId="40934"/>
    <cellStyle name="Обычный 6 2 3 2 2 27" xfId="40935"/>
    <cellStyle name="Обычный 6 2 3 2 2 27 2" xfId="40936"/>
    <cellStyle name="Обычный 6 2 3 2 2 28" xfId="40937"/>
    <cellStyle name="Обычный 6 2 3 2 2 28 2" xfId="40938"/>
    <cellStyle name="Обычный 6 2 3 2 2 29" xfId="40939"/>
    <cellStyle name="Обычный 6 2 3 2 2 29 2" xfId="40940"/>
    <cellStyle name="Обычный 6 2 3 2 2 3" xfId="40941"/>
    <cellStyle name="Обычный 6 2 3 2 2 3 2" xfId="40942"/>
    <cellStyle name="Обычный 6 2 3 2 2 30" xfId="40943"/>
    <cellStyle name="Обычный 6 2 3 2 2 30 2" xfId="40944"/>
    <cellStyle name="Обычный 6 2 3 2 2 31" xfId="40945"/>
    <cellStyle name="Обычный 6 2 3 2 2 31 2" xfId="40946"/>
    <cellStyle name="Обычный 6 2 3 2 2 32" xfId="40947"/>
    <cellStyle name="Обычный 6 2 3 2 2 32 2" xfId="40948"/>
    <cellStyle name="Обычный 6 2 3 2 2 33" xfId="40949"/>
    <cellStyle name="Обычный 6 2 3 2 2 33 2" xfId="40950"/>
    <cellStyle name="Обычный 6 2 3 2 2 34" xfId="40951"/>
    <cellStyle name="Обычный 6 2 3 2 2 34 2" xfId="40952"/>
    <cellStyle name="Обычный 6 2 3 2 2 35" xfId="40953"/>
    <cellStyle name="Обычный 6 2 3 2 2 4" xfId="40954"/>
    <cellStyle name="Обычный 6 2 3 2 2 4 2" xfId="40955"/>
    <cellStyle name="Обычный 6 2 3 2 2 5" xfId="40956"/>
    <cellStyle name="Обычный 6 2 3 2 2 5 2" xfId="40957"/>
    <cellStyle name="Обычный 6 2 3 2 2 6" xfId="40958"/>
    <cellStyle name="Обычный 6 2 3 2 2 6 2" xfId="40959"/>
    <cellStyle name="Обычный 6 2 3 2 2 7" xfId="40960"/>
    <cellStyle name="Обычный 6 2 3 2 2 7 2" xfId="40961"/>
    <cellStyle name="Обычный 6 2 3 2 2 8" xfId="40962"/>
    <cellStyle name="Обычный 6 2 3 2 2 8 2" xfId="40963"/>
    <cellStyle name="Обычный 6 2 3 2 2 9" xfId="40964"/>
    <cellStyle name="Обычный 6 2 3 2 2 9 2" xfId="40965"/>
    <cellStyle name="Обычный 6 2 3 2 20" xfId="40966"/>
    <cellStyle name="Обычный 6 2 3 2 20 2" xfId="40967"/>
    <cellStyle name="Обычный 6 2 3 2 21" xfId="40968"/>
    <cellStyle name="Обычный 6 2 3 2 21 2" xfId="40969"/>
    <cellStyle name="Обычный 6 2 3 2 22" xfId="40970"/>
    <cellStyle name="Обычный 6 2 3 2 22 2" xfId="40971"/>
    <cellStyle name="Обычный 6 2 3 2 23" xfId="40972"/>
    <cellStyle name="Обычный 6 2 3 2 23 2" xfId="40973"/>
    <cellStyle name="Обычный 6 2 3 2 24" xfId="40974"/>
    <cellStyle name="Обычный 6 2 3 2 24 2" xfId="40975"/>
    <cellStyle name="Обычный 6 2 3 2 25" xfId="40976"/>
    <cellStyle name="Обычный 6 2 3 2 25 2" xfId="40977"/>
    <cellStyle name="Обычный 6 2 3 2 26" xfId="40978"/>
    <cellStyle name="Обычный 6 2 3 2 26 2" xfId="40979"/>
    <cellStyle name="Обычный 6 2 3 2 27" xfId="40980"/>
    <cellStyle name="Обычный 6 2 3 2 27 2" xfId="40981"/>
    <cellStyle name="Обычный 6 2 3 2 28" xfId="40982"/>
    <cellStyle name="Обычный 6 2 3 2 28 2" xfId="40983"/>
    <cellStyle name="Обычный 6 2 3 2 29" xfId="40984"/>
    <cellStyle name="Обычный 6 2 3 2 29 2" xfId="40985"/>
    <cellStyle name="Обычный 6 2 3 2 3" xfId="40986"/>
    <cellStyle name="Обычный 6 2 3 2 3 2" xfId="40987"/>
    <cellStyle name="Обычный 6 2 3 2 30" xfId="40988"/>
    <cellStyle name="Обычный 6 2 3 2 30 2" xfId="40989"/>
    <cellStyle name="Обычный 6 2 3 2 31" xfId="40990"/>
    <cellStyle name="Обычный 6 2 3 2 31 2" xfId="40991"/>
    <cellStyle name="Обычный 6 2 3 2 32" xfId="40992"/>
    <cellStyle name="Обычный 6 2 3 2 32 2" xfId="40993"/>
    <cellStyle name="Обычный 6 2 3 2 33" xfId="40994"/>
    <cellStyle name="Обычный 6 2 3 2 33 2" xfId="40995"/>
    <cellStyle name="Обычный 6 2 3 2 34" xfId="40996"/>
    <cellStyle name="Обычный 6 2 3 2 34 2" xfId="40997"/>
    <cellStyle name="Обычный 6 2 3 2 35" xfId="40998"/>
    <cellStyle name="Обычный 6 2 3 2 35 2" xfId="40999"/>
    <cellStyle name="Обычный 6 2 3 2 36" xfId="41000"/>
    <cellStyle name="Обычный 6 2 3 2 36 2" xfId="41001"/>
    <cellStyle name="Обычный 6 2 3 2 37" xfId="41002"/>
    <cellStyle name="Обычный 6 2 3 2 4" xfId="41003"/>
    <cellStyle name="Обычный 6 2 3 2 4 2" xfId="41004"/>
    <cellStyle name="Обычный 6 2 3 2 5" xfId="41005"/>
    <cellStyle name="Обычный 6 2 3 2 5 2" xfId="41006"/>
    <cellStyle name="Обычный 6 2 3 2 6" xfId="41007"/>
    <cellStyle name="Обычный 6 2 3 2 6 2" xfId="41008"/>
    <cellStyle name="Обычный 6 2 3 2 7" xfId="41009"/>
    <cellStyle name="Обычный 6 2 3 2 7 2" xfId="41010"/>
    <cellStyle name="Обычный 6 2 3 2 8" xfId="41011"/>
    <cellStyle name="Обычный 6 2 3 2 8 2" xfId="41012"/>
    <cellStyle name="Обычный 6 2 3 2 9" xfId="41013"/>
    <cellStyle name="Обычный 6 2 3 2 9 2" xfId="41014"/>
    <cellStyle name="Обычный 6 2 3 20" xfId="41015"/>
    <cellStyle name="Обычный 6 2 3 20 2" xfId="41016"/>
    <cellStyle name="Обычный 6 2 3 21" xfId="41017"/>
    <cellStyle name="Обычный 6 2 3 21 2" xfId="41018"/>
    <cellStyle name="Обычный 6 2 3 22" xfId="41019"/>
    <cellStyle name="Обычный 6 2 3 22 2" xfId="41020"/>
    <cellStyle name="Обычный 6 2 3 23" xfId="41021"/>
    <cellStyle name="Обычный 6 2 3 23 2" xfId="41022"/>
    <cellStyle name="Обычный 6 2 3 24" xfId="41023"/>
    <cellStyle name="Обычный 6 2 3 24 2" xfId="41024"/>
    <cellStyle name="Обычный 6 2 3 25" xfId="41025"/>
    <cellStyle name="Обычный 6 2 3 25 2" xfId="41026"/>
    <cellStyle name="Обычный 6 2 3 26" xfId="41027"/>
    <cellStyle name="Обычный 6 2 3 26 2" xfId="41028"/>
    <cellStyle name="Обычный 6 2 3 27" xfId="41029"/>
    <cellStyle name="Обычный 6 2 3 27 2" xfId="41030"/>
    <cellStyle name="Обычный 6 2 3 28" xfId="41031"/>
    <cellStyle name="Обычный 6 2 3 28 2" xfId="41032"/>
    <cellStyle name="Обычный 6 2 3 29" xfId="41033"/>
    <cellStyle name="Обычный 6 2 3 29 2" xfId="41034"/>
    <cellStyle name="Обычный 6 2 3 3" xfId="41035"/>
    <cellStyle name="Обычный 6 2 3 3 10" xfId="41036"/>
    <cellStyle name="Обычный 6 2 3 3 10 2" xfId="41037"/>
    <cellStyle name="Обычный 6 2 3 3 11" xfId="41038"/>
    <cellStyle name="Обычный 6 2 3 3 11 2" xfId="41039"/>
    <cellStyle name="Обычный 6 2 3 3 12" xfId="41040"/>
    <cellStyle name="Обычный 6 2 3 3 12 2" xfId="41041"/>
    <cellStyle name="Обычный 6 2 3 3 13" xfId="41042"/>
    <cellStyle name="Обычный 6 2 3 3 13 2" xfId="41043"/>
    <cellStyle name="Обычный 6 2 3 3 14" xfId="41044"/>
    <cellStyle name="Обычный 6 2 3 3 14 2" xfId="41045"/>
    <cellStyle name="Обычный 6 2 3 3 15" xfId="41046"/>
    <cellStyle name="Обычный 6 2 3 3 15 2" xfId="41047"/>
    <cellStyle name="Обычный 6 2 3 3 16" xfId="41048"/>
    <cellStyle name="Обычный 6 2 3 3 16 2" xfId="41049"/>
    <cellStyle name="Обычный 6 2 3 3 17" xfId="41050"/>
    <cellStyle name="Обычный 6 2 3 3 17 2" xfId="41051"/>
    <cellStyle name="Обычный 6 2 3 3 18" xfId="41052"/>
    <cellStyle name="Обычный 6 2 3 3 18 2" xfId="41053"/>
    <cellStyle name="Обычный 6 2 3 3 19" xfId="41054"/>
    <cellStyle name="Обычный 6 2 3 3 19 2" xfId="41055"/>
    <cellStyle name="Обычный 6 2 3 3 2" xfId="41056"/>
    <cellStyle name="Обычный 6 2 3 3 2 2" xfId="41057"/>
    <cellStyle name="Обычный 6 2 3 3 20" xfId="41058"/>
    <cellStyle name="Обычный 6 2 3 3 20 2" xfId="41059"/>
    <cellStyle name="Обычный 6 2 3 3 21" xfId="41060"/>
    <cellStyle name="Обычный 6 2 3 3 21 2" xfId="41061"/>
    <cellStyle name="Обычный 6 2 3 3 22" xfId="41062"/>
    <cellStyle name="Обычный 6 2 3 3 22 2" xfId="41063"/>
    <cellStyle name="Обычный 6 2 3 3 23" xfId="41064"/>
    <cellStyle name="Обычный 6 2 3 3 23 2" xfId="41065"/>
    <cellStyle name="Обычный 6 2 3 3 24" xfId="41066"/>
    <cellStyle name="Обычный 6 2 3 3 24 2" xfId="41067"/>
    <cellStyle name="Обычный 6 2 3 3 25" xfId="41068"/>
    <cellStyle name="Обычный 6 2 3 3 25 2" xfId="41069"/>
    <cellStyle name="Обычный 6 2 3 3 26" xfId="41070"/>
    <cellStyle name="Обычный 6 2 3 3 26 2" xfId="41071"/>
    <cellStyle name="Обычный 6 2 3 3 27" xfId="41072"/>
    <cellStyle name="Обычный 6 2 3 3 27 2" xfId="41073"/>
    <cellStyle name="Обычный 6 2 3 3 28" xfId="41074"/>
    <cellStyle name="Обычный 6 2 3 3 28 2" xfId="41075"/>
    <cellStyle name="Обычный 6 2 3 3 29" xfId="41076"/>
    <cellStyle name="Обычный 6 2 3 3 29 2" xfId="41077"/>
    <cellStyle name="Обычный 6 2 3 3 3" xfId="41078"/>
    <cellStyle name="Обычный 6 2 3 3 3 2" xfId="41079"/>
    <cellStyle name="Обычный 6 2 3 3 30" xfId="41080"/>
    <cellStyle name="Обычный 6 2 3 3 30 2" xfId="41081"/>
    <cellStyle name="Обычный 6 2 3 3 31" xfId="41082"/>
    <cellStyle name="Обычный 6 2 3 3 31 2" xfId="41083"/>
    <cellStyle name="Обычный 6 2 3 3 32" xfId="41084"/>
    <cellStyle name="Обычный 6 2 3 3 32 2" xfId="41085"/>
    <cellStyle name="Обычный 6 2 3 3 33" xfId="41086"/>
    <cellStyle name="Обычный 6 2 3 3 33 2" xfId="41087"/>
    <cellStyle name="Обычный 6 2 3 3 34" xfId="41088"/>
    <cellStyle name="Обычный 6 2 3 3 34 2" xfId="41089"/>
    <cellStyle name="Обычный 6 2 3 3 35" xfId="41090"/>
    <cellStyle name="Обычный 6 2 3 3 4" xfId="41091"/>
    <cellStyle name="Обычный 6 2 3 3 4 2" xfId="41092"/>
    <cellStyle name="Обычный 6 2 3 3 5" xfId="41093"/>
    <cellStyle name="Обычный 6 2 3 3 5 2" xfId="41094"/>
    <cellStyle name="Обычный 6 2 3 3 6" xfId="41095"/>
    <cellStyle name="Обычный 6 2 3 3 6 2" xfId="41096"/>
    <cellStyle name="Обычный 6 2 3 3 7" xfId="41097"/>
    <cellStyle name="Обычный 6 2 3 3 7 2" xfId="41098"/>
    <cellStyle name="Обычный 6 2 3 3 8" xfId="41099"/>
    <cellStyle name="Обычный 6 2 3 3 8 2" xfId="41100"/>
    <cellStyle name="Обычный 6 2 3 3 9" xfId="41101"/>
    <cellStyle name="Обычный 6 2 3 3 9 2" xfId="41102"/>
    <cellStyle name="Обычный 6 2 3 30" xfId="41103"/>
    <cellStyle name="Обычный 6 2 3 30 2" xfId="41104"/>
    <cellStyle name="Обычный 6 2 3 31" xfId="41105"/>
    <cellStyle name="Обычный 6 2 3 31 2" xfId="41106"/>
    <cellStyle name="Обычный 6 2 3 32" xfId="41107"/>
    <cellStyle name="Обычный 6 2 3 32 2" xfId="41108"/>
    <cellStyle name="Обычный 6 2 3 33" xfId="41109"/>
    <cellStyle name="Обычный 6 2 3 33 2" xfId="41110"/>
    <cellStyle name="Обычный 6 2 3 34" xfId="41111"/>
    <cellStyle name="Обычный 6 2 3 34 2" xfId="41112"/>
    <cellStyle name="Обычный 6 2 3 35" xfId="41113"/>
    <cellStyle name="Обычный 6 2 3 35 2" xfId="41114"/>
    <cellStyle name="Обычный 6 2 3 36" xfId="41115"/>
    <cellStyle name="Обычный 6 2 3 36 2" xfId="41116"/>
    <cellStyle name="Обычный 6 2 3 37" xfId="41117"/>
    <cellStyle name="Обычный 6 2 3 37 2" xfId="41118"/>
    <cellStyle name="Обычный 6 2 3 38" xfId="41119"/>
    <cellStyle name="Обычный 6 2 3 4" xfId="41120"/>
    <cellStyle name="Обычный 6 2 3 4 2" xfId="41121"/>
    <cellStyle name="Обычный 6 2 3 5" xfId="41122"/>
    <cellStyle name="Обычный 6 2 3 5 2" xfId="41123"/>
    <cellStyle name="Обычный 6 2 3 6" xfId="41124"/>
    <cellStyle name="Обычный 6 2 3 6 2" xfId="41125"/>
    <cellStyle name="Обычный 6 2 3 7" xfId="41126"/>
    <cellStyle name="Обычный 6 2 3 7 2" xfId="41127"/>
    <cellStyle name="Обычный 6 2 3 8" xfId="41128"/>
    <cellStyle name="Обычный 6 2 3 8 2" xfId="41129"/>
    <cellStyle name="Обычный 6 2 3 9" xfId="6"/>
    <cellStyle name="Обычный 6 2 3 9 2" xfId="41130"/>
    <cellStyle name="Обычный 6 2 30" xfId="41131"/>
    <cellStyle name="Обычный 6 2 30 2" xfId="41132"/>
    <cellStyle name="Обычный 6 2 31" xfId="41133"/>
    <cellStyle name="Обычный 6 2 31 2" xfId="41134"/>
    <cellStyle name="Обычный 6 2 32" xfId="41135"/>
    <cellStyle name="Обычный 6 2 32 2" xfId="41136"/>
    <cellStyle name="Обычный 6 2 33" xfId="41137"/>
    <cellStyle name="Обычный 6 2 33 2" xfId="41138"/>
    <cellStyle name="Обычный 6 2 34" xfId="41139"/>
    <cellStyle name="Обычный 6 2 34 2" xfId="41140"/>
    <cellStyle name="Обычный 6 2 35" xfId="41141"/>
    <cellStyle name="Обычный 6 2 35 2" xfId="41142"/>
    <cellStyle name="Обычный 6 2 36" xfId="41143"/>
    <cellStyle name="Обычный 6 2 36 2" xfId="41144"/>
    <cellStyle name="Обычный 6 2 37" xfId="41145"/>
    <cellStyle name="Обычный 6 2 37 2" xfId="41146"/>
    <cellStyle name="Обычный 6 2 38" xfId="41147"/>
    <cellStyle name="Обычный 6 2 38 2" xfId="41148"/>
    <cellStyle name="Обычный 6 2 39" xfId="41149"/>
    <cellStyle name="Обычный 6 2 39 2" xfId="41150"/>
    <cellStyle name="Обычный 6 2 4" xfId="41151"/>
    <cellStyle name="Обычный 6 2 4 10" xfId="41152"/>
    <cellStyle name="Обычный 6 2 4 10 2" xfId="41153"/>
    <cellStyle name="Обычный 6 2 4 11" xfId="41154"/>
    <cellStyle name="Обычный 6 2 4 11 2" xfId="41155"/>
    <cellStyle name="Обычный 6 2 4 12" xfId="41156"/>
    <cellStyle name="Обычный 6 2 4 12 2" xfId="41157"/>
    <cellStyle name="Обычный 6 2 4 13" xfId="41158"/>
    <cellStyle name="Обычный 6 2 4 13 2" xfId="41159"/>
    <cellStyle name="Обычный 6 2 4 14" xfId="41160"/>
    <cellStyle name="Обычный 6 2 4 14 2" xfId="41161"/>
    <cellStyle name="Обычный 6 2 4 15" xfId="41162"/>
    <cellStyle name="Обычный 6 2 4 15 2" xfId="41163"/>
    <cellStyle name="Обычный 6 2 4 16" xfId="41164"/>
    <cellStyle name="Обычный 6 2 4 16 2" xfId="41165"/>
    <cellStyle name="Обычный 6 2 4 17" xfId="41166"/>
    <cellStyle name="Обычный 6 2 4 17 2" xfId="41167"/>
    <cellStyle name="Обычный 6 2 4 18" xfId="41168"/>
    <cellStyle name="Обычный 6 2 4 18 2" xfId="41169"/>
    <cellStyle name="Обычный 6 2 4 19" xfId="41170"/>
    <cellStyle name="Обычный 6 2 4 19 2" xfId="41171"/>
    <cellStyle name="Обычный 6 2 4 2" xfId="41172"/>
    <cellStyle name="Обычный 6 2 4 2 10" xfId="41173"/>
    <cellStyle name="Обычный 6 2 4 2 10 2" xfId="41174"/>
    <cellStyle name="Обычный 6 2 4 2 11" xfId="41175"/>
    <cellStyle name="Обычный 6 2 4 2 11 2" xfId="41176"/>
    <cellStyle name="Обычный 6 2 4 2 12" xfId="41177"/>
    <cellStyle name="Обычный 6 2 4 2 12 2" xfId="41178"/>
    <cellStyle name="Обычный 6 2 4 2 13" xfId="41179"/>
    <cellStyle name="Обычный 6 2 4 2 13 2" xfId="41180"/>
    <cellStyle name="Обычный 6 2 4 2 14" xfId="41181"/>
    <cellStyle name="Обычный 6 2 4 2 14 2" xfId="41182"/>
    <cellStyle name="Обычный 6 2 4 2 15" xfId="41183"/>
    <cellStyle name="Обычный 6 2 4 2 15 2" xfId="41184"/>
    <cellStyle name="Обычный 6 2 4 2 16" xfId="41185"/>
    <cellStyle name="Обычный 6 2 4 2 16 2" xfId="41186"/>
    <cellStyle name="Обычный 6 2 4 2 17" xfId="41187"/>
    <cellStyle name="Обычный 6 2 4 2 17 2" xfId="41188"/>
    <cellStyle name="Обычный 6 2 4 2 18" xfId="41189"/>
    <cellStyle name="Обычный 6 2 4 2 18 2" xfId="41190"/>
    <cellStyle name="Обычный 6 2 4 2 19" xfId="41191"/>
    <cellStyle name="Обычный 6 2 4 2 19 2" xfId="41192"/>
    <cellStyle name="Обычный 6 2 4 2 2" xfId="41193"/>
    <cellStyle name="Обычный 6 2 4 2 2 2" xfId="41194"/>
    <cellStyle name="Обычный 6 2 4 2 20" xfId="41195"/>
    <cellStyle name="Обычный 6 2 4 2 20 2" xfId="41196"/>
    <cellStyle name="Обычный 6 2 4 2 21" xfId="41197"/>
    <cellStyle name="Обычный 6 2 4 2 21 2" xfId="41198"/>
    <cellStyle name="Обычный 6 2 4 2 22" xfId="41199"/>
    <cellStyle name="Обычный 6 2 4 2 22 2" xfId="41200"/>
    <cellStyle name="Обычный 6 2 4 2 23" xfId="41201"/>
    <cellStyle name="Обычный 6 2 4 2 23 2" xfId="41202"/>
    <cellStyle name="Обычный 6 2 4 2 24" xfId="41203"/>
    <cellStyle name="Обычный 6 2 4 2 24 2" xfId="41204"/>
    <cellStyle name="Обычный 6 2 4 2 25" xfId="41205"/>
    <cellStyle name="Обычный 6 2 4 2 25 2" xfId="41206"/>
    <cellStyle name="Обычный 6 2 4 2 26" xfId="41207"/>
    <cellStyle name="Обычный 6 2 4 2 26 2" xfId="41208"/>
    <cellStyle name="Обычный 6 2 4 2 27" xfId="41209"/>
    <cellStyle name="Обычный 6 2 4 2 27 2" xfId="41210"/>
    <cellStyle name="Обычный 6 2 4 2 28" xfId="41211"/>
    <cellStyle name="Обычный 6 2 4 2 28 2" xfId="41212"/>
    <cellStyle name="Обычный 6 2 4 2 29" xfId="41213"/>
    <cellStyle name="Обычный 6 2 4 2 29 2" xfId="41214"/>
    <cellStyle name="Обычный 6 2 4 2 3" xfId="41215"/>
    <cellStyle name="Обычный 6 2 4 2 3 2" xfId="41216"/>
    <cellStyle name="Обычный 6 2 4 2 30" xfId="41217"/>
    <cellStyle name="Обычный 6 2 4 2 30 2" xfId="41218"/>
    <cellStyle name="Обычный 6 2 4 2 31" xfId="41219"/>
    <cellStyle name="Обычный 6 2 4 2 31 2" xfId="41220"/>
    <cellStyle name="Обычный 6 2 4 2 32" xfId="41221"/>
    <cellStyle name="Обычный 6 2 4 2 32 2" xfId="41222"/>
    <cellStyle name="Обычный 6 2 4 2 33" xfId="41223"/>
    <cellStyle name="Обычный 6 2 4 2 33 2" xfId="41224"/>
    <cellStyle name="Обычный 6 2 4 2 34" xfId="41225"/>
    <cellStyle name="Обычный 6 2 4 2 34 2" xfId="41226"/>
    <cellStyle name="Обычный 6 2 4 2 35" xfId="41227"/>
    <cellStyle name="Обычный 6 2 4 2 4" xfId="41228"/>
    <cellStyle name="Обычный 6 2 4 2 4 2" xfId="41229"/>
    <cellStyle name="Обычный 6 2 4 2 5" xfId="41230"/>
    <cellStyle name="Обычный 6 2 4 2 5 2" xfId="41231"/>
    <cellStyle name="Обычный 6 2 4 2 6" xfId="41232"/>
    <cellStyle name="Обычный 6 2 4 2 6 2" xfId="41233"/>
    <cellStyle name="Обычный 6 2 4 2 7" xfId="41234"/>
    <cellStyle name="Обычный 6 2 4 2 7 2" xfId="41235"/>
    <cellStyle name="Обычный 6 2 4 2 8" xfId="41236"/>
    <cellStyle name="Обычный 6 2 4 2 8 2" xfId="41237"/>
    <cellStyle name="Обычный 6 2 4 2 9" xfId="41238"/>
    <cellStyle name="Обычный 6 2 4 2 9 2" xfId="41239"/>
    <cellStyle name="Обычный 6 2 4 20" xfId="41240"/>
    <cellStyle name="Обычный 6 2 4 20 2" xfId="41241"/>
    <cellStyle name="Обычный 6 2 4 21" xfId="41242"/>
    <cellStyle name="Обычный 6 2 4 21 2" xfId="41243"/>
    <cellStyle name="Обычный 6 2 4 22" xfId="41244"/>
    <cellStyle name="Обычный 6 2 4 22 2" xfId="41245"/>
    <cellStyle name="Обычный 6 2 4 23" xfId="41246"/>
    <cellStyle name="Обычный 6 2 4 23 2" xfId="41247"/>
    <cellStyle name="Обычный 6 2 4 24" xfId="41248"/>
    <cellStyle name="Обычный 6 2 4 24 2" xfId="41249"/>
    <cellStyle name="Обычный 6 2 4 25" xfId="41250"/>
    <cellStyle name="Обычный 6 2 4 25 2" xfId="41251"/>
    <cellStyle name="Обычный 6 2 4 26" xfId="41252"/>
    <cellStyle name="Обычный 6 2 4 26 2" xfId="41253"/>
    <cellStyle name="Обычный 6 2 4 27" xfId="41254"/>
    <cellStyle name="Обычный 6 2 4 27 2" xfId="41255"/>
    <cellStyle name="Обычный 6 2 4 28" xfId="41256"/>
    <cellStyle name="Обычный 6 2 4 28 2" xfId="41257"/>
    <cellStyle name="Обычный 6 2 4 29" xfId="41258"/>
    <cellStyle name="Обычный 6 2 4 29 2" xfId="41259"/>
    <cellStyle name="Обычный 6 2 4 3" xfId="41260"/>
    <cellStyle name="Обычный 6 2 4 3 2" xfId="41261"/>
    <cellStyle name="Обычный 6 2 4 30" xfId="41262"/>
    <cellStyle name="Обычный 6 2 4 30 2" xfId="41263"/>
    <cellStyle name="Обычный 6 2 4 31" xfId="41264"/>
    <cellStyle name="Обычный 6 2 4 31 2" xfId="41265"/>
    <cellStyle name="Обычный 6 2 4 32" xfId="41266"/>
    <cellStyle name="Обычный 6 2 4 32 2" xfId="41267"/>
    <cellStyle name="Обычный 6 2 4 33" xfId="41268"/>
    <cellStyle name="Обычный 6 2 4 33 2" xfId="41269"/>
    <cellStyle name="Обычный 6 2 4 34" xfId="41270"/>
    <cellStyle name="Обычный 6 2 4 34 2" xfId="41271"/>
    <cellStyle name="Обычный 6 2 4 35" xfId="41272"/>
    <cellStyle name="Обычный 6 2 4 35 2" xfId="41273"/>
    <cellStyle name="Обычный 6 2 4 36" xfId="41274"/>
    <cellStyle name="Обычный 6 2 4 36 2" xfId="41275"/>
    <cellStyle name="Обычный 6 2 4 37" xfId="41276"/>
    <cellStyle name="Обычный 6 2 4 4" xfId="41277"/>
    <cellStyle name="Обычный 6 2 4 4 2" xfId="41278"/>
    <cellStyle name="Обычный 6 2 4 5" xfId="41279"/>
    <cellStyle name="Обычный 6 2 4 5 2" xfId="41280"/>
    <cellStyle name="Обычный 6 2 4 6" xfId="41281"/>
    <cellStyle name="Обычный 6 2 4 6 2" xfId="41282"/>
    <cellStyle name="Обычный 6 2 4 7" xfId="41283"/>
    <cellStyle name="Обычный 6 2 4 7 2" xfId="41284"/>
    <cellStyle name="Обычный 6 2 4 8" xfId="41285"/>
    <cellStyle name="Обычный 6 2 4 8 2" xfId="41286"/>
    <cellStyle name="Обычный 6 2 4 9" xfId="41287"/>
    <cellStyle name="Обычный 6 2 4 9 2" xfId="41288"/>
    <cellStyle name="Обычный 6 2 40" xfId="41289"/>
    <cellStyle name="Обычный 6 2 40 2" xfId="41290"/>
    <cellStyle name="Обычный 6 2 41" xfId="41291"/>
    <cellStyle name="Обычный 6 2 5" xfId="41292"/>
    <cellStyle name="Обычный 6 2 5 10" xfId="41293"/>
    <cellStyle name="Обычный 6 2 5 10 2" xfId="41294"/>
    <cellStyle name="Обычный 6 2 5 11" xfId="41295"/>
    <cellStyle name="Обычный 6 2 5 11 2" xfId="41296"/>
    <cellStyle name="Обычный 6 2 5 12" xfId="41297"/>
    <cellStyle name="Обычный 6 2 5 12 2" xfId="41298"/>
    <cellStyle name="Обычный 6 2 5 13" xfId="41299"/>
    <cellStyle name="Обычный 6 2 5 13 2" xfId="41300"/>
    <cellStyle name="Обычный 6 2 5 14" xfId="41301"/>
    <cellStyle name="Обычный 6 2 5 14 2" xfId="41302"/>
    <cellStyle name="Обычный 6 2 5 15" xfId="41303"/>
    <cellStyle name="Обычный 6 2 5 15 2" xfId="41304"/>
    <cellStyle name="Обычный 6 2 5 16" xfId="41305"/>
    <cellStyle name="Обычный 6 2 5 16 2" xfId="41306"/>
    <cellStyle name="Обычный 6 2 5 17" xfId="41307"/>
    <cellStyle name="Обычный 6 2 5 17 2" xfId="41308"/>
    <cellStyle name="Обычный 6 2 5 18" xfId="41309"/>
    <cellStyle name="Обычный 6 2 5 18 2" xfId="41310"/>
    <cellStyle name="Обычный 6 2 5 19" xfId="41311"/>
    <cellStyle name="Обычный 6 2 5 19 2" xfId="41312"/>
    <cellStyle name="Обычный 6 2 5 2" xfId="41313"/>
    <cellStyle name="Обычный 6 2 5 2 10" xfId="41314"/>
    <cellStyle name="Обычный 6 2 5 2 10 2" xfId="41315"/>
    <cellStyle name="Обычный 6 2 5 2 11" xfId="41316"/>
    <cellStyle name="Обычный 6 2 5 2 11 2" xfId="41317"/>
    <cellStyle name="Обычный 6 2 5 2 12" xfId="41318"/>
    <cellStyle name="Обычный 6 2 5 2 12 2" xfId="41319"/>
    <cellStyle name="Обычный 6 2 5 2 13" xfId="41320"/>
    <cellStyle name="Обычный 6 2 5 2 13 2" xfId="41321"/>
    <cellStyle name="Обычный 6 2 5 2 14" xfId="41322"/>
    <cellStyle name="Обычный 6 2 5 2 14 2" xfId="41323"/>
    <cellStyle name="Обычный 6 2 5 2 15" xfId="41324"/>
    <cellStyle name="Обычный 6 2 5 2 15 2" xfId="41325"/>
    <cellStyle name="Обычный 6 2 5 2 16" xfId="41326"/>
    <cellStyle name="Обычный 6 2 5 2 16 2" xfId="41327"/>
    <cellStyle name="Обычный 6 2 5 2 17" xfId="41328"/>
    <cellStyle name="Обычный 6 2 5 2 17 2" xfId="41329"/>
    <cellStyle name="Обычный 6 2 5 2 18" xfId="41330"/>
    <cellStyle name="Обычный 6 2 5 2 18 2" xfId="41331"/>
    <cellStyle name="Обычный 6 2 5 2 19" xfId="41332"/>
    <cellStyle name="Обычный 6 2 5 2 19 2" xfId="41333"/>
    <cellStyle name="Обычный 6 2 5 2 2" xfId="41334"/>
    <cellStyle name="Обычный 6 2 5 2 2 2" xfId="41335"/>
    <cellStyle name="Обычный 6 2 5 2 20" xfId="41336"/>
    <cellStyle name="Обычный 6 2 5 2 20 2" xfId="41337"/>
    <cellStyle name="Обычный 6 2 5 2 21" xfId="41338"/>
    <cellStyle name="Обычный 6 2 5 2 21 2" xfId="41339"/>
    <cellStyle name="Обычный 6 2 5 2 22" xfId="41340"/>
    <cellStyle name="Обычный 6 2 5 2 22 2" xfId="41341"/>
    <cellStyle name="Обычный 6 2 5 2 23" xfId="41342"/>
    <cellStyle name="Обычный 6 2 5 2 23 2" xfId="41343"/>
    <cellStyle name="Обычный 6 2 5 2 24" xfId="41344"/>
    <cellStyle name="Обычный 6 2 5 2 24 2" xfId="41345"/>
    <cellStyle name="Обычный 6 2 5 2 25" xfId="41346"/>
    <cellStyle name="Обычный 6 2 5 2 25 2" xfId="41347"/>
    <cellStyle name="Обычный 6 2 5 2 26" xfId="41348"/>
    <cellStyle name="Обычный 6 2 5 2 26 2" xfId="41349"/>
    <cellStyle name="Обычный 6 2 5 2 27" xfId="41350"/>
    <cellStyle name="Обычный 6 2 5 2 27 2" xfId="41351"/>
    <cellStyle name="Обычный 6 2 5 2 28" xfId="41352"/>
    <cellStyle name="Обычный 6 2 5 2 28 2" xfId="41353"/>
    <cellStyle name="Обычный 6 2 5 2 29" xfId="41354"/>
    <cellStyle name="Обычный 6 2 5 2 29 2" xfId="41355"/>
    <cellStyle name="Обычный 6 2 5 2 3" xfId="41356"/>
    <cellStyle name="Обычный 6 2 5 2 3 2" xfId="41357"/>
    <cellStyle name="Обычный 6 2 5 2 30" xfId="41358"/>
    <cellStyle name="Обычный 6 2 5 2 30 2" xfId="41359"/>
    <cellStyle name="Обычный 6 2 5 2 31" xfId="41360"/>
    <cellStyle name="Обычный 6 2 5 2 31 2" xfId="41361"/>
    <cellStyle name="Обычный 6 2 5 2 32" xfId="41362"/>
    <cellStyle name="Обычный 6 2 5 2 32 2" xfId="41363"/>
    <cellStyle name="Обычный 6 2 5 2 33" xfId="41364"/>
    <cellStyle name="Обычный 6 2 5 2 33 2" xfId="41365"/>
    <cellStyle name="Обычный 6 2 5 2 34" xfId="41366"/>
    <cellStyle name="Обычный 6 2 5 2 34 2" xfId="41367"/>
    <cellStyle name="Обычный 6 2 5 2 35" xfId="41368"/>
    <cellStyle name="Обычный 6 2 5 2 4" xfId="41369"/>
    <cellStyle name="Обычный 6 2 5 2 4 2" xfId="41370"/>
    <cellStyle name="Обычный 6 2 5 2 5" xfId="41371"/>
    <cellStyle name="Обычный 6 2 5 2 5 2" xfId="41372"/>
    <cellStyle name="Обычный 6 2 5 2 6" xfId="41373"/>
    <cellStyle name="Обычный 6 2 5 2 6 2" xfId="41374"/>
    <cellStyle name="Обычный 6 2 5 2 7" xfId="41375"/>
    <cellStyle name="Обычный 6 2 5 2 7 2" xfId="41376"/>
    <cellStyle name="Обычный 6 2 5 2 8" xfId="41377"/>
    <cellStyle name="Обычный 6 2 5 2 8 2" xfId="41378"/>
    <cellStyle name="Обычный 6 2 5 2 9" xfId="41379"/>
    <cellStyle name="Обычный 6 2 5 2 9 2" xfId="41380"/>
    <cellStyle name="Обычный 6 2 5 20" xfId="41381"/>
    <cellStyle name="Обычный 6 2 5 20 2" xfId="41382"/>
    <cellStyle name="Обычный 6 2 5 21" xfId="41383"/>
    <cellStyle name="Обычный 6 2 5 21 2" xfId="41384"/>
    <cellStyle name="Обычный 6 2 5 22" xfId="41385"/>
    <cellStyle name="Обычный 6 2 5 22 2" xfId="41386"/>
    <cellStyle name="Обычный 6 2 5 23" xfId="41387"/>
    <cellStyle name="Обычный 6 2 5 23 2" xfId="41388"/>
    <cellStyle name="Обычный 6 2 5 24" xfId="41389"/>
    <cellStyle name="Обычный 6 2 5 24 2" xfId="41390"/>
    <cellStyle name="Обычный 6 2 5 25" xfId="41391"/>
    <cellStyle name="Обычный 6 2 5 25 2" xfId="41392"/>
    <cellStyle name="Обычный 6 2 5 26" xfId="41393"/>
    <cellStyle name="Обычный 6 2 5 26 2" xfId="41394"/>
    <cellStyle name="Обычный 6 2 5 27" xfId="41395"/>
    <cellStyle name="Обычный 6 2 5 27 2" xfId="41396"/>
    <cellStyle name="Обычный 6 2 5 28" xfId="41397"/>
    <cellStyle name="Обычный 6 2 5 28 2" xfId="41398"/>
    <cellStyle name="Обычный 6 2 5 29" xfId="41399"/>
    <cellStyle name="Обычный 6 2 5 29 2" xfId="41400"/>
    <cellStyle name="Обычный 6 2 5 3" xfId="41401"/>
    <cellStyle name="Обычный 6 2 5 3 2" xfId="41402"/>
    <cellStyle name="Обычный 6 2 5 30" xfId="41403"/>
    <cellStyle name="Обычный 6 2 5 30 2" xfId="41404"/>
    <cellStyle name="Обычный 6 2 5 31" xfId="41405"/>
    <cellStyle name="Обычный 6 2 5 31 2" xfId="41406"/>
    <cellStyle name="Обычный 6 2 5 32" xfId="41407"/>
    <cellStyle name="Обычный 6 2 5 32 2" xfId="41408"/>
    <cellStyle name="Обычный 6 2 5 33" xfId="41409"/>
    <cellStyle name="Обычный 6 2 5 33 2" xfId="41410"/>
    <cellStyle name="Обычный 6 2 5 34" xfId="41411"/>
    <cellStyle name="Обычный 6 2 5 34 2" xfId="41412"/>
    <cellStyle name="Обычный 6 2 5 35" xfId="41413"/>
    <cellStyle name="Обычный 6 2 5 35 2" xfId="41414"/>
    <cellStyle name="Обычный 6 2 5 36" xfId="41415"/>
    <cellStyle name="Обычный 6 2 5 36 2" xfId="41416"/>
    <cellStyle name="Обычный 6 2 5 37" xfId="41417"/>
    <cellStyle name="Обычный 6 2 5 4" xfId="41418"/>
    <cellStyle name="Обычный 6 2 5 4 2" xfId="41419"/>
    <cellStyle name="Обычный 6 2 5 5" xfId="41420"/>
    <cellStyle name="Обычный 6 2 5 5 2" xfId="41421"/>
    <cellStyle name="Обычный 6 2 5 6" xfId="41422"/>
    <cellStyle name="Обычный 6 2 5 6 2" xfId="41423"/>
    <cellStyle name="Обычный 6 2 5 7" xfId="41424"/>
    <cellStyle name="Обычный 6 2 5 7 2" xfId="41425"/>
    <cellStyle name="Обычный 6 2 5 8" xfId="41426"/>
    <cellStyle name="Обычный 6 2 5 8 2" xfId="41427"/>
    <cellStyle name="Обычный 6 2 5 9" xfId="41428"/>
    <cellStyle name="Обычный 6 2 5 9 2" xfId="41429"/>
    <cellStyle name="Обычный 6 2 6" xfId="41430"/>
    <cellStyle name="Обычный 6 2 6 10" xfId="41431"/>
    <cellStyle name="Обычный 6 2 6 10 2" xfId="41432"/>
    <cellStyle name="Обычный 6 2 6 11" xfId="41433"/>
    <cellStyle name="Обычный 6 2 6 11 2" xfId="41434"/>
    <cellStyle name="Обычный 6 2 6 12" xfId="41435"/>
    <cellStyle name="Обычный 6 2 6 12 2" xfId="41436"/>
    <cellStyle name="Обычный 6 2 6 13" xfId="41437"/>
    <cellStyle name="Обычный 6 2 6 13 2" xfId="41438"/>
    <cellStyle name="Обычный 6 2 6 14" xfId="41439"/>
    <cellStyle name="Обычный 6 2 6 14 2" xfId="41440"/>
    <cellStyle name="Обычный 6 2 6 15" xfId="41441"/>
    <cellStyle name="Обычный 6 2 6 15 2" xfId="41442"/>
    <cellStyle name="Обычный 6 2 6 16" xfId="41443"/>
    <cellStyle name="Обычный 6 2 6 16 2" xfId="41444"/>
    <cellStyle name="Обычный 6 2 6 17" xfId="41445"/>
    <cellStyle name="Обычный 6 2 6 17 2" xfId="41446"/>
    <cellStyle name="Обычный 6 2 6 18" xfId="41447"/>
    <cellStyle name="Обычный 6 2 6 18 2" xfId="41448"/>
    <cellStyle name="Обычный 6 2 6 19" xfId="41449"/>
    <cellStyle name="Обычный 6 2 6 19 2" xfId="41450"/>
    <cellStyle name="Обычный 6 2 6 2" xfId="41451"/>
    <cellStyle name="Обычный 6 2 6 2 2" xfId="41452"/>
    <cellStyle name="Обычный 6 2 6 20" xfId="41453"/>
    <cellStyle name="Обычный 6 2 6 20 2" xfId="41454"/>
    <cellStyle name="Обычный 6 2 6 21" xfId="41455"/>
    <cellStyle name="Обычный 6 2 6 21 2" xfId="41456"/>
    <cellStyle name="Обычный 6 2 6 22" xfId="41457"/>
    <cellStyle name="Обычный 6 2 6 22 2" xfId="41458"/>
    <cellStyle name="Обычный 6 2 6 23" xfId="41459"/>
    <cellStyle name="Обычный 6 2 6 23 2" xfId="41460"/>
    <cellStyle name="Обычный 6 2 6 24" xfId="41461"/>
    <cellStyle name="Обычный 6 2 6 24 2" xfId="41462"/>
    <cellStyle name="Обычный 6 2 6 25" xfId="41463"/>
    <cellStyle name="Обычный 6 2 6 25 2" xfId="41464"/>
    <cellStyle name="Обычный 6 2 6 26" xfId="41465"/>
    <cellStyle name="Обычный 6 2 6 26 2" xfId="41466"/>
    <cellStyle name="Обычный 6 2 6 27" xfId="41467"/>
    <cellStyle name="Обычный 6 2 6 27 2" xfId="41468"/>
    <cellStyle name="Обычный 6 2 6 28" xfId="41469"/>
    <cellStyle name="Обычный 6 2 6 28 2" xfId="41470"/>
    <cellStyle name="Обычный 6 2 6 29" xfId="41471"/>
    <cellStyle name="Обычный 6 2 6 29 2" xfId="41472"/>
    <cellStyle name="Обычный 6 2 6 3" xfId="41473"/>
    <cellStyle name="Обычный 6 2 6 3 2" xfId="41474"/>
    <cellStyle name="Обычный 6 2 6 30" xfId="41475"/>
    <cellStyle name="Обычный 6 2 6 30 2" xfId="41476"/>
    <cellStyle name="Обычный 6 2 6 31" xfId="41477"/>
    <cellStyle name="Обычный 6 2 6 31 2" xfId="41478"/>
    <cellStyle name="Обычный 6 2 6 32" xfId="41479"/>
    <cellStyle name="Обычный 6 2 6 32 2" xfId="41480"/>
    <cellStyle name="Обычный 6 2 6 33" xfId="41481"/>
    <cellStyle name="Обычный 6 2 6 33 2" xfId="41482"/>
    <cellStyle name="Обычный 6 2 6 34" xfId="41483"/>
    <cellStyle name="Обычный 6 2 6 34 2" xfId="41484"/>
    <cellStyle name="Обычный 6 2 6 35" xfId="41485"/>
    <cellStyle name="Обычный 6 2 6 4" xfId="41486"/>
    <cellStyle name="Обычный 6 2 6 4 2" xfId="41487"/>
    <cellStyle name="Обычный 6 2 6 5" xfId="41488"/>
    <cellStyle name="Обычный 6 2 6 5 2" xfId="41489"/>
    <cellStyle name="Обычный 6 2 6 6" xfId="41490"/>
    <cellStyle name="Обычный 6 2 6 6 2" xfId="41491"/>
    <cellStyle name="Обычный 6 2 6 7" xfId="41492"/>
    <cellStyle name="Обычный 6 2 6 7 2" xfId="41493"/>
    <cellStyle name="Обычный 6 2 6 8" xfId="41494"/>
    <cellStyle name="Обычный 6 2 6 8 2" xfId="41495"/>
    <cellStyle name="Обычный 6 2 6 9" xfId="41496"/>
    <cellStyle name="Обычный 6 2 6 9 2" xfId="41497"/>
    <cellStyle name="Обычный 6 2 7" xfId="41498"/>
    <cellStyle name="Обычный 6 2 7 2" xfId="41499"/>
    <cellStyle name="Обычный 6 2 8" xfId="41500"/>
    <cellStyle name="Обычный 6 2 8 2" xfId="41501"/>
    <cellStyle name="Обычный 6 2 9" xfId="41502"/>
    <cellStyle name="Обычный 6 2 9 2" xfId="41503"/>
    <cellStyle name="Обычный 6 3" xfId="41504"/>
    <cellStyle name="Обычный 6 3 10" xfId="41505"/>
    <cellStyle name="Обычный 6 3 10 2" xfId="41506"/>
    <cellStyle name="Обычный 6 3 11" xfId="41507"/>
    <cellStyle name="Обычный 6 3 11 2" xfId="41508"/>
    <cellStyle name="Обычный 6 3 12" xfId="41509"/>
    <cellStyle name="Обычный 6 3 12 2" xfId="41510"/>
    <cellStyle name="Обычный 6 3 13" xfId="41511"/>
    <cellStyle name="Обычный 6 3 13 2" xfId="41512"/>
    <cellStyle name="Обычный 6 3 14" xfId="41513"/>
    <cellStyle name="Обычный 6 3 14 2" xfId="41514"/>
    <cellStyle name="Обычный 6 3 15" xfId="41515"/>
    <cellStyle name="Обычный 6 3 15 2" xfId="41516"/>
    <cellStyle name="Обычный 6 3 16" xfId="41517"/>
    <cellStyle name="Обычный 6 3 16 2" xfId="41518"/>
    <cellStyle name="Обычный 6 3 17" xfId="41519"/>
    <cellStyle name="Обычный 6 3 17 2" xfId="41520"/>
    <cellStyle name="Обычный 6 3 18" xfId="41521"/>
    <cellStyle name="Обычный 6 3 18 2" xfId="41522"/>
    <cellStyle name="Обычный 6 3 19" xfId="41523"/>
    <cellStyle name="Обычный 6 3 19 2" xfId="41524"/>
    <cellStyle name="Обычный 6 3 2" xfId="41525"/>
    <cellStyle name="Обычный 6 3 2 10" xfId="41526"/>
    <cellStyle name="Обычный 6 3 2 10 2" xfId="41527"/>
    <cellStyle name="Обычный 6 3 2 11" xfId="41528"/>
    <cellStyle name="Обычный 6 3 2 11 2" xfId="41529"/>
    <cellStyle name="Обычный 6 3 2 12" xfId="41530"/>
    <cellStyle name="Обычный 6 3 2 12 2" xfId="41531"/>
    <cellStyle name="Обычный 6 3 2 13" xfId="41532"/>
    <cellStyle name="Обычный 6 3 2 13 2" xfId="41533"/>
    <cellStyle name="Обычный 6 3 2 14" xfId="41534"/>
    <cellStyle name="Обычный 6 3 2 14 2" xfId="41535"/>
    <cellStyle name="Обычный 6 3 2 15" xfId="41536"/>
    <cellStyle name="Обычный 6 3 2 15 2" xfId="41537"/>
    <cellStyle name="Обычный 6 3 2 16" xfId="41538"/>
    <cellStyle name="Обычный 6 3 2 16 2" xfId="41539"/>
    <cellStyle name="Обычный 6 3 2 17" xfId="41540"/>
    <cellStyle name="Обычный 6 3 2 17 2" xfId="41541"/>
    <cellStyle name="Обычный 6 3 2 18" xfId="41542"/>
    <cellStyle name="Обычный 6 3 2 18 2" xfId="41543"/>
    <cellStyle name="Обычный 6 3 2 19" xfId="41544"/>
    <cellStyle name="Обычный 6 3 2 19 2" xfId="41545"/>
    <cellStyle name="Обычный 6 3 2 2" xfId="41546"/>
    <cellStyle name="Обычный 6 3 2 2 10" xfId="41547"/>
    <cellStyle name="Обычный 6 3 2 2 10 2" xfId="41548"/>
    <cellStyle name="Обычный 6 3 2 2 11" xfId="41549"/>
    <cellStyle name="Обычный 6 3 2 2 11 2" xfId="41550"/>
    <cellStyle name="Обычный 6 3 2 2 12" xfId="41551"/>
    <cellStyle name="Обычный 6 3 2 2 12 2" xfId="41552"/>
    <cellStyle name="Обычный 6 3 2 2 13" xfId="41553"/>
    <cellStyle name="Обычный 6 3 2 2 13 2" xfId="41554"/>
    <cellStyle name="Обычный 6 3 2 2 14" xfId="41555"/>
    <cellStyle name="Обычный 6 3 2 2 14 2" xfId="41556"/>
    <cellStyle name="Обычный 6 3 2 2 15" xfId="41557"/>
    <cellStyle name="Обычный 6 3 2 2 15 2" xfId="41558"/>
    <cellStyle name="Обычный 6 3 2 2 16" xfId="41559"/>
    <cellStyle name="Обычный 6 3 2 2 16 2" xfId="41560"/>
    <cellStyle name="Обычный 6 3 2 2 17" xfId="41561"/>
    <cellStyle name="Обычный 6 3 2 2 17 2" xfId="41562"/>
    <cellStyle name="Обычный 6 3 2 2 18" xfId="41563"/>
    <cellStyle name="Обычный 6 3 2 2 18 2" xfId="41564"/>
    <cellStyle name="Обычный 6 3 2 2 19" xfId="41565"/>
    <cellStyle name="Обычный 6 3 2 2 19 2" xfId="41566"/>
    <cellStyle name="Обычный 6 3 2 2 2" xfId="41567"/>
    <cellStyle name="Обычный 6 3 2 2 2 2" xfId="41568"/>
    <cellStyle name="Обычный 6 3 2 2 20" xfId="41569"/>
    <cellStyle name="Обычный 6 3 2 2 20 2" xfId="41570"/>
    <cellStyle name="Обычный 6 3 2 2 21" xfId="41571"/>
    <cellStyle name="Обычный 6 3 2 2 21 2" xfId="41572"/>
    <cellStyle name="Обычный 6 3 2 2 22" xfId="41573"/>
    <cellStyle name="Обычный 6 3 2 2 22 2" xfId="41574"/>
    <cellStyle name="Обычный 6 3 2 2 23" xfId="41575"/>
    <cellStyle name="Обычный 6 3 2 2 23 2" xfId="41576"/>
    <cellStyle name="Обычный 6 3 2 2 24" xfId="41577"/>
    <cellStyle name="Обычный 6 3 2 2 24 2" xfId="41578"/>
    <cellStyle name="Обычный 6 3 2 2 25" xfId="41579"/>
    <cellStyle name="Обычный 6 3 2 2 25 2" xfId="41580"/>
    <cellStyle name="Обычный 6 3 2 2 26" xfId="41581"/>
    <cellStyle name="Обычный 6 3 2 2 26 2" xfId="41582"/>
    <cellStyle name="Обычный 6 3 2 2 27" xfId="41583"/>
    <cellStyle name="Обычный 6 3 2 2 27 2" xfId="41584"/>
    <cellStyle name="Обычный 6 3 2 2 28" xfId="41585"/>
    <cellStyle name="Обычный 6 3 2 2 28 2" xfId="41586"/>
    <cellStyle name="Обычный 6 3 2 2 29" xfId="41587"/>
    <cellStyle name="Обычный 6 3 2 2 29 2" xfId="41588"/>
    <cellStyle name="Обычный 6 3 2 2 3" xfId="41589"/>
    <cellStyle name="Обычный 6 3 2 2 3 2" xfId="41590"/>
    <cellStyle name="Обычный 6 3 2 2 30" xfId="41591"/>
    <cellStyle name="Обычный 6 3 2 2 30 2" xfId="41592"/>
    <cellStyle name="Обычный 6 3 2 2 31" xfId="41593"/>
    <cellStyle name="Обычный 6 3 2 2 31 2" xfId="41594"/>
    <cellStyle name="Обычный 6 3 2 2 32" xfId="41595"/>
    <cellStyle name="Обычный 6 3 2 2 32 2" xfId="41596"/>
    <cellStyle name="Обычный 6 3 2 2 33" xfId="41597"/>
    <cellStyle name="Обычный 6 3 2 2 33 2" xfId="41598"/>
    <cellStyle name="Обычный 6 3 2 2 34" xfId="41599"/>
    <cellStyle name="Обычный 6 3 2 2 34 2" xfId="41600"/>
    <cellStyle name="Обычный 6 3 2 2 35" xfId="41601"/>
    <cellStyle name="Обычный 6 3 2 2 4" xfId="41602"/>
    <cellStyle name="Обычный 6 3 2 2 4 2" xfId="41603"/>
    <cellStyle name="Обычный 6 3 2 2 5" xfId="41604"/>
    <cellStyle name="Обычный 6 3 2 2 5 2" xfId="41605"/>
    <cellStyle name="Обычный 6 3 2 2 6" xfId="41606"/>
    <cellStyle name="Обычный 6 3 2 2 6 2" xfId="41607"/>
    <cellStyle name="Обычный 6 3 2 2 7" xfId="41608"/>
    <cellStyle name="Обычный 6 3 2 2 7 2" xfId="41609"/>
    <cellStyle name="Обычный 6 3 2 2 8" xfId="41610"/>
    <cellStyle name="Обычный 6 3 2 2 8 2" xfId="41611"/>
    <cellStyle name="Обычный 6 3 2 2 9" xfId="41612"/>
    <cellStyle name="Обычный 6 3 2 2 9 2" xfId="41613"/>
    <cellStyle name="Обычный 6 3 2 20" xfId="41614"/>
    <cellStyle name="Обычный 6 3 2 20 2" xfId="41615"/>
    <cellStyle name="Обычный 6 3 2 21" xfId="41616"/>
    <cellStyle name="Обычный 6 3 2 21 2" xfId="41617"/>
    <cellStyle name="Обычный 6 3 2 22" xfId="41618"/>
    <cellStyle name="Обычный 6 3 2 22 2" xfId="41619"/>
    <cellStyle name="Обычный 6 3 2 23" xfId="41620"/>
    <cellStyle name="Обычный 6 3 2 23 2" xfId="41621"/>
    <cellStyle name="Обычный 6 3 2 24" xfId="41622"/>
    <cellStyle name="Обычный 6 3 2 24 2" xfId="41623"/>
    <cellStyle name="Обычный 6 3 2 25" xfId="41624"/>
    <cellStyle name="Обычный 6 3 2 25 2" xfId="41625"/>
    <cellStyle name="Обычный 6 3 2 26" xfId="41626"/>
    <cellStyle name="Обычный 6 3 2 26 2" xfId="41627"/>
    <cellStyle name="Обычный 6 3 2 27" xfId="41628"/>
    <cellStyle name="Обычный 6 3 2 27 2" xfId="41629"/>
    <cellStyle name="Обычный 6 3 2 28" xfId="41630"/>
    <cellStyle name="Обычный 6 3 2 28 2" xfId="41631"/>
    <cellStyle name="Обычный 6 3 2 29" xfId="41632"/>
    <cellStyle name="Обычный 6 3 2 29 2" xfId="41633"/>
    <cellStyle name="Обычный 6 3 2 3" xfId="41634"/>
    <cellStyle name="Обычный 6 3 2 3 2" xfId="41635"/>
    <cellStyle name="Обычный 6 3 2 30" xfId="41636"/>
    <cellStyle name="Обычный 6 3 2 30 2" xfId="41637"/>
    <cellStyle name="Обычный 6 3 2 31" xfId="41638"/>
    <cellStyle name="Обычный 6 3 2 31 2" xfId="41639"/>
    <cellStyle name="Обычный 6 3 2 32" xfId="41640"/>
    <cellStyle name="Обычный 6 3 2 32 2" xfId="41641"/>
    <cellStyle name="Обычный 6 3 2 33" xfId="41642"/>
    <cellStyle name="Обычный 6 3 2 33 2" xfId="41643"/>
    <cellStyle name="Обычный 6 3 2 34" xfId="41644"/>
    <cellStyle name="Обычный 6 3 2 34 2" xfId="41645"/>
    <cellStyle name="Обычный 6 3 2 35" xfId="41646"/>
    <cellStyle name="Обычный 6 3 2 35 2" xfId="41647"/>
    <cellStyle name="Обычный 6 3 2 36" xfId="41648"/>
    <cellStyle name="Обычный 6 3 2 36 2" xfId="41649"/>
    <cellStyle name="Обычный 6 3 2 37" xfId="41650"/>
    <cellStyle name="Обычный 6 3 2 4" xfId="41651"/>
    <cellStyle name="Обычный 6 3 2 4 2" xfId="41652"/>
    <cellStyle name="Обычный 6 3 2 5" xfId="41653"/>
    <cellStyle name="Обычный 6 3 2 5 2" xfId="41654"/>
    <cellStyle name="Обычный 6 3 2 6" xfId="41655"/>
    <cellStyle name="Обычный 6 3 2 6 2" xfId="41656"/>
    <cellStyle name="Обычный 6 3 2 7" xfId="41657"/>
    <cellStyle name="Обычный 6 3 2 7 2" xfId="41658"/>
    <cellStyle name="Обычный 6 3 2 8" xfId="41659"/>
    <cellStyle name="Обычный 6 3 2 8 2" xfId="41660"/>
    <cellStyle name="Обычный 6 3 2 9" xfId="41661"/>
    <cellStyle name="Обычный 6 3 2 9 2" xfId="41662"/>
    <cellStyle name="Обычный 6 3 20" xfId="41663"/>
    <cellStyle name="Обычный 6 3 20 2" xfId="41664"/>
    <cellStyle name="Обычный 6 3 21" xfId="41665"/>
    <cellStyle name="Обычный 6 3 21 2" xfId="41666"/>
    <cellStyle name="Обычный 6 3 22" xfId="41667"/>
    <cellStyle name="Обычный 6 3 22 2" xfId="41668"/>
    <cellStyle name="Обычный 6 3 23" xfId="41669"/>
    <cellStyle name="Обычный 6 3 23 2" xfId="41670"/>
    <cellStyle name="Обычный 6 3 24" xfId="41671"/>
    <cellStyle name="Обычный 6 3 24 2" xfId="41672"/>
    <cellStyle name="Обычный 6 3 25" xfId="41673"/>
    <cellStyle name="Обычный 6 3 25 2" xfId="41674"/>
    <cellStyle name="Обычный 6 3 26" xfId="41675"/>
    <cellStyle name="Обычный 6 3 26 2" xfId="41676"/>
    <cellStyle name="Обычный 6 3 27" xfId="41677"/>
    <cellStyle name="Обычный 6 3 27 2" xfId="41678"/>
    <cellStyle name="Обычный 6 3 28" xfId="41679"/>
    <cellStyle name="Обычный 6 3 28 2" xfId="41680"/>
    <cellStyle name="Обычный 6 3 29" xfId="41681"/>
    <cellStyle name="Обычный 6 3 29 2" xfId="41682"/>
    <cellStyle name="Обычный 6 3 3" xfId="41683"/>
    <cellStyle name="Обычный 6 3 3 10" xfId="41684"/>
    <cellStyle name="Обычный 6 3 3 10 2" xfId="41685"/>
    <cellStyle name="Обычный 6 3 3 11" xfId="41686"/>
    <cellStyle name="Обычный 6 3 3 11 2" xfId="41687"/>
    <cellStyle name="Обычный 6 3 3 12" xfId="41688"/>
    <cellStyle name="Обычный 6 3 3 12 2" xfId="41689"/>
    <cellStyle name="Обычный 6 3 3 13" xfId="41690"/>
    <cellStyle name="Обычный 6 3 3 13 2" xfId="41691"/>
    <cellStyle name="Обычный 6 3 3 14" xfId="41692"/>
    <cellStyle name="Обычный 6 3 3 14 2" xfId="41693"/>
    <cellStyle name="Обычный 6 3 3 15" xfId="41694"/>
    <cellStyle name="Обычный 6 3 3 15 2" xfId="41695"/>
    <cellStyle name="Обычный 6 3 3 16" xfId="41696"/>
    <cellStyle name="Обычный 6 3 3 16 2" xfId="41697"/>
    <cellStyle name="Обычный 6 3 3 17" xfId="41698"/>
    <cellStyle name="Обычный 6 3 3 17 2" xfId="41699"/>
    <cellStyle name="Обычный 6 3 3 18" xfId="41700"/>
    <cellStyle name="Обычный 6 3 3 18 2" xfId="41701"/>
    <cellStyle name="Обычный 6 3 3 19" xfId="41702"/>
    <cellStyle name="Обычный 6 3 3 19 2" xfId="41703"/>
    <cellStyle name="Обычный 6 3 3 2" xfId="41704"/>
    <cellStyle name="Обычный 6 3 3 2 2" xfId="41705"/>
    <cellStyle name="Обычный 6 3 3 20" xfId="41706"/>
    <cellStyle name="Обычный 6 3 3 20 2" xfId="41707"/>
    <cellStyle name="Обычный 6 3 3 21" xfId="41708"/>
    <cellStyle name="Обычный 6 3 3 21 2" xfId="41709"/>
    <cellStyle name="Обычный 6 3 3 22" xfId="41710"/>
    <cellStyle name="Обычный 6 3 3 22 2" xfId="41711"/>
    <cellStyle name="Обычный 6 3 3 23" xfId="41712"/>
    <cellStyle name="Обычный 6 3 3 23 2" xfId="41713"/>
    <cellStyle name="Обычный 6 3 3 24" xfId="41714"/>
    <cellStyle name="Обычный 6 3 3 24 2" xfId="41715"/>
    <cellStyle name="Обычный 6 3 3 25" xfId="41716"/>
    <cellStyle name="Обычный 6 3 3 25 2" xfId="41717"/>
    <cellStyle name="Обычный 6 3 3 26" xfId="41718"/>
    <cellStyle name="Обычный 6 3 3 26 2" xfId="41719"/>
    <cellStyle name="Обычный 6 3 3 27" xfId="41720"/>
    <cellStyle name="Обычный 6 3 3 27 2" xfId="41721"/>
    <cellStyle name="Обычный 6 3 3 28" xfId="41722"/>
    <cellStyle name="Обычный 6 3 3 28 2" xfId="41723"/>
    <cellStyle name="Обычный 6 3 3 29" xfId="41724"/>
    <cellStyle name="Обычный 6 3 3 29 2" xfId="41725"/>
    <cellStyle name="Обычный 6 3 3 3" xfId="41726"/>
    <cellStyle name="Обычный 6 3 3 3 2" xfId="41727"/>
    <cellStyle name="Обычный 6 3 3 30" xfId="41728"/>
    <cellStyle name="Обычный 6 3 3 30 2" xfId="41729"/>
    <cellStyle name="Обычный 6 3 3 31" xfId="41730"/>
    <cellStyle name="Обычный 6 3 3 31 2" xfId="41731"/>
    <cellStyle name="Обычный 6 3 3 32" xfId="41732"/>
    <cellStyle name="Обычный 6 3 3 32 2" xfId="41733"/>
    <cellStyle name="Обычный 6 3 3 33" xfId="41734"/>
    <cellStyle name="Обычный 6 3 3 33 2" xfId="41735"/>
    <cellStyle name="Обычный 6 3 3 34" xfId="41736"/>
    <cellStyle name="Обычный 6 3 3 34 2" xfId="41737"/>
    <cellStyle name="Обычный 6 3 3 35" xfId="41738"/>
    <cellStyle name="Обычный 6 3 3 4" xfId="41739"/>
    <cellStyle name="Обычный 6 3 3 4 2" xfId="41740"/>
    <cellStyle name="Обычный 6 3 3 5" xfId="41741"/>
    <cellStyle name="Обычный 6 3 3 5 2" xfId="41742"/>
    <cellStyle name="Обычный 6 3 3 6" xfId="41743"/>
    <cellStyle name="Обычный 6 3 3 6 2" xfId="41744"/>
    <cellStyle name="Обычный 6 3 3 7" xfId="41745"/>
    <cellStyle name="Обычный 6 3 3 7 2" xfId="41746"/>
    <cellStyle name="Обычный 6 3 3 8" xfId="41747"/>
    <cellStyle name="Обычный 6 3 3 8 2" xfId="41748"/>
    <cellStyle name="Обычный 6 3 3 9" xfId="41749"/>
    <cellStyle name="Обычный 6 3 3 9 2" xfId="41750"/>
    <cellStyle name="Обычный 6 3 30" xfId="41751"/>
    <cellStyle name="Обычный 6 3 30 2" xfId="41752"/>
    <cellStyle name="Обычный 6 3 31" xfId="41753"/>
    <cellStyle name="Обычный 6 3 31 2" xfId="41754"/>
    <cellStyle name="Обычный 6 3 32" xfId="41755"/>
    <cellStyle name="Обычный 6 3 32 2" xfId="41756"/>
    <cellStyle name="Обычный 6 3 33" xfId="41757"/>
    <cellStyle name="Обычный 6 3 33 2" xfId="41758"/>
    <cellStyle name="Обычный 6 3 34" xfId="41759"/>
    <cellStyle name="Обычный 6 3 34 2" xfId="41760"/>
    <cellStyle name="Обычный 6 3 35" xfId="41761"/>
    <cellStyle name="Обычный 6 3 35 2" xfId="41762"/>
    <cellStyle name="Обычный 6 3 36" xfId="41763"/>
    <cellStyle name="Обычный 6 3 36 2" xfId="41764"/>
    <cellStyle name="Обычный 6 3 37" xfId="41765"/>
    <cellStyle name="Обычный 6 3 37 2" xfId="41766"/>
    <cellStyle name="Обычный 6 3 38" xfId="41767"/>
    <cellStyle name="Обычный 6 3 4" xfId="41768"/>
    <cellStyle name="Обычный 6 3 4 2" xfId="41769"/>
    <cellStyle name="Обычный 6 3 5" xfId="41770"/>
    <cellStyle name="Обычный 6 3 5 2" xfId="41771"/>
    <cellStyle name="Обычный 6 3 6" xfId="41772"/>
    <cellStyle name="Обычный 6 3 6 2" xfId="41773"/>
    <cellStyle name="Обычный 6 3 7" xfId="41774"/>
    <cellStyle name="Обычный 6 3 7 2" xfId="41775"/>
    <cellStyle name="Обычный 6 3 8" xfId="41776"/>
    <cellStyle name="Обычный 6 3 8 2" xfId="41777"/>
    <cellStyle name="Обычный 6 3 9" xfId="41778"/>
    <cellStyle name="Обычный 6 3 9 2" xfId="41779"/>
    <cellStyle name="Обычный 6 4" xfId="41780"/>
    <cellStyle name="Обычный 6 4 10" xfId="41781"/>
    <cellStyle name="Обычный 6 4 10 2" xfId="41782"/>
    <cellStyle name="Обычный 6 4 11" xfId="41783"/>
    <cellStyle name="Обычный 6 4 11 2" xfId="41784"/>
    <cellStyle name="Обычный 6 4 12" xfId="41785"/>
    <cellStyle name="Обычный 6 4 12 2" xfId="41786"/>
    <cellStyle name="Обычный 6 4 13" xfId="41787"/>
    <cellStyle name="Обычный 6 4 13 2" xfId="41788"/>
    <cellStyle name="Обычный 6 4 14" xfId="41789"/>
    <cellStyle name="Обычный 6 4 14 2" xfId="41790"/>
    <cellStyle name="Обычный 6 4 15" xfId="41791"/>
    <cellStyle name="Обычный 6 4 15 2" xfId="41792"/>
    <cellStyle name="Обычный 6 4 16" xfId="41793"/>
    <cellStyle name="Обычный 6 4 16 2" xfId="41794"/>
    <cellStyle name="Обычный 6 4 17" xfId="41795"/>
    <cellStyle name="Обычный 6 4 17 2" xfId="41796"/>
    <cellStyle name="Обычный 6 4 18" xfId="41797"/>
    <cellStyle name="Обычный 6 4 18 2" xfId="41798"/>
    <cellStyle name="Обычный 6 4 19" xfId="41799"/>
    <cellStyle name="Обычный 6 4 19 2" xfId="41800"/>
    <cellStyle name="Обычный 6 4 2" xfId="41801"/>
    <cellStyle name="Обычный 6 4 2 10" xfId="41802"/>
    <cellStyle name="Обычный 6 4 2 10 2" xfId="41803"/>
    <cellStyle name="Обычный 6 4 2 11" xfId="41804"/>
    <cellStyle name="Обычный 6 4 2 11 2" xfId="41805"/>
    <cellStyle name="Обычный 6 4 2 12" xfId="41806"/>
    <cellStyle name="Обычный 6 4 2 12 2" xfId="41807"/>
    <cellStyle name="Обычный 6 4 2 13" xfId="41808"/>
    <cellStyle name="Обычный 6 4 2 13 2" xfId="41809"/>
    <cellStyle name="Обычный 6 4 2 14" xfId="41810"/>
    <cellStyle name="Обычный 6 4 2 14 2" xfId="41811"/>
    <cellStyle name="Обычный 6 4 2 15" xfId="41812"/>
    <cellStyle name="Обычный 6 4 2 15 2" xfId="41813"/>
    <cellStyle name="Обычный 6 4 2 16" xfId="41814"/>
    <cellStyle name="Обычный 6 4 2 16 2" xfId="41815"/>
    <cellStyle name="Обычный 6 4 2 17" xfId="41816"/>
    <cellStyle name="Обычный 6 4 2 17 2" xfId="41817"/>
    <cellStyle name="Обычный 6 4 2 18" xfId="41818"/>
    <cellStyle name="Обычный 6 4 2 18 2" xfId="41819"/>
    <cellStyle name="Обычный 6 4 2 19" xfId="41820"/>
    <cellStyle name="Обычный 6 4 2 19 2" xfId="41821"/>
    <cellStyle name="Обычный 6 4 2 2" xfId="41822"/>
    <cellStyle name="Обычный 6 4 2 2 10" xfId="41823"/>
    <cellStyle name="Обычный 6 4 2 2 10 2" xfId="41824"/>
    <cellStyle name="Обычный 6 4 2 2 11" xfId="41825"/>
    <cellStyle name="Обычный 6 4 2 2 11 2" xfId="41826"/>
    <cellStyle name="Обычный 6 4 2 2 12" xfId="41827"/>
    <cellStyle name="Обычный 6 4 2 2 12 2" xfId="41828"/>
    <cellStyle name="Обычный 6 4 2 2 13" xfId="41829"/>
    <cellStyle name="Обычный 6 4 2 2 13 2" xfId="41830"/>
    <cellStyle name="Обычный 6 4 2 2 14" xfId="41831"/>
    <cellStyle name="Обычный 6 4 2 2 14 2" xfId="41832"/>
    <cellStyle name="Обычный 6 4 2 2 15" xfId="41833"/>
    <cellStyle name="Обычный 6 4 2 2 15 2" xfId="41834"/>
    <cellStyle name="Обычный 6 4 2 2 16" xfId="41835"/>
    <cellStyle name="Обычный 6 4 2 2 16 2" xfId="41836"/>
    <cellStyle name="Обычный 6 4 2 2 17" xfId="41837"/>
    <cellStyle name="Обычный 6 4 2 2 17 2" xfId="41838"/>
    <cellStyle name="Обычный 6 4 2 2 18" xfId="41839"/>
    <cellStyle name="Обычный 6 4 2 2 18 2" xfId="41840"/>
    <cellStyle name="Обычный 6 4 2 2 19" xfId="41841"/>
    <cellStyle name="Обычный 6 4 2 2 19 2" xfId="41842"/>
    <cellStyle name="Обычный 6 4 2 2 2" xfId="41843"/>
    <cellStyle name="Обычный 6 4 2 2 2 2" xfId="41844"/>
    <cellStyle name="Обычный 6 4 2 2 20" xfId="41845"/>
    <cellStyle name="Обычный 6 4 2 2 20 2" xfId="41846"/>
    <cellStyle name="Обычный 6 4 2 2 21" xfId="41847"/>
    <cellStyle name="Обычный 6 4 2 2 21 2" xfId="41848"/>
    <cellStyle name="Обычный 6 4 2 2 22" xfId="41849"/>
    <cellStyle name="Обычный 6 4 2 2 22 2" xfId="41850"/>
    <cellStyle name="Обычный 6 4 2 2 23" xfId="41851"/>
    <cellStyle name="Обычный 6 4 2 2 23 2" xfId="41852"/>
    <cellStyle name="Обычный 6 4 2 2 24" xfId="41853"/>
    <cellStyle name="Обычный 6 4 2 2 24 2" xfId="41854"/>
    <cellStyle name="Обычный 6 4 2 2 25" xfId="41855"/>
    <cellStyle name="Обычный 6 4 2 2 25 2" xfId="41856"/>
    <cellStyle name="Обычный 6 4 2 2 26" xfId="41857"/>
    <cellStyle name="Обычный 6 4 2 2 26 2" xfId="41858"/>
    <cellStyle name="Обычный 6 4 2 2 27" xfId="41859"/>
    <cellStyle name="Обычный 6 4 2 2 27 2" xfId="41860"/>
    <cellStyle name="Обычный 6 4 2 2 28" xfId="41861"/>
    <cellStyle name="Обычный 6 4 2 2 28 2" xfId="41862"/>
    <cellStyle name="Обычный 6 4 2 2 29" xfId="41863"/>
    <cellStyle name="Обычный 6 4 2 2 29 2" xfId="41864"/>
    <cellStyle name="Обычный 6 4 2 2 3" xfId="41865"/>
    <cellStyle name="Обычный 6 4 2 2 3 2" xfId="41866"/>
    <cellStyle name="Обычный 6 4 2 2 30" xfId="41867"/>
    <cellStyle name="Обычный 6 4 2 2 30 2" xfId="41868"/>
    <cellStyle name="Обычный 6 4 2 2 31" xfId="41869"/>
    <cellStyle name="Обычный 6 4 2 2 31 2" xfId="41870"/>
    <cellStyle name="Обычный 6 4 2 2 32" xfId="41871"/>
    <cellStyle name="Обычный 6 4 2 2 32 2" xfId="41872"/>
    <cellStyle name="Обычный 6 4 2 2 33" xfId="41873"/>
    <cellStyle name="Обычный 6 4 2 2 33 2" xfId="41874"/>
    <cellStyle name="Обычный 6 4 2 2 34" xfId="41875"/>
    <cellStyle name="Обычный 6 4 2 2 34 2" xfId="41876"/>
    <cellStyle name="Обычный 6 4 2 2 35" xfId="41877"/>
    <cellStyle name="Обычный 6 4 2 2 4" xfId="41878"/>
    <cellStyle name="Обычный 6 4 2 2 4 2" xfId="41879"/>
    <cellStyle name="Обычный 6 4 2 2 5" xfId="41880"/>
    <cellStyle name="Обычный 6 4 2 2 5 2" xfId="41881"/>
    <cellStyle name="Обычный 6 4 2 2 6" xfId="41882"/>
    <cellStyle name="Обычный 6 4 2 2 6 2" xfId="41883"/>
    <cellStyle name="Обычный 6 4 2 2 7" xfId="41884"/>
    <cellStyle name="Обычный 6 4 2 2 7 2" xfId="41885"/>
    <cellStyle name="Обычный 6 4 2 2 8" xfId="41886"/>
    <cellStyle name="Обычный 6 4 2 2 8 2" xfId="41887"/>
    <cellStyle name="Обычный 6 4 2 2 9" xfId="41888"/>
    <cellStyle name="Обычный 6 4 2 2 9 2" xfId="41889"/>
    <cellStyle name="Обычный 6 4 2 20" xfId="41890"/>
    <cellStyle name="Обычный 6 4 2 20 2" xfId="41891"/>
    <cellStyle name="Обычный 6 4 2 21" xfId="41892"/>
    <cellStyle name="Обычный 6 4 2 21 2" xfId="41893"/>
    <cellStyle name="Обычный 6 4 2 22" xfId="41894"/>
    <cellStyle name="Обычный 6 4 2 22 2" xfId="41895"/>
    <cellStyle name="Обычный 6 4 2 23" xfId="41896"/>
    <cellStyle name="Обычный 6 4 2 23 2" xfId="41897"/>
    <cellStyle name="Обычный 6 4 2 24" xfId="41898"/>
    <cellStyle name="Обычный 6 4 2 24 2" xfId="41899"/>
    <cellStyle name="Обычный 6 4 2 25" xfId="41900"/>
    <cellStyle name="Обычный 6 4 2 25 2" xfId="41901"/>
    <cellStyle name="Обычный 6 4 2 26" xfId="41902"/>
    <cellStyle name="Обычный 6 4 2 26 2" xfId="41903"/>
    <cellStyle name="Обычный 6 4 2 27" xfId="41904"/>
    <cellStyle name="Обычный 6 4 2 27 2" xfId="41905"/>
    <cellStyle name="Обычный 6 4 2 28" xfId="41906"/>
    <cellStyle name="Обычный 6 4 2 28 2" xfId="41907"/>
    <cellStyle name="Обычный 6 4 2 29" xfId="41908"/>
    <cellStyle name="Обычный 6 4 2 29 2" xfId="41909"/>
    <cellStyle name="Обычный 6 4 2 3" xfId="41910"/>
    <cellStyle name="Обычный 6 4 2 3 2" xfId="41911"/>
    <cellStyle name="Обычный 6 4 2 30" xfId="41912"/>
    <cellStyle name="Обычный 6 4 2 30 2" xfId="41913"/>
    <cellStyle name="Обычный 6 4 2 31" xfId="41914"/>
    <cellStyle name="Обычный 6 4 2 31 2" xfId="41915"/>
    <cellStyle name="Обычный 6 4 2 32" xfId="41916"/>
    <cellStyle name="Обычный 6 4 2 32 2" xfId="41917"/>
    <cellStyle name="Обычный 6 4 2 33" xfId="41918"/>
    <cellStyle name="Обычный 6 4 2 33 2" xfId="41919"/>
    <cellStyle name="Обычный 6 4 2 34" xfId="41920"/>
    <cellStyle name="Обычный 6 4 2 34 2" xfId="41921"/>
    <cellStyle name="Обычный 6 4 2 35" xfId="41922"/>
    <cellStyle name="Обычный 6 4 2 35 2" xfId="41923"/>
    <cellStyle name="Обычный 6 4 2 36" xfId="41924"/>
    <cellStyle name="Обычный 6 4 2 36 2" xfId="41925"/>
    <cellStyle name="Обычный 6 4 2 37" xfId="41926"/>
    <cellStyle name="Обычный 6 4 2 4" xfId="41927"/>
    <cellStyle name="Обычный 6 4 2 4 2" xfId="41928"/>
    <cellStyle name="Обычный 6 4 2 5" xfId="41929"/>
    <cellStyle name="Обычный 6 4 2 5 2" xfId="41930"/>
    <cellStyle name="Обычный 6 4 2 6" xfId="41931"/>
    <cellStyle name="Обычный 6 4 2 6 2" xfId="41932"/>
    <cellStyle name="Обычный 6 4 2 7" xfId="41933"/>
    <cellStyle name="Обычный 6 4 2 7 2" xfId="41934"/>
    <cellStyle name="Обычный 6 4 2 8" xfId="41935"/>
    <cellStyle name="Обычный 6 4 2 8 2" xfId="41936"/>
    <cellStyle name="Обычный 6 4 2 9" xfId="41937"/>
    <cellStyle name="Обычный 6 4 2 9 2" xfId="41938"/>
    <cellStyle name="Обычный 6 4 20" xfId="41939"/>
    <cellStyle name="Обычный 6 4 20 2" xfId="41940"/>
    <cellStyle name="Обычный 6 4 21" xfId="41941"/>
    <cellStyle name="Обычный 6 4 21 2" xfId="41942"/>
    <cellStyle name="Обычный 6 4 22" xfId="41943"/>
    <cellStyle name="Обычный 6 4 22 2" xfId="41944"/>
    <cellStyle name="Обычный 6 4 23" xfId="41945"/>
    <cellStyle name="Обычный 6 4 23 2" xfId="41946"/>
    <cellStyle name="Обычный 6 4 24" xfId="41947"/>
    <cellStyle name="Обычный 6 4 24 2" xfId="41948"/>
    <cellStyle name="Обычный 6 4 25" xfId="41949"/>
    <cellStyle name="Обычный 6 4 25 2" xfId="41950"/>
    <cellStyle name="Обычный 6 4 26" xfId="41951"/>
    <cellStyle name="Обычный 6 4 26 2" xfId="41952"/>
    <cellStyle name="Обычный 6 4 27" xfId="41953"/>
    <cellStyle name="Обычный 6 4 27 2" xfId="41954"/>
    <cellStyle name="Обычный 6 4 28" xfId="41955"/>
    <cellStyle name="Обычный 6 4 28 2" xfId="41956"/>
    <cellStyle name="Обычный 6 4 29" xfId="41957"/>
    <cellStyle name="Обычный 6 4 29 2" xfId="41958"/>
    <cellStyle name="Обычный 6 4 3" xfId="41959"/>
    <cellStyle name="Обычный 6 4 3 10" xfId="41960"/>
    <cellStyle name="Обычный 6 4 3 10 2" xfId="41961"/>
    <cellStyle name="Обычный 6 4 3 11" xfId="41962"/>
    <cellStyle name="Обычный 6 4 3 11 2" xfId="41963"/>
    <cellStyle name="Обычный 6 4 3 12" xfId="41964"/>
    <cellStyle name="Обычный 6 4 3 12 2" xfId="41965"/>
    <cellStyle name="Обычный 6 4 3 13" xfId="41966"/>
    <cellStyle name="Обычный 6 4 3 13 2" xfId="41967"/>
    <cellStyle name="Обычный 6 4 3 14" xfId="41968"/>
    <cellStyle name="Обычный 6 4 3 14 2" xfId="41969"/>
    <cellStyle name="Обычный 6 4 3 15" xfId="41970"/>
    <cellStyle name="Обычный 6 4 3 15 2" xfId="41971"/>
    <cellStyle name="Обычный 6 4 3 16" xfId="41972"/>
    <cellStyle name="Обычный 6 4 3 16 2" xfId="41973"/>
    <cellStyle name="Обычный 6 4 3 17" xfId="41974"/>
    <cellStyle name="Обычный 6 4 3 17 2" xfId="41975"/>
    <cellStyle name="Обычный 6 4 3 18" xfId="41976"/>
    <cellStyle name="Обычный 6 4 3 18 2" xfId="41977"/>
    <cellStyle name="Обычный 6 4 3 19" xfId="41978"/>
    <cellStyle name="Обычный 6 4 3 19 2" xfId="41979"/>
    <cellStyle name="Обычный 6 4 3 2" xfId="41980"/>
    <cellStyle name="Обычный 6 4 3 2 2" xfId="41981"/>
    <cellStyle name="Обычный 6 4 3 20" xfId="41982"/>
    <cellStyle name="Обычный 6 4 3 20 2" xfId="41983"/>
    <cellStyle name="Обычный 6 4 3 21" xfId="41984"/>
    <cellStyle name="Обычный 6 4 3 21 2" xfId="41985"/>
    <cellStyle name="Обычный 6 4 3 22" xfId="41986"/>
    <cellStyle name="Обычный 6 4 3 22 2" xfId="41987"/>
    <cellStyle name="Обычный 6 4 3 23" xfId="41988"/>
    <cellStyle name="Обычный 6 4 3 23 2" xfId="41989"/>
    <cellStyle name="Обычный 6 4 3 24" xfId="41990"/>
    <cellStyle name="Обычный 6 4 3 24 2" xfId="41991"/>
    <cellStyle name="Обычный 6 4 3 25" xfId="41992"/>
    <cellStyle name="Обычный 6 4 3 25 2" xfId="41993"/>
    <cellStyle name="Обычный 6 4 3 26" xfId="41994"/>
    <cellStyle name="Обычный 6 4 3 26 2" xfId="41995"/>
    <cellStyle name="Обычный 6 4 3 27" xfId="41996"/>
    <cellStyle name="Обычный 6 4 3 27 2" xfId="41997"/>
    <cellStyle name="Обычный 6 4 3 28" xfId="41998"/>
    <cellStyle name="Обычный 6 4 3 28 2" xfId="41999"/>
    <cellStyle name="Обычный 6 4 3 29" xfId="42000"/>
    <cellStyle name="Обычный 6 4 3 29 2" xfId="42001"/>
    <cellStyle name="Обычный 6 4 3 3" xfId="42002"/>
    <cellStyle name="Обычный 6 4 3 3 2" xfId="42003"/>
    <cellStyle name="Обычный 6 4 3 30" xfId="42004"/>
    <cellStyle name="Обычный 6 4 3 30 2" xfId="42005"/>
    <cellStyle name="Обычный 6 4 3 31" xfId="42006"/>
    <cellStyle name="Обычный 6 4 3 31 2" xfId="42007"/>
    <cellStyle name="Обычный 6 4 3 32" xfId="42008"/>
    <cellStyle name="Обычный 6 4 3 32 2" xfId="42009"/>
    <cellStyle name="Обычный 6 4 3 33" xfId="42010"/>
    <cellStyle name="Обычный 6 4 3 33 2" xfId="42011"/>
    <cellStyle name="Обычный 6 4 3 34" xfId="42012"/>
    <cellStyle name="Обычный 6 4 3 34 2" xfId="42013"/>
    <cellStyle name="Обычный 6 4 3 35" xfId="42014"/>
    <cellStyle name="Обычный 6 4 3 4" xfId="42015"/>
    <cellStyle name="Обычный 6 4 3 4 2" xfId="42016"/>
    <cellStyle name="Обычный 6 4 3 5" xfId="42017"/>
    <cellStyle name="Обычный 6 4 3 5 2" xfId="42018"/>
    <cellStyle name="Обычный 6 4 3 6" xfId="42019"/>
    <cellStyle name="Обычный 6 4 3 6 2" xfId="42020"/>
    <cellStyle name="Обычный 6 4 3 7" xfId="42021"/>
    <cellStyle name="Обычный 6 4 3 7 2" xfId="42022"/>
    <cellStyle name="Обычный 6 4 3 8" xfId="42023"/>
    <cellStyle name="Обычный 6 4 3 8 2" xfId="42024"/>
    <cellStyle name="Обычный 6 4 3 9" xfId="42025"/>
    <cellStyle name="Обычный 6 4 3 9 2" xfId="42026"/>
    <cellStyle name="Обычный 6 4 30" xfId="42027"/>
    <cellStyle name="Обычный 6 4 30 2" xfId="42028"/>
    <cellStyle name="Обычный 6 4 31" xfId="42029"/>
    <cellStyle name="Обычный 6 4 31 2" xfId="42030"/>
    <cellStyle name="Обычный 6 4 32" xfId="42031"/>
    <cellStyle name="Обычный 6 4 32 2" xfId="42032"/>
    <cellStyle name="Обычный 6 4 33" xfId="42033"/>
    <cellStyle name="Обычный 6 4 33 2" xfId="42034"/>
    <cellStyle name="Обычный 6 4 34" xfId="42035"/>
    <cellStyle name="Обычный 6 4 34 2" xfId="42036"/>
    <cellStyle name="Обычный 6 4 35" xfId="42037"/>
    <cellStyle name="Обычный 6 4 35 2" xfId="42038"/>
    <cellStyle name="Обычный 6 4 36" xfId="42039"/>
    <cellStyle name="Обычный 6 4 36 2" xfId="42040"/>
    <cellStyle name="Обычный 6 4 37" xfId="42041"/>
    <cellStyle name="Обычный 6 4 37 2" xfId="42042"/>
    <cellStyle name="Обычный 6 4 38" xfId="42043"/>
    <cellStyle name="Обычный 6 4 4" xfId="42044"/>
    <cellStyle name="Обычный 6 4 4 2" xfId="42045"/>
    <cellStyle name="Обычный 6 4 5" xfId="42046"/>
    <cellStyle name="Обычный 6 4 5 2" xfId="42047"/>
    <cellStyle name="Обычный 6 4 6" xfId="42048"/>
    <cellStyle name="Обычный 6 4 6 2" xfId="42049"/>
    <cellStyle name="Обычный 6 4 7" xfId="42050"/>
    <cellStyle name="Обычный 6 4 7 2" xfId="42051"/>
    <cellStyle name="Обычный 6 4 8" xfId="42052"/>
    <cellStyle name="Обычный 6 4 8 2" xfId="42053"/>
    <cellStyle name="Обычный 6 4 9" xfId="42054"/>
    <cellStyle name="Обычный 6 4 9 2" xfId="42055"/>
    <cellStyle name="Обычный 6 5" xfId="42056"/>
    <cellStyle name="Обычный 6 5 10" xfId="42057"/>
    <cellStyle name="Обычный 6 5 10 2" xfId="42058"/>
    <cellStyle name="Обычный 6 5 11" xfId="42059"/>
    <cellStyle name="Обычный 6 5 11 2" xfId="42060"/>
    <cellStyle name="Обычный 6 5 12" xfId="42061"/>
    <cellStyle name="Обычный 6 5 12 2" xfId="42062"/>
    <cellStyle name="Обычный 6 5 13" xfId="42063"/>
    <cellStyle name="Обычный 6 5 13 2" xfId="42064"/>
    <cellStyle name="Обычный 6 5 14" xfId="42065"/>
    <cellStyle name="Обычный 6 5 14 2" xfId="42066"/>
    <cellStyle name="Обычный 6 5 15" xfId="42067"/>
    <cellStyle name="Обычный 6 5 15 2" xfId="42068"/>
    <cellStyle name="Обычный 6 5 16" xfId="42069"/>
    <cellStyle name="Обычный 6 5 16 2" xfId="42070"/>
    <cellStyle name="Обычный 6 5 17" xfId="42071"/>
    <cellStyle name="Обычный 6 5 17 2" xfId="42072"/>
    <cellStyle name="Обычный 6 5 18" xfId="42073"/>
    <cellStyle name="Обычный 6 5 18 2" xfId="42074"/>
    <cellStyle name="Обычный 6 5 19" xfId="42075"/>
    <cellStyle name="Обычный 6 5 19 2" xfId="42076"/>
    <cellStyle name="Обычный 6 5 2" xfId="42077"/>
    <cellStyle name="Обычный 6 5 2 10" xfId="42078"/>
    <cellStyle name="Обычный 6 5 2 10 2" xfId="42079"/>
    <cellStyle name="Обычный 6 5 2 11" xfId="42080"/>
    <cellStyle name="Обычный 6 5 2 11 2" xfId="42081"/>
    <cellStyle name="Обычный 6 5 2 12" xfId="42082"/>
    <cellStyle name="Обычный 6 5 2 12 2" xfId="42083"/>
    <cellStyle name="Обычный 6 5 2 13" xfId="42084"/>
    <cellStyle name="Обычный 6 5 2 13 2" xfId="42085"/>
    <cellStyle name="Обычный 6 5 2 14" xfId="42086"/>
    <cellStyle name="Обычный 6 5 2 14 2" xfId="42087"/>
    <cellStyle name="Обычный 6 5 2 15" xfId="42088"/>
    <cellStyle name="Обычный 6 5 2 15 2" xfId="42089"/>
    <cellStyle name="Обычный 6 5 2 16" xfId="42090"/>
    <cellStyle name="Обычный 6 5 2 16 2" xfId="42091"/>
    <cellStyle name="Обычный 6 5 2 17" xfId="42092"/>
    <cellStyle name="Обычный 6 5 2 17 2" xfId="42093"/>
    <cellStyle name="Обычный 6 5 2 18" xfId="42094"/>
    <cellStyle name="Обычный 6 5 2 18 2" xfId="42095"/>
    <cellStyle name="Обычный 6 5 2 19" xfId="42096"/>
    <cellStyle name="Обычный 6 5 2 19 2" xfId="42097"/>
    <cellStyle name="Обычный 6 5 2 2" xfId="42098"/>
    <cellStyle name="Обычный 6 5 2 2 10" xfId="42099"/>
    <cellStyle name="Обычный 6 5 2 2 10 2" xfId="42100"/>
    <cellStyle name="Обычный 6 5 2 2 11" xfId="42101"/>
    <cellStyle name="Обычный 6 5 2 2 11 2" xfId="42102"/>
    <cellStyle name="Обычный 6 5 2 2 12" xfId="42103"/>
    <cellStyle name="Обычный 6 5 2 2 12 2" xfId="42104"/>
    <cellStyle name="Обычный 6 5 2 2 13" xfId="42105"/>
    <cellStyle name="Обычный 6 5 2 2 13 2" xfId="42106"/>
    <cellStyle name="Обычный 6 5 2 2 14" xfId="42107"/>
    <cellStyle name="Обычный 6 5 2 2 14 2" xfId="42108"/>
    <cellStyle name="Обычный 6 5 2 2 15" xfId="42109"/>
    <cellStyle name="Обычный 6 5 2 2 15 2" xfId="42110"/>
    <cellStyle name="Обычный 6 5 2 2 16" xfId="42111"/>
    <cellStyle name="Обычный 6 5 2 2 16 2" xfId="42112"/>
    <cellStyle name="Обычный 6 5 2 2 17" xfId="42113"/>
    <cellStyle name="Обычный 6 5 2 2 17 2" xfId="42114"/>
    <cellStyle name="Обычный 6 5 2 2 18" xfId="42115"/>
    <cellStyle name="Обычный 6 5 2 2 18 2" xfId="42116"/>
    <cellStyle name="Обычный 6 5 2 2 19" xfId="42117"/>
    <cellStyle name="Обычный 6 5 2 2 19 2" xfId="42118"/>
    <cellStyle name="Обычный 6 5 2 2 2" xfId="42119"/>
    <cellStyle name="Обычный 6 5 2 2 2 2" xfId="42120"/>
    <cellStyle name="Обычный 6 5 2 2 20" xfId="42121"/>
    <cellStyle name="Обычный 6 5 2 2 20 2" xfId="42122"/>
    <cellStyle name="Обычный 6 5 2 2 21" xfId="42123"/>
    <cellStyle name="Обычный 6 5 2 2 21 2" xfId="42124"/>
    <cellStyle name="Обычный 6 5 2 2 22" xfId="42125"/>
    <cellStyle name="Обычный 6 5 2 2 22 2" xfId="42126"/>
    <cellStyle name="Обычный 6 5 2 2 23" xfId="42127"/>
    <cellStyle name="Обычный 6 5 2 2 23 2" xfId="42128"/>
    <cellStyle name="Обычный 6 5 2 2 24" xfId="42129"/>
    <cellStyle name="Обычный 6 5 2 2 24 2" xfId="42130"/>
    <cellStyle name="Обычный 6 5 2 2 25" xfId="42131"/>
    <cellStyle name="Обычный 6 5 2 2 25 2" xfId="42132"/>
    <cellStyle name="Обычный 6 5 2 2 26" xfId="42133"/>
    <cellStyle name="Обычный 6 5 2 2 26 2" xfId="42134"/>
    <cellStyle name="Обычный 6 5 2 2 27" xfId="42135"/>
    <cellStyle name="Обычный 6 5 2 2 27 2" xfId="42136"/>
    <cellStyle name="Обычный 6 5 2 2 28" xfId="42137"/>
    <cellStyle name="Обычный 6 5 2 2 28 2" xfId="42138"/>
    <cellStyle name="Обычный 6 5 2 2 29" xfId="42139"/>
    <cellStyle name="Обычный 6 5 2 2 29 2" xfId="42140"/>
    <cellStyle name="Обычный 6 5 2 2 3" xfId="42141"/>
    <cellStyle name="Обычный 6 5 2 2 3 2" xfId="42142"/>
    <cellStyle name="Обычный 6 5 2 2 30" xfId="42143"/>
    <cellStyle name="Обычный 6 5 2 2 30 2" xfId="42144"/>
    <cellStyle name="Обычный 6 5 2 2 31" xfId="42145"/>
    <cellStyle name="Обычный 6 5 2 2 31 2" xfId="42146"/>
    <cellStyle name="Обычный 6 5 2 2 32" xfId="42147"/>
    <cellStyle name="Обычный 6 5 2 2 32 2" xfId="42148"/>
    <cellStyle name="Обычный 6 5 2 2 33" xfId="42149"/>
    <cellStyle name="Обычный 6 5 2 2 33 2" xfId="42150"/>
    <cellStyle name="Обычный 6 5 2 2 34" xfId="42151"/>
    <cellStyle name="Обычный 6 5 2 2 34 2" xfId="42152"/>
    <cellStyle name="Обычный 6 5 2 2 35" xfId="42153"/>
    <cellStyle name="Обычный 6 5 2 2 4" xfId="42154"/>
    <cellStyle name="Обычный 6 5 2 2 4 2" xfId="42155"/>
    <cellStyle name="Обычный 6 5 2 2 5" xfId="42156"/>
    <cellStyle name="Обычный 6 5 2 2 5 2" xfId="42157"/>
    <cellStyle name="Обычный 6 5 2 2 6" xfId="42158"/>
    <cellStyle name="Обычный 6 5 2 2 6 2" xfId="42159"/>
    <cellStyle name="Обычный 6 5 2 2 7" xfId="42160"/>
    <cellStyle name="Обычный 6 5 2 2 7 2" xfId="42161"/>
    <cellStyle name="Обычный 6 5 2 2 8" xfId="42162"/>
    <cellStyle name="Обычный 6 5 2 2 8 2" xfId="42163"/>
    <cellStyle name="Обычный 6 5 2 2 9" xfId="42164"/>
    <cellStyle name="Обычный 6 5 2 2 9 2" xfId="42165"/>
    <cellStyle name="Обычный 6 5 2 20" xfId="42166"/>
    <cellStyle name="Обычный 6 5 2 20 2" xfId="42167"/>
    <cellStyle name="Обычный 6 5 2 21" xfId="42168"/>
    <cellStyle name="Обычный 6 5 2 21 2" xfId="42169"/>
    <cellStyle name="Обычный 6 5 2 22" xfId="42170"/>
    <cellStyle name="Обычный 6 5 2 22 2" xfId="42171"/>
    <cellStyle name="Обычный 6 5 2 23" xfId="42172"/>
    <cellStyle name="Обычный 6 5 2 23 2" xfId="42173"/>
    <cellStyle name="Обычный 6 5 2 24" xfId="42174"/>
    <cellStyle name="Обычный 6 5 2 24 2" xfId="42175"/>
    <cellStyle name="Обычный 6 5 2 25" xfId="42176"/>
    <cellStyle name="Обычный 6 5 2 25 2" xfId="42177"/>
    <cellStyle name="Обычный 6 5 2 26" xfId="42178"/>
    <cellStyle name="Обычный 6 5 2 26 2" xfId="42179"/>
    <cellStyle name="Обычный 6 5 2 27" xfId="42180"/>
    <cellStyle name="Обычный 6 5 2 27 2" xfId="42181"/>
    <cellStyle name="Обычный 6 5 2 28" xfId="42182"/>
    <cellStyle name="Обычный 6 5 2 28 2" xfId="42183"/>
    <cellStyle name="Обычный 6 5 2 29" xfId="42184"/>
    <cellStyle name="Обычный 6 5 2 29 2" xfId="42185"/>
    <cellStyle name="Обычный 6 5 2 3" xfId="42186"/>
    <cellStyle name="Обычный 6 5 2 3 2" xfId="42187"/>
    <cellStyle name="Обычный 6 5 2 30" xfId="42188"/>
    <cellStyle name="Обычный 6 5 2 30 2" xfId="42189"/>
    <cellStyle name="Обычный 6 5 2 31" xfId="42190"/>
    <cellStyle name="Обычный 6 5 2 31 2" xfId="42191"/>
    <cellStyle name="Обычный 6 5 2 32" xfId="42192"/>
    <cellStyle name="Обычный 6 5 2 32 2" xfId="42193"/>
    <cellStyle name="Обычный 6 5 2 33" xfId="42194"/>
    <cellStyle name="Обычный 6 5 2 33 2" xfId="42195"/>
    <cellStyle name="Обычный 6 5 2 34" xfId="42196"/>
    <cellStyle name="Обычный 6 5 2 34 2" xfId="42197"/>
    <cellStyle name="Обычный 6 5 2 35" xfId="42198"/>
    <cellStyle name="Обычный 6 5 2 35 2" xfId="42199"/>
    <cellStyle name="Обычный 6 5 2 36" xfId="42200"/>
    <cellStyle name="Обычный 6 5 2 36 2" xfId="42201"/>
    <cellStyle name="Обычный 6 5 2 37" xfId="42202"/>
    <cellStyle name="Обычный 6 5 2 4" xfId="42203"/>
    <cellStyle name="Обычный 6 5 2 4 2" xfId="42204"/>
    <cellStyle name="Обычный 6 5 2 5" xfId="42205"/>
    <cellStyle name="Обычный 6 5 2 5 2" xfId="42206"/>
    <cellStyle name="Обычный 6 5 2 6" xfId="42207"/>
    <cellStyle name="Обычный 6 5 2 6 2" xfId="42208"/>
    <cellStyle name="Обычный 6 5 2 7" xfId="42209"/>
    <cellStyle name="Обычный 6 5 2 7 2" xfId="42210"/>
    <cellStyle name="Обычный 6 5 2 8" xfId="42211"/>
    <cellStyle name="Обычный 6 5 2 8 2" xfId="42212"/>
    <cellStyle name="Обычный 6 5 2 9" xfId="42213"/>
    <cellStyle name="Обычный 6 5 2 9 2" xfId="42214"/>
    <cellStyle name="Обычный 6 5 20" xfId="42215"/>
    <cellStyle name="Обычный 6 5 20 2" xfId="42216"/>
    <cellStyle name="Обычный 6 5 21" xfId="42217"/>
    <cellStyle name="Обычный 6 5 21 2" xfId="42218"/>
    <cellStyle name="Обычный 6 5 22" xfId="42219"/>
    <cellStyle name="Обычный 6 5 22 2" xfId="42220"/>
    <cellStyle name="Обычный 6 5 23" xfId="42221"/>
    <cellStyle name="Обычный 6 5 23 2" xfId="42222"/>
    <cellStyle name="Обычный 6 5 24" xfId="42223"/>
    <cellStyle name="Обычный 6 5 24 2" xfId="42224"/>
    <cellStyle name="Обычный 6 5 25" xfId="42225"/>
    <cellStyle name="Обычный 6 5 25 2" xfId="42226"/>
    <cellStyle name="Обычный 6 5 26" xfId="42227"/>
    <cellStyle name="Обычный 6 5 26 2" xfId="42228"/>
    <cellStyle name="Обычный 6 5 27" xfId="42229"/>
    <cellStyle name="Обычный 6 5 27 2" xfId="42230"/>
    <cellStyle name="Обычный 6 5 28" xfId="42231"/>
    <cellStyle name="Обычный 6 5 28 2" xfId="42232"/>
    <cellStyle name="Обычный 6 5 29" xfId="42233"/>
    <cellStyle name="Обычный 6 5 29 2" xfId="42234"/>
    <cellStyle name="Обычный 6 5 3" xfId="42235"/>
    <cellStyle name="Обычный 6 5 3 10" xfId="42236"/>
    <cellStyle name="Обычный 6 5 3 10 2" xfId="42237"/>
    <cellStyle name="Обычный 6 5 3 11" xfId="42238"/>
    <cellStyle name="Обычный 6 5 3 11 2" xfId="42239"/>
    <cellStyle name="Обычный 6 5 3 12" xfId="42240"/>
    <cellStyle name="Обычный 6 5 3 12 2" xfId="42241"/>
    <cellStyle name="Обычный 6 5 3 13" xfId="42242"/>
    <cellStyle name="Обычный 6 5 3 13 2" xfId="42243"/>
    <cellStyle name="Обычный 6 5 3 14" xfId="42244"/>
    <cellStyle name="Обычный 6 5 3 14 2" xfId="42245"/>
    <cellStyle name="Обычный 6 5 3 15" xfId="42246"/>
    <cellStyle name="Обычный 6 5 3 15 2" xfId="42247"/>
    <cellStyle name="Обычный 6 5 3 16" xfId="42248"/>
    <cellStyle name="Обычный 6 5 3 16 2" xfId="42249"/>
    <cellStyle name="Обычный 6 5 3 17" xfId="42250"/>
    <cellStyle name="Обычный 6 5 3 17 2" xfId="42251"/>
    <cellStyle name="Обычный 6 5 3 18" xfId="42252"/>
    <cellStyle name="Обычный 6 5 3 18 2" xfId="42253"/>
    <cellStyle name="Обычный 6 5 3 19" xfId="42254"/>
    <cellStyle name="Обычный 6 5 3 19 2" xfId="42255"/>
    <cellStyle name="Обычный 6 5 3 2" xfId="42256"/>
    <cellStyle name="Обычный 6 5 3 2 2" xfId="42257"/>
    <cellStyle name="Обычный 6 5 3 20" xfId="42258"/>
    <cellStyle name="Обычный 6 5 3 20 2" xfId="42259"/>
    <cellStyle name="Обычный 6 5 3 21" xfId="42260"/>
    <cellStyle name="Обычный 6 5 3 21 2" xfId="42261"/>
    <cellStyle name="Обычный 6 5 3 22" xfId="42262"/>
    <cellStyle name="Обычный 6 5 3 22 2" xfId="42263"/>
    <cellStyle name="Обычный 6 5 3 23" xfId="42264"/>
    <cellStyle name="Обычный 6 5 3 23 2" xfId="42265"/>
    <cellStyle name="Обычный 6 5 3 24" xfId="42266"/>
    <cellStyle name="Обычный 6 5 3 24 2" xfId="42267"/>
    <cellStyle name="Обычный 6 5 3 25" xfId="42268"/>
    <cellStyle name="Обычный 6 5 3 25 2" xfId="42269"/>
    <cellStyle name="Обычный 6 5 3 26" xfId="42270"/>
    <cellStyle name="Обычный 6 5 3 26 2" xfId="42271"/>
    <cellStyle name="Обычный 6 5 3 27" xfId="42272"/>
    <cellStyle name="Обычный 6 5 3 27 2" xfId="42273"/>
    <cellStyle name="Обычный 6 5 3 28" xfId="42274"/>
    <cellStyle name="Обычный 6 5 3 28 2" xfId="42275"/>
    <cellStyle name="Обычный 6 5 3 29" xfId="42276"/>
    <cellStyle name="Обычный 6 5 3 29 2" xfId="42277"/>
    <cellStyle name="Обычный 6 5 3 3" xfId="42278"/>
    <cellStyle name="Обычный 6 5 3 3 2" xfId="42279"/>
    <cellStyle name="Обычный 6 5 3 30" xfId="42280"/>
    <cellStyle name="Обычный 6 5 3 30 2" xfId="42281"/>
    <cellStyle name="Обычный 6 5 3 31" xfId="42282"/>
    <cellStyle name="Обычный 6 5 3 31 2" xfId="42283"/>
    <cellStyle name="Обычный 6 5 3 32" xfId="42284"/>
    <cellStyle name="Обычный 6 5 3 32 2" xfId="42285"/>
    <cellStyle name="Обычный 6 5 3 33" xfId="42286"/>
    <cellStyle name="Обычный 6 5 3 33 2" xfId="42287"/>
    <cellStyle name="Обычный 6 5 3 34" xfId="42288"/>
    <cellStyle name="Обычный 6 5 3 34 2" xfId="42289"/>
    <cellStyle name="Обычный 6 5 3 35" xfId="42290"/>
    <cellStyle name="Обычный 6 5 3 4" xfId="42291"/>
    <cellStyle name="Обычный 6 5 3 4 2" xfId="42292"/>
    <cellStyle name="Обычный 6 5 3 5" xfId="42293"/>
    <cellStyle name="Обычный 6 5 3 5 2" xfId="42294"/>
    <cellStyle name="Обычный 6 5 3 6" xfId="42295"/>
    <cellStyle name="Обычный 6 5 3 6 2" xfId="42296"/>
    <cellStyle name="Обычный 6 5 3 7" xfId="42297"/>
    <cellStyle name="Обычный 6 5 3 7 2" xfId="42298"/>
    <cellStyle name="Обычный 6 5 3 8" xfId="42299"/>
    <cellStyle name="Обычный 6 5 3 8 2" xfId="42300"/>
    <cellStyle name="Обычный 6 5 3 9" xfId="42301"/>
    <cellStyle name="Обычный 6 5 3 9 2" xfId="42302"/>
    <cellStyle name="Обычный 6 5 30" xfId="42303"/>
    <cellStyle name="Обычный 6 5 30 2" xfId="42304"/>
    <cellStyle name="Обычный 6 5 31" xfId="42305"/>
    <cellStyle name="Обычный 6 5 31 2" xfId="42306"/>
    <cellStyle name="Обычный 6 5 32" xfId="42307"/>
    <cellStyle name="Обычный 6 5 32 2" xfId="42308"/>
    <cellStyle name="Обычный 6 5 33" xfId="42309"/>
    <cellStyle name="Обычный 6 5 33 2" xfId="42310"/>
    <cellStyle name="Обычный 6 5 34" xfId="42311"/>
    <cellStyle name="Обычный 6 5 34 2" xfId="42312"/>
    <cellStyle name="Обычный 6 5 35" xfId="42313"/>
    <cellStyle name="Обычный 6 5 35 2" xfId="42314"/>
    <cellStyle name="Обычный 6 5 36" xfId="42315"/>
    <cellStyle name="Обычный 6 5 36 2" xfId="42316"/>
    <cellStyle name="Обычный 6 5 37" xfId="42317"/>
    <cellStyle name="Обычный 6 5 37 2" xfId="42318"/>
    <cellStyle name="Обычный 6 5 38" xfId="42319"/>
    <cellStyle name="Обычный 6 5 4" xfId="42320"/>
    <cellStyle name="Обычный 6 5 4 2" xfId="42321"/>
    <cellStyle name="Обычный 6 5 5" xfId="42322"/>
    <cellStyle name="Обычный 6 5 5 2" xfId="42323"/>
    <cellStyle name="Обычный 6 5 6" xfId="42324"/>
    <cellStyle name="Обычный 6 5 6 2" xfId="42325"/>
    <cellStyle name="Обычный 6 5 7" xfId="42326"/>
    <cellStyle name="Обычный 6 5 7 2" xfId="42327"/>
    <cellStyle name="Обычный 6 5 8" xfId="42328"/>
    <cellStyle name="Обычный 6 5 8 2" xfId="42329"/>
    <cellStyle name="Обычный 6 5 9" xfId="42330"/>
    <cellStyle name="Обычный 6 5 9 2" xfId="42331"/>
    <cellStyle name="Обычный 6 6" xfId="42332"/>
    <cellStyle name="Обычный 6 6 10" xfId="42333"/>
    <cellStyle name="Обычный 6 6 10 2" xfId="42334"/>
    <cellStyle name="Обычный 6 6 11" xfId="42335"/>
    <cellStyle name="Обычный 6 6 11 2" xfId="42336"/>
    <cellStyle name="Обычный 6 6 12" xfId="42337"/>
    <cellStyle name="Обычный 6 6 12 2" xfId="42338"/>
    <cellStyle name="Обычный 6 6 13" xfId="42339"/>
    <cellStyle name="Обычный 6 6 13 2" xfId="42340"/>
    <cellStyle name="Обычный 6 6 14" xfId="42341"/>
    <cellStyle name="Обычный 6 6 14 2" xfId="42342"/>
    <cellStyle name="Обычный 6 6 15" xfId="42343"/>
    <cellStyle name="Обычный 6 6 15 2" xfId="42344"/>
    <cellStyle name="Обычный 6 6 16" xfId="42345"/>
    <cellStyle name="Обычный 6 6 16 2" xfId="42346"/>
    <cellStyle name="Обычный 6 6 17" xfId="42347"/>
    <cellStyle name="Обычный 6 6 17 2" xfId="42348"/>
    <cellStyle name="Обычный 6 6 18" xfId="42349"/>
    <cellStyle name="Обычный 6 6 18 2" xfId="42350"/>
    <cellStyle name="Обычный 6 6 19" xfId="42351"/>
    <cellStyle name="Обычный 6 6 19 2" xfId="42352"/>
    <cellStyle name="Обычный 6 6 2" xfId="42353"/>
    <cellStyle name="Обычный 6 6 2 10" xfId="42354"/>
    <cellStyle name="Обычный 6 6 2 10 2" xfId="42355"/>
    <cellStyle name="Обычный 6 6 2 11" xfId="42356"/>
    <cellStyle name="Обычный 6 6 2 11 2" xfId="42357"/>
    <cellStyle name="Обычный 6 6 2 12" xfId="42358"/>
    <cellStyle name="Обычный 6 6 2 12 2" xfId="42359"/>
    <cellStyle name="Обычный 6 6 2 13" xfId="42360"/>
    <cellStyle name="Обычный 6 6 2 13 2" xfId="42361"/>
    <cellStyle name="Обычный 6 6 2 14" xfId="42362"/>
    <cellStyle name="Обычный 6 6 2 14 2" xfId="42363"/>
    <cellStyle name="Обычный 6 6 2 15" xfId="42364"/>
    <cellStyle name="Обычный 6 6 2 15 2" xfId="42365"/>
    <cellStyle name="Обычный 6 6 2 16" xfId="42366"/>
    <cellStyle name="Обычный 6 6 2 16 2" xfId="42367"/>
    <cellStyle name="Обычный 6 6 2 17" xfId="42368"/>
    <cellStyle name="Обычный 6 6 2 17 2" xfId="42369"/>
    <cellStyle name="Обычный 6 6 2 18" xfId="42370"/>
    <cellStyle name="Обычный 6 6 2 18 2" xfId="42371"/>
    <cellStyle name="Обычный 6 6 2 19" xfId="42372"/>
    <cellStyle name="Обычный 6 6 2 19 2" xfId="42373"/>
    <cellStyle name="Обычный 6 6 2 2" xfId="42374"/>
    <cellStyle name="Обычный 6 6 2 2 2" xfId="42375"/>
    <cellStyle name="Обычный 6 6 2 20" xfId="42376"/>
    <cellStyle name="Обычный 6 6 2 20 2" xfId="42377"/>
    <cellStyle name="Обычный 6 6 2 21" xfId="42378"/>
    <cellStyle name="Обычный 6 6 2 21 2" xfId="42379"/>
    <cellStyle name="Обычный 6 6 2 22" xfId="42380"/>
    <cellStyle name="Обычный 6 6 2 22 2" xfId="42381"/>
    <cellStyle name="Обычный 6 6 2 23" xfId="42382"/>
    <cellStyle name="Обычный 6 6 2 23 2" xfId="42383"/>
    <cellStyle name="Обычный 6 6 2 24" xfId="42384"/>
    <cellStyle name="Обычный 6 6 2 24 2" xfId="42385"/>
    <cellStyle name="Обычный 6 6 2 25" xfId="42386"/>
    <cellStyle name="Обычный 6 6 2 25 2" xfId="42387"/>
    <cellStyle name="Обычный 6 6 2 26" xfId="42388"/>
    <cellStyle name="Обычный 6 6 2 26 2" xfId="42389"/>
    <cellStyle name="Обычный 6 6 2 27" xfId="42390"/>
    <cellStyle name="Обычный 6 6 2 27 2" xfId="42391"/>
    <cellStyle name="Обычный 6 6 2 28" xfId="42392"/>
    <cellStyle name="Обычный 6 6 2 28 2" xfId="42393"/>
    <cellStyle name="Обычный 6 6 2 29" xfId="42394"/>
    <cellStyle name="Обычный 6 6 2 29 2" xfId="42395"/>
    <cellStyle name="Обычный 6 6 2 3" xfId="42396"/>
    <cellStyle name="Обычный 6 6 2 3 2" xfId="42397"/>
    <cellStyle name="Обычный 6 6 2 30" xfId="42398"/>
    <cellStyle name="Обычный 6 6 2 30 2" xfId="42399"/>
    <cellStyle name="Обычный 6 6 2 31" xfId="42400"/>
    <cellStyle name="Обычный 6 6 2 31 2" xfId="42401"/>
    <cellStyle name="Обычный 6 6 2 32" xfId="42402"/>
    <cellStyle name="Обычный 6 6 2 32 2" xfId="42403"/>
    <cellStyle name="Обычный 6 6 2 33" xfId="42404"/>
    <cellStyle name="Обычный 6 6 2 33 2" xfId="42405"/>
    <cellStyle name="Обычный 6 6 2 34" xfId="42406"/>
    <cellStyle name="Обычный 6 6 2 34 2" xfId="42407"/>
    <cellStyle name="Обычный 6 6 2 35" xfId="42408"/>
    <cellStyle name="Обычный 6 6 2 4" xfId="42409"/>
    <cellStyle name="Обычный 6 6 2 4 2" xfId="42410"/>
    <cellStyle name="Обычный 6 6 2 5" xfId="42411"/>
    <cellStyle name="Обычный 6 6 2 5 2" xfId="42412"/>
    <cellStyle name="Обычный 6 6 2 6" xfId="42413"/>
    <cellStyle name="Обычный 6 6 2 6 2" xfId="42414"/>
    <cellStyle name="Обычный 6 6 2 7" xfId="42415"/>
    <cellStyle name="Обычный 6 6 2 7 2" xfId="42416"/>
    <cellStyle name="Обычный 6 6 2 8" xfId="42417"/>
    <cellStyle name="Обычный 6 6 2 8 2" xfId="42418"/>
    <cellStyle name="Обычный 6 6 2 9" xfId="42419"/>
    <cellStyle name="Обычный 6 6 2 9 2" xfId="42420"/>
    <cellStyle name="Обычный 6 6 20" xfId="42421"/>
    <cellStyle name="Обычный 6 6 20 2" xfId="42422"/>
    <cellStyle name="Обычный 6 6 21" xfId="42423"/>
    <cellStyle name="Обычный 6 6 21 2" xfId="42424"/>
    <cellStyle name="Обычный 6 6 22" xfId="42425"/>
    <cellStyle name="Обычный 6 6 22 2" xfId="42426"/>
    <cellStyle name="Обычный 6 6 23" xfId="42427"/>
    <cellStyle name="Обычный 6 6 23 2" xfId="42428"/>
    <cellStyle name="Обычный 6 6 24" xfId="42429"/>
    <cellStyle name="Обычный 6 6 24 2" xfId="42430"/>
    <cellStyle name="Обычный 6 6 25" xfId="42431"/>
    <cellStyle name="Обычный 6 6 25 2" xfId="42432"/>
    <cellStyle name="Обычный 6 6 26" xfId="42433"/>
    <cellStyle name="Обычный 6 6 26 2" xfId="42434"/>
    <cellStyle name="Обычный 6 6 27" xfId="42435"/>
    <cellStyle name="Обычный 6 6 27 2" xfId="42436"/>
    <cellStyle name="Обычный 6 6 28" xfId="42437"/>
    <cellStyle name="Обычный 6 6 28 2" xfId="42438"/>
    <cellStyle name="Обычный 6 6 29" xfId="42439"/>
    <cellStyle name="Обычный 6 6 29 2" xfId="42440"/>
    <cellStyle name="Обычный 6 6 3" xfId="42441"/>
    <cellStyle name="Обычный 6 6 3 2" xfId="42442"/>
    <cellStyle name="Обычный 6 6 30" xfId="42443"/>
    <cellStyle name="Обычный 6 6 30 2" xfId="42444"/>
    <cellStyle name="Обычный 6 6 31" xfId="42445"/>
    <cellStyle name="Обычный 6 6 31 2" xfId="42446"/>
    <cellStyle name="Обычный 6 6 32" xfId="42447"/>
    <cellStyle name="Обычный 6 6 32 2" xfId="42448"/>
    <cellStyle name="Обычный 6 6 33" xfId="42449"/>
    <cellStyle name="Обычный 6 6 33 2" xfId="42450"/>
    <cellStyle name="Обычный 6 6 34" xfId="42451"/>
    <cellStyle name="Обычный 6 6 34 2" xfId="42452"/>
    <cellStyle name="Обычный 6 6 35" xfId="42453"/>
    <cellStyle name="Обычный 6 6 35 2" xfId="42454"/>
    <cellStyle name="Обычный 6 6 36" xfId="42455"/>
    <cellStyle name="Обычный 6 6 36 2" xfId="42456"/>
    <cellStyle name="Обычный 6 6 37" xfId="42457"/>
    <cellStyle name="Обычный 6 6 4" xfId="42458"/>
    <cellStyle name="Обычный 6 6 4 2" xfId="42459"/>
    <cellStyle name="Обычный 6 6 5" xfId="42460"/>
    <cellStyle name="Обычный 6 6 5 2" xfId="42461"/>
    <cellStyle name="Обычный 6 6 6" xfId="42462"/>
    <cellStyle name="Обычный 6 6 6 2" xfId="42463"/>
    <cellStyle name="Обычный 6 6 7" xfId="42464"/>
    <cellStyle name="Обычный 6 6 7 2" xfId="42465"/>
    <cellStyle name="Обычный 6 6 8" xfId="42466"/>
    <cellStyle name="Обычный 6 6 8 2" xfId="42467"/>
    <cellStyle name="Обычный 6 6 9" xfId="42468"/>
    <cellStyle name="Обычный 6 6 9 2" xfId="42469"/>
    <cellStyle name="Обычный 6 7" xfId="42470"/>
    <cellStyle name="Обычный 6 7 10" xfId="42471"/>
    <cellStyle name="Обычный 6 7 10 2" xfId="42472"/>
    <cellStyle name="Обычный 6 7 11" xfId="42473"/>
    <cellStyle name="Обычный 6 7 11 2" xfId="42474"/>
    <cellStyle name="Обычный 6 7 12" xfId="42475"/>
    <cellStyle name="Обычный 6 7 12 2" xfId="42476"/>
    <cellStyle name="Обычный 6 7 13" xfId="42477"/>
    <cellStyle name="Обычный 6 7 13 2" xfId="42478"/>
    <cellStyle name="Обычный 6 7 14" xfId="42479"/>
    <cellStyle name="Обычный 6 7 14 2" xfId="42480"/>
    <cellStyle name="Обычный 6 7 15" xfId="42481"/>
    <cellStyle name="Обычный 6 7 15 2" xfId="42482"/>
    <cellStyle name="Обычный 6 7 16" xfId="42483"/>
    <cellStyle name="Обычный 6 7 16 2" xfId="42484"/>
    <cellStyle name="Обычный 6 7 17" xfId="42485"/>
    <cellStyle name="Обычный 6 7 17 2" xfId="42486"/>
    <cellStyle name="Обычный 6 7 18" xfId="42487"/>
    <cellStyle name="Обычный 6 7 18 2" xfId="42488"/>
    <cellStyle name="Обычный 6 7 19" xfId="42489"/>
    <cellStyle name="Обычный 6 7 19 2" xfId="42490"/>
    <cellStyle name="Обычный 6 7 2" xfId="42491"/>
    <cellStyle name="Обычный 6 7 2 10" xfId="42492"/>
    <cellStyle name="Обычный 6 7 2 10 2" xfId="42493"/>
    <cellStyle name="Обычный 6 7 2 11" xfId="42494"/>
    <cellStyle name="Обычный 6 7 2 11 2" xfId="42495"/>
    <cellStyle name="Обычный 6 7 2 12" xfId="42496"/>
    <cellStyle name="Обычный 6 7 2 12 2" xfId="42497"/>
    <cellStyle name="Обычный 6 7 2 13" xfId="42498"/>
    <cellStyle name="Обычный 6 7 2 13 2" xfId="42499"/>
    <cellStyle name="Обычный 6 7 2 14" xfId="42500"/>
    <cellStyle name="Обычный 6 7 2 14 2" xfId="42501"/>
    <cellStyle name="Обычный 6 7 2 15" xfId="42502"/>
    <cellStyle name="Обычный 6 7 2 15 2" xfId="42503"/>
    <cellStyle name="Обычный 6 7 2 16" xfId="42504"/>
    <cellStyle name="Обычный 6 7 2 16 2" xfId="42505"/>
    <cellStyle name="Обычный 6 7 2 17" xfId="42506"/>
    <cellStyle name="Обычный 6 7 2 17 2" xfId="42507"/>
    <cellStyle name="Обычный 6 7 2 18" xfId="42508"/>
    <cellStyle name="Обычный 6 7 2 18 2" xfId="42509"/>
    <cellStyle name="Обычный 6 7 2 19" xfId="42510"/>
    <cellStyle name="Обычный 6 7 2 19 2" xfId="42511"/>
    <cellStyle name="Обычный 6 7 2 2" xfId="42512"/>
    <cellStyle name="Обычный 6 7 2 2 2" xfId="42513"/>
    <cellStyle name="Обычный 6 7 2 20" xfId="42514"/>
    <cellStyle name="Обычный 6 7 2 20 2" xfId="42515"/>
    <cellStyle name="Обычный 6 7 2 21" xfId="42516"/>
    <cellStyle name="Обычный 6 7 2 21 2" xfId="42517"/>
    <cellStyle name="Обычный 6 7 2 22" xfId="42518"/>
    <cellStyle name="Обычный 6 7 2 22 2" xfId="42519"/>
    <cellStyle name="Обычный 6 7 2 23" xfId="42520"/>
    <cellStyle name="Обычный 6 7 2 23 2" xfId="42521"/>
    <cellStyle name="Обычный 6 7 2 24" xfId="42522"/>
    <cellStyle name="Обычный 6 7 2 24 2" xfId="42523"/>
    <cellStyle name="Обычный 6 7 2 25" xfId="42524"/>
    <cellStyle name="Обычный 6 7 2 25 2" xfId="42525"/>
    <cellStyle name="Обычный 6 7 2 26" xfId="42526"/>
    <cellStyle name="Обычный 6 7 2 26 2" xfId="42527"/>
    <cellStyle name="Обычный 6 7 2 27" xfId="42528"/>
    <cellStyle name="Обычный 6 7 2 27 2" xfId="42529"/>
    <cellStyle name="Обычный 6 7 2 28" xfId="42530"/>
    <cellStyle name="Обычный 6 7 2 28 2" xfId="42531"/>
    <cellStyle name="Обычный 6 7 2 29" xfId="42532"/>
    <cellStyle name="Обычный 6 7 2 29 2" xfId="42533"/>
    <cellStyle name="Обычный 6 7 2 3" xfId="42534"/>
    <cellStyle name="Обычный 6 7 2 3 2" xfId="42535"/>
    <cellStyle name="Обычный 6 7 2 30" xfId="42536"/>
    <cellStyle name="Обычный 6 7 2 30 2" xfId="42537"/>
    <cellStyle name="Обычный 6 7 2 31" xfId="42538"/>
    <cellStyle name="Обычный 6 7 2 31 2" xfId="42539"/>
    <cellStyle name="Обычный 6 7 2 32" xfId="42540"/>
    <cellStyle name="Обычный 6 7 2 32 2" xfId="42541"/>
    <cellStyle name="Обычный 6 7 2 33" xfId="42542"/>
    <cellStyle name="Обычный 6 7 2 33 2" xfId="42543"/>
    <cellStyle name="Обычный 6 7 2 34" xfId="42544"/>
    <cellStyle name="Обычный 6 7 2 34 2" xfId="42545"/>
    <cellStyle name="Обычный 6 7 2 35" xfId="42546"/>
    <cellStyle name="Обычный 6 7 2 4" xfId="42547"/>
    <cellStyle name="Обычный 6 7 2 4 2" xfId="42548"/>
    <cellStyle name="Обычный 6 7 2 5" xfId="42549"/>
    <cellStyle name="Обычный 6 7 2 5 2" xfId="42550"/>
    <cellStyle name="Обычный 6 7 2 6" xfId="42551"/>
    <cellStyle name="Обычный 6 7 2 6 2" xfId="42552"/>
    <cellStyle name="Обычный 6 7 2 7" xfId="42553"/>
    <cellStyle name="Обычный 6 7 2 7 2" xfId="42554"/>
    <cellStyle name="Обычный 6 7 2 8" xfId="42555"/>
    <cellStyle name="Обычный 6 7 2 8 2" xfId="42556"/>
    <cellStyle name="Обычный 6 7 2 9" xfId="42557"/>
    <cellStyle name="Обычный 6 7 2 9 2" xfId="42558"/>
    <cellStyle name="Обычный 6 7 20" xfId="42559"/>
    <cellStyle name="Обычный 6 7 20 2" xfId="42560"/>
    <cellStyle name="Обычный 6 7 21" xfId="42561"/>
    <cellStyle name="Обычный 6 7 21 2" xfId="42562"/>
    <cellStyle name="Обычный 6 7 22" xfId="42563"/>
    <cellStyle name="Обычный 6 7 22 2" xfId="42564"/>
    <cellStyle name="Обычный 6 7 23" xfId="42565"/>
    <cellStyle name="Обычный 6 7 23 2" xfId="42566"/>
    <cellStyle name="Обычный 6 7 24" xfId="42567"/>
    <cellStyle name="Обычный 6 7 24 2" xfId="42568"/>
    <cellStyle name="Обычный 6 7 25" xfId="42569"/>
    <cellStyle name="Обычный 6 7 25 2" xfId="42570"/>
    <cellStyle name="Обычный 6 7 26" xfId="42571"/>
    <cellStyle name="Обычный 6 7 26 2" xfId="42572"/>
    <cellStyle name="Обычный 6 7 27" xfId="42573"/>
    <cellStyle name="Обычный 6 7 27 2" xfId="42574"/>
    <cellStyle name="Обычный 6 7 28" xfId="42575"/>
    <cellStyle name="Обычный 6 7 28 2" xfId="42576"/>
    <cellStyle name="Обычный 6 7 29" xfId="42577"/>
    <cellStyle name="Обычный 6 7 29 2" xfId="42578"/>
    <cellStyle name="Обычный 6 7 3" xfId="42579"/>
    <cellStyle name="Обычный 6 7 3 2" xfId="42580"/>
    <cellStyle name="Обычный 6 7 30" xfId="42581"/>
    <cellStyle name="Обычный 6 7 30 2" xfId="42582"/>
    <cellStyle name="Обычный 6 7 31" xfId="42583"/>
    <cellStyle name="Обычный 6 7 31 2" xfId="42584"/>
    <cellStyle name="Обычный 6 7 32" xfId="42585"/>
    <cellStyle name="Обычный 6 7 32 2" xfId="42586"/>
    <cellStyle name="Обычный 6 7 33" xfId="42587"/>
    <cellStyle name="Обычный 6 7 33 2" xfId="42588"/>
    <cellStyle name="Обычный 6 7 34" xfId="42589"/>
    <cellStyle name="Обычный 6 7 34 2" xfId="42590"/>
    <cellStyle name="Обычный 6 7 35" xfId="42591"/>
    <cellStyle name="Обычный 6 7 35 2" xfId="42592"/>
    <cellStyle name="Обычный 6 7 36" xfId="42593"/>
    <cellStyle name="Обычный 6 7 36 2" xfId="42594"/>
    <cellStyle name="Обычный 6 7 37" xfId="42595"/>
    <cellStyle name="Обычный 6 7 4" xfId="42596"/>
    <cellStyle name="Обычный 6 7 4 2" xfId="42597"/>
    <cellStyle name="Обычный 6 7 5" xfId="42598"/>
    <cellStyle name="Обычный 6 7 5 2" xfId="42599"/>
    <cellStyle name="Обычный 6 7 6" xfId="42600"/>
    <cellStyle name="Обычный 6 7 6 2" xfId="42601"/>
    <cellStyle name="Обычный 6 7 7" xfId="42602"/>
    <cellStyle name="Обычный 6 7 7 2" xfId="42603"/>
    <cellStyle name="Обычный 6 7 8" xfId="42604"/>
    <cellStyle name="Обычный 6 7 8 2" xfId="42605"/>
    <cellStyle name="Обычный 6 7 9" xfId="42606"/>
    <cellStyle name="Обычный 6 7 9 2" xfId="42607"/>
    <cellStyle name="Обычный 6 8" xfId="42608"/>
    <cellStyle name="Обычный 6 8 10" xfId="42609"/>
    <cellStyle name="Обычный 6 8 10 2" xfId="42610"/>
    <cellStyle name="Обычный 6 8 11" xfId="42611"/>
    <cellStyle name="Обычный 6 8 11 2" xfId="42612"/>
    <cellStyle name="Обычный 6 8 12" xfId="42613"/>
    <cellStyle name="Обычный 6 8 12 2" xfId="42614"/>
    <cellStyle name="Обычный 6 8 13" xfId="42615"/>
    <cellStyle name="Обычный 6 8 13 2" xfId="42616"/>
    <cellStyle name="Обычный 6 8 14" xfId="42617"/>
    <cellStyle name="Обычный 6 8 14 2" xfId="42618"/>
    <cellStyle name="Обычный 6 8 15" xfId="42619"/>
    <cellStyle name="Обычный 6 8 15 2" xfId="42620"/>
    <cellStyle name="Обычный 6 8 16" xfId="42621"/>
    <cellStyle name="Обычный 6 8 16 2" xfId="42622"/>
    <cellStyle name="Обычный 6 8 17" xfId="42623"/>
    <cellStyle name="Обычный 6 8 17 2" xfId="42624"/>
    <cellStyle name="Обычный 6 8 18" xfId="42625"/>
    <cellStyle name="Обычный 6 8 18 2" xfId="42626"/>
    <cellStyle name="Обычный 6 8 19" xfId="42627"/>
    <cellStyle name="Обычный 6 8 19 2" xfId="42628"/>
    <cellStyle name="Обычный 6 8 2" xfId="42629"/>
    <cellStyle name="Обычный 6 8 2 10" xfId="42630"/>
    <cellStyle name="Обычный 6 8 2 10 2" xfId="42631"/>
    <cellStyle name="Обычный 6 8 2 11" xfId="42632"/>
    <cellStyle name="Обычный 6 8 2 11 2" xfId="42633"/>
    <cellStyle name="Обычный 6 8 2 12" xfId="42634"/>
    <cellStyle name="Обычный 6 8 2 12 2" xfId="42635"/>
    <cellStyle name="Обычный 6 8 2 13" xfId="42636"/>
    <cellStyle name="Обычный 6 8 2 13 2" xfId="42637"/>
    <cellStyle name="Обычный 6 8 2 14" xfId="42638"/>
    <cellStyle name="Обычный 6 8 2 14 2" xfId="42639"/>
    <cellStyle name="Обычный 6 8 2 15" xfId="42640"/>
    <cellStyle name="Обычный 6 8 2 15 2" xfId="42641"/>
    <cellStyle name="Обычный 6 8 2 16" xfId="42642"/>
    <cellStyle name="Обычный 6 8 2 16 2" xfId="42643"/>
    <cellStyle name="Обычный 6 8 2 17" xfId="42644"/>
    <cellStyle name="Обычный 6 8 2 17 2" xfId="42645"/>
    <cellStyle name="Обычный 6 8 2 18" xfId="42646"/>
    <cellStyle name="Обычный 6 8 2 18 2" xfId="42647"/>
    <cellStyle name="Обычный 6 8 2 19" xfId="42648"/>
    <cellStyle name="Обычный 6 8 2 19 2" xfId="42649"/>
    <cellStyle name="Обычный 6 8 2 2" xfId="42650"/>
    <cellStyle name="Обычный 6 8 2 2 2" xfId="42651"/>
    <cellStyle name="Обычный 6 8 2 20" xfId="42652"/>
    <cellStyle name="Обычный 6 8 2 20 2" xfId="42653"/>
    <cellStyle name="Обычный 6 8 2 21" xfId="42654"/>
    <cellStyle name="Обычный 6 8 2 21 2" xfId="42655"/>
    <cellStyle name="Обычный 6 8 2 22" xfId="42656"/>
    <cellStyle name="Обычный 6 8 2 22 2" xfId="42657"/>
    <cellStyle name="Обычный 6 8 2 23" xfId="42658"/>
    <cellStyle name="Обычный 6 8 2 23 2" xfId="42659"/>
    <cellStyle name="Обычный 6 8 2 24" xfId="42660"/>
    <cellStyle name="Обычный 6 8 2 24 2" xfId="42661"/>
    <cellStyle name="Обычный 6 8 2 25" xfId="42662"/>
    <cellStyle name="Обычный 6 8 2 25 2" xfId="42663"/>
    <cellStyle name="Обычный 6 8 2 26" xfId="42664"/>
    <cellStyle name="Обычный 6 8 2 26 2" xfId="42665"/>
    <cellStyle name="Обычный 6 8 2 27" xfId="42666"/>
    <cellStyle name="Обычный 6 8 2 27 2" xfId="42667"/>
    <cellStyle name="Обычный 6 8 2 28" xfId="42668"/>
    <cellStyle name="Обычный 6 8 2 28 2" xfId="42669"/>
    <cellStyle name="Обычный 6 8 2 29" xfId="42670"/>
    <cellStyle name="Обычный 6 8 2 29 2" xfId="42671"/>
    <cellStyle name="Обычный 6 8 2 3" xfId="42672"/>
    <cellStyle name="Обычный 6 8 2 3 2" xfId="42673"/>
    <cellStyle name="Обычный 6 8 2 30" xfId="42674"/>
    <cellStyle name="Обычный 6 8 2 30 2" xfId="42675"/>
    <cellStyle name="Обычный 6 8 2 31" xfId="42676"/>
    <cellStyle name="Обычный 6 8 2 31 2" xfId="42677"/>
    <cellStyle name="Обычный 6 8 2 32" xfId="42678"/>
    <cellStyle name="Обычный 6 8 2 32 2" xfId="42679"/>
    <cellStyle name="Обычный 6 8 2 33" xfId="42680"/>
    <cellStyle name="Обычный 6 8 2 33 2" xfId="42681"/>
    <cellStyle name="Обычный 6 8 2 34" xfId="42682"/>
    <cellStyle name="Обычный 6 8 2 34 2" xfId="42683"/>
    <cellStyle name="Обычный 6 8 2 35" xfId="42684"/>
    <cellStyle name="Обычный 6 8 2 4" xfId="42685"/>
    <cellStyle name="Обычный 6 8 2 4 2" xfId="42686"/>
    <cellStyle name="Обычный 6 8 2 5" xfId="42687"/>
    <cellStyle name="Обычный 6 8 2 5 2" xfId="42688"/>
    <cellStyle name="Обычный 6 8 2 6" xfId="42689"/>
    <cellStyle name="Обычный 6 8 2 6 2" xfId="42690"/>
    <cellStyle name="Обычный 6 8 2 7" xfId="42691"/>
    <cellStyle name="Обычный 6 8 2 7 2" xfId="42692"/>
    <cellStyle name="Обычный 6 8 2 8" xfId="42693"/>
    <cellStyle name="Обычный 6 8 2 8 2" xfId="42694"/>
    <cellStyle name="Обычный 6 8 2 9" xfId="42695"/>
    <cellStyle name="Обычный 6 8 2 9 2" xfId="42696"/>
    <cellStyle name="Обычный 6 8 20" xfId="42697"/>
    <cellStyle name="Обычный 6 8 20 2" xfId="42698"/>
    <cellStyle name="Обычный 6 8 21" xfId="42699"/>
    <cellStyle name="Обычный 6 8 21 2" xfId="42700"/>
    <cellStyle name="Обычный 6 8 22" xfId="42701"/>
    <cellStyle name="Обычный 6 8 22 2" xfId="42702"/>
    <cellStyle name="Обычный 6 8 23" xfId="42703"/>
    <cellStyle name="Обычный 6 8 23 2" xfId="42704"/>
    <cellStyle name="Обычный 6 8 24" xfId="42705"/>
    <cellStyle name="Обычный 6 8 24 2" xfId="42706"/>
    <cellStyle name="Обычный 6 8 25" xfId="42707"/>
    <cellStyle name="Обычный 6 8 25 2" xfId="42708"/>
    <cellStyle name="Обычный 6 8 26" xfId="42709"/>
    <cellStyle name="Обычный 6 8 26 2" xfId="42710"/>
    <cellStyle name="Обычный 6 8 27" xfId="42711"/>
    <cellStyle name="Обычный 6 8 27 2" xfId="42712"/>
    <cellStyle name="Обычный 6 8 28" xfId="42713"/>
    <cellStyle name="Обычный 6 8 28 2" xfId="42714"/>
    <cellStyle name="Обычный 6 8 29" xfId="42715"/>
    <cellStyle name="Обычный 6 8 29 2" xfId="42716"/>
    <cellStyle name="Обычный 6 8 3" xfId="42717"/>
    <cellStyle name="Обычный 6 8 3 2" xfId="42718"/>
    <cellStyle name="Обычный 6 8 30" xfId="42719"/>
    <cellStyle name="Обычный 6 8 30 2" xfId="42720"/>
    <cellStyle name="Обычный 6 8 31" xfId="42721"/>
    <cellStyle name="Обычный 6 8 31 2" xfId="42722"/>
    <cellStyle name="Обычный 6 8 32" xfId="42723"/>
    <cellStyle name="Обычный 6 8 32 2" xfId="42724"/>
    <cellStyle name="Обычный 6 8 33" xfId="42725"/>
    <cellStyle name="Обычный 6 8 33 2" xfId="42726"/>
    <cellStyle name="Обычный 6 8 34" xfId="42727"/>
    <cellStyle name="Обычный 6 8 34 2" xfId="42728"/>
    <cellStyle name="Обычный 6 8 35" xfId="42729"/>
    <cellStyle name="Обычный 6 8 35 2" xfId="42730"/>
    <cellStyle name="Обычный 6 8 36" xfId="42731"/>
    <cellStyle name="Обычный 6 8 36 2" xfId="42732"/>
    <cellStyle name="Обычный 6 8 37" xfId="42733"/>
    <cellStyle name="Обычный 6 8 4" xfId="42734"/>
    <cellStyle name="Обычный 6 8 4 2" xfId="42735"/>
    <cellStyle name="Обычный 6 8 5" xfId="42736"/>
    <cellStyle name="Обычный 6 8 5 2" xfId="42737"/>
    <cellStyle name="Обычный 6 8 6" xfId="42738"/>
    <cellStyle name="Обычный 6 8 6 2" xfId="42739"/>
    <cellStyle name="Обычный 6 8 7" xfId="42740"/>
    <cellStyle name="Обычный 6 8 7 2" xfId="42741"/>
    <cellStyle name="Обычный 6 8 8" xfId="42742"/>
    <cellStyle name="Обычный 6 8 8 2" xfId="42743"/>
    <cellStyle name="Обычный 6 8 9" xfId="42744"/>
    <cellStyle name="Обычный 6 8 9 2" xfId="42745"/>
    <cellStyle name="Обычный 6 9" xfId="42746"/>
    <cellStyle name="Обычный 6 9 10" xfId="42747"/>
    <cellStyle name="Обычный 6 9 10 2" xfId="42748"/>
    <cellStyle name="Обычный 6 9 11" xfId="42749"/>
    <cellStyle name="Обычный 6 9 11 2" xfId="42750"/>
    <cellStyle name="Обычный 6 9 12" xfId="42751"/>
    <cellStyle name="Обычный 6 9 12 2" xfId="42752"/>
    <cellStyle name="Обычный 6 9 13" xfId="42753"/>
    <cellStyle name="Обычный 6 9 13 2" xfId="42754"/>
    <cellStyle name="Обычный 6 9 14" xfId="42755"/>
    <cellStyle name="Обычный 6 9 14 2" xfId="42756"/>
    <cellStyle name="Обычный 6 9 15" xfId="42757"/>
    <cellStyle name="Обычный 6 9 15 2" xfId="42758"/>
    <cellStyle name="Обычный 6 9 16" xfId="42759"/>
    <cellStyle name="Обычный 6 9 16 2" xfId="42760"/>
    <cellStyle name="Обычный 6 9 17" xfId="42761"/>
    <cellStyle name="Обычный 6 9 17 2" xfId="42762"/>
    <cellStyle name="Обычный 6 9 18" xfId="42763"/>
    <cellStyle name="Обычный 6 9 18 2" xfId="42764"/>
    <cellStyle name="Обычный 6 9 19" xfId="42765"/>
    <cellStyle name="Обычный 6 9 19 2" xfId="42766"/>
    <cellStyle name="Обычный 6 9 2" xfId="42767"/>
    <cellStyle name="Обычный 6 9 2 10" xfId="42768"/>
    <cellStyle name="Обычный 6 9 2 10 2" xfId="42769"/>
    <cellStyle name="Обычный 6 9 2 11" xfId="42770"/>
    <cellStyle name="Обычный 6 9 2 11 2" xfId="42771"/>
    <cellStyle name="Обычный 6 9 2 12" xfId="42772"/>
    <cellStyle name="Обычный 6 9 2 12 2" xfId="42773"/>
    <cellStyle name="Обычный 6 9 2 13" xfId="42774"/>
    <cellStyle name="Обычный 6 9 2 13 2" xfId="42775"/>
    <cellStyle name="Обычный 6 9 2 14" xfId="42776"/>
    <cellStyle name="Обычный 6 9 2 14 2" xfId="42777"/>
    <cellStyle name="Обычный 6 9 2 15" xfId="42778"/>
    <cellStyle name="Обычный 6 9 2 15 2" xfId="42779"/>
    <cellStyle name="Обычный 6 9 2 16" xfId="42780"/>
    <cellStyle name="Обычный 6 9 2 16 2" xfId="42781"/>
    <cellStyle name="Обычный 6 9 2 17" xfId="42782"/>
    <cellStyle name="Обычный 6 9 2 17 2" xfId="42783"/>
    <cellStyle name="Обычный 6 9 2 18" xfId="42784"/>
    <cellStyle name="Обычный 6 9 2 18 2" xfId="42785"/>
    <cellStyle name="Обычный 6 9 2 19" xfId="42786"/>
    <cellStyle name="Обычный 6 9 2 19 2" xfId="42787"/>
    <cellStyle name="Обычный 6 9 2 2" xfId="42788"/>
    <cellStyle name="Обычный 6 9 2 2 2" xfId="42789"/>
    <cellStyle name="Обычный 6 9 2 20" xfId="42790"/>
    <cellStyle name="Обычный 6 9 2 20 2" xfId="42791"/>
    <cellStyle name="Обычный 6 9 2 21" xfId="42792"/>
    <cellStyle name="Обычный 6 9 2 21 2" xfId="42793"/>
    <cellStyle name="Обычный 6 9 2 22" xfId="42794"/>
    <cellStyle name="Обычный 6 9 2 22 2" xfId="42795"/>
    <cellStyle name="Обычный 6 9 2 23" xfId="42796"/>
    <cellStyle name="Обычный 6 9 2 23 2" xfId="42797"/>
    <cellStyle name="Обычный 6 9 2 24" xfId="42798"/>
    <cellStyle name="Обычный 6 9 2 24 2" xfId="42799"/>
    <cellStyle name="Обычный 6 9 2 25" xfId="42800"/>
    <cellStyle name="Обычный 6 9 2 25 2" xfId="42801"/>
    <cellStyle name="Обычный 6 9 2 26" xfId="42802"/>
    <cellStyle name="Обычный 6 9 2 26 2" xfId="42803"/>
    <cellStyle name="Обычный 6 9 2 27" xfId="42804"/>
    <cellStyle name="Обычный 6 9 2 27 2" xfId="42805"/>
    <cellStyle name="Обычный 6 9 2 28" xfId="42806"/>
    <cellStyle name="Обычный 6 9 2 28 2" xfId="42807"/>
    <cellStyle name="Обычный 6 9 2 29" xfId="42808"/>
    <cellStyle name="Обычный 6 9 2 29 2" xfId="42809"/>
    <cellStyle name="Обычный 6 9 2 3" xfId="42810"/>
    <cellStyle name="Обычный 6 9 2 3 2" xfId="42811"/>
    <cellStyle name="Обычный 6 9 2 30" xfId="42812"/>
    <cellStyle name="Обычный 6 9 2 30 2" xfId="42813"/>
    <cellStyle name="Обычный 6 9 2 31" xfId="42814"/>
    <cellStyle name="Обычный 6 9 2 31 2" xfId="42815"/>
    <cellStyle name="Обычный 6 9 2 32" xfId="42816"/>
    <cellStyle name="Обычный 6 9 2 32 2" xfId="42817"/>
    <cellStyle name="Обычный 6 9 2 33" xfId="42818"/>
    <cellStyle name="Обычный 6 9 2 33 2" xfId="42819"/>
    <cellStyle name="Обычный 6 9 2 34" xfId="42820"/>
    <cellStyle name="Обычный 6 9 2 34 2" xfId="42821"/>
    <cellStyle name="Обычный 6 9 2 35" xfId="42822"/>
    <cellStyle name="Обычный 6 9 2 4" xfId="42823"/>
    <cellStyle name="Обычный 6 9 2 4 2" xfId="42824"/>
    <cellStyle name="Обычный 6 9 2 5" xfId="42825"/>
    <cellStyle name="Обычный 6 9 2 5 2" xfId="42826"/>
    <cellStyle name="Обычный 6 9 2 6" xfId="42827"/>
    <cellStyle name="Обычный 6 9 2 6 2" xfId="42828"/>
    <cellStyle name="Обычный 6 9 2 7" xfId="42829"/>
    <cellStyle name="Обычный 6 9 2 7 2" xfId="42830"/>
    <cellStyle name="Обычный 6 9 2 8" xfId="42831"/>
    <cellStyle name="Обычный 6 9 2 8 2" xfId="42832"/>
    <cellStyle name="Обычный 6 9 2 9" xfId="42833"/>
    <cellStyle name="Обычный 6 9 2 9 2" xfId="42834"/>
    <cellStyle name="Обычный 6 9 20" xfId="42835"/>
    <cellStyle name="Обычный 6 9 20 2" xfId="42836"/>
    <cellStyle name="Обычный 6 9 21" xfId="42837"/>
    <cellStyle name="Обычный 6 9 21 2" xfId="42838"/>
    <cellStyle name="Обычный 6 9 22" xfId="42839"/>
    <cellStyle name="Обычный 6 9 22 2" xfId="42840"/>
    <cellStyle name="Обычный 6 9 23" xfId="42841"/>
    <cellStyle name="Обычный 6 9 23 2" xfId="42842"/>
    <cellStyle name="Обычный 6 9 24" xfId="42843"/>
    <cellStyle name="Обычный 6 9 24 2" xfId="42844"/>
    <cellStyle name="Обычный 6 9 25" xfId="42845"/>
    <cellStyle name="Обычный 6 9 25 2" xfId="42846"/>
    <cellStyle name="Обычный 6 9 26" xfId="42847"/>
    <cellStyle name="Обычный 6 9 26 2" xfId="42848"/>
    <cellStyle name="Обычный 6 9 27" xfId="42849"/>
    <cellStyle name="Обычный 6 9 27 2" xfId="42850"/>
    <cellStyle name="Обычный 6 9 28" xfId="42851"/>
    <cellStyle name="Обычный 6 9 28 2" xfId="42852"/>
    <cellStyle name="Обычный 6 9 29" xfId="42853"/>
    <cellStyle name="Обычный 6 9 29 2" xfId="42854"/>
    <cellStyle name="Обычный 6 9 3" xfId="42855"/>
    <cellStyle name="Обычный 6 9 3 2" xfId="42856"/>
    <cellStyle name="Обычный 6 9 30" xfId="42857"/>
    <cellStyle name="Обычный 6 9 30 2" xfId="42858"/>
    <cellStyle name="Обычный 6 9 31" xfId="42859"/>
    <cellStyle name="Обычный 6 9 31 2" xfId="42860"/>
    <cellStyle name="Обычный 6 9 32" xfId="42861"/>
    <cellStyle name="Обычный 6 9 32 2" xfId="42862"/>
    <cellStyle name="Обычный 6 9 33" xfId="42863"/>
    <cellStyle name="Обычный 6 9 33 2" xfId="42864"/>
    <cellStyle name="Обычный 6 9 34" xfId="42865"/>
    <cellStyle name="Обычный 6 9 34 2" xfId="42866"/>
    <cellStyle name="Обычный 6 9 35" xfId="42867"/>
    <cellStyle name="Обычный 6 9 35 2" xfId="42868"/>
    <cellStyle name="Обычный 6 9 36" xfId="42869"/>
    <cellStyle name="Обычный 6 9 36 2" xfId="42870"/>
    <cellStyle name="Обычный 6 9 37" xfId="42871"/>
    <cellStyle name="Обычный 6 9 4" xfId="42872"/>
    <cellStyle name="Обычный 6 9 4 2" xfId="42873"/>
    <cellStyle name="Обычный 6 9 5" xfId="42874"/>
    <cellStyle name="Обычный 6 9 5 2" xfId="42875"/>
    <cellStyle name="Обычный 6 9 6" xfId="42876"/>
    <cellStyle name="Обычный 6 9 6 2" xfId="42877"/>
    <cellStyle name="Обычный 6 9 7" xfId="42878"/>
    <cellStyle name="Обычный 6 9 7 2" xfId="42879"/>
    <cellStyle name="Обычный 6 9 8" xfId="42880"/>
    <cellStyle name="Обычный 6 9 8 2" xfId="42881"/>
    <cellStyle name="Обычный 6 9 9" xfId="42882"/>
    <cellStyle name="Обычный 6 9 9 2" xfId="42883"/>
    <cellStyle name="Обычный 60" xfId="42884"/>
    <cellStyle name="Обычный 61" xfId="42885"/>
    <cellStyle name="Обычный 62" xfId="42886"/>
    <cellStyle name="Обычный 63" xfId="42887"/>
    <cellStyle name="Обычный 64" xfId="42888"/>
    <cellStyle name="Обычный 65" xfId="42889"/>
    <cellStyle name="Обычный 66" xfId="42890"/>
    <cellStyle name="Обычный 67" xfId="42891"/>
    <cellStyle name="Обычный 68" xfId="42892"/>
    <cellStyle name="Обычный 69" xfId="42893"/>
    <cellStyle name="Обычный 7" xfId="3"/>
    <cellStyle name="Обычный 7 10" xfId="42894"/>
    <cellStyle name="Обычный 7 10 10" xfId="42895"/>
    <cellStyle name="Обычный 7 10 10 2" xfId="42896"/>
    <cellStyle name="Обычный 7 10 11" xfId="42897"/>
    <cellStyle name="Обычный 7 10 11 2" xfId="42898"/>
    <cellStyle name="Обычный 7 10 12" xfId="42899"/>
    <cellStyle name="Обычный 7 10 12 2" xfId="42900"/>
    <cellStyle name="Обычный 7 10 13" xfId="42901"/>
    <cellStyle name="Обычный 7 10 13 2" xfId="42902"/>
    <cellStyle name="Обычный 7 10 14" xfId="42903"/>
    <cellStyle name="Обычный 7 10 14 2" xfId="42904"/>
    <cellStyle name="Обычный 7 10 15" xfId="42905"/>
    <cellStyle name="Обычный 7 10 15 2" xfId="42906"/>
    <cellStyle name="Обычный 7 10 16" xfId="42907"/>
    <cellStyle name="Обычный 7 10 16 2" xfId="42908"/>
    <cellStyle name="Обычный 7 10 17" xfId="42909"/>
    <cellStyle name="Обычный 7 10 17 2" xfId="42910"/>
    <cellStyle name="Обычный 7 10 18" xfId="42911"/>
    <cellStyle name="Обычный 7 10 18 2" xfId="42912"/>
    <cellStyle name="Обычный 7 10 19" xfId="42913"/>
    <cellStyle name="Обычный 7 10 19 2" xfId="42914"/>
    <cellStyle name="Обычный 7 10 2" xfId="42915"/>
    <cellStyle name="Обычный 7 10 2 10" xfId="42916"/>
    <cellStyle name="Обычный 7 10 2 10 2" xfId="42917"/>
    <cellStyle name="Обычный 7 10 2 11" xfId="42918"/>
    <cellStyle name="Обычный 7 10 2 11 2" xfId="42919"/>
    <cellStyle name="Обычный 7 10 2 12" xfId="42920"/>
    <cellStyle name="Обычный 7 10 2 12 2" xfId="42921"/>
    <cellStyle name="Обычный 7 10 2 13" xfId="42922"/>
    <cellStyle name="Обычный 7 10 2 13 2" xfId="42923"/>
    <cellStyle name="Обычный 7 10 2 14" xfId="42924"/>
    <cellStyle name="Обычный 7 10 2 14 2" xfId="42925"/>
    <cellStyle name="Обычный 7 10 2 15" xfId="42926"/>
    <cellStyle name="Обычный 7 10 2 15 2" xfId="42927"/>
    <cellStyle name="Обычный 7 10 2 16" xfId="42928"/>
    <cellStyle name="Обычный 7 10 2 16 2" xfId="42929"/>
    <cellStyle name="Обычный 7 10 2 17" xfId="42930"/>
    <cellStyle name="Обычный 7 10 2 17 2" xfId="42931"/>
    <cellStyle name="Обычный 7 10 2 18" xfId="42932"/>
    <cellStyle name="Обычный 7 10 2 18 2" xfId="42933"/>
    <cellStyle name="Обычный 7 10 2 19" xfId="42934"/>
    <cellStyle name="Обычный 7 10 2 19 2" xfId="42935"/>
    <cellStyle name="Обычный 7 10 2 2" xfId="42936"/>
    <cellStyle name="Обычный 7 10 2 2 2" xfId="42937"/>
    <cellStyle name="Обычный 7 10 2 20" xfId="42938"/>
    <cellStyle name="Обычный 7 10 2 20 2" xfId="42939"/>
    <cellStyle name="Обычный 7 10 2 21" xfId="42940"/>
    <cellStyle name="Обычный 7 10 2 21 2" xfId="42941"/>
    <cellStyle name="Обычный 7 10 2 22" xfId="42942"/>
    <cellStyle name="Обычный 7 10 2 22 2" xfId="42943"/>
    <cellStyle name="Обычный 7 10 2 23" xfId="42944"/>
    <cellStyle name="Обычный 7 10 2 23 2" xfId="42945"/>
    <cellStyle name="Обычный 7 10 2 24" xfId="42946"/>
    <cellStyle name="Обычный 7 10 2 24 2" xfId="42947"/>
    <cellStyle name="Обычный 7 10 2 25" xfId="42948"/>
    <cellStyle name="Обычный 7 10 2 25 2" xfId="42949"/>
    <cellStyle name="Обычный 7 10 2 26" xfId="42950"/>
    <cellStyle name="Обычный 7 10 2 26 2" xfId="42951"/>
    <cellStyle name="Обычный 7 10 2 27" xfId="42952"/>
    <cellStyle name="Обычный 7 10 2 27 2" xfId="42953"/>
    <cellStyle name="Обычный 7 10 2 28" xfId="42954"/>
    <cellStyle name="Обычный 7 10 2 28 2" xfId="42955"/>
    <cellStyle name="Обычный 7 10 2 29" xfId="42956"/>
    <cellStyle name="Обычный 7 10 2 29 2" xfId="42957"/>
    <cellStyle name="Обычный 7 10 2 3" xfId="42958"/>
    <cellStyle name="Обычный 7 10 2 3 2" xfId="42959"/>
    <cellStyle name="Обычный 7 10 2 30" xfId="42960"/>
    <cellStyle name="Обычный 7 10 2 30 2" xfId="42961"/>
    <cellStyle name="Обычный 7 10 2 31" xfId="42962"/>
    <cellStyle name="Обычный 7 10 2 31 2" xfId="42963"/>
    <cellStyle name="Обычный 7 10 2 32" xfId="42964"/>
    <cellStyle name="Обычный 7 10 2 32 2" xfId="42965"/>
    <cellStyle name="Обычный 7 10 2 33" xfId="42966"/>
    <cellStyle name="Обычный 7 10 2 33 2" xfId="42967"/>
    <cellStyle name="Обычный 7 10 2 34" xfId="42968"/>
    <cellStyle name="Обычный 7 10 2 34 2" xfId="42969"/>
    <cellStyle name="Обычный 7 10 2 35" xfId="42970"/>
    <cellStyle name="Обычный 7 10 2 4" xfId="42971"/>
    <cellStyle name="Обычный 7 10 2 4 2" xfId="42972"/>
    <cellStyle name="Обычный 7 10 2 5" xfId="42973"/>
    <cellStyle name="Обычный 7 10 2 5 2" xfId="42974"/>
    <cellStyle name="Обычный 7 10 2 6" xfId="42975"/>
    <cellStyle name="Обычный 7 10 2 6 2" xfId="42976"/>
    <cellStyle name="Обычный 7 10 2 7" xfId="42977"/>
    <cellStyle name="Обычный 7 10 2 7 2" xfId="42978"/>
    <cellStyle name="Обычный 7 10 2 8" xfId="42979"/>
    <cellStyle name="Обычный 7 10 2 8 2" xfId="42980"/>
    <cellStyle name="Обычный 7 10 2 9" xfId="42981"/>
    <cellStyle name="Обычный 7 10 2 9 2" xfId="42982"/>
    <cellStyle name="Обычный 7 10 20" xfId="42983"/>
    <cellStyle name="Обычный 7 10 20 2" xfId="42984"/>
    <cellStyle name="Обычный 7 10 21" xfId="42985"/>
    <cellStyle name="Обычный 7 10 21 2" xfId="42986"/>
    <cellStyle name="Обычный 7 10 22" xfId="42987"/>
    <cellStyle name="Обычный 7 10 22 2" xfId="42988"/>
    <cellStyle name="Обычный 7 10 23" xfId="42989"/>
    <cellStyle name="Обычный 7 10 23 2" xfId="42990"/>
    <cellStyle name="Обычный 7 10 24" xfId="42991"/>
    <cellStyle name="Обычный 7 10 24 2" xfId="42992"/>
    <cellStyle name="Обычный 7 10 25" xfId="42993"/>
    <cellStyle name="Обычный 7 10 25 2" xfId="42994"/>
    <cellStyle name="Обычный 7 10 26" xfId="42995"/>
    <cellStyle name="Обычный 7 10 26 2" xfId="42996"/>
    <cellStyle name="Обычный 7 10 27" xfId="42997"/>
    <cellStyle name="Обычный 7 10 27 2" xfId="42998"/>
    <cellStyle name="Обычный 7 10 28" xfId="42999"/>
    <cellStyle name="Обычный 7 10 28 2" xfId="43000"/>
    <cellStyle name="Обычный 7 10 29" xfId="43001"/>
    <cellStyle name="Обычный 7 10 29 2" xfId="43002"/>
    <cellStyle name="Обычный 7 10 3" xfId="43003"/>
    <cellStyle name="Обычный 7 10 3 2" xfId="43004"/>
    <cellStyle name="Обычный 7 10 30" xfId="43005"/>
    <cellStyle name="Обычный 7 10 30 2" xfId="43006"/>
    <cellStyle name="Обычный 7 10 31" xfId="43007"/>
    <cellStyle name="Обычный 7 10 31 2" xfId="43008"/>
    <cellStyle name="Обычный 7 10 32" xfId="43009"/>
    <cellStyle name="Обычный 7 10 32 2" xfId="43010"/>
    <cellStyle name="Обычный 7 10 33" xfId="43011"/>
    <cellStyle name="Обычный 7 10 33 2" xfId="43012"/>
    <cellStyle name="Обычный 7 10 34" xfId="43013"/>
    <cellStyle name="Обычный 7 10 34 2" xfId="43014"/>
    <cellStyle name="Обычный 7 10 35" xfId="43015"/>
    <cellStyle name="Обычный 7 10 35 2" xfId="43016"/>
    <cellStyle name="Обычный 7 10 36" xfId="43017"/>
    <cellStyle name="Обычный 7 10 36 2" xfId="43018"/>
    <cellStyle name="Обычный 7 10 37" xfId="43019"/>
    <cellStyle name="Обычный 7 10 4" xfId="43020"/>
    <cellStyle name="Обычный 7 10 4 2" xfId="43021"/>
    <cellStyle name="Обычный 7 10 5" xfId="43022"/>
    <cellStyle name="Обычный 7 10 5 2" xfId="43023"/>
    <cellStyle name="Обычный 7 10 6" xfId="43024"/>
    <cellStyle name="Обычный 7 10 6 2" xfId="43025"/>
    <cellStyle name="Обычный 7 10 7" xfId="43026"/>
    <cellStyle name="Обычный 7 10 7 2" xfId="43027"/>
    <cellStyle name="Обычный 7 10 8" xfId="43028"/>
    <cellStyle name="Обычный 7 10 8 2" xfId="43029"/>
    <cellStyle name="Обычный 7 10 9" xfId="43030"/>
    <cellStyle name="Обычный 7 10 9 2" xfId="43031"/>
    <cellStyle name="Обычный 7 11" xfId="43032"/>
    <cellStyle name="Обычный 7 11 2" xfId="43033"/>
    <cellStyle name="Обычный 7 12" xfId="43034"/>
    <cellStyle name="Обычный 7 13" xfId="43035"/>
    <cellStyle name="Обычный 7 14" xfId="43036"/>
    <cellStyle name="Обычный 7 15" xfId="43037"/>
    <cellStyle name="Обычный 7 15 2" xfId="53250"/>
    <cellStyle name="Обычный 7 2" xfId="43038"/>
    <cellStyle name="Обычный 7 2 10" xfId="43039"/>
    <cellStyle name="Обычный 7 2 10 2" xfId="43040"/>
    <cellStyle name="Обычный 7 2 11" xfId="43041"/>
    <cellStyle name="Обычный 7 2 11 2" xfId="43042"/>
    <cellStyle name="Обычный 7 2 12" xfId="43043"/>
    <cellStyle name="Обычный 7 2 12 2" xfId="43044"/>
    <cellStyle name="Обычный 7 2 13" xfId="43045"/>
    <cellStyle name="Обычный 7 2 13 2" xfId="43046"/>
    <cellStyle name="Обычный 7 2 14" xfId="43047"/>
    <cellStyle name="Обычный 7 2 14 2" xfId="43048"/>
    <cellStyle name="Обычный 7 2 15" xfId="43049"/>
    <cellStyle name="Обычный 7 2 15 2" xfId="43050"/>
    <cellStyle name="Обычный 7 2 16" xfId="43051"/>
    <cellStyle name="Обычный 7 2 16 2" xfId="43052"/>
    <cellStyle name="Обычный 7 2 17" xfId="43053"/>
    <cellStyle name="Обычный 7 2 17 2" xfId="43054"/>
    <cellStyle name="Обычный 7 2 18" xfId="43055"/>
    <cellStyle name="Обычный 7 2 18 2" xfId="43056"/>
    <cellStyle name="Обычный 7 2 19" xfId="43057"/>
    <cellStyle name="Обычный 7 2 19 2" xfId="43058"/>
    <cellStyle name="Обычный 7 2 2" xfId="43059"/>
    <cellStyle name="Обычный 7 2 2 10" xfId="43060"/>
    <cellStyle name="Обычный 7 2 2 10 2" xfId="43061"/>
    <cellStyle name="Обычный 7 2 2 11" xfId="43062"/>
    <cellStyle name="Обычный 7 2 2 11 2" xfId="43063"/>
    <cellStyle name="Обычный 7 2 2 12" xfId="43064"/>
    <cellStyle name="Обычный 7 2 2 12 2" xfId="43065"/>
    <cellStyle name="Обычный 7 2 2 13" xfId="43066"/>
    <cellStyle name="Обычный 7 2 2 13 2" xfId="43067"/>
    <cellStyle name="Обычный 7 2 2 14" xfId="43068"/>
    <cellStyle name="Обычный 7 2 2 14 2" xfId="43069"/>
    <cellStyle name="Обычный 7 2 2 15" xfId="43070"/>
    <cellStyle name="Обычный 7 2 2 15 2" xfId="43071"/>
    <cellStyle name="Обычный 7 2 2 16" xfId="43072"/>
    <cellStyle name="Обычный 7 2 2 16 2" xfId="43073"/>
    <cellStyle name="Обычный 7 2 2 17" xfId="43074"/>
    <cellStyle name="Обычный 7 2 2 17 2" xfId="43075"/>
    <cellStyle name="Обычный 7 2 2 18" xfId="43076"/>
    <cellStyle name="Обычный 7 2 2 18 2" xfId="43077"/>
    <cellStyle name="Обычный 7 2 2 19" xfId="43078"/>
    <cellStyle name="Обычный 7 2 2 19 2" xfId="43079"/>
    <cellStyle name="Обычный 7 2 2 2" xfId="43080"/>
    <cellStyle name="Обычный 7 2 2 2 10" xfId="43081"/>
    <cellStyle name="Обычный 7 2 2 2 10 2" xfId="43082"/>
    <cellStyle name="Обычный 7 2 2 2 11" xfId="43083"/>
    <cellStyle name="Обычный 7 2 2 2 11 2" xfId="43084"/>
    <cellStyle name="Обычный 7 2 2 2 12" xfId="43085"/>
    <cellStyle name="Обычный 7 2 2 2 12 2" xfId="43086"/>
    <cellStyle name="Обычный 7 2 2 2 13" xfId="43087"/>
    <cellStyle name="Обычный 7 2 2 2 13 2" xfId="43088"/>
    <cellStyle name="Обычный 7 2 2 2 14" xfId="43089"/>
    <cellStyle name="Обычный 7 2 2 2 14 2" xfId="43090"/>
    <cellStyle name="Обычный 7 2 2 2 15" xfId="43091"/>
    <cellStyle name="Обычный 7 2 2 2 15 2" xfId="43092"/>
    <cellStyle name="Обычный 7 2 2 2 16" xfId="43093"/>
    <cellStyle name="Обычный 7 2 2 2 16 2" xfId="43094"/>
    <cellStyle name="Обычный 7 2 2 2 17" xfId="43095"/>
    <cellStyle name="Обычный 7 2 2 2 17 2" xfId="43096"/>
    <cellStyle name="Обычный 7 2 2 2 18" xfId="43097"/>
    <cellStyle name="Обычный 7 2 2 2 18 2" xfId="43098"/>
    <cellStyle name="Обычный 7 2 2 2 19" xfId="43099"/>
    <cellStyle name="Обычный 7 2 2 2 19 2" xfId="43100"/>
    <cellStyle name="Обычный 7 2 2 2 2" xfId="43101"/>
    <cellStyle name="Обычный 7 2 2 2 2 10" xfId="43102"/>
    <cellStyle name="Обычный 7 2 2 2 2 10 2" xfId="43103"/>
    <cellStyle name="Обычный 7 2 2 2 2 11" xfId="43104"/>
    <cellStyle name="Обычный 7 2 2 2 2 11 2" xfId="43105"/>
    <cellStyle name="Обычный 7 2 2 2 2 12" xfId="43106"/>
    <cellStyle name="Обычный 7 2 2 2 2 12 2" xfId="43107"/>
    <cellStyle name="Обычный 7 2 2 2 2 13" xfId="43108"/>
    <cellStyle name="Обычный 7 2 2 2 2 13 2" xfId="43109"/>
    <cellStyle name="Обычный 7 2 2 2 2 14" xfId="43110"/>
    <cellStyle name="Обычный 7 2 2 2 2 14 2" xfId="43111"/>
    <cellStyle name="Обычный 7 2 2 2 2 15" xfId="43112"/>
    <cellStyle name="Обычный 7 2 2 2 2 15 2" xfId="43113"/>
    <cellStyle name="Обычный 7 2 2 2 2 16" xfId="43114"/>
    <cellStyle name="Обычный 7 2 2 2 2 16 2" xfId="43115"/>
    <cellStyle name="Обычный 7 2 2 2 2 17" xfId="43116"/>
    <cellStyle name="Обычный 7 2 2 2 2 17 2" xfId="43117"/>
    <cellStyle name="Обычный 7 2 2 2 2 18" xfId="43118"/>
    <cellStyle name="Обычный 7 2 2 2 2 18 2" xfId="43119"/>
    <cellStyle name="Обычный 7 2 2 2 2 19" xfId="43120"/>
    <cellStyle name="Обычный 7 2 2 2 2 19 2" xfId="43121"/>
    <cellStyle name="Обычный 7 2 2 2 2 2" xfId="43122"/>
    <cellStyle name="Обычный 7 2 2 2 2 2 10" xfId="43123"/>
    <cellStyle name="Обычный 7 2 2 2 2 2 10 2" xfId="43124"/>
    <cellStyle name="Обычный 7 2 2 2 2 2 11" xfId="43125"/>
    <cellStyle name="Обычный 7 2 2 2 2 2 11 2" xfId="43126"/>
    <cellStyle name="Обычный 7 2 2 2 2 2 12" xfId="43127"/>
    <cellStyle name="Обычный 7 2 2 2 2 2 12 2" xfId="43128"/>
    <cellStyle name="Обычный 7 2 2 2 2 2 13" xfId="43129"/>
    <cellStyle name="Обычный 7 2 2 2 2 2 13 2" xfId="43130"/>
    <cellStyle name="Обычный 7 2 2 2 2 2 14" xfId="43131"/>
    <cellStyle name="Обычный 7 2 2 2 2 2 14 2" xfId="43132"/>
    <cellStyle name="Обычный 7 2 2 2 2 2 15" xfId="43133"/>
    <cellStyle name="Обычный 7 2 2 2 2 2 15 2" xfId="43134"/>
    <cellStyle name="Обычный 7 2 2 2 2 2 16" xfId="43135"/>
    <cellStyle name="Обычный 7 2 2 2 2 2 16 2" xfId="43136"/>
    <cellStyle name="Обычный 7 2 2 2 2 2 17" xfId="43137"/>
    <cellStyle name="Обычный 7 2 2 2 2 2 17 2" xfId="43138"/>
    <cellStyle name="Обычный 7 2 2 2 2 2 18" xfId="43139"/>
    <cellStyle name="Обычный 7 2 2 2 2 2 18 2" xfId="43140"/>
    <cellStyle name="Обычный 7 2 2 2 2 2 19" xfId="43141"/>
    <cellStyle name="Обычный 7 2 2 2 2 2 19 2" xfId="43142"/>
    <cellStyle name="Обычный 7 2 2 2 2 2 2" xfId="43143"/>
    <cellStyle name="Обычный 7 2 2 2 2 2 2 2" xfId="43144"/>
    <cellStyle name="Обычный 7 2 2 2 2 2 20" xfId="43145"/>
    <cellStyle name="Обычный 7 2 2 2 2 2 20 2" xfId="43146"/>
    <cellStyle name="Обычный 7 2 2 2 2 2 21" xfId="43147"/>
    <cellStyle name="Обычный 7 2 2 2 2 2 21 2" xfId="43148"/>
    <cellStyle name="Обычный 7 2 2 2 2 2 22" xfId="43149"/>
    <cellStyle name="Обычный 7 2 2 2 2 2 22 2" xfId="43150"/>
    <cellStyle name="Обычный 7 2 2 2 2 2 23" xfId="43151"/>
    <cellStyle name="Обычный 7 2 2 2 2 2 23 2" xfId="43152"/>
    <cellStyle name="Обычный 7 2 2 2 2 2 24" xfId="43153"/>
    <cellStyle name="Обычный 7 2 2 2 2 2 24 2" xfId="43154"/>
    <cellStyle name="Обычный 7 2 2 2 2 2 25" xfId="43155"/>
    <cellStyle name="Обычный 7 2 2 2 2 2 25 2" xfId="43156"/>
    <cellStyle name="Обычный 7 2 2 2 2 2 26" xfId="43157"/>
    <cellStyle name="Обычный 7 2 2 2 2 2 26 2" xfId="43158"/>
    <cellStyle name="Обычный 7 2 2 2 2 2 27" xfId="43159"/>
    <cellStyle name="Обычный 7 2 2 2 2 2 27 2" xfId="43160"/>
    <cellStyle name="Обычный 7 2 2 2 2 2 28" xfId="43161"/>
    <cellStyle name="Обычный 7 2 2 2 2 2 28 2" xfId="43162"/>
    <cellStyle name="Обычный 7 2 2 2 2 2 29" xfId="43163"/>
    <cellStyle name="Обычный 7 2 2 2 2 2 29 2" xfId="43164"/>
    <cellStyle name="Обычный 7 2 2 2 2 2 3" xfId="43165"/>
    <cellStyle name="Обычный 7 2 2 2 2 2 3 2" xfId="43166"/>
    <cellStyle name="Обычный 7 2 2 2 2 2 30" xfId="43167"/>
    <cellStyle name="Обычный 7 2 2 2 2 2 30 2" xfId="43168"/>
    <cellStyle name="Обычный 7 2 2 2 2 2 31" xfId="43169"/>
    <cellStyle name="Обычный 7 2 2 2 2 2 31 2" xfId="43170"/>
    <cellStyle name="Обычный 7 2 2 2 2 2 32" xfId="43171"/>
    <cellStyle name="Обычный 7 2 2 2 2 2 32 2" xfId="43172"/>
    <cellStyle name="Обычный 7 2 2 2 2 2 33" xfId="43173"/>
    <cellStyle name="Обычный 7 2 2 2 2 2 33 2" xfId="43174"/>
    <cellStyle name="Обычный 7 2 2 2 2 2 34" xfId="43175"/>
    <cellStyle name="Обычный 7 2 2 2 2 2 34 2" xfId="43176"/>
    <cellStyle name="Обычный 7 2 2 2 2 2 35" xfId="43177"/>
    <cellStyle name="Обычный 7 2 2 2 2 2 4" xfId="43178"/>
    <cellStyle name="Обычный 7 2 2 2 2 2 4 2" xfId="43179"/>
    <cellStyle name="Обычный 7 2 2 2 2 2 5" xfId="43180"/>
    <cellStyle name="Обычный 7 2 2 2 2 2 5 2" xfId="43181"/>
    <cellStyle name="Обычный 7 2 2 2 2 2 6" xfId="43182"/>
    <cellStyle name="Обычный 7 2 2 2 2 2 6 2" xfId="43183"/>
    <cellStyle name="Обычный 7 2 2 2 2 2 7" xfId="43184"/>
    <cellStyle name="Обычный 7 2 2 2 2 2 7 2" xfId="43185"/>
    <cellStyle name="Обычный 7 2 2 2 2 2 8" xfId="43186"/>
    <cellStyle name="Обычный 7 2 2 2 2 2 8 2" xfId="43187"/>
    <cellStyle name="Обычный 7 2 2 2 2 2 9" xfId="43188"/>
    <cellStyle name="Обычный 7 2 2 2 2 2 9 2" xfId="43189"/>
    <cellStyle name="Обычный 7 2 2 2 2 20" xfId="43190"/>
    <cellStyle name="Обычный 7 2 2 2 2 20 2" xfId="43191"/>
    <cellStyle name="Обычный 7 2 2 2 2 21" xfId="43192"/>
    <cellStyle name="Обычный 7 2 2 2 2 21 2" xfId="43193"/>
    <cellStyle name="Обычный 7 2 2 2 2 22" xfId="43194"/>
    <cellStyle name="Обычный 7 2 2 2 2 22 2" xfId="43195"/>
    <cellStyle name="Обычный 7 2 2 2 2 23" xfId="43196"/>
    <cellStyle name="Обычный 7 2 2 2 2 23 2" xfId="43197"/>
    <cellStyle name="Обычный 7 2 2 2 2 24" xfId="43198"/>
    <cellStyle name="Обычный 7 2 2 2 2 24 2" xfId="43199"/>
    <cellStyle name="Обычный 7 2 2 2 2 25" xfId="43200"/>
    <cellStyle name="Обычный 7 2 2 2 2 25 2" xfId="43201"/>
    <cellStyle name="Обычный 7 2 2 2 2 26" xfId="43202"/>
    <cellStyle name="Обычный 7 2 2 2 2 26 2" xfId="43203"/>
    <cellStyle name="Обычный 7 2 2 2 2 27" xfId="43204"/>
    <cellStyle name="Обычный 7 2 2 2 2 27 2" xfId="43205"/>
    <cellStyle name="Обычный 7 2 2 2 2 28" xfId="43206"/>
    <cellStyle name="Обычный 7 2 2 2 2 28 2" xfId="43207"/>
    <cellStyle name="Обычный 7 2 2 2 2 29" xfId="43208"/>
    <cellStyle name="Обычный 7 2 2 2 2 29 2" xfId="43209"/>
    <cellStyle name="Обычный 7 2 2 2 2 3" xfId="43210"/>
    <cellStyle name="Обычный 7 2 2 2 2 3 2" xfId="43211"/>
    <cellStyle name="Обычный 7 2 2 2 2 30" xfId="43212"/>
    <cellStyle name="Обычный 7 2 2 2 2 30 2" xfId="43213"/>
    <cellStyle name="Обычный 7 2 2 2 2 31" xfId="43214"/>
    <cellStyle name="Обычный 7 2 2 2 2 31 2" xfId="43215"/>
    <cellStyle name="Обычный 7 2 2 2 2 32" xfId="43216"/>
    <cellStyle name="Обычный 7 2 2 2 2 32 2" xfId="43217"/>
    <cellStyle name="Обычный 7 2 2 2 2 33" xfId="43218"/>
    <cellStyle name="Обычный 7 2 2 2 2 33 2" xfId="43219"/>
    <cellStyle name="Обычный 7 2 2 2 2 34" xfId="43220"/>
    <cellStyle name="Обычный 7 2 2 2 2 34 2" xfId="43221"/>
    <cellStyle name="Обычный 7 2 2 2 2 35" xfId="43222"/>
    <cellStyle name="Обычный 7 2 2 2 2 35 2" xfId="43223"/>
    <cellStyle name="Обычный 7 2 2 2 2 36" xfId="43224"/>
    <cellStyle name="Обычный 7 2 2 2 2 36 2" xfId="43225"/>
    <cellStyle name="Обычный 7 2 2 2 2 37" xfId="43226"/>
    <cellStyle name="Обычный 7 2 2 2 2 4" xfId="43227"/>
    <cellStyle name="Обычный 7 2 2 2 2 4 2" xfId="43228"/>
    <cellStyle name="Обычный 7 2 2 2 2 5" xfId="43229"/>
    <cellStyle name="Обычный 7 2 2 2 2 5 2" xfId="43230"/>
    <cellStyle name="Обычный 7 2 2 2 2 6" xfId="43231"/>
    <cellStyle name="Обычный 7 2 2 2 2 6 2" xfId="43232"/>
    <cellStyle name="Обычный 7 2 2 2 2 7" xfId="43233"/>
    <cellStyle name="Обычный 7 2 2 2 2 7 2" xfId="43234"/>
    <cellStyle name="Обычный 7 2 2 2 2 8" xfId="43235"/>
    <cellStyle name="Обычный 7 2 2 2 2 8 2" xfId="43236"/>
    <cellStyle name="Обычный 7 2 2 2 2 9" xfId="43237"/>
    <cellStyle name="Обычный 7 2 2 2 2 9 2" xfId="43238"/>
    <cellStyle name="Обычный 7 2 2 2 20" xfId="43239"/>
    <cellStyle name="Обычный 7 2 2 2 20 2" xfId="43240"/>
    <cellStyle name="Обычный 7 2 2 2 21" xfId="43241"/>
    <cellStyle name="Обычный 7 2 2 2 21 2" xfId="43242"/>
    <cellStyle name="Обычный 7 2 2 2 22" xfId="43243"/>
    <cellStyle name="Обычный 7 2 2 2 22 2" xfId="43244"/>
    <cellStyle name="Обычный 7 2 2 2 23" xfId="43245"/>
    <cellStyle name="Обычный 7 2 2 2 23 2" xfId="43246"/>
    <cellStyle name="Обычный 7 2 2 2 24" xfId="43247"/>
    <cellStyle name="Обычный 7 2 2 2 24 2" xfId="43248"/>
    <cellStyle name="Обычный 7 2 2 2 25" xfId="43249"/>
    <cellStyle name="Обычный 7 2 2 2 25 2" xfId="43250"/>
    <cellStyle name="Обычный 7 2 2 2 26" xfId="43251"/>
    <cellStyle name="Обычный 7 2 2 2 26 2" xfId="43252"/>
    <cellStyle name="Обычный 7 2 2 2 27" xfId="43253"/>
    <cellStyle name="Обычный 7 2 2 2 27 2" xfId="43254"/>
    <cellStyle name="Обычный 7 2 2 2 28" xfId="43255"/>
    <cellStyle name="Обычный 7 2 2 2 28 2" xfId="43256"/>
    <cellStyle name="Обычный 7 2 2 2 29" xfId="43257"/>
    <cellStyle name="Обычный 7 2 2 2 29 2" xfId="43258"/>
    <cellStyle name="Обычный 7 2 2 2 3" xfId="43259"/>
    <cellStyle name="Обычный 7 2 2 2 3 10" xfId="43260"/>
    <cellStyle name="Обычный 7 2 2 2 3 10 2" xfId="43261"/>
    <cellStyle name="Обычный 7 2 2 2 3 11" xfId="43262"/>
    <cellStyle name="Обычный 7 2 2 2 3 11 2" xfId="43263"/>
    <cellStyle name="Обычный 7 2 2 2 3 12" xfId="43264"/>
    <cellStyle name="Обычный 7 2 2 2 3 12 2" xfId="43265"/>
    <cellStyle name="Обычный 7 2 2 2 3 13" xfId="43266"/>
    <cellStyle name="Обычный 7 2 2 2 3 13 2" xfId="43267"/>
    <cellStyle name="Обычный 7 2 2 2 3 14" xfId="43268"/>
    <cellStyle name="Обычный 7 2 2 2 3 14 2" xfId="43269"/>
    <cellStyle name="Обычный 7 2 2 2 3 15" xfId="43270"/>
    <cellStyle name="Обычный 7 2 2 2 3 15 2" xfId="43271"/>
    <cellStyle name="Обычный 7 2 2 2 3 16" xfId="43272"/>
    <cellStyle name="Обычный 7 2 2 2 3 16 2" xfId="43273"/>
    <cellStyle name="Обычный 7 2 2 2 3 17" xfId="43274"/>
    <cellStyle name="Обычный 7 2 2 2 3 17 2" xfId="43275"/>
    <cellStyle name="Обычный 7 2 2 2 3 18" xfId="43276"/>
    <cellStyle name="Обычный 7 2 2 2 3 18 2" xfId="43277"/>
    <cellStyle name="Обычный 7 2 2 2 3 19" xfId="43278"/>
    <cellStyle name="Обычный 7 2 2 2 3 19 2" xfId="43279"/>
    <cellStyle name="Обычный 7 2 2 2 3 2" xfId="43280"/>
    <cellStyle name="Обычный 7 2 2 2 3 2 2" xfId="43281"/>
    <cellStyle name="Обычный 7 2 2 2 3 20" xfId="43282"/>
    <cellStyle name="Обычный 7 2 2 2 3 20 2" xfId="43283"/>
    <cellStyle name="Обычный 7 2 2 2 3 21" xfId="43284"/>
    <cellStyle name="Обычный 7 2 2 2 3 21 2" xfId="43285"/>
    <cellStyle name="Обычный 7 2 2 2 3 22" xfId="43286"/>
    <cellStyle name="Обычный 7 2 2 2 3 22 2" xfId="43287"/>
    <cellStyle name="Обычный 7 2 2 2 3 23" xfId="43288"/>
    <cellStyle name="Обычный 7 2 2 2 3 23 2" xfId="43289"/>
    <cellStyle name="Обычный 7 2 2 2 3 24" xfId="43290"/>
    <cellStyle name="Обычный 7 2 2 2 3 24 2" xfId="43291"/>
    <cellStyle name="Обычный 7 2 2 2 3 25" xfId="43292"/>
    <cellStyle name="Обычный 7 2 2 2 3 25 2" xfId="43293"/>
    <cellStyle name="Обычный 7 2 2 2 3 26" xfId="43294"/>
    <cellStyle name="Обычный 7 2 2 2 3 26 2" xfId="43295"/>
    <cellStyle name="Обычный 7 2 2 2 3 27" xfId="43296"/>
    <cellStyle name="Обычный 7 2 2 2 3 27 2" xfId="43297"/>
    <cellStyle name="Обычный 7 2 2 2 3 28" xfId="43298"/>
    <cellStyle name="Обычный 7 2 2 2 3 28 2" xfId="43299"/>
    <cellStyle name="Обычный 7 2 2 2 3 29" xfId="43300"/>
    <cellStyle name="Обычный 7 2 2 2 3 29 2" xfId="43301"/>
    <cellStyle name="Обычный 7 2 2 2 3 3" xfId="43302"/>
    <cellStyle name="Обычный 7 2 2 2 3 3 2" xfId="43303"/>
    <cellStyle name="Обычный 7 2 2 2 3 30" xfId="43304"/>
    <cellStyle name="Обычный 7 2 2 2 3 30 2" xfId="43305"/>
    <cellStyle name="Обычный 7 2 2 2 3 31" xfId="43306"/>
    <cellStyle name="Обычный 7 2 2 2 3 31 2" xfId="43307"/>
    <cellStyle name="Обычный 7 2 2 2 3 32" xfId="43308"/>
    <cellStyle name="Обычный 7 2 2 2 3 32 2" xfId="43309"/>
    <cellStyle name="Обычный 7 2 2 2 3 33" xfId="43310"/>
    <cellStyle name="Обычный 7 2 2 2 3 33 2" xfId="43311"/>
    <cellStyle name="Обычный 7 2 2 2 3 34" xfId="43312"/>
    <cellStyle name="Обычный 7 2 2 2 3 34 2" xfId="43313"/>
    <cellStyle name="Обычный 7 2 2 2 3 35" xfId="43314"/>
    <cellStyle name="Обычный 7 2 2 2 3 4" xfId="43315"/>
    <cellStyle name="Обычный 7 2 2 2 3 4 2" xfId="43316"/>
    <cellStyle name="Обычный 7 2 2 2 3 5" xfId="43317"/>
    <cellStyle name="Обычный 7 2 2 2 3 5 2" xfId="43318"/>
    <cellStyle name="Обычный 7 2 2 2 3 6" xfId="43319"/>
    <cellStyle name="Обычный 7 2 2 2 3 6 2" xfId="43320"/>
    <cellStyle name="Обычный 7 2 2 2 3 7" xfId="43321"/>
    <cellStyle name="Обычный 7 2 2 2 3 7 2" xfId="43322"/>
    <cellStyle name="Обычный 7 2 2 2 3 8" xfId="43323"/>
    <cellStyle name="Обычный 7 2 2 2 3 8 2" xfId="43324"/>
    <cellStyle name="Обычный 7 2 2 2 3 9" xfId="43325"/>
    <cellStyle name="Обычный 7 2 2 2 3 9 2" xfId="43326"/>
    <cellStyle name="Обычный 7 2 2 2 30" xfId="43327"/>
    <cellStyle name="Обычный 7 2 2 2 30 2" xfId="43328"/>
    <cellStyle name="Обычный 7 2 2 2 31" xfId="43329"/>
    <cellStyle name="Обычный 7 2 2 2 31 2" xfId="43330"/>
    <cellStyle name="Обычный 7 2 2 2 32" xfId="43331"/>
    <cellStyle name="Обычный 7 2 2 2 32 2" xfId="43332"/>
    <cellStyle name="Обычный 7 2 2 2 33" xfId="43333"/>
    <cellStyle name="Обычный 7 2 2 2 33 2" xfId="43334"/>
    <cellStyle name="Обычный 7 2 2 2 34" xfId="43335"/>
    <cellStyle name="Обычный 7 2 2 2 34 2" xfId="43336"/>
    <cellStyle name="Обычный 7 2 2 2 35" xfId="43337"/>
    <cellStyle name="Обычный 7 2 2 2 35 2" xfId="43338"/>
    <cellStyle name="Обычный 7 2 2 2 36" xfId="43339"/>
    <cellStyle name="Обычный 7 2 2 2 36 2" xfId="43340"/>
    <cellStyle name="Обычный 7 2 2 2 37" xfId="43341"/>
    <cellStyle name="Обычный 7 2 2 2 37 2" xfId="43342"/>
    <cellStyle name="Обычный 7 2 2 2 38" xfId="43343"/>
    <cellStyle name="Обычный 7 2 2 2 4" xfId="43344"/>
    <cellStyle name="Обычный 7 2 2 2 4 2" xfId="43345"/>
    <cellStyle name="Обычный 7 2 2 2 5" xfId="43346"/>
    <cellStyle name="Обычный 7 2 2 2 5 2" xfId="43347"/>
    <cellStyle name="Обычный 7 2 2 2 6" xfId="43348"/>
    <cellStyle name="Обычный 7 2 2 2 6 2" xfId="43349"/>
    <cellStyle name="Обычный 7 2 2 2 7" xfId="43350"/>
    <cellStyle name="Обычный 7 2 2 2 7 2" xfId="43351"/>
    <cellStyle name="Обычный 7 2 2 2 8" xfId="43352"/>
    <cellStyle name="Обычный 7 2 2 2 8 2" xfId="43353"/>
    <cellStyle name="Обычный 7 2 2 2 9" xfId="43354"/>
    <cellStyle name="Обычный 7 2 2 2 9 2" xfId="43355"/>
    <cellStyle name="Обычный 7 2 2 20" xfId="43356"/>
    <cellStyle name="Обычный 7 2 2 20 2" xfId="43357"/>
    <cellStyle name="Обычный 7 2 2 21" xfId="43358"/>
    <cellStyle name="Обычный 7 2 2 21 2" xfId="43359"/>
    <cellStyle name="Обычный 7 2 2 22" xfId="43360"/>
    <cellStyle name="Обычный 7 2 2 22 2" xfId="43361"/>
    <cellStyle name="Обычный 7 2 2 23" xfId="43362"/>
    <cellStyle name="Обычный 7 2 2 23 2" xfId="43363"/>
    <cellStyle name="Обычный 7 2 2 24" xfId="43364"/>
    <cellStyle name="Обычный 7 2 2 24 2" xfId="43365"/>
    <cellStyle name="Обычный 7 2 2 25" xfId="43366"/>
    <cellStyle name="Обычный 7 2 2 25 2" xfId="43367"/>
    <cellStyle name="Обычный 7 2 2 26" xfId="43368"/>
    <cellStyle name="Обычный 7 2 2 26 2" xfId="43369"/>
    <cellStyle name="Обычный 7 2 2 27" xfId="43370"/>
    <cellStyle name="Обычный 7 2 2 27 2" xfId="43371"/>
    <cellStyle name="Обычный 7 2 2 28" xfId="43372"/>
    <cellStyle name="Обычный 7 2 2 28 2" xfId="43373"/>
    <cellStyle name="Обычный 7 2 2 29" xfId="43374"/>
    <cellStyle name="Обычный 7 2 2 29 2" xfId="43375"/>
    <cellStyle name="Обычный 7 2 2 3" xfId="43376"/>
    <cellStyle name="Обычный 7 2 2 3 10" xfId="43377"/>
    <cellStyle name="Обычный 7 2 2 3 10 2" xfId="43378"/>
    <cellStyle name="Обычный 7 2 2 3 11" xfId="43379"/>
    <cellStyle name="Обычный 7 2 2 3 11 2" xfId="43380"/>
    <cellStyle name="Обычный 7 2 2 3 12" xfId="43381"/>
    <cellStyle name="Обычный 7 2 2 3 12 2" xfId="43382"/>
    <cellStyle name="Обычный 7 2 2 3 13" xfId="43383"/>
    <cellStyle name="Обычный 7 2 2 3 13 2" xfId="43384"/>
    <cellStyle name="Обычный 7 2 2 3 14" xfId="43385"/>
    <cellStyle name="Обычный 7 2 2 3 14 2" xfId="43386"/>
    <cellStyle name="Обычный 7 2 2 3 15" xfId="43387"/>
    <cellStyle name="Обычный 7 2 2 3 15 2" xfId="43388"/>
    <cellStyle name="Обычный 7 2 2 3 16" xfId="43389"/>
    <cellStyle name="Обычный 7 2 2 3 16 2" xfId="43390"/>
    <cellStyle name="Обычный 7 2 2 3 17" xfId="43391"/>
    <cellStyle name="Обычный 7 2 2 3 17 2" xfId="43392"/>
    <cellStyle name="Обычный 7 2 2 3 18" xfId="43393"/>
    <cellStyle name="Обычный 7 2 2 3 18 2" xfId="43394"/>
    <cellStyle name="Обычный 7 2 2 3 19" xfId="43395"/>
    <cellStyle name="Обычный 7 2 2 3 19 2" xfId="43396"/>
    <cellStyle name="Обычный 7 2 2 3 2" xfId="43397"/>
    <cellStyle name="Обычный 7 2 2 3 2 10" xfId="43398"/>
    <cellStyle name="Обычный 7 2 2 3 2 10 2" xfId="43399"/>
    <cellStyle name="Обычный 7 2 2 3 2 11" xfId="43400"/>
    <cellStyle name="Обычный 7 2 2 3 2 11 2" xfId="43401"/>
    <cellStyle name="Обычный 7 2 2 3 2 12" xfId="43402"/>
    <cellStyle name="Обычный 7 2 2 3 2 12 2" xfId="43403"/>
    <cellStyle name="Обычный 7 2 2 3 2 13" xfId="43404"/>
    <cellStyle name="Обычный 7 2 2 3 2 13 2" xfId="43405"/>
    <cellStyle name="Обычный 7 2 2 3 2 14" xfId="43406"/>
    <cellStyle name="Обычный 7 2 2 3 2 14 2" xfId="43407"/>
    <cellStyle name="Обычный 7 2 2 3 2 15" xfId="43408"/>
    <cellStyle name="Обычный 7 2 2 3 2 15 2" xfId="43409"/>
    <cellStyle name="Обычный 7 2 2 3 2 16" xfId="43410"/>
    <cellStyle name="Обычный 7 2 2 3 2 16 2" xfId="43411"/>
    <cellStyle name="Обычный 7 2 2 3 2 17" xfId="43412"/>
    <cellStyle name="Обычный 7 2 2 3 2 17 2" xfId="43413"/>
    <cellStyle name="Обычный 7 2 2 3 2 18" xfId="43414"/>
    <cellStyle name="Обычный 7 2 2 3 2 18 2" xfId="43415"/>
    <cellStyle name="Обычный 7 2 2 3 2 19" xfId="43416"/>
    <cellStyle name="Обычный 7 2 2 3 2 19 2" xfId="43417"/>
    <cellStyle name="Обычный 7 2 2 3 2 2" xfId="43418"/>
    <cellStyle name="Обычный 7 2 2 3 2 2 10" xfId="43419"/>
    <cellStyle name="Обычный 7 2 2 3 2 2 10 2" xfId="43420"/>
    <cellStyle name="Обычный 7 2 2 3 2 2 11" xfId="43421"/>
    <cellStyle name="Обычный 7 2 2 3 2 2 11 2" xfId="43422"/>
    <cellStyle name="Обычный 7 2 2 3 2 2 12" xfId="43423"/>
    <cellStyle name="Обычный 7 2 2 3 2 2 12 2" xfId="43424"/>
    <cellStyle name="Обычный 7 2 2 3 2 2 13" xfId="43425"/>
    <cellStyle name="Обычный 7 2 2 3 2 2 13 2" xfId="43426"/>
    <cellStyle name="Обычный 7 2 2 3 2 2 14" xfId="43427"/>
    <cellStyle name="Обычный 7 2 2 3 2 2 14 2" xfId="43428"/>
    <cellStyle name="Обычный 7 2 2 3 2 2 15" xfId="43429"/>
    <cellStyle name="Обычный 7 2 2 3 2 2 15 2" xfId="43430"/>
    <cellStyle name="Обычный 7 2 2 3 2 2 16" xfId="43431"/>
    <cellStyle name="Обычный 7 2 2 3 2 2 16 2" xfId="43432"/>
    <cellStyle name="Обычный 7 2 2 3 2 2 17" xfId="43433"/>
    <cellStyle name="Обычный 7 2 2 3 2 2 17 2" xfId="43434"/>
    <cellStyle name="Обычный 7 2 2 3 2 2 18" xfId="43435"/>
    <cellStyle name="Обычный 7 2 2 3 2 2 18 2" xfId="43436"/>
    <cellStyle name="Обычный 7 2 2 3 2 2 19" xfId="43437"/>
    <cellStyle name="Обычный 7 2 2 3 2 2 19 2" xfId="43438"/>
    <cellStyle name="Обычный 7 2 2 3 2 2 2" xfId="43439"/>
    <cellStyle name="Обычный 7 2 2 3 2 2 2 2" xfId="43440"/>
    <cellStyle name="Обычный 7 2 2 3 2 2 20" xfId="43441"/>
    <cellStyle name="Обычный 7 2 2 3 2 2 20 2" xfId="43442"/>
    <cellStyle name="Обычный 7 2 2 3 2 2 21" xfId="43443"/>
    <cellStyle name="Обычный 7 2 2 3 2 2 21 2" xfId="43444"/>
    <cellStyle name="Обычный 7 2 2 3 2 2 22" xfId="43445"/>
    <cellStyle name="Обычный 7 2 2 3 2 2 22 2" xfId="43446"/>
    <cellStyle name="Обычный 7 2 2 3 2 2 23" xfId="43447"/>
    <cellStyle name="Обычный 7 2 2 3 2 2 23 2" xfId="43448"/>
    <cellStyle name="Обычный 7 2 2 3 2 2 24" xfId="43449"/>
    <cellStyle name="Обычный 7 2 2 3 2 2 24 2" xfId="43450"/>
    <cellStyle name="Обычный 7 2 2 3 2 2 25" xfId="43451"/>
    <cellStyle name="Обычный 7 2 2 3 2 2 25 2" xfId="43452"/>
    <cellStyle name="Обычный 7 2 2 3 2 2 26" xfId="43453"/>
    <cellStyle name="Обычный 7 2 2 3 2 2 26 2" xfId="43454"/>
    <cellStyle name="Обычный 7 2 2 3 2 2 27" xfId="43455"/>
    <cellStyle name="Обычный 7 2 2 3 2 2 27 2" xfId="43456"/>
    <cellStyle name="Обычный 7 2 2 3 2 2 28" xfId="43457"/>
    <cellStyle name="Обычный 7 2 2 3 2 2 28 2" xfId="43458"/>
    <cellStyle name="Обычный 7 2 2 3 2 2 29" xfId="43459"/>
    <cellStyle name="Обычный 7 2 2 3 2 2 29 2" xfId="43460"/>
    <cellStyle name="Обычный 7 2 2 3 2 2 3" xfId="43461"/>
    <cellStyle name="Обычный 7 2 2 3 2 2 3 2" xfId="43462"/>
    <cellStyle name="Обычный 7 2 2 3 2 2 30" xfId="43463"/>
    <cellStyle name="Обычный 7 2 2 3 2 2 30 2" xfId="43464"/>
    <cellStyle name="Обычный 7 2 2 3 2 2 31" xfId="43465"/>
    <cellStyle name="Обычный 7 2 2 3 2 2 31 2" xfId="43466"/>
    <cellStyle name="Обычный 7 2 2 3 2 2 32" xfId="43467"/>
    <cellStyle name="Обычный 7 2 2 3 2 2 32 2" xfId="43468"/>
    <cellStyle name="Обычный 7 2 2 3 2 2 33" xfId="43469"/>
    <cellStyle name="Обычный 7 2 2 3 2 2 33 2" xfId="43470"/>
    <cellStyle name="Обычный 7 2 2 3 2 2 34" xfId="43471"/>
    <cellStyle name="Обычный 7 2 2 3 2 2 34 2" xfId="43472"/>
    <cellStyle name="Обычный 7 2 2 3 2 2 35" xfId="43473"/>
    <cellStyle name="Обычный 7 2 2 3 2 2 4" xfId="43474"/>
    <cellStyle name="Обычный 7 2 2 3 2 2 4 2" xfId="43475"/>
    <cellStyle name="Обычный 7 2 2 3 2 2 5" xfId="43476"/>
    <cellStyle name="Обычный 7 2 2 3 2 2 5 2" xfId="43477"/>
    <cellStyle name="Обычный 7 2 2 3 2 2 6" xfId="43478"/>
    <cellStyle name="Обычный 7 2 2 3 2 2 6 2" xfId="43479"/>
    <cellStyle name="Обычный 7 2 2 3 2 2 7" xfId="43480"/>
    <cellStyle name="Обычный 7 2 2 3 2 2 7 2" xfId="43481"/>
    <cellStyle name="Обычный 7 2 2 3 2 2 8" xfId="43482"/>
    <cellStyle name="Обычный 7 2 2 3 2 2 8 2" xfId="43483"/>
    <cellStyle name="Обычный 7 2 2 3 2 2 9" xfId="43484"/>
    <cellStyle name="Обычный 7 2 2 3 2 2 9 2" xfId="43485"/>
    <cellStyle name="Обычный 7 2 2 3 2 20" xfId="43486"/>
    <cellStyle name="Обычный 7 2 2 3 2 20 2" xfId="43487"/>
    <cellStyle name="Обычный 7 2 2 3 2 21" xfId="43488"/>
    <cellStyle name="Обычный 7 2 2 3 2 21 2" xfId="43489"/>
    <cellStyle name="Обычный 7 2 2 3 2 22" xfId="43490"/>
    <cellStyle name="Обычный 7 2 2 3 2 22 2" xfId="43491"/>
    <cellStyle name="Обычный 7 2 2 3 2 23" xfId="43492"/>
    <cellStyle name="Обычный 7 2 2 3 2 23 2" xfId="43493"/>
    <cellStyle name="Обычный 7 2 2 3 2 24" xfId="43494"/>
    <cellStyle name="Обычный 7 2 2 3 2 24 2" xfId="43495"/>
    <cellStyle name="Обычный 7 2 2 3 2 25" xfId="43496"/>
    <cellStyle name="Обычный 7 2 2 3 2 25 2" xfId="43497"/>
    <cellStyle name="Обычный 7 2 2 3 2 26" xfId="43498"/>
    <cellStyle name="Обычный 7 2 2 3 2 26 2" xfId="43499"/>
    <cellStyle name="Обычный 7 2 2 3 2 27" xfId="43500"/>
    <cellStyle name="Обычный 7 2 2 3 2 27 2" xfId="43501"/>
    <cellStyle name="Обычный 7 2 2 3 2 28" xfId="43502"/>
    <cellStyle name="Обычный 7 2 2 3 2 28 2" xfId="43503"/>
    <cellStyle name="Обычный 7 2 2 3 2 29" xfId="43504"/>
    <cellStyle name="Обычный 7 2 2 3 2 29 2" xfId="43505"/>
    <cellStyle name="Обычный 7 2 2 3 2 3" xfId="43506"/>
    <cellStyle name="Обычный 7 2 2 3 2 3 2" xfId="43507"/>
    <cellStyle name="Обычный 7 2 2 3 2 30" xfId="43508"/>
    <cellStyle name="Обычный 7 2 2 3 2 30 2" xfId="43509"/>
    <cellStyle name="Обычный 7 2 2 3 2 31" xfId="43510"/>
    <cellStyle name="Обычный 7 2 2 3 2 31 2" xfId="43511"/>
    <cellStyle name="Обычный 7 2 2 3 2 32" xfId="43512"/>
    <cellStyle name="Обычный 7 2 2 3 2 32 2" xfId="43513"/>
    <cellStyle name="Обычный 7 2 2 3 2 33" xfId="43514"/>
    <cellStyle name="Обычный 7 2 2 3 2 33 2" xfId="43515"/>
    <cellStyle name="Обычный 7 2 2 3 2 34" xfId="43516"/>
    <cellStyle name="Обычный 7 2 2 3 2 34 2" xfId="43517"/>
    <cellStyle name="Обычный 7 2 2 3 2 35" xfId="43518"/>
    <cellStyle name="Обычный 7 2 2 3 2 35 2" xfId="43519"/>
    <cellStyle name="Обычный 7 2 2 3 2 36" xfId="43520"/>
    <cellStyle name="Обычный 7 2 2 3 2 36 2" xfId="43521"/>
    <cellStyle name="Обычный 7 2 2 3 2 37" xfId="43522"/>
    <cellStyle name="Обычный 7 2 2 3 2 4" xfId="43523"/>
    <cellStyle name="Обычный 7 2 2 3 2 4 2" xfId="43524"/>
    <cellStyle name="Обычный 7 2 2 3 2 5" xfId="43525"/>
    <cellStyle name="Обычный 7 2 2 3 2 5 2" xfId="43526"/>
    <cellStyle name="Обычный 7 2 2 3 2 6" xfId="43527"/>
    <cellStyle name="Обычный 7 2 2 3 2 6 2" xfId="43528"/>
    <cellStyle name="Обычный 7 2 2 3 2 7" xfId="43529"/>
    <cellStyle name="Обычный 7 2 2 3 2 7 2" xfId="43530"/>
    <cellStyle name="Обычный 7 2 2 3 2 8" xfId="43531"/>
    <cellStyle name="Обычный 7 2 2 3 2 8 2" xfId="43532"/>
    <cellStyle name="Обычный 7 2 2 3 2 9" xfId="43533"/>
    <cellStyle name="Обычный 7 2 2 3 2 9 2" xfId="43534"/>
    <cellStyle name="Обычный 7 2 2 3 20" xfId="43535"/>
    <cellStyle name="Обычный 7 2 2 3 20 2" xfId="43536"/>
    <cellStyle name="Обычный 7 2 2 3 21" xfId="43537"/>
    <cellStyle name="Обычный 7 2 2 3 21 2" xfId="43538"/>
    <cellStyle name="Обычный 7 2 2 3 22" xfId="43539"/>
    <cellStyle name="Обычный 7 2 2 3 22 2" xfId="43540"/>
    <cellStyle name="Обычный 7 2 2 3 23" xfId="43541"/>
    <cellStyle name="Обычный 7 2 2 3 23 2" xfId="43542"/>
    <cellStyle name="Обычный 7 2 2 3 24" xfId="43543"/>
    <cellStyle name="Обычный 7 2 2 3 24 2" xfId="43544"/>
    <cellStyle name="Обычный 7 2 2 3 25" xfId="43545"/>
    <cellStyle name="Обычный 7 2 2 3 25 2" xfId="43546"/>
    <cellStyle name="Обычный 7 2 2 3 26" xfId="43547"/>
    <cellStyle name="Обычный 7 2 2 3 26 2" xfId="43548"/>
    <cellStyle name="Обычный 7 2 2 3 27" xfId="43549"/>
    <cellStyle name="Обычный 7 2 2 3 27 2" xfId="43550"/>
    <cellStyle name="Обычный 7 2 2 3 28" xfId="43551"/>
    <cellStyle name="Обычный 7 2 2 3 28 2" xfId="43552"/>
    <cellStyle name="Обычный 7 2 2 3 29" xfId="43553"/>
    <cellStyle name="Обычный 7 2 2 3 29 2" xfId="43554"/>
    <cellStyle name="Обычный 7 2 2 3 3" xfId="43555"/>
    <cellStyle name="Обычный 7 2 2 3 3 10" xfId="43556"/>
    <cellStyle name="Обычный 7 2 2 3 3 10 2" xfId="43557"/>
    <cellStyle name="Обычный 7 2 2 3 3 11" xfId="43558"/>
    <cellStyle name="Обычный 7 2 2 3 3 11 2" xfId="43559"/>
    <cellStyle name="Обычный 7 2 2 3 3 12" xfId="43560"/>
    <cellStyle name="Обычный 7 2 2 3 3 12 2" xfId="43561"/>
    <cellStyle name="Обычный 7 2 2 3 3 13" xfId="43562"/>
    <cellStyle name="Обычный 7 2 2 3 3 13 2" xfId="43563"/>
    <cellStyle name="Обычный 7 2 2 3 3 14" xfId="43564"/>
    <cellStyle name="Обычный 7 2 2 3 3 14 2" xfId="43565"/>
    <cellStyle name="Обычный 7 2 2 3 3 15" xfId="43566"/>
    <cellStyle name="Обычный 7 2 2 3 3 15 2" xfId="43567"/>
    <cellStyle name="Обычный 7 2 2 3 3 16" xfId="43568"/>
    <cellStyle name="Обычный 7 2 2 3 3 16 2" xfId="43569"/>
    <cellStyle name="Обычный 7 2 2 3 3 17" xfId="43570"/>
    <cellStyle name="Обычный 7 2 2 3 3 17 2" xfId="43571"/>
    <cellStyle name="Обычный 7 2 2 3 3 18" xfId="43572"/>
    <cellStyle name="Обычный 7 2 2 3 3 18 2" xfId="43573"/>
    <cellStyle name="Обычный 7 2 2 3 3 19" xfId="43574"/>
    <cellStyle name="Обычный 7 2 2 3 3 19 2" xfId="43575"/>
    <cellStyle name="Обычный 7 2 2 3 3 2" xfId="43576"/>
    <cellStyle name="Обычный 7 2 2 3 3 2 2" xfId="43577"/>
    <cellStyle name="Обычный 7 2 2 3 3 20" xfId="43578"/>
    <cellStyle name="Обычный 7 2 2 3 3 20 2" xfId="43579"/>
    <cellStyle name="Обычный 7 2 2 3 3 21" xfId="43580"/>
    <cellStyle name="Обычный 7 2 2 3 3 21 2" xfId="43581"/>
    <cellStyle name="Обычный 7 2 2 3 3 22" xfId="43582"/>
    <cellStyle name="Обычный 7 2 2 3 3 22 2" xfId="43583"/>
    <cellStyle name="Обычный 7 2 2 3 3 23" xfId="43584"/>
    <cellStyle name="Обычный 7 2 2 3 3 23 2" xfId="43585"/>
    <cellStyle name="Обычный 7 2 2 3 3 24" xfId="43586"/>
    <cellStyle name="Обычный 7 2 2 3 3 24 2" xfId="43587"/>
    <cellStyle name="Обычный 7 2 2 3 3 25" xfId="43588"/>
    <cellStyle name="Обычный 7 2 2 3 3 25 2" xfId="43589"/>
    <cellStyle name="Обычный 7 2 2 3 3 26" xfId="43590"/>
    <cellStyle name="Обычный 7 2 2 3 3 26 2" xfId="43591"/>
    <cellStyle name="Обычный 7 2 2 3 3 27" xfId="43592"/>
    <cellStyle name="Обычный 7 2 2 3 3 27 2" xfId="43593"/>
    <cellStyle name="Обычный 7 2 2 3 3 28" xfId="43594"/>
    <cellStyle name="Обычный 7 2 2 3 3 28 2" xfId="43595"/>
    <cellStyle name="Обычный 7 2 2 3 3 29" xfId="43596"/>
    <cellStyle name="Обычный 7 2 2 3 3 29 2" xfId="43597"/>
    <cellStyle name="Обычный 7 2 2 3 3 3" xfId="43598"/>
    <cellStyle name="Обычный 7 2 2 3 3 3 2" xfId="43599"/>
    <cellStyle name="Обычный 7 2 2 3 3 30" xfId="43600"/>
    <cellStyle name="Обычный 7 2 2 3 3 30 2" xfId="43601"/>
    <cellStyle name="Обычный 7 2 2 3 3 31" xfId="43602"/>
    <cellStyle name="Обычный 7 2 2 3 3 31 2" xfId="43603"/>
    <cellStyle name="Обычный 7 2 2 3 3 32" xfId="43604"/>
    <cellStyle name="Обычный 7 2 2 3 3 32 2" xfId="43605"/>
    <cellStyle name="Обычный 7 2 2 3 3 33" xfId="43606"/>
    <cellStyle name="Обычный 7 2 2 3 3 33 2" xfId="43607"/>
    <cellStyle name="Обычный 7 2 2 3 3 34" xfId="43608"/>
    <cellStyle name="Обычный 7 2 2 3 3 34 2" xfId="43609"/>
    <cellStyle name="Обычный 7 2 2 3 3 35" xfId="43610"/>
    <cellStyle name="Обычный 7 2 2 3 3 4" xfId="43611"/>
    <cellStyle name="Обычный 7 2 2 3 3 4 2" xfId="43612"/>
    <cellStyle name="Обычный 7 2 2 3 3 5" xfId="43613"/>
    <cellStyle name="Обычный 7 2 2 3 3 5 2" xfId="43614"/>
    <cellStyle name="Обычный 7 2 2 3 3 6" xfId="43615"/>
    <cellStyle name="Обычный 7 2 2 3 3 6 2" xfId="43616"/>
    <cellStyle name="Обычный 7 2 2 3 3 7" xfId="43617"/>
    <cellStyle name="Обычный 7 2 2 3 3 7 2" xfId="43618"/>
    <cellStyle name="Обычный 7 2 2 3 3 8" xfId="43619"/>
    <cellStyle name="Обычный 7 2 2 3 3 8 2" xfId="43620"/>
    <cellStyle name="Обычный 7 2 2 3 3 9" xfId="43621"/>
    <cellStyle name="Обычный 7 2 2 3 3 9 2" xfId="43622"/>
    <cellStyle name="Обычный 7 2 2 3 30" xfId="43623"/>
    <cellStyle name="Обычный 7 2 2 3 30 2" xfId="43624"/>
    <cellStyle name="Обычный 7 2 2 3 31" xfId="43625"/>
    <cellStyle name="Обычный 7 2 2 3 31 2" xfId="43626"/>
    <cellStyle name="Обычный 7 2 2 3 32" xfId="43627"/>
    <cellStyle name="Обычный 7 2 2 3 32 2" xfId="43628"/>
    <cellStyle name="Обычный 7 2 2 3 33" xfId="43629"/>
    <cellStyle name="Обычный 7 2 2 3 33 2" xfId="43630"/>
    <cellStyle name="Обычный 7 2 2 3 34" xfId="43631"/>
    <cellStyle name="Обычный 7 2 2 3 34 2" xfId="43632"/>
    <cellStyle name="Обычный 7 2 2 3 35" xfId="43633"/>
    <cellStyle name="Обычный 7 2 2 3 35 2" xfId="43634"/>
    <cellStyle name="Обычный 7 2 2 3 36" xfId="43635"/>
    <cellStyle name="Обычный 7 2 2 3 36 2" xfId="43636"/>
    <cellStyle name="Обычный 7 2 2 3 37" xfId="43637"/>
    <cellStyle name="Обычный 7 2 2 3 37 2" xfId="43638"/>
    <cellStyle name="Обычный 7 2 2 3 38" xfId="43639"/>
    <cellStyle name="Обычный 7 2 2 3 4" xfId="43640"/>
    <cellStyle name="Обычный 7 2 2 3 4 2" xfId="43641"/>
    <cellStyle name="Обычный 7 2 2 3 5" xfId="43642"/>
    <cellStyle name="Обычный 7 2 2 3 5 2" xfId="43643"/>
    <cellStyle name="Обычный 7 2 2 3 6" xfId="43644"/>
    <cellStyle name="Обычный 7 2 2 3 6 2" xfId="43645"/>
    <cellStyle name="Обычный 7 2 2 3 7" xfId="43646"/>
    <cellStyle name="Обычный 7 2 2 3 7 2" xfId="43647"/>
    <cellStyle name="Обычный 7 2 2 3 8" xfId="43648"/>
    <cellStyle name="Обычный 7 2 2 3 8 2" xfId="43649"/>
    <cellStyle name="Обычный 7 2 2 3 9" xfId="43650"/>
    <cellStyle name="Обычный 7 2 2 3 9 2" xfId="43651"/>
    <cellStyle name="Обычный 7 2 2 30" xfId="43652"/>
    <cellStyle name="Обычный 7 2 2 30 2" xfId="43653"/>
    <cellStyle name="Обычный 7 2 2 31" xfId="43654"/>
    <cellStyle name="Обычный 7 2 2 31 2" xfId="43655"/>
    <cellStyle name="Обычный 7 2 2 32" xfId="43656"/>
    <cellStyle name="Обычный 7 2 2 32 2" xfId="43657"/>
    <cellStyle name="Обычный 7 2 2 33" xfId="43658"/>
    <cellStyle name="Обычный 7 2 2 33 2" xfId="43659"/>
    <cellStyle name="Обычный 7 2 2 34" xfId="43660"/>
    <cellStyle name="Обычный 7 2 2 34 2" xfId="43661"/>
    <cellStyle name="Обычный 7 2 2 35" xfId="43662"/>
    <cellStyle name="Обычный 7 2 2 35 2" xfId="43663"/>
    <cellStyle name="Обычный 7 2 2 36" xfId="43664"/>
    <cellStyle name="Обычный 7 2 2 36 2" xfId="43665"/>
    <cellStyle name="Обычный 7 2 2 37" xfId="43666"/>
    <cellStyle name="Обычный 7 2 2 37 2" xfId="43667"/>
    <cellStyle name="Обычный 7 2 2 38" xfId="43668"/>
    <cellStyle name="Обычный 7 2 2 38 2" xfId="43669"/>
    <cellStyle name="Обычный 7 2 2 39" xfId="43670"/>
    <cellStyle name="Обычный 7 2 2 39 2" xfId="43671"/>
    <cellStyle name="Обычный 7 2 2 4" xfId="43672"/>
    <cellStyle name="Обычный 7 2 2 4 10" xfId="43673"/>
    <cellStyle name="Обычный 7 2 2 4 10 2" xfId="43674"/>
    <cellStyle name="Обычный 7 2 2 4 11" xfId="43675"/>
    <cellStyle name="Обычный 7 2 2 4 11 2" xfId="43676"/>
    <cellStyle name="Обычный 7 2 2 4 12" xfId="43677"/>
    <cellStyle name="Обычный 7 2 2 4 12 2" xfId="43678"/>
    <cellStyle name="Обычный 7 2 2 4 13" xfId="43679"/>
    <cellStyle name="Обычный 7 2 2 4 13 2" xfId="43680"/>
    <cellStyle name="Обычный 7 2 2 4 14" xfId="43681"/>
    <cellStyle name="Обычный 7 2 2 4 14 2" xfId="43682"/>
    <cellStyle name="Обычный 7 2 2 4 15" xfId="43683"/>
    <cellStyle name="Обычный 7 2 2 4 15 2" xfId="43684"/>
    <cellStyle name="Обычный 7 2 2 4 16" xfId="43685"/>
    <cellStyle name="Обычный 7 2 2 4 16 2" xfId="43686"/>
    <cellStyle name="Обычный 7 2 2 4 17" xfId="43687"/>
    <cellStyle name="Обычный 7 2 2 4 17 2" xfId="43688"/>
    <cellStyle name="Обычный 7 2 2 4 18" xfId="43689"/>
    <cellStyle name="Обычный 7 2 2 4 18 2" xfId="43690"/>
    <cellStyle name="Обычный 7 2 2 4 19" xfId="43691"/>
    <cellStyle name="Обычный 7 2 2 4 19 2" xfId="43692"/>
    <cellStyle name="Обычный 7 2 2 4 2" xfId="43693"/>
    <cellStyle name="Обычный 7 2 2 4 2 10" xfId="43694"/>
    <cellStyle name="Обычный 7 2 2 4 2 10 2" xfId="43695"/>
    <cellStyle name="Обычный 7 2 2 4 2 11" xfId="43696"/>
    <cellStyle name="Обычный 7 2 2 4 2 11 2" xfId="43697"/>
    <cellStyle name="Обычный 7 2 2 4 2 12" xfId="43698"/>
    <cellStyle name="Обычный 7 2 2 4 2 12 2" xfId="43699"/>
    <cellStyle name="Обычный 7 2 2 4 2 13" xfId="43700"/>
    <cellStyle name="Обычный 7 2 2 4 2 13 2" xfId="43701"/>
    <cellStyle name="Обычный 7 2 2 4 2 14" xfId="43702"/>
    <cellStyle name="Обычный 7 2 2 4 2 14 2" xfId="43703"/>
    <cellStyle name="Обычный 7 2 2 4 2 15" xfId="43704"/>
    <cellStyle name="Обычный 7 2 2 4 2 15 2" xfId="43705"/>
    <cellStyle name="Обычный 7 2 2 4 2 16" xfId="43706"/>
    <cellStyle name="Обычный 7 2 2 4 2 16 2" xfId="43707"/>
    <cellStyle name="Обычный 7 2 2 4 2 17" xfId="43708"/>
    <cellStyle name="Обычный 7 2 2 4 2 17 2" xfId="43709"/>
    <cellStyle name="Обычный 7 2 2 4 2 18" xfId="43710"/>
    <cellStyle name="Обычный 7 2 2 4 2 18 2" xfId="43711"/>
    <cellStyle name="Обычный 7 2 2 4 2 19" xfId="43712"/>
    <cellStyle name="Обычный 7 2 2 4 2 19 2" xfId="43713"/>
    <cellStyle name="Обычный 7 2 2 4 2 2" xfId="43714"/>
    <cellStyle name="Обычный 7 2 2 4 2 2 2" xfId="43715"/>
    <cellStyle name="Обычный 7 2 2 4 2 20" xfId="43716"/>
    <cellStyle name="Обычный 7 2 2 4 2 20 2" xfId="43717"/>
    <cellStyle name="Обычный 7 2 2 4 2 21" xfId="43718"/>
    <cellStyle name="Обычный 7 2 2 4 2 21 2" xfId="43719"/>
    <cellStyle name="Обычный 7 2 2 4 2 22" xfId="43720"/>
    <cellStyle name="Обычный 7 2 2 4 2 22 2" xfId="43721"/>
    <cellStyle name="Обычный 7 2 2 4 2 23" xfId="43722"/>
    <cellStyle name="Обычный 7 2 2 4 2 23 2" xfId="43723"/>
    <cellStyle name="Обычный 7 2 2 4 2 24" xfId="43724"/>
    <cellStyle name="Обычный 7 2 2 4 2 24 2" xfId="43725"/>
    <cellStyle name="Обычный 7 2 2 4 2 25" xfId="43726"/>
    <cellStyle name="Обычный 7 2 2 4 2 25 2" xfId="43727"/>
    <cellStyle name="Обычный 7 2 2 4 2 26" xfId="43728"/>
    <cellStyle name="Обычный 7 2 2 4 2 26 2" xfId="43729"/>
    <cellStyle name="Обычный 7 2 2 4 2 27" xfId="43730"/>
    <cellStyle name="Обычный 7 2 2 4 2 27 2" xfId="43731"/>
    <cellStyle name="Обычный 7 2 2 4 2 28" xfId="43732"/>
    <cellStyle name="Обычный 7 2 2 4 2 28 2" xfId="43733"/>
    <cellStyle name="Обычный 7 2 2 4 2 29" xfId="43734"/>
    <cellStyle name="Обычный 7 2 2 4 2 29 2" xfId="43735"/>
    <cellStyle name="Обычный 7 2 2 4 2 3" xfId="43736"/>
    <cellStyle name="Обычный 7 2 2 4 2 3 2" xfId="43737"/>
    <cellStyle name="Обычный 7 2 2 4 2 30" xfId="43738"/>
    <cellStyle name="Обычный 7 2 2 4 2 30 2" xfId="43739"/>
    <cellStyle name="Обычный 7 2 2 4 2 31" xfId="43740"/>
    <cellStyle name="Обычный 7 2 2 4 2 31 2" xfId="43741"/>
    <cellStyle name="Обычный 7 2 2 4 2 32" xfId="43742"/>
    <cellStyle name="Обычный 7 2 2 4 2 32 2" xfId="43743"/>
    <cellStyle name="Обычный 7 2 2 4 2 33" xfId="43744"/>
    <cellStyle name="Обычный 7 2 2 4 2 33 2" xfId="43745"/>
    <cellStyle name="Обычный 7 2 2 4 2 34" xfId="43746"/>
    <cellStyle name="Обычный 7 2 2 4 2 34 2" xfId="43747"/>
    <cellStyle name="Обычный 7 2 2 4 2 35" xfId="43748"/>
    <cellStyle name="Обычный 7 2 2 4 2 4" xfId="43749"/>
    <cellStyle name="Обычный 7 2 2 4 2 4 2" xfId="43750"/>
    <cellStyle name="Обычный 7 2 2 4 2 5" xfId="43751"/>
    <cellStyle name="Обычный 7 2 2 4 2 5 2" xfId="43752"/>
    <cellStyle name="Обычный 7 2 2 4 2 6" xfId="43753"/>
    <cellStyle name="Обычный 7 2 2 4 2 6 2" xfId="43754"/>
    <cellStyle name="Обычный 7 2 2 4 2 7" xfId="43755"/>
    <cellStyle name="Обычный 7 2 2 4 2 7 2" xfId="43756"/>
    <cellStyle name="Обычный 7 2 2 4 2 8" xfId="43757"/>
    <cellStyle name="Обычный 7 2 2 4 2 8 2" xfId="43758"/>
    <cellStyle name="Обычный 7 2 2 4 2 9" xfId="43759"/>
    <cellStyle name="Обычный 7 2 2 4 2 9 2" xfId="43760"/>
    <cellStyle name="Обычный 7 2 2 4 20" xfId="43761"/>
    <cellStyle name="Обычный 7 2 2 4 20 2" xfId="43762"/>
    <cellStyle name="Обычный 7 2 2 4 21" xfId="43763"/>
    <cellStyle name="Обычный 7 2 2 4 21 2" xfId="43764"/>
    <cellStyle name="Обычный 7 2 2 4 22" xfId="43765"/>
    <cellStyle name="Обычный 7 2 2 4 22 2" xfId="43766"/>
    <cellStyle name="Обычный 7 2 2 4 23" xfId="43767"/>
    <cellStyle name="Обычный 7 2 2 4 23 2" xfId="43768"/>
    <cellStyle name="Обычный 7 2 2 4 24" xfId="43769"/>
    <cellStyle name="Обычный 7 2 2 4 24 2" xfId="43770"/>
    <cellStyle name="Обычный 7 2 2 4 25" xfId="43771"/>
    <cellStyle name="Обычный 7 2 2 4 25 2" xfId="43772"/>
    <cellStyle name="Обычный 7 2 2 4 26" xfId="43773"/>
    <cellStyle name="Обычный 7 2 2 4 26 2" xfId="43774"/>
    <cellStyle name="Обычный 7 2 2 4 27" xfId="43775"/>
    <cellStyle name="Обычный 7 2 2 4 27 2" xfId="43776"/>
    <cellStyle name="Обычный 7 2 2 4 28" xfId="43777"/>
    <cellStyle name="Обычный 7 2 2 4 28 2" xfId="43778"/>
    <cellStyle name="Обычный 7 2 2 4 29" xfId="43779"/>
    <cellStyle name="Обычный 7 2 2 4 29 2" xfId="43780"/>
    <cellStyle name="Обычный 7 2 2 4 3" xfId="43781"/>
    <cellStyle name="Обычный 7 2 2 4 3 2" xfId="43782"/>
    <cellStyle name="Обычный 7 2 2 4 30" xfId="43783"/>
    <cellStyle name="Обычный 7 2 2 4 30 2" xfId="43784"/>
    <cellStyle name="Обычный 7 2 2 4 31" xfId="43785"/>
    <cellStyle name="Обычный 7 2 2 4 31 2" xfId="43786"/>
    <cellStyle name="Обычный 7 2 2 4 32" xfId="43787"/>
    <cellStyle name="Обычный 7 2 2 4 32 2" xfId="43788"/>
    <cellStyle name="Обычный 7 2 2 4 33" xfId="43789"/>
    <cellStyle name="Обычный 7 2 2 4 33 2" xfId="43790"/>
    <cellStyle name="Обычный 7 2 2 4 34" xfId="43791"/>
    <cellStyle name="Обычный 7 2 2 4 34 2" xfId="43792"/>
    <cellStyle name="Обычный 7 2 2 4 35" xfId="43793"/>
    <cellStyle name="Обычный 7 2 2 4 35 2" xfId="43794"/>
    <cellStyle name="Обычный 7 2 2 4 36" xfId="43795"/>
    <cellStyle name="Обычный 7 2 2 4 36 2" xfId="43796"/>
    <cellStyle name="Обычный 7 2 2 4 37" xfId="43797"/>
    <cellStyle name="Обычный 7 2 2 4 4" xfId="43798"/>
    <cellStyle name="Обычный 7 2 2 4 4 2" xfId="43799"/>
    <cellStyle name="Обычный 7 2 2 4 5" xfId="43800"/>
    <cellStyle name="Обычный 7 2 2 4 5 2" xfId="43801"/>
    <cellStyle name="Обычный 7 2 2 4 6" xfId="43802"/>
    <cellStyle name="Обычный 7 2 2 4 6 2" xfId="43803"/>
    <cellStyle name="Обычный 7 2 2 4 7" xfId="43804"/>
    <cellStyle name="Обычный 7 2 2 4 7 2" xfId="43805"/>
    <cellStyle name="Обычный 7 2 2 4 8" xfId="43806"/>
    <cellStyle name="Обычный 7 2 2 4 8 2" xfId="43807"/>
    <cellStyle name="Обычный 7 2 2 4 9" xfId="43808"/>
    <cellStyle name="Обычный 7 2 2 4 9 2" xfId="43809"/>
    <cellStyle name="Обычный 7 2 2 40" xfId="43810"/>
    <cellStyle name="Обычный 7 2 2 40 2" xfId="43811"/>
    <cellStyle name="Обычный 7 2 2 41" xfId="43812"/>
    <cellStyle name="Обычный 7 2 2 5" xfId="43813"/>
    <cellStyle name="Обычный 7 2 2 5 10" xfId="43814"/>
    <cellStyle name="Обычный 7 2 2 5 10 2" xfId="43815"/>
    <cellStyle name="Обычный 7 2 2 5 11" xfId="43816"/>
    <cellStyle name="Обычный 7 2 2 5 11 2" xfId="43817"/>
    <cellStyle name="Обычный 7 2 2 5 12" xfId="43818"/>
    <cellStyle name="Обычный 7 2 2 5 12 2" xfId="43819"/>
    <cellStyle name="Обычный 7 2 2 5 13" xfId="43820"/>
    <cellStyle name="Обычный 7 2 2 5 13 2" xfId="43821"/>
    <cellStyle name="Обычный 7 2 2 5 14" xfId="43822"/>
    <cellStyle name="Обычный 7 2 2 5 14 2" xfId="43823"/>
    <cellStyle name="Обычный 7 2 2 5 15" xfId="43824"/>
    <cellStyle name="Обычный 7 2 2 5 15 2" xfId="43825"/>
    <cellStyle name="Обычный 7 2 2 5 16" xfId="43826"/>
    <cellStyle name="Обычный 7 2 2 5 16 2" xfId="43827"/>
    <cellStyle name="Обычный 7 2 2 5 17" xfId="43828"/>
    <cellStyle name="Обычный 7 2 2 5 17 2" xfId="43829"/>
    <cellStyle name="Обычный 7 2 2 5 18" xfId="43830"/>
    <cellStyle name="Обычный 7 2 2 5 18 2" xfId="43831"/>
    <cellStyle name="Обычный 7 2 2 5 19" xfId="43832"/>
    <cellStyle name="Обычный 7 2 2 5 19 2" xfId="43833"/>
    <cellStyle name="Обычный 7 2 2 5 2" xfId="43834"/>
    <cellStyle name="Обычный 7 2 2 5 2 10" xfId="43835"/>
    <cellStyle name="Обычный 7 2 2 5 2 10 2" xfId="43836"/>
    <cellStyle name="Обычный 7 2 2 5 2 11" xfId="43837"/>
    <cellStyle name="Обычный 7 2 2 5 2 11 2" xfId="43838"/>
    <cellStyle name="Обычный 7 2 2 5 2 12" xfId="43839"/>
    <cellStyle name="Обычный 7 2 2 5 2 12 2" xfId="43840"/>
    <cellStyle name="Обычный 7 2 2 5 2 13" xfId="43841"/>
    <cellStyle name="Обычный 7 2 2 5 2 13 2" xfId="43842"/>
    <cellStyle name="Обычный 7 2 2 5 2 14" xfId="43843"/>
    <cellStyle name="Обычный 7 2 2 5 2 14 2" xfId="43844"/>
    <cellStyle name="Обычный 7 2 2 5 2 15" xfId="43845"/>
    <cellStyle name="Обычный 7 2 2 5 2 15 2" xfId="43846"/>
    <cellStyle name="Обычный 7 2 2 5 2 16" xfId="43847"/>
    <cellStyle name="Обычный 7 2 2 5 2 16 2" xfId="43848"/>
    <cellStyle name="Обычный 7 2 2 5 2 17" xfId="43849"/>
    <cellStyle name="Обычный 7 2 2 5 2 17 2" xfId="43850"/>
    <cellStyle name="Обычный 7 2 2 5 2 18" xfId="43851"/>
    <cellStyle name="Обычный 7 2 2 5 2 18 2" xfId="43852"/>
    <cellStyle name="Обычный 7 2 2 5 2 19" xfId="43853"/>
    <cellStyle name="Обычный 7 2 2 5 2 19 2" xfId="43854"/>
    <cellStyle name="Обычный 7 2 2 5 2 2" xfId="43855"/>
    <cellStyle name="Обычный 7 2 2 5 2 2 2" xfId="43856"/>
    <cellStyle name="Обычный 7 2 2 5 2 20" xfId="43857"/>
    <cellStyle name="Обычный 7 2 2 5 2 20 2" xfId="43858"/>
    <cellStyle name="Обычный 7 2 2 5 2 21" xfId="43859"/>
    <cellStyle name="Обычный 7 2 2 5 2 21 2" xfId="43860"/>
    <cellStyle name="Обычный 7 2 2 5 2 22" xfId="43861"/>
    <cellStyle name="Обычный 7 2 2 5 2 22 2" xfId="43862"/>
    <cellStyle name="Обычный 7 2 2 5 2 23" xfId="43863"/>
    <cellStyle name="Обычный 7 2 2 5 2 23 2" xfId="43864"/>
    <cellStyle name="Обычный 7 2 2 5 2 24" xfId="43865"/>
    <cellStyle name="Обычный 7 2 2 5 2 24 2" xfId="43866"/>
    <cellStyle name="Обычный 7 2 2 5 2 25" xfId="43867"/>
    <cellStyle name="Обычный 7 2 2 5 2 25 2" xfId="43868"/>
    <cellStyle name="Обычный 7 2 2 5 2 26" xfId="43869"/>
    <cellStyle name="Обычный 7 2 2 5 2 26 2" xfId="43870"/>
    <cellStyle name="Обычный 7 2 2 5 2 27" xfId="43871"/>
    <cellStyle name="Обычный 7 2 2 5 2 27 2" xfId="43872"/>
    <cellStyle name="Обычный 7 2 2 5 2 28" xfId="43873"/>
    <cellStyle name="Обычный 7 2 2 5 2 28 2" xfId="43874"/>
    <cellStyle name="Обычный 7 2 2 5 2 29" xfId="43875"/>
    <cellStyle name="Обычный 7 2 2 5 2 29 2" xfId="43876"/>
    <cellStyle name="Обычный 7 2 2 5 2 3" xfId="43877"/>
    <cellStyle name="Обычный 7 2 2 5 2 3 2" xfId="43878"/>
    <cellStyle name="Обычный 7 2 2 5 2 30" xfId="43879"/>
    <cellStyle name="Обычный 7 2 2 5 2 30 2" xfId="43880"/>
    <cellStyle name="Обычный 7 2 2 5 2 31" xfId="43881"/>
    <cellStyle name="Обычный 7 2 2 5 2 31 2" xfId="43882"/>
    <cellStyle name="Обычный 7 2 2 5 2 32" xfId="43883"/>
    <cellStyle name="Обычный 7 2 2 5 2 32 2" xfId="43884"/>
    <cellStyle name="Обычный 7 2 2 5 2 33" xfId="43885"/>
    <cellStyle name="Обычный 7 2 2 5 2 33 2" xfId="43886"/>
    <cellStyle name="Обычный 7 2 2 5 2 34" xfId="43887"/>
    <cellStyle name="Обычный 7 2 2 5 2 34 2" xfId="43888"/>
    <cellStyle name="Обычный 7 2 2 5 2 35" xfId="43889"/>
    <cellStyle name="Обычный 7 2 2 5 2 4" xfId="43890"/>
    <cellStyle name="Обычный 7 2 2 5 2 4 2" xfId="43891"/>
    <cellStyle name="Обычный 7 2 2 5 2 5" xfId="43892"/>
    <cellStyle name="Обычный 7 2 2 5 2 5 2" xfId="43893"/>
    <cellStyle name="Обычный 7 2 2 5 2 6" xfId="43894"/>
    <cellStyle name="Обычный 7 2 2 5 2 6 2" xfId="43895"/>
    <cellStyle name="Обычный 7 2 2 5 2 7" xfId="43896"/>
    <cellStyle name="Обычный 7 2 2 5 2 7 2" xfId="43897"/>
    <cellStyle name="Обычный 7 2 2 5 2 8" xfId="43898"/>
    <cellStyle name="Обычный 7 2 2 5 2 8 2" xfId="43899"/>
    <cellStyle name="Обычный 7 2 2 5 2 9" xfId="43900"/>
    <cellStyle name="Обычный 7 2 2 5 2 9 2" xfId="43901"/>
    <cellStyle name="Обычный 7 2 2 5 20" xfId="43902"/>
    <cellStyle name="Обычный 7 2 2 5 20 2" xfId="43903"/>
    <cellStyle name="Обычный 7 2 2 5 21" xfId="43904"/>
    <cellStyle name="Обычный 7 2 2 5 21 2" xfId="43905"/>
    <cellStyle name="Обычный 7 2 2 5 22" xfId="43906"/>
    <cellStyle name="Обычный 7 2 2 5 22 2" xfId="43907"/>
    <cellStyle name="Обычный 7 2 2 5 23" xfId="43908"/>
    <cellStyle name="Обычный 7 2 2 5 23 2" xfId="43909"/>
    <cellStyle name="Обычный 7 2 2 5 24" xfId="43910"/>
    <cellStyle name="Обычный 7 2 2 5 24 2" xfId="43911"/>
    <cellStyle name="Обычный 7 2 2 5 25" xfId="43912"/>
    <cellStyle name="Обычный 7 2 2 5 25 2" xfId="43913"/>
    <cellStyle name="Обычный 7 2 2 5 26" xfId="43914"/>
    <cellStyle name="Обычный 7 2 2 5 26 2" xfId="43915"/>
    <cellStyle name="Обычный 7 2 2 5 27" xfId="43916"/>
    <cellStyle name="Обычный 7 2 2 5 27 2" xfId="43917"/>
    <cellStyle name="Обычный 7 2 2 5 28" xfId="43918"/>
    <cellStyle name="Обычный 7 2 2 5 28 2" xfId="43919"/>
    <cellStyle name="Обычный 7 2 2 5 29" xfId="43920"/>
    <cellStyle name="Обычный 7 2 2 5 29 2" xfId="43921"/>
    <cellStyle name="Обычный 7 2 2 5 3" xfId="43922"/>
    <cellStyle name="Обычный 7 2 2 5 3 2" xfId="43923"/>
    <cellStyle name="Обычный 7 2 2 5 30" xfId="43924"/>
    <cellStyle name="Обычный 7 2 2 5 30 2" xfId="43925"/>
    <cellStyle name="Обычный 7 2 2 5 31" xfId="43926"/>
    <cellStyle name="Обычный 7 2 2 5 31 2" xfId="43927"/>
    <cellStyle name="Обычный 7 2 2 5 32" xfId="43928"/>
    <cellStyle name="Обычный 7 2 2 5 32 2" xfId="43929"/>
    <cellStyle name="Обычный 7 2 2 5 33" xfId="43930"/>
    <cellStyle name="Обычный 7 2 2 5 33 2" xfId="43931"/>
    <cellStyle name="Обычный 7 2 2 5 34" xfId="43932"/>
    <cellStyle name="Обычный 7 2 2 5 34 2" xfId="43933"/>
    <cellStyle name="Обычный 7 2 2 5 35" xfId="43934"/>
    <cellStyle name="Обычный 7 2 2 5 35 2" xfId="43935"/>
    <cellStyle name="Обычный 7 2 2 5 36" xfId="43936"/>
    <cellStyle name="Обычный 7 2 2 5 36 2" xfId="43937"/>
    <cellStyle name="Обычный 7 2 2 5 37" xfId="43938"/>
    <cellStyle name="Обычный 7 2 2 5 4" xfId="43939"/>
    <cellStyle name="Обычный 7 2 2 5 4 2" xfId="43940"/>
    <cellStyle name="Обычный 7 2 2 5 5" xfId="43941"/>
    <cellStyle name="Обычный 7 2 2 5 5 2" xfId="43942"/>
    <cellStyle name="Обычный 7 2 2 5 6" xfId="43943"/>
    <cellStyle name="Обычный 7 2 2 5 6 2" xfId="43944"/>
    <cellStyle name="Обычный 7 2 2 5 7" xfId="43945"/>
    <cellStyle name="Обычный 7 2 2 5 7 2" xfId="43946"/>
    <cellStyle name="Обычный 7 2 2 5 8" xfId="43947"/>
    <cellStyle name="Обычный 7 2 2 5 8 2" xfId="43948"/>
    <cellStyle name="Обычный 7 2 2 5 9" xfId="43949"/>
    <cellStyle name="Обычный 7 2 2 5 9 2" xfId="43950"/>
    <cellStyle name="Обычный 7 2 2 6" xfId="43951"/>
    <cellStyle name="Обычный 7 2 2 6 10" xfId="43952"/>
    <cellStyle name="Обычный 7 2 2 6 10 2" xfId="43953"/>
    <cellStyle name="Обычный 7 2 2 6 11" xfId="43954"/>
    <cellStyle name="Обычный 7 2 2 6 11 2" xfId="43955"/>
    <cellStyle name="Обычный 7 2 2 6 12" xfId="43956"/>
    <cellStyle name="Обычный 7 2 2 6 12 2" xfId="43957"/>
    <cellStyle name="Обычный 7 2 2 6 13" xfId="43958"/>
    <cellStyle name="Обычный 7 2 2 6 13 2" xfId="43959"/>
    <cellStyle name="Обычный 7 2 2 6 14" xfId="43960"/>
    <cellStyle name="Обычный 7 2 2 6 14 2" xfId="43961"/>
    <cellStyle name="Обычный 7 2 2 6 15" xfId="43962"/>
    <cellStyle name="Обычный 7 2 2 6 15 2" xfId="43963"/>
    <cellStyle name="Обычный 7 2 2 6 16" xfId="43964"/>
    <cellStyle name="Обычный 7 2 2 6 16 2" xfId="43965"/>
    <cellStyle name="Обычный 7 2 2 6 17" xfId="43966"/>
    <cellStyle name="Обычный 7 2 2 6 17 2" xfId="43967"/>
    <cellStyle name="Обычный 7 2 2 6 18" xfId="43968"/>
    <cellStyle name="Обычный 7 2 2 6 18 2" xfId="43969"/>
    <cellStyle name="Обычный 7 2 2 6 19" xfId="43970"/>
    <cellStyle name="Обычный 7 2 2 6 19 2" xfId="43971"/>
    <cellStyle name="Обычный 7 2 2 6 2" xfId="43972"/>
    <cellStyle name="Обычный 7 2 2 6 2 2" xfId="43973"/>
    <cellStyle name="Обычный 7 2 2 6 20" xfId="43974"/>
    <cellStyle name="Обычный 7 2 2 6 20 2" xfId="43975"/>
    <cellStyle name="Обычный 7 2 2 6 21" xfId="43976"/>
    <cellStyle name="Обычный 7 2 2 6 21 2" xfId="43977"/>
    <cellStyle name="Обычный 7 2 2 6 22" xfId="43978"/>
    <cellStyle name="Обычный 7 2 2 6 22 2" xfId="43979"/>
    <cellStyle name="Обычный 7 2 2 6 23" xfId="43980"/>
    <cellStyle name="Обычный 7 2 2 6 23 2" xfId="43981"/>
    <cellStyle name="Обычный 7 2 2 6 24" xfId="43982"/>
    <cellStyle name="Обычный 7 2 2 6 24 2" xfId="43983"/>
    <cellStyle name="Обычный 7 2 2 6 25" xfId="43984"/>
    <cellStyle name="Обычный 7 2 2 6 25 2" xfId="43985"/>
    <cellStyle name="Обычный 7 2 2 6 26" xfId="43986"/>
    <cellStyle name="Обычный 7 2 2 6 26 2" xfId="43987"/>
    <cellStyle name="Обычный 7 2 2 6 27" xfId="43988"/>
    <cellStyle name="Обычный 7 2 2 6 27 2" xfId="43989"/>
    <cellStyle name="Обычный 7 2 2 6 28" xfId="43990"/>
    <cellStyle name="Обычный 7 2 2 6 28 2" xfId="43991"/>
    <cellStyle name="Обычный 7 2 2 6 29" xfId="43992"/>
    <cellStyle name="Обычный 7 2 2 6 29 2" xfId="43993"/>
    <cellStyle name="Обычный 7 2 2 6 3" xfId="43994"/>
    <cellStyle name="Обычный 7 2 2 6 3 2" xfId="43995"/>
    <cellStyle name="Обычный 7 2 2 6 30" xfId="43996"/>
    <cellStyle name="Обычный 7 2 2 6 30 2" xfId="43997"/>
    <cellStyle name="Обычный 7 2 2 6 31" xfId="43998"/>
    <cellStyle name="Обычный 7 2 2 6 31 2" xfId="43999"/>
    <cellStyle name="Обычный 7 2 2 6 32" xfId="44000"/>
    <cellStyle name="Обычный 7 2 2 6 32 2" xfId="44001"/>
    <cellStyle name="Обычный 7 2 2 6 33" xfId="44002"/>
    <cellStyle name="Обычный 7 2 2 6 33 2" xfId="44003"/>
    <cellStyle name="Обычный 7 2 2 6 34" xfId="44004"/>
    <cellStyle name="Обычный 7 2 2 6 34 2" xfId="44005"/>
    <cellStyle name="Обычный 7 2 2 6 35" xfId="44006"/>
    <cellStyle name="Обычный 7 2 2 6 4" xfId="44007"/>
    <cellStyle name="Обычный 7 2 2 6 4 2" xfId="44008"/>
    <cellStyle name="Обычный 7 2 2 6 5" xfId="44009"/>
    <cellStyle name="Обычный 7 2 2 6 5 2" xfId="44010"/>
    <cellStyle name="Обычный 7 2 2 6 6" xfId="44011"/>
    <cellStyle name="Обычный 7 2 2 6 6 2" xfId="44012"/>
    <cellStyle name="Обычный 7 2 2 6 7" xfId="44013"/>
    <cellStyle name="Обычный 7 2 2 6 7 2" xfId="44014"/>
    <cellStyle name="Обычный 7 2 2 6 8" xfId="44015"/>
    <cellStyle name="Обычный 7 2 2 6 8 2" xfId="44016"/>
    <cellStyle name="Обычный 7 2 2 6 9" xfId="44017"/>
    <cellStyle name="Обычный 7 2 2 6 9 2" xfId="44018"/>
    <cellStyle name="Обычный 7 2 2 7" xfId="44019"/>
    <cellStyle name="Обычный 7 2 2 7 2" xfId="44020"/>
    <cellStyle name="Обычный 7 2 2 8" xfId="44021"/>
    <cellStyle name="Обычный 7 2 2 8 2" xfId="44022"/>
    <cellStyle name="Обычный 7 2 2 9" xfId="44023"/>
    <cellStyle name="Обычный 7 2 2 9 2" xfId="44024"/>
    <cellStyle name="Обычный 7 2 20" xfId="44025"/>
    <cellStyle name="Обычный 7 2 20 2" xfId="44026"/>
    <cellStyle name="Обычный 7 2 21" xfId="44027"/>
    <cellStyle name="Обычный 7 2 21 2" xfId="44028"/>
    <cellStyle name="Обычный 7 2 22" xfId="44029"/>
    <cellStyle name="Обычный 7 2 22 2" xfId="44030"/>
    <cellStyle name="Обычный 7 2 23" xfId="44031"/>
    <cellStyle name="Обычный 7 2 23 2" xfId="44032"/>
    <cellStyle name="Обычный 7 2 24" xfId="44033"/>
    <cellStyle name="Обычный 7 2 24 2" xfId="44034"/>
    <cellStyle name="Обычный 7 2 25" xfId="44035"/>
    <cellStyle name="Обычный 7 2 25 2" xfId="44036"/>
    <cellStyle name="Обычный 7 2 26" xfId="44037"/>
    <cellStyle name="Обычный 7 2 26 2" xfId="44038"/>
    <cellStyle name="Обычный 7 2 27" xfId="44039"/>
    <cellStyle name="Обычный 7 2 27 2" xfId="44040"/>
    <cellStyle name="Обычный 7 2 28" xfId="44041"/>
    <cellStyle name="Обычный 7 2 28 2" xfId="44042"/>
    <cellStyle name="Обычный 7 2 29" xfId="44043"/>
    <cellStyle name="Обычный 7 2 29 2" xfId="44044"/>
    <cellStyle name="Обычный 7 2 3" xfId="44045"/>
    <cellStyle name="Обычный 7 2 3 10" xfId="44046"/>
    <cellStyle name="Обычный 7 2 3 10 2" xfId="44047"/>
    <cellStyle name="Обычный 7 2 3 11" xfId="44048"/>
    <cellStyle name="Обычный 7 2 3 11 2" xfId="44049"/>
    <cellStyle name="Обычный 7 2 3 12" xfId="44050"/>
    <cellStyle name="Обычный 7 2 3 12 2" xfId="44051"/>
    <cellStyle name="Обычный 7 2 3 13" xfId="44052"/>
    <cellStyle name="Обычный 7 2 3 13 2" xfId="44053"/>
    <cellStyle name="Обычный 7 2 3 14" xfId="44054"/>
    <cellStyle name="Обычный 7 2 3 14 2" xfId="44055"/>
    <cellStyle name="Обычный 7 2 3 15" xfId="44056"/>
    <cellStyle name="Обычный 7 2 3 15 2" xfId="44057"/>
    <cellStyle name="Обычный 7 2 3 16" xfId="44058"/>
    <cellStyle name="Обычный 7 2 3 16 2" xfId="44059"/>
    <cellStyle name="Обычный 7 2 3 17" xfId="44060"/>
    <cellStyle name="Обычный 7 2 3 17 2" xfId="44061"/>
    <cellStyle name="Обычный 7 2 3 18" xfId="44062"/>
    <cellStyle name="Обычный 7 2 3 18 2" xfId="44063"/>
    <cellStyle name="Обычный 7 2 3 19" xfId="44064"/>
    <cellStyle name="Обычный 7 2 3 19 2" xfId="44065"/>
    <cellStyle name="Обычный 7 2 3 2" xfId="44066"/>
    <cellStyle name="Обычный 7 2 3 2 10" xfId="44067"/>
    <cellStyle name="Обычный 7 2 3 2 10 2" xfId="44068"/>
    <cellStyle name="Обычный 7 2 3 2 11" xfId="44069"/>
    <cellStyle name="Обычный 7 2 3 2 11 2" xfId="44070"/>
    <cellStyle name="Обычный 7 2 3 2 12" xfId="44071"/>
    <cellStyle name="Обычный 7 2 3 2 12 2" xfId="44072"/>
    <cellStyle name="Обычный 7 2 3 2 13" xfId="44073"/>
    <cellStyle name="Обычный 7 2 3 2 13 2" xfId="44074"/>
    <cellStyle name="Обычный 7 2 3 2 14" xfId="44075"/>
    <cellStyle name="Обычный 7 2 3 2 14 2" xfId="44076"/>
    <cellStyle name="Обычный 7 2 3 2 15" xfId="44077"/>
    <cellStyle name="Обычный 7 2 3 2 15 2" xfId="44078"/>
    <cellStyle name="Обычный 7 2 3 2 16" xfId="44079"/>
    <cellStyle name="Обычный 7 2 3 2 16 2" xfId="44080"/>
    <cellStyle name="Обычный 7 2 3 2 17" xfId="44081"/>
    <cellStyle name="Обычный 7 2 3 2 17 2" xfId="44082"/>
    <cellStyle name="Обычный 7 2 3 2 18" xfId="44083"/>
    <cellStyle name="Обычный 7 2 3 2 18 2" xfId="44084"/>
    <cellStyle name="Обычный 7 2 3 2 19" xfId="44085"/>
    <cellStyle name="Обычный 7 2 3 2 19 2" xfId="44086"/>
    <cellStyle name="Обычный 7 2 3 2 2" xfId="44087"/>
    <cellStyle name="Обычный 7 2 3 2 2 10" xfId="44088"/>
    <cellStyle name="Обычный 7 2 3 2 2 10 2" xfId="44089"/>
    <cellStyle name="Обычный 7 2 3 2 2 11" xfId="44090"/>
    <cellStyle name="Обычный 7 2 3 2 2 11 2" xfId="44091"/>
    <cellStyle name="Обычный 7 2 3 2 2 12" xfId="44092"/>
    <cellStyle name="Обычный 7 2 3 2 2 12 2" xfId="44093"/>
    <cellStyle name="Обычный 7 2 3 2 2 13" xfId="44094"/>
    <cellStyle name="Обычный 7 2 3 2 2 13 2" xfId="44095"/>
    <cellStyle name="Обычный 7 2 3 2 2 14" xfId="44096"/>
    <cellStyle name="Обычный 7 2 3 2 2 14 2" xfId="44097"/>
    <cellStyle name="Обычный 7 2 3 2 2 15" xfId="44098"/>
    <cellStyle name="Обычный 7 2 3 2 2 15 2" xfId="44099"/>
    <cellStyle name="Обычный 7 2 3 2 2 16" xfId="44100"/>
    <cellStyle name="Обычный 7 2 3 2 2 16 2" xfId="44101"/>
    <cellStyle name="Обычный 7 2 3 2 2 17" xfId="44102"/>
    <cellStyle name="Обычный 7 2 3 2 2 17 2" xfId="44103"/>
    <cellStyle name="Обычный 7 2 3 2 2 18" xfId="44104"/>
    <cellStyle name="Обычный 7 2 3 2 2 18 2" xfId="44105"/>
    <cellStyle name="Обычный 7 2 3 2 2 19" xfId="44106"/>
    <cellStyle name="Обычный 7 2 3 2 2 19 2" xfId="44107"/>
    <cellStyle name="Обычный 7 2 3 2 2 2" xfId="44108"/>
    <cellStyle name="Обычный 7 2 3 2 2 2 2" xfId="44109"/>
    <cellStyle name="Обычный 7 2 3 2 2 20" xfId="44110"/>
    <cellStyle name="Обычный 7 2 3 2 2 20 2" xfId="44111"/>
    <cellStyle name="Обычный 7 2 3 2 2 21" xfId="44112"/>
    <cellStyle name="Обычный 7 2 3 2 2 21 2" xfId="44113"/>
    <cellStyle name="Обычный 7 2 3 2 2 22" xfId="44114"/>
    <cellStyle name="Обычный 7 2 3 2 2 22 2" xfId="44115"/>
    <cellStyle name="Обычный 7 2 3 2 2 23" xfId="44116"/>
    <cellStyle name="Обычный 7 2 3 2 2 23 2" xfId="44117"/>
    <cellStyle name="Обычный 7 2 3 2 2 24" xfId="44118"/>
    <cellStyle name="Обычный 7 2 3 2 2 24 2" xfId="44119"/>
    <cellStyle name="Обычный 7 2 3 2 2 25" xfId="44120"/>
    <cellStyle name="Обычный 7 2 3 2 2 25 2" xfId="44121"/>
    <cellStyle name="Обычный 7 2 3 2 2 26" xfId="44122"/>
    <cellStyle name="Обычный 7 2 3 2 2 26 2" xfId="44123"/>
    <cellStyle name="Обычный 7 2 3 2 2 27" xfId="44124"/>
    <cellStyle name="Обычный 7 2 3 2 2 27 2" xfId="44125"/>
    <cellStyle name="Обычный 7 2 3 2 2 28" xfId="44126"/>
    <cellStyle name="Обычный 7 2 3 2 2 28 2" xfId="44127"/>
    <cellStyle name="Обычный 7 2 3 2 2 29" xfId="44128"/>
    <cellStyle name="Обычный 7 2 3 2 2 29 2" xfId="44129"/>
    <cellStyle name="Обычный 7 2 3 2 2 3" xfId="44130"/>
    <cellStyle name="Обычный 7 2 3 2 2 3 2" xfId="44131"/>
    <cellStyle name="Обычный 7 2 3 2 2 30" xfId="44132"/>
    <cellStyle name="Обычный 7 2 3 2 2 30 2" xfId="44133"/>
    <cellStyle name="Обычный 7 2 3 2 2 31" xfId="44134"/>
    <cellStyle name="Обычный 7 2 3 2 2 31 2" xfId="44135"/>
    <cellStyle name="Обычный 7 2 3 2 2 32" xfId="44136"/>
    <cellStyle name="Обычный 7 2 3 2 2 32 2" xfId="44137"/>
    <cellStyle name="Обычный 7 2 3 2 2 33" xfId="44138"/>
    <cellStyle name="Обычный 7 2 3 2 2 33 2" xfId="44139"/>
    <cellStyle name="Обычный 7 2 3 2 2 34" xfId="44140"/>
    <cellStyle name="Обычный 7 2 3 2 2 34 2" xfId="44141"/>
    <cellStyle name="Обычный 7 2 3 2 2 35" xfId="44142"/>
    <cellStyle name="Обычный 7 2 3 2 2 4" xfId="44143"/>
    <cellStyle name="Обычный 7 2 3 2 2 4 2" xfId="44144"/>
    <cellStyle name="Обычный 7 2 3 2 2 5" xfId="44145"/>
    <cellStyle name="Обычный 7 2 3 2 2 5 2" xfId="44146"/>
    <cellStyle name="Обычный 7 2 3 2 2 6" xfId="44147"/>
    <cellStyle name="Обычный 7 2 3 2 2 6 2" xfId="44148"/>
    <cellStyle name="Обычный 7 2 3 2 2 7" xfId="44149"/>
    <cellStyle name="Обычный 7 2 3 2 2 7 2" xfId="44150"/>
    <cellStyle name="Обычный 7 2 3 2 2 8" xfId="44151"/>
    <cellStyle name="Обычный 7 2 3 2 2 8 2" xfId="44152"/>
    <cellStyle name="Обычный 7 2 3 2 2 9" xfId="44153"/>
    <cellStyle name="Обычный 7 2 3 2 2 9 2" xfId="44154"/>
    <cellStyle name="Обычный 7 2 3 2 20" xfId="44155"/>
    <cellStyle name="Обычный 7 2 3 2 20 2" xfId="44156"/>
    <cellStyle name="Обычный 7 2 3 2 21" xfId="44157"/>
    <cellStyle name="Обычный 7 2 3 2 21 2" xfId="44158"/>
    <cellStyle name="Обычный 7 2 3 2 22" xfId="44159"/>
    <cellStyle name="Обычный 7 2 3 2 22 2" xfId="44160"/>
    <cellStyle name="Обычный 7 2 3 2 23" xfId="44161"/>
    <cellStyle name="Обычный 7 2 3 2 23 2" xfId="44162"/>
    <cellStyle name="Обычный 7 2 3 2 24" xfId="44163"/>
    <cellStyle name="Обычный 7 2 3 2 24 2" xfId="44164"/>
    <cellStyle name="Обычный 7 2 3 2 25" xfId="44165"/>
    <cellStyle name="Обычный 7 2 3 2 25 2" xfId="44166"/>
    <cellStyle name="Обычный 7 2 3 2 26" xfId="44167"/>
    <cellStyle name="Обычный 7 2 3 2 26 2" xfId="44168"/>
    <cellStyle name="Обычный 7 2 3 2 27" xfId="44169"/>
    <cellStyle name="Обычный 7 2 3 2 27 2" xfId="44170"/>
    <cellStyle name="Обычный 7 2 3 2 28" xfId="44171"/>
    <cellStyle name="Обычный 7 2 3 2 28 2" xfId="44172"/>
    <cellStyle name="Обычный 7 2 3 2 29" xfId="44173"/>
    <cellStyle name="Обычный 7 2 3 2 29 2" xfId="44174"/>
    <cellStyle name="Обычный 7 2 3 2 3" xfId="44175"/>
    <cellStyle name="Обычный 7 2 3 2 3 2" xfId="44176"/>
    <cellStyle name="Обычный 7 2 3 2 30" xfId="44177"/>
    <cellStyle name="Обычный 7 2 3 2 30 2" xfId="44178"/>
    <cellStyle name="Обычный 7 2 3 2 31" xfId="44179"/>
    <cellStyle name="Обычный 7 2 3 2 31 2" xfId="44180"/>
    <cellStyle name="Обычный 7 2 3 2 32" xfId="44181"/>
    <cellStyle name="Обычный 7 2 3 2 32 2" xfId="44182"/>
    <cellStyle name="Обычный 7 2 3 2 33" xfId="44183"/>
    <cellStyle name="Обычный 7 2 3 2 33 2" xfId="44184"/>
    <cellStyle name="Обычный 7 2 3 2 34" xfId="44185"/>
    <cellStyle name="Обычный 7 2 3 2 34 2" xfId="44186"/>
    <cellStyle name="Обычный 7 2 3 2 35" xfId="44187"/>
    <cellStyle name="Обычный 7 2 3 2 35 2" xfId="44188"/>
    <cellStyle name="Обычный 7 2 3 2 36" xfId="44189"/>
    <cellStyle name="Обычный 7 2 3 2 36 2" xfId="44190"/>
    <cellStyle name="Обычный 7 2 3 2 37" xfId="44191"/>
    <cellStyle name="Обычный 7 2 3 2 4" xfId="44192"/>
    <cellStyle name="Обычный 7 2 3 2 4 2" xfId="44193"/>
    <cellStyle name="Обычный 7 2 3 2 5" xfId="44194"/>
    <cellStyle name="Обычный 7 2 3 2 5 2" xfId="44195"/>
    <cellStyle name="Обычный 7 2 3 2 6" xfId="44196"/>
    <cellStyle name="Обычный 7 2 3 2 6 2" xfId="44197"/>
    <cellStyle name="Обычный 7 2 3 2 7" xfId="44198"/>
    <cellStyle name="Обычный 7 2 3 2 7 2" xfId="44199"/>
    <cellStyle name="Обычный 7 2 3 2 8" xfId="44200"/>
    <cellStyle name="Обычный 7 2 3 2 8 2" xfId="44201"/>
    <cellStyle name="Обычный 7 2 3 2 9" xfId="44202"/>
    <cellStyle name="Обычный 7 2 3 2 9 2" xfId="44203"/>
    <cellStyle name="Обычный 7 2 3 20" xfId="44204"/>
    <cellStyle name="Обычный 7 2 3 20 2" xfId="44205"/>
    <cellStyle name="Обычный 7 2 3 21" xfId="44206"/>
    <cellStyle name="Обычный 7 2 3 21 2" xfId="44207"/>
    <cellStyle name="Обычный 7 2 3 22" xfId="44208"/>
    <cellStyle name="Обычный 7 2 3 22 2" xfId="44209"/>
    <cellStyle name="Обычный 7 2 3 23" xfId="44210"/>
    <cellStyle name="Обычный 7 2 3 23 2" xfId="44211"/>
    <cellStyle name="Обычный 7 2 3 24" xfId="44212"/>
    <cellStyle name="Обычный 7 2 3 24 2" xfId="44213"/>
    <cellStyle name="Обычный 7 2 3 25" xfId="44214"/>
    <cellStyle name="Обычный 7 2 3 25 2" xfId="44215"/>
    <cellStyle name="Обычный 7 2 3 26" xfId="44216"/>
    <cellStyle name="Обычный 7 2 3 26 2" xfId="44217"/>
    <cellStyle name="Обычный 7 2 3 27" xfId="44218"/>
    <cellStyle name="Обычный 7 2 3 27 2" xfId="44219"/>
    <cellStyle name="Обычный 7 2 3 28" xfId="44220"/>
    <cellStyle name="Обычный 7 2 3 28 2" xfId="44221"/>
    <cellStyle name="Обычный 7 2 3 29" xfId="44222"/>
    <cellStyle name="Обычный 7 2 3 29 2" xfId="44223"/>
    <cellStyle name="Обычный 7 2 3 3" xfId="44224"/>
    <cellStyle name="Обычный 7 2 3 3 10" xfId="44225"/>
    <cellStyle name="Обычный 7 2 3 3 10 2" xfId="44226"/>
    <cellStyle name="Обычный 7 2 3 3 11" xfId="44227"/>
    <cellStyle name="Обычный 7 2 3 3 11 2" xfId="44228"/>
    <cellStyle name="Обычный 7 2 3 3 12" xfId="44229"/>
    <cellStyle name="Обычный 7 2 3 3 12 2" xfId="44230"/>
    <cellStyle name="Обычный 7 2 3 3 13" xfId="44231"/>
    <cellStyle name="Обычный 7 2 3 3 13 2" xfId="44232"/>
    <cellStyle name="Обычный 7 2 3 3 14" xfId="44233"/>
    <cellStyle name="Обычный 7 2 3 3 14 2" xfId="44234"/>
    <cellStyle name="Обычный 7 2 3 3 15" xfId="44235"/>
    <cellStyle name="Обычный 7 2 3 3 15 2" xfId="44236"/>
    <cellStyle name="Обычный 7 2 3 3 16" xfId="44237"/>
    <cellStyle name="Обычный 7 2 3 3 16 2" xfId="44238"/>
    <cellStyle name="Обычный 7 2 3 3 17" xfId="44239"/>
    <cellStyle name="Обычный 7 2 3 3 17 2" xfId="44240"/>
    <cellStyle name="Обычный 7 2 3 3 18" xfId="44241"/>
    <cellStyle name="Обычный 7 2 3 3 18 2" xfId="44242"/>
    <cellStyle name="Обычный 7 2 3 3 19" xfId="44243"/>
    <cellStyle name="Обычный 7 2 3 3 19 2" xfId="44244"/>
    <cellStyle name="Обычный 7 2 3 3 2" xfId="44245"/>
    <cellStyle name="Обычный 7 2 3 3 2 2" xfId="44246"/>
    <cellStyle name="Обычный 7 2 3 3 20" xfId="44247"/>
    <cellStyle name="Обычный 7 2 3 3 20 2" xfId="44248"/>
    <cellStyle name="Обычный 7 2 3 3 21" xfId="44249"/>
    <cellStyle name="Обычный 7 2 3 3 21 2" xfId="44250"/>
    <cellStyle name="Обычный 7 2 3 3 22" xfId="44251"/>
    <cellStyle name="Обычный 7 2 3 3 22 2" xfId="44252"/>
    <cellStyle name="Обычный 7 2 3 3 23" xfId="44253"/>
    <cellStyle name="Обычный 7 2 3 3 23 2" xfId="44254"/>
    <cellStyle name="Обычный 7 2 3 3 24" xfId="44255"/>
    <cellStyle name="Обычный 7 2 3 3 24 2" xfId="44256"/>
    <cellStyle name="Обычный 7 2 3 3 25" xfId="44257"/>
    <cellStyle name="Обычный 7 2 3 3 25 2" xfId="44258"/>
    <cellStyle name="Обычный 7 2 3 3 26" xfId="44259"/>
    <cellStyle name="Обычный 7 2 3 3 26 2" xfId="44260"/>
    <cellStyle name="Обычный 7 2 3 3 27" xfId="44261"/>
    <cellStyle name="Обычный 7 2 3 3 27 2" xfId="44262"/>
    <cellStyle name="Обычный 7 2 3 3 28" xfId="44263"/>
    <cellStyle name="Обычный 7 2 3 3 28 2" xfId="44264"/>
    <cellStyle name="Обычный 7 2 3 3 29" xfId="44265"/>
    <cellStyle name="Обычный 7 2 3 3 29 2" xfId="44266"/>
    <cellStyle name="Обычный 7 2 3 3 3" xfId="44267"/>
    <cellStyle name="Обычный 7 2 3 3 3 2" xfId="44268"/>
    <cellStyle name="Обычный 7 2 3 3 30" xfId="44269"/>
    <cellStyle name="Обычный 7 2 3 3 30 2" xfId="44270"/>
    <cellStyle name="Обычный 7 2 3 3 31" xfId="44271"/>
    <cellStyle name="Обычный 7 2 3 3 31 2" xfId="44272"/>
    <cellStyle name="Обычный 7 2 3 3 32" xfId="44273"/>
    <cellStyle name="Обычный 7 2 3 3 32 2" xfId="44274"/>
    <cellStyle name="Обычный 7 2 3 3 33" xfId="44275"/>
    <cellStyle name="Обычный 7 2 3 3 33 2" xfId="44276"/>
    <cellStyle name="Обычный 7 2 3 3 34" xfId="44277"/>
    <cellStyle name="Обычный 7 2 3 3 34 2" xfId="44278"/>
    <cellStyle name="Обычный 7 2 3 3 35" xfId="44279"/>
    <cellStyle name="Обычный 7 2 3 3 4" xfId="44280"/>
    <cellStyle name="Обычный 7 2 3 3 4 2" xfId="44281"/>
    <cellStyle name="Обычный 7 2 3 3 5" xfId="44282"/>
    <cellStyle name="Обычный 7 2 3 3 5 2" xfId="44283"/>
    <cellStyle name="Обычный 7 2 3 3 6" xfId="44284"/>
    <cellStyle name="Обычный 7 2 3 3 6 2" xfId="44285"/>
    <cellStyle name="Обычный 7 2 3 3 7" xfId="44286"/>
    <cellStyle name="Обычный 7 2 3 3 7 2" xfId="44287"/>
    <cellStyle name="Обычный 7 2 3 3 8" xfId="44288"/>
    <cellStyle name="Обычный 7 2 3 3 8 2" xfId="44289"/>
    <cellStyle name="Обычный 7 2 3 3 9" xfId="44290"/>
    <cellStyle name="Обычный 7 2 3 3 9 2" xfId="44291"/>
    <cellStyle name="Обычный 7 2 3 30" xfId="44292"/>
    <cellStyle name="Обычный 7 2 3 30 2" xfId="44293"/>
    <cellStyle name="Обычный 7 2 3 31" xfId="44294"/>
    <cellStyle name="Обычный 7 2 3 31 2" xfId="44295"/>
    <cellStyle name="Обычный 7 2 3 32" xfId="44296"/>
    <cellStyle name="Обычный 7 2 3 32 2" xfId="44297"/>
    <cellStyle name="Обычный 7 2 3 33" xfId="44298"/>
    <cellStyle name="Обычный 7 2 3 33 2" xfId="44299"/>
    <cellStyle name="Обычный 7 2 3 34" xfId="44300"/>
    <cellStyle name="Обычный 7 2 3 34 2" xfId="44301"/>
    <cellStyle name="Обычный 7 2 3 35" xfId="44302"/>
    <cellStyle name="Обычный 7 2 3 35 2" xfId="44303"/>
    <cellStyle name="Обычный 7 2 3 36" xfId="44304"/>
    <cellStyle name="Обычный 7 2 3 36 2" xfId="44305"/>
    <cellStyle name="Обычный 7 2 3 37" xfId="44306"/>
    <cellStyle name="Обычный 7 2 3 37 2" xfId="44307"/>
    <cellStyle name="Обычный 7 2 3 38" xfId="44308"/>
    <cellStyle name="Обычный 7 2 3 4" xfId="44309"/>
    <cellStyle name="Обычный 7 2 3 4 2" xfId="44310"/>
    <cellStyle name="Обычный 7 2 3 5" xfId="44311"/>
    <cellStyle name="Обычный 7 2 3 5 2" xfId="44312"/>
    <cellStyle name="Обычный 7 2 3 6" xfId="44313"/>
    <cellStyle name="Обычный 7 2 3 6 2" xfId="44314"/>
    <cellStyle name="Обычный 7 2 3 7" xfId="44315"/>
    <cellStyle name="Обычный 7 2 3 7 2" xfId="44316"/>
    <cellStyle name="Обычный 7 2 3 8" xfId="44317"/>
    <cellStyle name="Обычный 7 2 3 8 2" xfId="44318"/>
    <cellStyle name="Обычный 7 2 3 9" xfId="44319"/>
    <cellStyle name="Обычный 7 2 3 9 2" xfId="44320"/>
    <cellStyle name="Обычный 7 2 30" xfId="44321"/>
    <cellStyle name="Обычный 7 2 30 2" xfId="44322"/>
    <cellStyle name="Обычный 7 2 31" xfId="44323"/>
    <cellStyle name="Обычный 7 2 31 2" xfId="44324"/>
    <cellStyle name="Обычный 7 2 32" xfId="44325"/>
    <cellStyle name="Обычный 7 2 32 2" xfId="44326"/>
    <cellStyle name="Обычный 7 2 33" xfId="44327"/>
    <cellStyle name="Обычный 7 2 33 2" xfId="44328"/>
    <cellStyle name="Обычный 7 2 34" xfId="44329"/>
    <cellStyle name="Обычный 7 2 34 2" xfId="44330"/>
    <cellStyle name="Обычный 7 2 35" xfId="44331"/>
    <cellStyle name="Обычный 7 2 35 2" xfId="44332"/>
    <cellStyle name="Обычный 7 2 36" xfId="44333"/>
    <cellStyle name="Обычный 7 2 36 2" xfId="44334"/>
    <cellStyle name="Обычный 7 2 37" xfId="44335"/>
    <cellStyle name="Обычный 7 2 37 2" xfId="44336"/>
    <cellStyle name="Обычный 7 2 38" xfId="44337"/>
    <cellStyle name="Обычный 7 2 38 2" xfId="44338"/>
    <cellStyle name="Обычный 7 2 39" xfId="44339"/>
    <cellStyle name="Обычный 7 2 39 2" xfId="44340"/>
    <cellStyle name="Обычный 7 2 4" xfId="44341"/>
    <cellStyle name="Обычный 7 2 4 10" xfId="44342"/>
    <cellStyle name="Обычный 7 2 4 10 2" xfId="44343"/>
    <cellStyle name="Обычный 7 2 4 11" xfId="44344"/>
    <cellStyle name="Обычный 7 2 4 11 2" xfId="44345"/>
    <cellStyle name="Обычный 7 2 4 12" xfId="44346"/>
    <cellStyle name="Обычный 7 2 4 12 2" xfId="44347"/>
    <cellStyle name="Обычный 7 2 4 13" xfId="44348"/>
    <cellStyle name="Обычный 7 2 4 13 2" xfId="44349"/>
    <cellStyle name="Обычный 7 2 4 14" xfId="44350"/>
    <cellStyle name="Обычный 7 2 4 14 2" xfId="44351"/>
    <cellStyle name="Обычный 7 2 4 15" xfId="44352"/>
    <cellStyle name="Обычный 7 2 4 15 2" xfId="44353"/>
    <cellStyle name="Обычный 7 2 4 16" xfId="44354"/>
    <cellStyle name="Обычный 7 2 4 16 2" xfId="44355"/>
    <cellStyle name="Обычный 7 2 4 17" xfId="44356"/>
    <cellStyle name="Обычный 7 2 4 17 2" xfId="44357"/>
    <cellStyle name="Обычный 7 2 4 18" xfId="44358"/>
    <cellStyle name="Обычный 7 2 4 18 2" xfId="44359"/>
    <cellStyle name="Обычный 7 2 4 19" xfId="44360"/>
    <cellStyle name="Обычный 7 2 4 19 2" xfId="44361"/>
    <cellStyle name="Обычный 7 2 4 2" xfId="44362"/>
    <cellStyle name="Обычный 7 2 4 2 10" xfId="44363"/>
    <cellStyle name="Обычный 7 2 4 2 10 2" xfId="44364"/>
    <cellStyle name="Обычный 7 2 4 2 11" xfId="44365"/>
    <cellStyle name="Обычный 7 2 4 2 11 2" xfId="44366"/>
    <cellStyle name="Обычный 7 2 4 2 12" xfId="44367"/>
    <cellStyle name="Обычный 7 2 4 2 12 2" xfId="44368"/>
    <cellStyle name="Обычный 7 2 4 2 13" xfId="44369"/>
    <cellStyle name="Обычный 7 2 4 2 13 2" xfId="44370"/>
    <cellStyle name="Обычный 7 2 4 2 14" xfId="44371"/>
    <cellStyle name="Обычный 7 2 4 2 14 2" xfId="44372"/>
    <cellStyle name="Обычный 7 2 4 2 15" xfId="44373"/>
    <cellStyle name="Обычный 7 2 4 2 15 2" xfId="44374"/>
    <cellStyle name="Обычный 7 2 4 2 16" xfId="44375"/>
    <cellStyle name="Обычный 7 2 4 2 16 2" xfId="44376"/>
    <cellStyle name="Обычный 7 2 4 2 17" xfId="44377"/>
    <cellStyle name="Обычный 7 2 4 2 17 2" xfId="44378"/>
    <cellStyle name="Обычный 7 2 4 2 18" xfId="44379"/>
    <cellStyle name="Обычный 7 2 4 2 18 2" xfId="44380"/>
    <cellStyle name="Обычный 7 2 4 2 19" xfId="44381"/>
    <cellStyle name="Обычный 7 2 4 2 19 2" xfId="44382"/>
    <cellStyle name="Обычный 7 2 4 2 2" xfId="44383"/>
    <cellStyle name="Обычный 7 2 4 2 2 10" xfId="44384"/>
    <cellStyle name="Обычный 7 2 4 2 2 10 2" xfId="44385"/>
    <cellStyle name="Обычный 7 2 4 2 2 11" xfId="44386"/>
    <cellStyle name="Обычный 7 2 4 2 2 11 2" xfId="44387"/>
    <cellStyle name="Обычный 7 2 4 2 2 12" xfId="44388"/>
    <cellStyle name="Обычный 7 2 4 2 2 12 2" xfId="44389"/>
    <cellStyle name="Обычный 7 2 4 2 2 13" xfId="44390"/>
    <cellStyle name="Обычный 7 2 4 2 2 13 2" xfId="44391"/>
    <cellStyle name="Обычный 7 2 4 2 2 14" xfId="44392"/>
    <cellStyle name="Обычный 7 2 4 2 2 14 2" xfId="44393"/>
    <cellStyle name="Обычный 7 2 4 2 2 15" xfId="44394"/>
    <cellStyle name="Обычный 7 2 4 2 2 15 2" xfId="44395"/>
    <cellStyle name="Обычный 7 2 4 2 2 16" xfId="44396"/>
    <cellStyle name="Обычный 7 2 4 2 2 16 2" xfId="44397"/>
    <cellStyle name="Обычный 7 2 4 2 2 17" xfId="44398"/>
    <cellStyle name="Обычный 7 2 4 2 2 17 2" xfId="44399"/>
    <cellStyle name="Обычный 7 2 4 2 2 18" xfId="44400"/>
    <cellStyle name="Обычный 7 2 4 2 2 18 2" xfId="44401"/>
    <cellStyle name="Обычный 7 2 4 2 2 19" xfId="44402"/>
    <cellStyle name="Обычный 7 2 4 2 2 19 2" xfId="44403"/>
    <cellStyle name="Обычный 7 2 4 2 2 2" xfId="44404"/>
    <cellStyle name="Обычный 7 2 4 2 2 2 2" xfId="44405"/>
    <cellStyle name="Обычный 7 2 4 2 2 20" xfId="44406"/>
    <cellStyle name="Обычный 7 2 4 2 2 20 2" xfId="44407"/>
    <cellStyle name="Обычный 7 2 4 2 2 21" xfId="44408"/>
    <cellStyle name="Обычный 7 2 4 2 2 21 2" xfId="44409"/>
    <cellStyle name="Обычный 7 2 4 2 2 22" xfId="44410"/>
    <cellStyle name="Обычный 7 2 4 2 2 22 2" xfId="44411"/>
    <cellStyle name="Обычный 7 2 4 2 2 23" xfId="44412"/>
    <cellStyle name="Обычный 7 2 4 2 2 23 2" xfId="44413"/>
    <cellStyle name="Обычный 7 2 4 2 2 24" xfId="44414"/>
    <cellStyle name="Обычный 7 2 4 2 2 24 2" xfId="44415"/>
    <cellStyle name="Обычный 7 2 4 2 2 25" xfId="44416"/>
    <cellStyle name="Обычный 7 2 4 2 2 25 2" xfId="44417"/>
    <cellStyle name="Обычный 7 2 4 2 2 26" xfId="44418"/>
    <cellStyle name="Обычный 7 2 4 2 2 26 2" xfId="44419"/>
    <cellStyle name="Обычный 7 2 4 2 2 27" xfId="44420"/>
    <cellStyle name="Обычный 7 2 4 2 2 27 2" xfId="44421"/>
    <cellStyle name="Обычный 7 2 4 2 2 28" xfId="44422"/>
    <cellStyle name="Обычный 7 2 4 2 2 28 2" xfId="44423"/>
    <cellStyle name="Обычный 7 2 4 2 2 29" xfId="44424"/>
    <cellStyle name="Обычный 7 2 4 2 2 29 2" xfId="44425"/>
    <cellStyle name="Обычный 7 2 4 2 2 3" xfId="44426"/>
    <cellStyle name="Обычный 7 2 4 2 2 3 2" xfId="44427"/>
    <cellStyle name="Обычный 7 2 4 2 2 30" xfId="44428"/>
    <cellStyle name="Обычный 7 2 4 2 2 30 2" xfId="44429"/>
    <cellStyle name="Обычный 7 2 4 2 2 31" xfId="44430"/>
    <cellStyle name="Обычный 7 2 4 2 2 31 2" xfId="44431"/>
    <cellStyle name="Обычный 7 2 4 2 2 32" xfId="44432"/>
    <cellStyle name="Обычный 7 2 4 2 2 32 2" xfId="44433"/>
    <cellStyle name="Обычный 7 2 4 2 2 33" xfId="44434"/>
    <cellStyle name="Обычный 7 2 4 2 2 33 2" xfId="44435"/>
    <cellStyle name="Обычный 7 2 4 2 2 34" xfId="44436"/>
    <cellStyle name="Обычный 7 2 4 2 2 34 2" xfId="44437"/>
    <cellStyle name="Обычный 7 2 4 2 2 35" xfId="44438"/>
    <cellStyle name="Обычный 7 2 4 2 2 4" xfId="44439"/>
    <cellStyle name="Обычный 7 2 4 2 2 4 2" xfId="44440"/>
    <cellStyle name="Обычный 7 2 4 2 2 5" xfId="44441"/>
    <cellStyle name="Обычный 7 2 4 2 2 5 2" xfId="44442"/>
    <cellStyle name="Обычный 7 2 4 2 2 6" xfId="44443"/>
    <cellStyle name="Обычный 7 2 4 2 2 6 2" xfId="44444"/>
    <cellStyle name="Обычный 7 2 4 2 2 7" xfId="44445"/>
    <cellStyle name="Обычный 7 2 4 2 2 7 2" xfId="44446"/>
    <cellStyle name="Обычный 7 2 4 2 2 8" xfId="44447"/>
    <cellStyle name="Обычный 7 2 4 2 2 8 2" xfId="44448"/>
    <cellStyle name="Обычный 7 2 4 2 2 9" xfId="44449"/>
    <cellStyle name="Обычный 7 2 4 2 2 9 2" xfId="44450"/>
    <cellStyle name="Обычный 7 2 4 2 20" xfId="44451"/>
    <cellStyle name="Обычный 7 2 4 2 20 2" xfId="44452"/>
    <cellStyle name="Обычный 7 2 4 2 21" xfId="44453"/>
    <cellStyle name="Обычный 7 2 4 2 21 2" xfId="44454"/>
    <cellStyle name="Обычный 7 2 4 2 22" xfId="44455"/>
    <cellStyle name="Обычный 7 2 4 2 22 2" xfId="44456"/>
    <cellStyle name="Обычный 7 2 4 2 23" xfId="44457"/>
    <cellStyle name="Обычный 7 2 4 2 23 2" xfId="44458"/>
    <cellStyle name="Обычный 7 2 4 2 24" xfId="44459"/>
    <cellStyle name="Обычный 7 2 4 2 24 2" xfId="44460"/>
    <cellStyle name="Обычный 7 2 4 2 25" xfId="44461"/>
    <cellStyle name="Обычный 7 2 4 2 25 2" xfId="44462"/>
    <cellStyle name="Обычный 7 2 4 2 26" xfId="44463"/>
    <cellStyle name="Обычный 7 2 4 2 26 2" xfId="44464"/>
    <cellStyle name="Обычный 7 2 4 2 27" xfId="44465"/>
    <cellStyle name="Обычный 7 2 4 2 27 2" xfId="44466"/>
    <cellStyle name="Обычный 7 2 4 2 28" xfId="44467"/>
    <cellStyle name="Обычный 7 2 4 2 28 2" xfId="44468"/>
    <cellStyle name="Обычный 7 2 4 2 29" xfId="44469"/>
    <cellStyle name="Обычный 7 2 4 2 29 2" xfId="44470"/>
    <cellStyle name="Обычный 7 2 4 2 3" xfId="44471"/>
    <cellStyle name="Обычный 7 2 4 2 3 2" xfId="44472"/>
    <cellStyle name="Обычный 7 2 4 2 30" xfId="44473"/>
    <cellStyle name="Обычный 7 2 4 2 30 2" xfId="44474"/>
    <cellStyle name="Обычный 7 2 4 2 31" xfId="44475"/>
    <cellStyle name="Обычный 7 2 4 2 31 2" xfId="44476"/>
    <cellStyle name="Обычный 7 2 4 2 32" xfId="44477"/>
    <cellStyle name="Обычный 7 2 4 2 32 2" xfId="44478"/>
    <cellStyle name="Обычный 7 2 4 2 33" xfId="44479"/>
    <cellStyle name="Обычный 7 2 4 2 33 2" xfId="44480"/>
    <cellStyle name="Обычный 7 2 4 2 34" xfId="44481"/>
    <cellStyle name="Обычный 7 2 4 2 34 2" xfId="44482"/>
    <cellStyle name="Обычный 7 2 4 2 35" xfId="44483"/>
    <cellStyle name="Обычный 7 2 4 2 35 2" xfId="44484"/>
    <cellStyle name="Обычный 7 2 4 2 36" xfId="44485"/>
    <cellStyle name="Обычный 7 2 4 2 36 2" xfId="44486"/>
    <cellStyle name="Обычный 7 2 4 2 37" xfId="44487"/>
    <cellStyle name="Обычный 7 2 4 2 4" xfId="44488"/>
    <cellStyle name="Обычный 7 2 4 2 4 2" xfId="44489"/>
    <cellStyle name="Обычный 7 2 4 2 5" xfId="44490"/>
    <cellStyle name="Обычный 7 2 4 2 5 2" xfId="44491"/>
    <cellStyle name="Обычный 7 2 4 2 6" xfId="44492"/>
    <cellStyle name="Обычный 7 2 4 2 6 2" xfId="44493"/>
    <cellStyle name="Обычный 7 2 4 2 7" xfId="44494"/>
    <cellStyle name="Обычный 7 2 4 2 7 2" xfId="44495"/>
    <cellStyle name="Обычный 7 2 4 2 8" xfId="44496"/>
    <cellStyle name="Обычный 7 2 4 2 8 2" xfId="44497"/>
    <cellStyle name="Обычный 7 2 4 2 9" xfId="44498"/>
    <cellStyle name="Обычный 7 2 4 2 9 2" xfId="44499"/>
    <cellStyle name="Обычный 7 2 4 20" xfId="44500"/>
    <cellStyle name="Обычный 7 2 4 20 2" xfId="44501"/>
    <cellStyle name="Обычный 7 2 4 21" xfId="44502"/>
    <cellStyle name="Обычный 7 2 4 21 2" xfId="44503"/>
    <cellStyle name="Обычный 7 2 4 22" xfId="44504"/>
    <cellStyle name="Обычный 7 2 4 22 2" xfId="44505"/>
    <cellStyle name="Обычный 7 2 4 23" xfId="44506"/>
    <cellStyle name="Обычный 7 2 4 23 2" xfId="44507"/>
    <cellStyle name="Обычный 7 2 4 24" xfId="44508"/>
    <cellStyle name="Обычный 7 2 4 24 2" xfId="44509"/>
    <cellStyle name="Обычный 7 2 4 25" xfId="44510"/>
    <cellStyle name="Обычный 7 2 4 25 2" xfId="44511"/>
    <cellStyle name="Обычный 7 2 4 26" xfId="44512"/>
    <cellStyle name="Обычный 7 2 4 26 2" xfId="44513"/>
    <cellStyle name="Обычный 7 2 4 27" xfId="44514"/>
    <cellStyle name="Обычный 7 2 4 27 2" xfId="44515"/>
    <cellStyle name="Обычный 7 2 4 28" xfId="44516"/>
    <cellStyle name="Обычный 7 2 4 28 2" xfId="44517"/>
    <cellStyle name="Обычный 7 2 4 29" xfId="44518"/>
    <cellStyle name="Обычный 7 2 4 29 2" xfId="44519"/>
    <cellStyle name="Обычный 7 2 4 3" xfId="44520"/>
    <cellStyle name="Обычный 7 2 4 3 10" xfId="44521"/>
    <cellStyle name="Обычный 7 2 4 3 10 2" xfId="44522"/>
    <cellStyle name="Обычный 7 2 4 3 11" xfId="44523"/>
    <cellStyle name="Обычный 7 2 4 3 11 2" xfId="44524"/>
    <cellStyle name="Обычный 7 2 4 3 12" xfId="44525"/>
    <cellStyle name="Обычный 7 2 4 3 12 2" xfId="44526"/>
    <cellStyle name="Обычный 7 2 4 3 13" xfId="44527"/>
    <cellStyle name="Обычный 7 2 4 3 13 2" xfId="44528"/>
    <cellStyle name="Обычный 7 2 4 3 14" xfId="44529"/>
    <cellStyle name="Обычный 7 2 4 3 14 2" xfId="44530"/>
    <cellStyle name="Обычный 7 2 4 3 15" xfId="44531"/>
    <cellStyle name="Обычный 7 2 4 3 15 2" xfId="44532"/>
    <cellStyle name="Обычный 7 2 4 3 16" xfId="44533"/>
    <cellStyle name="Обычный 7 2 4 3 16 2" xfId="44534"/>
    <cellStyle name="Обычный 7 2 4 3 17" xfId="44535"/>
    <cellStyle name="Обычный 7 2 4 3 17 2" xfId="44536"/>
    <cellStyle name="Обычный 7 2 4 3 18" xfId="44537"/>
    <cellStyle name="Обычный 7 2 4 3 18 2" xfId="44538"/>
    <cellStyle name="Обычный 7 2 4 3 19" xfId="44539"/>
    <cellStyle name="Обычный 7 2 4 3 19 2" xfId="44540"/>
    <cellStyle name="Обычный 7 2 4 3 2" xfId="44541"/>
    <cellStyle name="Обычный 7 2 4 3 2 2" xfId="44542"/>
    <cellStyle name="Обычный 7 2 4 3 20" xfId="44543"/>
    <cellStyle name="Обычный 7 2 4 3 20 2" xfId="44544"/>
    <cellStyle name="Обычный 7 2 4 3 21" xfId="44545"/>
    <cellStyle name="Обычный 7 2 4 3 21 2" xfId="44546"/>
    <cellStyle name="Обычный 7 2 4 3 22" xfId="44547"/>
    <cellStyle name="Обычный 7 2 4 3 22 2" xfId="44548"/>
    <cellStyle name="Обычный 7 2 4 3 23" xfId="44549"/>
    <cellStyle name="Обычный 7 2 4 3 23 2" xfId="44550"/>
    <cellStyle name="Обычный 7 2 4 3 24" xfId="44551"/>
    <cellStyle name="Обычный 7 2 4 3 24 2" xfId="44552"/>
    <cellStyle name="Обычный 7 2 4 3 25" xfId="44553"/>
    <cellStyle name="Обычный 7 2 4 3 25 2" xfId="44554"/>
    <cellStyle name="Обычный 7 2 4 3 26" xfId="44555"/>
    <cellStyle name="Обычный 7 2 4 3 26 2" xfId="44556"/>
    <cellStyle name="Обычный 7 2 4 3 27" xfId="44557"/>
    <cellStyle name="Обычный 7 2 4 3 27 2" xfId="44558"/>
    <cellStyle name="Обычный 7 2 4 3 28" xfId="44559"/>
    <cellStyle name="Обычный 7 2 4 3 28 2" xfId="44560"/>
    <cellStyle name="Обычный 7 2 4 3 29" xfId="44561"/>
    <cellStyle name="Обычный 7 2 4 3 29 2" xfId="44562"/>
    <cellStyle name="Обычный 7 2 4 3 3" xfId="44563"/>
    <cellStyle name="Обычный 7 2 4 3 3 2" xfId="44564"/>
    <cellStyle name="Обычный 7 2 4 3 30" xfId="44565"/>
    <cellStyle name="Обычный 7 2 4 3 30 2" xfId="44566"/>
    <cellStyle name="Обычный 7 2 4 3 31" xfId="44567"/>
    <cellStyle name="Обычный 7 2 4 3 31 2" xfId="44568"/>
    <cellStyle name="Обычный 7 2 4 3 32" xfId="44569"/>
    <cellStyle name="Обычный 7 2 4 3 32 2" xfId="44570"/>
    <cellStyle name="Обычный 7 2 4 3 33" xfId="44571"/>
    <cellStyle name="Обычный 7 2 4 3 33 2" xfId="44572"/>
    <cellStyle name="Обычный 7 2 4 3 34" xfId="44573"/>
    <cellStyle name="Обычный 7 2 4 3 34 2" xfId="44574"/>
    <cellStyle name="Обычный 7 2 4 3 35" xfId="44575"/>
    <cellStyle name="Обычный 7 2 4 3 4" xfId="44576"/>
    <cellStyle name="Обычный 7 2 4 3 4 2" xfId="44577"/>
    <cellStyle name="Обычный 7 2 4 3 5" xfId="44578"/>
    <cellStyle name="Обычный 7 2 4 3 5 2" xfId="44579"/>
    <cellStyle name="Обычный 7 2 4 3 6" xfId="44580"/>
    <cellStyle name="Обычный 7 2 4 3 6 2" xfId="44581"/>
    <cellStyle name="Обычный 7 2 4 3 7" xfId="44582"/>
    <cellStyle name="Обычный 7 2 4 3 7 2" xfId="44583"/>
    <cellStyle name="Обычный 7 2 4 3 8" xfId="44584"/>
    <cellStyle name="Обычный 7 2 4 3 8 2" xfId="44585"/>
    <cellStyle name="Обычный 7 2 4 3 9" xfId="44586"/>
    <cellStyle name="Обычный 7 2 4 3 9 2" xfId="44587"/>
    <cellStyle name="Обычный 7 2 4 30" xfId="44588"/>
    <cellStyle name="Обычный 7 2 4 30 2" xfId="44589"/>
    <cellStyle name="Обычный 7 2 4 31" xfId="44590"/>
    <cellStyle name="Обычный 7 2 4 31 2" xfId="44591"/>
    <cellStyle name="Обычный 7 2 4 32" xfId="44592"/>
    <cellStyle name="Обычный 7 2 4 32 2" xfId="44593"/>
    <cellStyle name="Обычный 7 2 4 33" xfId="44594"/>
    <cellStyle name="Обычный 7 2 4 33 2" xfId="44595"/>
    <cellStyle name="Обычный 7 2 4 34" xfId="44596"/>
    <cellStyle name="Обычный 7 2 4 34 2" xfId="44597"/>
    <cellStyle name="Обычный 7 2 4 35" xfId="44598"/>
    <cellStyle name="Обычный 7 2 4 35 2" xfId="44599"/>
    <cellStyle name="Обычный 7 2 4 36" xfId="44600"/>
    <cellStyle name="Обычный 7 2 4 36 2" xfId="44601"/>
    <cellStyle name="Обычный 7 2 4 37" xfId="44602"/>
    <cellStyle name="Обычный 7 2 4 37 2" xfId="44603"/>
    <cellStyle name="Обычный 7 2 4 38" xfId="44604"/>
    <cellStyle name="Обычный 7 2 4 4" xfId="44605"/>
    <cellStyle name="Обычный 7 2 4 4 2" xfId="44606"/>
    <cellStyle name="Обычный 7 2 4 5" xfId="44607"/>
    <cellStyle name="Обычный 7 2 4 5 2" xfId="44608"/>
    <cellStyle name="Обычный 7 2 4 6" xfId="44609"/>
    <cellStyle name="Обычный 7 2 4 6 2" xfId="44610"/>
    <cellStyle name="Обычный 7 2 4 7" xfId="44611"/>
    <cellStyle name="Обычный 7 2 4 7 2" xfId="44612"/>
    <cellStyle name="Обычный 7 2 4 8" xfId="44613"/>
    <cellStyle name="Обычный 7 2 4 8 2" xfId="44614"/>
    <cellStyle name="Обычный 7 2 4 9" xfId="44615"/>
    <cellStyle name="Обычный 7 2 4 9 2" xfId="44616"/>
    <cellStyle name="Обычный 7 2 40" xfId="44617"/>
    <cellStyle name="Обычный 7 2 40 2" xfId="44618"/>
    <cellStyle name="Обычный 7 2 41" xfId="44619"/>
    <cellStyle name="Обычный 7 2 41 2" xfId="44620"/>
    <cellStyle name="Обычный 7 2 42" xfId="44621"/>
    <cellStyle name="Обычный 7 2 42 2" xfId="44622"/>
    <cellStyle name="Обычный 7 2 43" xfId="44623"/>
    <cellStyle name="Обычный 7 2 5" xfId="44624"/>
    <cellStyle name="Обычный 7 2 5 10" xfId="44625"/>
    <cellStyle name="Обычный 7 2 5 10 2" xfId="44626"/>
    <cellStyle name="Обычный 7 2 5 11" xfId="44627"/>
    <cellStyle name="Обычный 7 2 5 11 2" xfId="44628"/>
    <cellStyle name="Обычный 7 2 5 12" xfId="44629"/>
    <cellStyle name="Обычный 7 2 5 12 2" xfId="44630"/>
    <cellStyle name="Обычный 7 2 5 13" xfId="44631"/>
    <cellStyle name="Обычный 7 2 5 13 2" xfId="44632"/>
    <cellStyle name="Обычный 7 2 5 14" xfId="44633"/>
    <cellStyle name="Обычный 7 2 5 14 2" xfId="44634"/>
    <cellStyle name="Обычный 7 2 5 15" xfId="44635"/>
    <cellStyle name="Обычный 7 2 5 15 2" xfId="44636"/>
    <cellStyle name="Обычный 7 2 5 16" xfId="44637"/>
    <cellStyle name="Обычный 7 2 5 16 2" xfId="44638"/>
    <cellStyle name="Обычный 7 2 5 17" xfId="44639"/>
    <cellStyle name="Обычный 7 2 5 17 2" xfId="44640"/>
    <cellStyle name="Обычный 7 2 5 18" xfId="44641"/>
    <cellStyle name="Обычный 7 2 5 18 2" xfId="44642"/>
    <cellStyle name="Обычный 7 2 5 19" xfId="44643"/>
    <cellStyle name="Обычный 7 2 5 19 2" xfId="44644"/>
    <cellStyle name="Обычный 7 2 5 2" xfId="44645"/>
    <cellStyle name="Обычный 7 2 5 2 10" xfId="44646"/>
    <cellStyle name="Обычный 7 2 5 2 10 2" xfId="44647"/>
    <cellStyle name="Обычный 7 2 5 2 11" xfId="44648"/>
    <cellStyle name="Обычный 7 2 5 2 11 2" xfId="44649"/>
    <cellStyle name="Обычный 7 2 5 2 12" xfId="44650"/>
    <cellStyle name="Обычный 7 2 5 2 12 2" xfId="44651"/>
    <cellStyle name="Обычный 7 2 5 2 13" xfId="44652"/>
    <cellStyle name="Обычный 7 2 5 2 13 2" xfId="44653"/>
    <cellStyle name="Обычный 7 2 5 2 14" xfId="44654"/>
    <cellStyle name="Обычный 7 2 5 2 14 2" xfId="44655"/>
    <cellStyle name="Обычный 7 2 5 2 15" xfId="44656"/>
    <cellStyle name="Обычный 7 2 5 2 15 2" xfId="44657"/>
    <cellStyle name="Обычный 7 2 5 2 16" xfId="44658"/>
    <cellStyle name="Обычный 7 2 5 2 16 2" xfId="44659"/>
    <cellStyle name="Обычный 7 2 5 2 17" xfId="44660"/>
    <cellStyle name="Обычный 7 2 5 2 17 2" xfId="44661"/>
    <cellStyle name="Обычный 7 2 5 2 18" xfId="44662"/>
    <cellStyle name="Обычный 7 2 5 2 18 2" xfId="44663"/>
    <cellStyle name="Обычный 7 2 5 2 19" xfId="44664"/>
    <cellStyle name="Обычный 7 2 5 2 19 2" xfId="44665"/>
    <cellStyle name="Обычный 7 2 5 2 2" xfId="44666"/>
    <cellStyle name="Обычный 7 2 5 2 2 10" xfId="44667"/>
    <cellStyle name="Обычный 7 2 5 2 2 10 2" xfId="44668"/>
    <cellStyle name="Обычный 7 2 5 2 2 11" xfId="44669"/>
    <cellStyle name="Обычный 7 2 5 2 2 11 2" xfId="44670"/>
    <cellStyle name="Обычный 7 2 5 2 2 12" xfId="44671"/>
    <cellStyle name="Обычный 7 2 5 2 2 12 2" xfId="44672"/>
    <cellStyle name="Обычный 7 2 5 2 2 13" xfId="44673"/>
    <cellStyle name="Обычный 7 2 5 2 2 13 2" xfId="44674"/>
    <cellStyle name="Обычный 7 2 5 2 2 14" xfId="44675"/>
    <cellStyle name="Обычный 7 2 5 2 2 14 2" xfId="44676"/>
    <cellStyle name="Обычный 7 2 5 2 2 15" xfId="44677"/>
    <cellStyle name="Обычный 7 2 5 2 2 15 2" xfId="44678"/>
    <cellStyle name="Обычный 7 2 5 2 2 16" xfId="44679"/>
    <cellStyle name="Обычный 7 2 5 2 2 16 2" xfId="44680"/>
    <cellStyle name="Обычный 7 2 5 2 2 17" xfId="44681"/>
    <cellStyle name="Обычный 7 2 5 2 2 17 2" xfId="44682"/>
    <cellStyle name="Обычный 7 2 5 2 2 18" xfId="44683"/>
    <cellStyle name="Обычный 7 2 5 2 2 18 2" xfId="44684"/>
    <cellStyle name="Обычный 7 2 5 2 2 19" xfId="44685"/>
    <cellStyle name="Обычный 7 2 5 2 2 19 2" xfId="44686"/>
    <cellStyle name="Обычный 7 2 5 2 2 2" xfId="44687"/>
    <cellStyle name="Обычный 7 2 5 2 2 2 2" xfId="44688"/>
    <cellStyle name="Обычный 7 2 5 2 2 20" xfId="44689"/>
    <cellStyle name="Обычный 7 2 5 2 2 20 2" xfId="44690"/>
    <cellStyle name="Обычный 7 2 5 2 2 21" xfId="44691"/>
    <cellStyle name="Обычный 7 2 5 2 2 21 2" xfId="44692"/>
    <cellStyle name="Обычный 7 2 5 2 2 22" xfId="44693"/>
    <cellStyle name="Обычный 7 2 5 2 2 22 2" xfId="44694"/>
    <cellStyle name="Обычный 7 2 5 2 2 23" xfId="44695"/>
    <cellStyle name="Обычный 7 2 5 2 2 23 2" xfId="44696"/>
    <cellStyle name="Обычный 7 2 5 2 2 24" xfId="44697"/>
    <cellStyle name="Обычный 7 2 5 2 2 24 2" xfId="44698"/>
    <cellStyle name="Обычный 7 2 5 2 2 25" xfId="44699"/>
    <cellStyle name="Обычный 7 2 5 2 2 25 2" xfId="44700"/>
    <cellStyle name="Обычный 7 2 5 2 2 26" xfId="44701"/>
    <cellStyle name="Обычный 7 2 5 2 2 26 2" xfId="44702"/>
    <cellStyle name="Обычный 7 2 5 2 2 27" xfId="44703"/>
    <cellStyle name="Обычный 7 2 5 2 2 27 2" xfId="44704"/>
    <cellStyle name="Обычный 7 2 5 2 2 28" xfId="44705"/>
    <cellStyle name="Обычный 7 2 5 2 2 28 2" xfId="44706"/>
    <cellStyle name="Обычный 7 2 5 2 2 29" xfId="44707"/>
    <cellStyle name="Обычный 7 2 5 2 2 29 2" xfId="44708"/>
    <cellStyle name="Обычный 7 2 5 2 2 3" xfId="44709"/>
    <cellStyle name="Обычный 7 2 5 2 2 3 2" xfId="44710"/>
    <cellStyle name="Обычный 7 2 5 2 2 30" xfId="44711"/>
    <cellStyle name="Обычный 7 2 5 2 2 30 2" xfId="44712"/>
    <cellStyle name="Обычный 7 2 5 2 2 31" xfId="44713"/>
    <cellStyle name="Обычный 7 2 5 2 2 31 2" xfId="44714"/>
    <cellStyle name="Обычный 7 2 5 2 2 32" xfId="44715"/>
    <cellStyle name="Обычный 7 2 5 2 2 32 2" xfId="44716"/>
    <cellStyle name="Обычный 7 2 5 2 2 33" xfId="44717"/>
    <cellStyle name="Обычный 7 2 5 2 2 33 2" xfId="44718"/>
    <cellStyle name="Обычный 7 2 5 2 2 34" xfId="44719"/>
    <cellStyle name="Обычный 7 2 5 2 2 34 2" xfId="44720"/>
    <cellStyle name="Обычный 7 2 5 2 2 35" xfId="44721"/>
    <cellStyle name="Обычный 7 2 5 2 2 4" xfId="44722"/>
    <cellStyle name="Обычный 7 2 5 2 2 4 2" xfId="44723"/>
    <cellStyle name="Обычный 7 2 5 2 2 5" xfId="44724"/>
    <cellStyle name="Обычный 7 2 5 2 2 5 2" xfId="44725"/>
    <cellStyle name="Обычный 7 2 5 2 2 6" xfId="44726"/>
    <cellStyle name="Обычный 7 2 5 2 2 6 2" xfId="44727"/>
    <cellStyle name="Обычный 7 2 5 2 2 7" xfId="44728"/>
    <cellStyle name="Обычный 7 2 5 2 2 7 2" xfId="44729"/>
    <cellStyle name="Обычный 7 2 5 2 2 8" xfId="44730"/>
    <cellStyle name="Обычный 7 2 5 2 2 8 2" xfId="44731"/>
    <cellStyle name="Обычный 7 2 5 2 2 9" xfId="44732"/>
    <cellStyle name="Обычный 7 2 5 2 2 9 2" xfId="44733"/>
    <cellStyle name="Обычный 7 2 5 2 20" xfId="44734"/>
    <cellStyle name="Обычный 7 2 5 2 20 2" xfId="44735"/>
    <cellStyle name="Обычный 7 2 5 2 21" xfId="44736"/>
    <cellStyle name="Обычный 7 2 5 2 21 2" xfId="44737"/>
    <cellStyle name="Обычный 7 2 5 2 22" xfId="44738"/>
    <cellStyle name="Обычный 7 2 5 2 22 2" xfId="44739"/>
    <cellStyle name="Обычный 7 2 5 2 23" xfId="44740"/>
    <cellStyle name="Обычный 7 2 5 2 23 2" xfId="44741"/>
    <cellStyle name="Обычный 7 2 5 2 24" xfId="44742"/>
    <cellStyle name="Обычный 7 2 5 2 24 2" xfId="44743"/>
    <cellStyle name="Обычный 7 2 5 2 25" xfId="44744"/>
    <cellStyle name="Обычный 7 2 5 2 25 2" xfId="44745"/>
    <cellStyle name="Обычный 7 2 5 2 26" xfId="44746"/>
    <cellStyle name="Обычный 7 2 5 2 26 2" xfId="44747"/>
    <cellStyle name="Обычный 7 2 5 2 27" xfId="44748"/>
    <cellStyle name="Обычный 7 2 5 2 27 2" xfId="44749"/>
    <cellStyle name="Обычный 7 2 5 2 28" xfId="44750"/>
    <cellStyle name="Обычный 7 2 5 2 28 2" xfId="44751"/>
    <cellStyle name="Обычный 7 2 5 2 29" xfId="44752"/>
    <cellStyle name="Обычный 7 2 5 2 29 2" xfId="44753"/>
    <cellStyle name="Обычный 7 2 5 2 3" xfId="44754"/>
    <cellStyle name="Обычный 7 2 5 2 3 2" xfId="44755"/>
    <cellStyle name="Обычный 7 2 5 2 30" xfId="44756"/>
    <cellStyle name="Обычный 7 2 5 2 30 2" xfId="44757"/>
    <cellStyle name="Обычный 7 2 5 2 31" xfId="44758"/>
    <cellStyle name="Обычный 7 2 5 2 31 2" xfId="44759"/>
    <cellStyle name="Обычный 7 2 5 2 32" xfId="44760"/>
    <cellStyle name="Обычный 7 2 5 2 32 2" xfId="44761"/>
    <cellStyle name="Обычный 7 2 5 2 33" xfId="44762"/>
    <cellStyle name="Обычный 7 2 5 2 33 2" xfId="44763"/>
    <cellStyle name="Обычный 7 2 5 2 34" xfId="44764"/>
    <cellStyle name="Обычный 7 2 5 2 34 2" xfId="44765"/>
    <cellStyle name="Обычный 7 2 5 2 35" xfId="44766"/>
    <cellStyle name="Обычный 7 2 5 2 35 2" xfId="44767"/>
    <cellStyle name="Обычный 7 2 5 2 36" xfId="44768"/>
    <cellStyle name="Обычный 7 2 5 2 36 2" xfId="44769"/>
    <cellStyle name="Обычный 7 2 5 2 37" xfId="44770"/>
    <cellStyle name="Обычный 7 2 5 2 4" xfId="44771"/>
    <cellStyle name="Обычный 7 2 5 2 4 2" xfId="44772"/>
    <cellStyle name="Обычный 7 2 5 2 5" xfId="44773"/>
    <cellStyle name="Обычный 7 2 5 2 5 2" xfId="44774"/>
    <cellStyle name="Обычный 7 2 5 2 6" xfId="44775"/>
    <cellStyle name="Обычный 7 2 5 2 6 2" xfId="44776"/>
    <cellStyle name="Обычный 7 2 5 2 7" xfId="44777"/>
    <cellStyle name="Обычный 7 2 5 2 7 2" xfId="44778"/>
    <cellStyle name="Обычный 7 2 5 2 8" xfId="44779"/>
    <cellStyle name="Обычный 7 2 5 2 8 2" xfId="44780"/>
    <cellStyle name="Обычный 7 2 5 2 9" xfId="44781"/>
    <cellStyle name="Обычный 7 2 5 2 9 2" xfId="44782"/>
    <cellStyle name="Обычный 7 2 5 20" xfId="44783"/>
    <cellStyle name="Обычный 7 2 5 20 2" xfId="44784"/>
    <cellStyle name="Обычный 7 2 5 21" xfId="44785"/>
    <cellStyle name="Обычный 7 2 5 21 2" xfId="44786"/>
    <cellStyle name="Обычный 7 2 5 22" xfId="44787"/>
    <cellStyle name="Обычный 7 2 5 22 2" xfId="44788"/>
    <cellStyle name="Обычный 7 2 5 23" xfId="44789"/>
    <cellStyle name="Обычный 7 2 5 23 2" xfId="44790"/>
    <cellStyle name="Обычный 7 2 5 24" xfId="44791"/>
    <cellStyle name="Обычный 7 2 5 24 2" xfId="44792"/>
    <cellStyle name="Обычный 7 2 5 25" xfId="44793"/>
    <cellStyle name="Обычный 7 2 5 25 2" xfId="44794"/>
    <cellStyle name="Обычный 7 2 5 26" xfId="44795"/>
    <cellStyle name="Обычный 7 2 5 26 2" xfId="44796"/>
    <cellStyle name="Обычный 7 2 5 27" xfId="44797"/>
    <cellStyle name="Обычный 7 2 5 27 2" xfId="44798"/>
    <cellStyle name="Обычный 7 2 5 28" xfId="44799"/>
    <cellStyle name="Обычный 7 2 5 28 2" xfId="44800"/>
    <cellStyle name="Обычный 7 2 5 29" xfId="44801"/>
    <cellStyle name="Обычный 7 2 5 29 2" xfId="44802"/>
    <cellStyle name="Обычный 7 2 5 3" xfId="44803"/>
    <cellStyle name="Обычный 7 2 5 3 10" xfId="44804"/>
    <cellStyle name="Обычный 7 2 5 3 10 2" xfId="44805"/>
    <cellStyle name="Обычный 7 2 5 3 11" xfId="44806"/>
    <cellStyle name="Обычный 7 2 5 3 11 2" xfId="44807"/>
    <cellStyle name="Обычный 7 2 5 3 12" xfId="44808"/>
    <cellStyle name="Обычный 7 2 5 3 12 2" xfId="44809"/>
    <cellStyle name="Обычный 7 2 5 3 13" xfId="44810"/>
    <cellStyle name="Обычный 7 2 5 3 13 2" xfId="44811"/>
    <cellStyle name="Обычный 7 2 5 3 14" xfId="44812"/>
    <cellStyle name="Обычный 7 2 5 3 14 2" xfId="44813"/>
    <cellStyle name="Обычный 7 2 5 3 15" xfId="44814"/>
    <cellStyle name="Обычный 7 2 5 3 15 2" xfId="44815"/>
    <cellStyle name="Обычный 7 2 5 3 16" xfId="44816"/>
    <cellStyle name="Обычный 7 2 5 3 16 2" xfId="44817"/>
    <cellStyle name="Обычный 7 2 5 3 17" xfId="44818"/>
    <cellStyle name="Обычный 7 2 5 3 17 2" xfId="44819"/>
    <cellStyle name="Обычный 7 2 5 3 18" xfId="44820"/>
    <cellStyle name="Обычный 7 2 5 3 18 2" xfId="44821"/>
    <cellStyle name="Обычный 7 2 5 3 19" xfId="44822"/>
    <cellStyle name="Обычный 7 2 5 3 19 2" xfId="44823"/>
    <cellStyle name="Обычный 7 2 5 3 2" xfId="44824"/>
    <cellStyle name="Обычный 7 2 5 3 2 2" xfId="44825"/>
    <cellStyle name="Обычный 7 2 5 3 20" xfId="44826"/>
    <cellStyle name="Обычный 7 2 5 3 20 2" xfId="44827"/>
    <cellStyle name="Обычный 7 2 5 3 21" xfId="44828"/>
    <cellStyle name="Обычный 7 2 5 3 21 2" xfId="44829"/>
    <cellStyle name="Обычный 7 2 5 3 22" xfId="44830"/>
    <cellStyle name="Обычный 7 2 5 3 22 2" xfId="44831"/>
    <cellStyle name="Обычный 7 2 5 3 23" xfId="44832"/>
    <cellStyle name="Обычный 7 2 5 3 23 2" xfId="44833"/>
    <cellStyle name="Обычный 7 2 5 3 24" xfId="44834"/>
    <cellStyle name="Обычный 7 2 5 3 24 2" xfId="44835"/>
    <cellStyle name="Обычный 7 2 5 3 25" xfId="44836"/>
    <cellStyle name="Обычный 7 2 5 3 25 2" xfId="44837"/>
    <cellStyle name="Обычный 7 2 5 3 26" xfId="44838"/>
    <cellStyle name="Обычный 7 2 5 3 26 2" xfId="44839"/>
    <cellStyle name="Обычный 7 2 5 3 27" xfId="44840"/>
    <cellStyle name="Обычный 7 2 5 3 27 2" xfId="44841"/>
    <cellStyle name="Обычный 7 2 5 3 28" xfId="44842"/>
    <cellStyle name="Обычный 7 2 5 3 28 2" xfId="44843"/>
    <cellStyle name="Обычный 7 2 5 3 29" xfId="44844"/>
    <cellStyle name="Обычный 7 2 5 3 29 2" xfId="44845"/>
    <cellStyle name="Обычный 7 2 5 3 3" xfId="44846"/>
    <cellStyle name="Обычный 7 2 5 3 3 2" xfId="44847"/>
    <cellStyle name="Обычный 7 2 5 3 30" xfId="44848"/>
    <cellStyle name="Обычный 7 2 5 3 30 2" xfId="44849"/>
    <cellStyle name="Обычный 7 2 5 3 31" xfId="44850"/>
    <cellStyle name="Обычный 7 2 5 3 31 2" xfId="44851"/>
    <cellStyle name="Обычный 7 2 5 3 32" xfId="44852"/>
    <cellStyle name="Обычный 7 2 5 3 32 2" xfId="44853"/>
    <cellStyle name="Обычный 7 2 5 3 33" xfId="44854"/>
    <cellStyle name="Обычный 7 2 5 3 33 2" xfId="44855"/>
    <cellStyle name="Обычный 7 2 5 3 34" xfId="44856"/>
    <cellStyle name="Обычный 7 2 5 3 34 2" xfId="44857"/>
    <cellStyle name="Обычный 7 2 5 3 35" xfId="44858"/>
    <cellStyle name="Обычный 7 2 5 3 4" xfId="44859"/>
    <cellStyle name="Обычный 7 2 5 3 4 2" xfId="44860"/>
    <cellStyle name="Обычный 7 2 5 3 5" xfId="44861"/>
    <cellStyle name="Обычный 7 2 5 3 5 2" xfId="44862"/>
    <cellStyle name="Обычный 7 2 5 3 6" xfId="44863"/>
    <cellStyle name="Обычный 7 2 5 3 6 2" xfId="44864"/>
    <cellStyle name="Обычный 7 2 5 3 7" xfId="44865"/>
    <cellStyle name="Обычный 7 2 5 3 7 2" xfId="44866"/>
    <cellStyle name="Обычный 7 2 5 3 8" xfId="44867"/>
    <cellStyle name="Обычный 7 2 5 3 8 2" xfId="44868"/>
    <cellStyle name="Обычный 7 2 5 3 9" xfId="44869"/>
    <cellStyle name="Обычный 7 2 5 3 9 2" xfId="44870"/>
    <cellStyle name="Обычный 7 2 5 30" xfId="44871"/>
    <cellStyle name="Обычный 7 2 5 30 2" xfId="44872"/>
    <cellStyle name="Обычный 7 2 5 31" xfId="44873"/>
    <cellStyle name="Обычный 7 2 5 31 2" xfId="44874"/>
    <cellStyle name="Обычный 7 2 5 32" xfId="44875"/>
    <cellStyle name="Обычный 7 2 5 32 2" xfId="44876"/>
    <cellStyle name="Обычный 7 2 5 33" xfId="44877"/>
    <cellStyle name="Обычный 7 2 5 33 2" xfId="44878"/>
    <cellStyle name="Обычный 7 2 5 34" xfId="44879"/>
    <cellStyle name="Обычный 7 2 5 34 2" xfId="44880"/>
    <cellStyle name="Обычный 7 2 5 35" xfId="44881"/>
    <cellStyle name="Обычный 7 2 5 35 2" xfId="44882"/>
    <cellStyle name="Обычный 7 2 5 36" xfId="44883"/>
    <cellStyle name="Обычный 7 2 5 36 2" xfId="44884"/>
    <cellStyle name="Обычный 7 2 5 37" xfId="44885"/>
    <cellStyle name="Обычный 7 2 5 37 2" xfId="44886"/>
    <cellStyle name="Обычный 7 2 5 38" xfId="44887"/>
    <cellStyle name="Обычный 7 2 5 4" xfId="44888"/>
    <cellStyle name="Обычный 7 2 5 4 2" xfId="44889"/>
    <cellStyle name="Обычный 7 2 5 5" xfId="44890"/>
    <cellStyle name="Обычный 7 2 5 5 2" xfId="44891"/>
    <cellStyle name="Обычный 7 2 5 6" xfId="44892"/>
    <cellStyle name="Обычный 7 2 5 6 2" xfId="44893"/>
    <cellStyle name="Обычный 7 2 5 7" xfId="44894"/>
    <cellStyle name="Обычный 7 2 5 7 2" xfId="44895"/>
    <cellStyle name="Обычный 7 2 5 8" xfId="44896"/>
    <cellStyle name="Обычный 7 2 5 8 2" xfId="44897"/>
    <cellStyle name="Обычный 7 2 5 9" xfId="44898"/>
    <cellStyle name="Обычный 7 2 5 9 2" xfId="44899"/>
    <cellStyle name="Обычный 7 2 6" xfId="44900"/>
    <cellStyle name="Обычный 7 2 6 10" xfId="44901"/>
    <cellStyle name="Обычный 7 2 6 10 2" xfId="44902"/>
    <cellStyle name="Обычный 7 2 6 11" xfId="44903"/>
    <cellStyle name="Обычный 7 2 6 11 2" xfId="44904"/>
    <cellStyle name="Обычный 7 2 6 12" xfId="44905"/>
    <cellStyle name="Обычный 7 2 6 12 2" xfId="44906"/>
    <cellStyle name="Обычный 7 2 6 13" xfId="44907"/>
    <cellStyle name="Обычный 7 2 6 13 2" xfId="44908"/>
    <cellStyle name="Обычный 7 2 6 14" xfId="44909"/>
    <cellStyle name="Обычный 7 2 6 14 2" xfId="44910"/>
    <cellStyle name="Обычный 7 2 6 15" xfId="44911"/>
    <cellStyle name="Обычный 7 2 6 15 2" xfId="44912"/>
    <cellStyle name="Обычный 7 2 6 16" xfId="44913"/>
    <cellStyle name="Обычный 7 2 6 16 2" xfId="44914"/>
    <cellStyle name="Обычный 7 2 6 17" xfId="44915"/>
    <cellStyle name="Обычный 7 2 6 17 2" xfId="44916"/>
    <cellStyle name="Обычный 7 2 6 18" xfId="44917"/>
    <cellStyle name="Обычный 7 2 6 18 2" xfId="44918"/>
    <cellStyle name="Обычный 7 2 6 19" xfId="44919"/>
    <cellStyle name="Обычный 7 2 6 19 2" xfId="44920"/>
    <cellStyle name="Обычный 7 2 6 2" xfId="44921"/>
    <cellStyle name="Обычный 7 2 6 2 10" xfId="44922"/>
    <cellStyle name="Обычный 7 2 6 2 10 2" xfId="44923"/>
    <cellStyle name="Обычный 7 2 6 2 11" xfId="44924"/>
    <cellStyle name="Обычный 7 2 6 2 11 2" xfId="44925"/>
    <cellStyle name="Обычный 7 2 6 2 12" xfId="44926"/>
    <cellStyle name="Обычный 7 2 6 2 12 2" xfId="44927"/>
    <cellStyle name="Обычный 7 2 6 2 13" xfId="44928"/>
    <cellStyle name="Обычный 7 2 6 2 13 2" xfId="44929"/>
    <cellStyle name="Обычный 7 2 6 2 14" xfId="44930"/>
    <cellStyle name="Обычный 7 2 6 2 14 2" xfId="44931"/>
    <cellStyle name="Обычный 7 2 6 2 15" xfId="44932"/>
    <cellStyle name="Обычный 7 2 6 2 15 2" xfId="44933"/>
    <cellStyle name="Обычный 7 2 6 2 16" xfId="44934"/>
    <cellStyle name="Обычный 7 2 6 2 16 2" xfId="44935"/>
    <cellStyle name="Обычный 7 2 6 2 17" xfId="44936"/>
    <cellStyle name="Обычный 7 2 6 2 17 2" xfId="44937"/>
    <cellStyle name="Обычный 7 2 6 2 18" xfId="44938"/>
    <cellStyle name="Обычный 7 2 6 2 18 2" xfId="44939"/>
    <cellStyle name="Обычный 7 2 6 2 19" xfId="44940"/>
    <cellStyle name="Обычный 7 2 6 2 19 2" xfId="44941"/>
    <cellStyle name="Обычный 7 2 6 2 2" xfId="44942"/>
    <cellStyle name="Обычный 7 2 6 2 2 2" xfId="44943"/>
    <cellStyle name="Обычный 7 2 6 2 20" xfId="44944"/>
    <cellStyle name="Обычный 7 2 6 2 20 2" xfId="44945"/>
    <cellStyle name="Обычный 7 2 6 2 21" xfId="44946"/>
    <cellStyle name="Обычный 7 2 6 2 21 2" xfId="44947"/>
    <cellStyle name="Обычный 7 2 6 2 22" xfId="44948"/>
    <cellStyle name="Обычный 7 2 6 2 22 2" xfId="44949"/>
    <cellStyle name="Обычный 7 2 6 2 23" xfId="44950"/>
    <cellStyle name="Обычный 7 2 6 2 23 2" xfId="44951"/>
    <cellStyle name="Обычный 7 2 6 2 24" xfId="44952"/>
    <cellStyle name="Обычный 7 2 6 2 24 2" xfId="44953"/>
    <cellStyle name="Обычный 7 2 6 2 25" xfId="44954"/>
    <cellStyle name="Обычный 7 2 6 2 25 2" xfId="44955"/>
    <cellStyle name="Обычный 7 2 6 2 26" xfId="44956"/>
    <cellStyle name="Обычный 7 2 6 2 26 2" xfId="44957"/>
    <cellStyle name="Обычный 7 2 6 2 27" xfId="44958"/>
    <cellStyle name="Обычный 7 2 6 2 27 2" xfId="44959"/>
    <cellStyle name="Обычный 7 2 6 2 28" xfId="44960"/>
    <cellStyle name="Обычный 7 2 6 2 28 2" xfId="44961"/>
    <cellStyle name="Обычный 7 2 6 2 29" xfId="44962"/>
    <cellStyle name="Обычный 7 2 6 2 29 2" xfId="44963"/>
    <cellStyle name="Обычный 7 2 6 2 3" xfId="44964"/>
    <cellStyle name="Обычный 7 2 6 2 3 2" xfId="44965"/>
    <cellStyle name="Обычный 7 2 6 2 30" xfId="44966"/>
    <cellStyle name="Обычный 7 2 6 2 30 2" xfId="44967"/>
    <cellStyle name="Обычный 7 2 6 2 31" xfId="44968"/>
    <cellStyle name="Обычный 7 2 6 2 31 2" xfId="44969"/>
    <cellStyle name="Обычный 7 2 6 2 32" xfId="44970"/>
    <cellStyle name="Обычный 7 2 6 2 32 2" xfId="44971"/>
    <cellStyle name="Обычный 7 2 6 2 33" xfId="44972"/>
    <cellStyle name="Обычный 7 2 6 2 33 2" xfId="44973"/>
    <cellStyle name="Обычный 7 2 6 2 34" xfId="44974"/>
    <cellStyle name="Обычный 7 2 6 2 34 2" xfId="44975"/>
    <cellStyle name="Обычный 7 2 6 2 35" xfId="44976"/>
    <cellStyle name="Обычный 7 2 6 2 4" xfId="44977"/>
    <cellStyle name="Обычный 7 2 6 2 4 2" xfId="44978"/>
    <cellStyle name="Обычный 7 2 6 2 5" xfId="44979"/>
    <cellStyle name="Обычный 7 2 6 2 5 2" xfId="44980"/>
    <cellStyle name="Обычный 7 2 6 2 6" xfId="44981"/>
    <cellStyle name="Обычный 7 2 6 2 6 2" xfId="44982"/>
    <cellStyle name="Обычный 7 2 6 2 7" xfId="44983"/>
    <cellStyle name="Обычный 7 2 6 2 7 2" xfId="44984"/>
    <cellStyle name="Обычный 7 2 6 2 8" xfId="44985"/>
    <cellStyle name="Обычный 7 2 6 2 8 2" xfId="44986"/>
    <cellStyle name="Обычный 7 2 6 2 9" xfId="44987"/>
    <cellStyle name="Обычный 7 2 6 2 9 2" xfId="44988"/>
    <cellStyle name="Обычный 7 2 6 20" xfId="44989"/>
    <cellStyle name="Обычный 7 2 6 20 2" xfId="44990"/>
    <cellStyle name="Обычный 7 2 6 21" xfId="44991"/>
    <cellStyle name="Обычный 7 2 6 21 2" xfId="44992"/>
    <cellStyle name="Обычный 7 2 6 22" xfId="44993"/>
    <cellStyle name="Обычный 7 2 6 22 2" xfId="44994"/>
    <cellStyle name="Обычный 7 2 6 23" xfId="44995"/>
    <cellStyle name="Обычный 7 2 6 23 2" xfId="44996"/>
    <cellStyle name="Обычный 7 2 6 24" xfId="44997"/>
    <cellStyle name="Обычный 7 2 6 24 2" xfId="44998"/>
    <cellStyle name="Обычный 7 2 6 25" xfId="44999"/>
    <cellStyle name="Обычный 7 2 6 25 2" xfId="45000"/>
    <cellStyle name="Обычный 7 2 6 26" xfId="45001"/>
    <cellStyle name="Обычный 7 2 6 26 2" xfId="45002"/>
    <cellStyle name="Обычный 7 2 6 27" xfId="45003"/>
    <cellStyle name="Обычный 7 2 6 27 2" xfId="45004"/>
    <cellStyle name="Обычный 7 2 6 28" xfId="45005"/>
    <cellStyle name="Обычный 7 2 6 28 2" xfId="45006"/>
    <cellStyle name="Обычный 7 2 6 29" xfId="45007"/>
    <cellStyle name="Обычный 7 2 6 29 2" xfId="45008"/>
    <cellStyle name="Обычный 7 2 6 3" xfId="45009"/>
    <cellStyle name="Обычный 7 2 6 3 2" xfId="45010"/>
    <cellStyle name="Обычный 7 2 6 30" xfId="45011"/>
    <cellStyle name="Обычный 7 2 6 30 2" xfId="45012"/>
    <cellStyle name="Обычный 7 2 6 31" xfId="45013"/>
    <cellStyle name="Обычный 7 2 6 31 2" xfId="45014"/>
    <cellStyle name="Обычный 7 2 6 32" xfId="45015"/>
    <cellStyle name="Обычный 7 2 6 32 2" xfId="45016"/>
    <cellStyle name="Обычный 7 2 6 33" xfId="45017"/>
    <cellStyle name="Обычный 7 2 6 33 2" xfId="45018"/>
    <cellStyle name="Обычный 7 2 6 34" xfId="45019"/>
    <cellStyle name="Обычный 7 2 6 34 2" xfId="45020"/>
    <cellStyle name="Обычный 7 2 6 35" xfId="45021"/>
    <cellStyle name="Обычный 7 2 6 35 2" xfId="45022"/>
    <cellStyle name="Обычный 7 2 6 36" xfId="45023"/>
    <cellStyle name="Обычный 7 2 6 36 2" xfId="45024"/>
    <cellStyle name="Обычный 7 2 6 37" xfId="45025"/>
    <cellStyle name="Обычный 7 2 6 4" xfId="45026"/>
    <cellStyle name="Обычный 7 2 6 4 2" xfId="45027"/>
    <cellStyle name="Обычный 7 2 6 5" xfId="45028"/>
    <cellStyle name="Обычный 7 2 6 5 2" xfId="45029"/>
    <cellStyle name="Обычный 7 2 6 6" xfId="45030"/>
    <cellStyle name="Обычный 7 2 6 6 2" xfId="45031"/>
    <cellStyle name="Обычный 7 2 6 7" xfId="45032"/>
    <cellStyle name="Обычный 7 2 6 7 2" xfId="45033"/>
    <cellStyle name="Обычный 7 2 6 8" xfId="45034"/>
    <cellStyle name="Обычный 7 2 6 8 2" xfId="45035"/>
    <cellStyle name="Обычный 7 2 6 9" xfId="45036"/>
    <cellStyle name="Обычный 7 2 6 9 2" xfId="45037"/>
    <cellStyle name="Обычный 7 2 7" xfId="45038"/>
    <cellStyle name="Обычный 7 2 7 10" xfId="45039"/>
    <cellStyle name="Обычный 7 2 7 10 2" xfId="45040"/>
    <cellStyle name="Обычный 7 2 7 11" xfId="45041"/>
    <cellStyle name="Обычный 7 2 7 11 2" xfId="45042"/>
    <cellStyle name="Обычный 7 2 7 12" xfId="45043"/>
    <cellStyle name="Обычный 7 2 7 12 2" xfId="45044"/>
    <cellStyle name="Обычный 7 2 7 13" xfId="45045"/>
    <cellStyle name="Обычный 7 2 7 13 2" xfId="45046"/>
    <cellStyle name="Обычный 7 2 7 14" xfId="45047"/>
    <cellStyle name="Обычный 7 2 7 14 2" xfId="45048"/>
    <cellStyle name="Обычный 7 2 7 15" xfId="45049"/>
    <cellStyle name="Обычный 7 2 7 15 2" xfId="45050"/>
    <cellStyle name="Обычный 7 2 7 16" xfId="45051"/>
    <cellStyle name="Обычный 7 2 7 16 2" xfId="45052"/>
    <cellStyle name="Обычный 7 2 7 17" xfId="45053"/>
    <cellStyle name="Обычный 7 2 7 17 2" xfId="45054"/>
    <cellStyle name="Обычный 7 2 7 18" xfId="45055"/>
    <cellStyle name="Обычный 7 2 7 18 2" xfId="45056"/>
    <cellStyle name="Обычный 7 2 7 19" xfId="45057"/>
    <cellStyle name="Обычный 7 2 7 19 2" xfId="45058"/>
    <cellStyle name="Обычный 7 2 7 2" xfId="45059"/>
    <cellStyle name="Обычный 7 2 7 2 10" xfId="45060"/>
    <cellStyle name="Обычный 7 2 7 2 10 2" xfId="45061"/>
    <cellStyle name="Обычный 7 2 7 2 11" xfId="45062"/>
    <cellStyle name="Обычный 7 2 7 2 11 2" xfId="45063"/>
    <cellStyle name="Обычный 7 2 7 2 12" xfId="45064"/>
    <cellStyle name="Обычный 7 2 7 2 12 2" xfId="45065"/>
    <cellStyle name="Обычный 7 2 7 2 13" xfId="45066"/>
    <cellStyle name="Обычный 7 2 7 2 13 2" xfId="45067"/>
    <cellStyle name="Обычный 7 2 7 2 14" xfId="45068"/>
    <cellStyle name="Обычный 7 2 7 2 14 2" xfId="45069"/>
    <cellStyle name="Обычный 7 2 7 2 15" xfId="45070"/>
    <cellStyle name="Обычный 7 2 7 2 15 2" xfId="45071"/>
    <cellStyle name="Обычный 7 2 7 2 16" xfId="45072"/>
    <cellStyle name="Обычный 7 2 7 2 16 2" xfId="45073"/>
    <cellStyle name="Обычный 7 2 7 2 17" xfId="45074"/>
    <cellStyle name="Обычный 7 2 7 2 17 2" xfId="45075"/>
    <cellStyle name="Обычный 7 2 7 2 18" xfId="45076"/>
    <cellStyle name="Обычный 7 2 7 2 18 2" xfId="45077"/>
    <cellStyle name="Обычный 7 2 7 2 19" xfId="45078"/>
    <cellStyle name="Обычный 7 2 7 2 19 2" xfId="45079"/>
    <cellStyle name="Обычный 7 2 7 2 2" xfId="45080"/>
    <cellStyle name="Обычный 7 2 7 2 2 2" xfId="45081"/>
    <cellStyle name="Обычный 7 2 7 2 20" xfId="45082"/>
    <cellStyle name="Обычный 7 2 7 2 20 2" xfId="45083"/>
    <cellStyle name="Обычный 7 2 7 2 21" xfId="45084"/>
    <cellStyle name="Обычный 7 2 7 2 21 2" xfId="45085"/>
    <cellStyle name="Обычный 7 2 7 2 22" xfId="45086"/>
    <cellStyle name="Обычный 7 2 7 2 22 2" xfId="45087"/>
    <cellStyle name="Обычный 7 2 7 2 23" xfId="45088"/>
    <cellStyle name="Обычный 7 2 7 2 23 2" xfId="45089"/>
    <cellStyle name="Обычный 7 2 7 2 24" xfId="45090"/>
    <cellStyle name="Обычный 7 2 7 2 24 2" xfId="45091"/>
    <cellStyle name="Обычный 7 2 7 2 25" xfId="45092"/>
    <cellStyle name="Обычный 7 2 7 2 25 2" xfId="45093"/>
    <cellStyle name="Обычный 7 2 7 2 26" xfId="45094"/>
    <cellStyle name="Обычный 7 2 7 2 26 2" xfId="45095"/>
    <cellStyle name="Обычный 7 2 7 2 27" xfId="45096"/>
    <cellStyle name="Обычный 7 2 7 2 27 2" xfId="45097"/>
    <cellStyle name="Обычный 7 2 7 2 28" xfId="45098"/>
    <cellStyle name="Обычный 7 2 7 2 28 2" xfId="45099"/>
    <cellStyle name="Обычный 7 2 7 2 29" xfId="45100"/>
    <cellStyle name="Обычный 7 2 7 2 29 2" xfId="45101"/>
    <cellStyle name="Обычный 7 2 7 2 3" xfId="45102"/>
    <cellStyle name="Обычный 7 2 7 2 3 2" xfId="45103"/>
    <cellStyle name="Обычный 7 2 7 2 30" xfId="45104"/>
    <cellStyle name="Обычный 7 2 7 2 30 2" xfId="45105"/>
    <cellStyle name="Обычный 7 2 7 2 31" xfId="45106"/>
    <cellStyle name="Обычный 7 2 7 2 31 2" xfId="45107"/>
    <cellStyle name="Обычный 7 2 7 2 32" xfId="45108"/>
    <cellStyle name="Обычный 7 2 7 2 32 2" xfId="45109"/>
    <cellStyle name="Обычный 7 2 7 2 33" xfId="45110"/>
    <cellStyle name="Обычный 7 2 7 2 33 2" xfId="45111"/>
    <cellStyle name="Обычный 7 2 7 2 34" xfId="45112"/>
    <cellStyle name="Обычный 7 2 7 2 34 2" xfId="45113"/>
    <cellStyle name="Обычный 7 2 7 2 35" xfId="45114"/>
    <cellStyle name="Обычный 7 2 7 2 4" xfId="45115"/>
    <cellStyle name="Обычный 7 2 7 2 4 2" xfId="45116"/>
    <cellStyle name="Обычный 7 2 7 2 5" xfId="45117"/>
    <cellStyle name="Обычный 7 2 7 2 5 2" xfId="45118"/>
    <cellStyle name="Обычный 7 2 7 2 6" xfId="45119"/>
    <cellStyle name="Обычный 7 2 7 2 6 2" xfId="45120"/>
    <cellStyle name="Обычный 7 2 7 2 7" xfId="45121"/>
    <cellStyle name="Обычный 7 2 7 2 7 2" xfId="45122"/>
    <cellStyle name="Обычный 7 2 7 2 8" xfId="45123"/>
    <cellStyle name="Обычный 7 2 7 2 8 2" xfId="45124"/>
    <cellStyle name="Обычный 7 2 7 2 9" xfId="45125"/>
    <cellStyle name="Обычный 7 2 7 2 9 2" xfId="45126"/>
    <cellStyle name="Обычный 7 2 7 20" xfId="45127"/>
    <cellStyle name="Обычный 7 2 7 20 2" xfId="45128"/>
    <cellStyle name="Обычный 7 2 7 21" xfId="45129"/>
    <cellStyle name="Обычный 7 2 7 21 2" xfId="45130"/>
    <cellStyle name="Обычный 7 2 7 22" xfId="45131"/>
    <cellStyle name="Обычный 7 2 7 22 2" xfId="45132"/>
    <cellStyle name="Обычный 7 2 7 23" xfId="45133"/>
    <cellStyle name="Обычный 7 2 7 23 2" xfId="45134"/>
    <cellStyle name="Обычный 7 2 7 24" xfId="45135"/>
    <cellStyle name="Обычный 7 2 7 24 2" xfId="45136"/>
    <cellStyle name="Обычный 7 2 7 25" xfId="45137"/>
    <cellStyle name="Обычный 7 2 7 25 2" xfId="45138"/>
    <cellStyle name="Обычный 7 2 7 26" xfId="45139"/>
    <cellStyle name="Обычный 7 2 7 26 2" xfId="45140"/>
    <cellStyle name="Обычный 7 2 7 27" xfId="45141"/>
    <cellStyle name="Обычный 7 2 7 27 2" xfId="45142"/>
    <cellStyle name="Обычный 7 2 7 28" xfId="45143"/>
    <cellStyle name="Обычный 7 2 7 28 2" xfId="45144"/>
    <cellStyle name="Обычный 7 2 7 29" xfId="45145"/>
    <cellStyle name="Обычный 7 2 7 29 2" xfId="45146"/>
    <cellStyle name="Обычный 7 2 7 3" xfId="45147"/>
    <cellStyle name="Обычный 7 2 7 3 2" xfId="45148"/>
    <cellStyle name="Обычный 7 2 7 30" xfId="45149"/>
    <cellStyle name="Обычный 7 2 7 30 2" xfId="45150"/>
    <cellStyle name="Обычный 7 2 7 31" xfId="45151"/>
    <cellStyle name="Обычный 7 2 7 31 2" xfId="45152"/>
    <cellStyle name="Обычный 7 2 7 32" xfId="45153"/>
    <cellStyle name="Обычный 7 2 7 32 2" xfId="45154"/>
    <cellStyle name="Обычный 7 2 7 33" xfId="45155"/>
    <cellStyle name="Обычный 7 2 7 33 2" xfId="45156"/>
    <cellStyle name="Обычный 7 2 7 34" xfId="45157"/>
    <cellStyle name="Обычный 7 2 7 34 2" xfId="45158"/>
    <cellStyle name="Обычный 7 2 7 35" xfId="45159"/>
    <cellStyle name="Обычный 7 2 7 35 2" xfId="45160"/>
    <cellStyle name="Обычный 7 2 7 36" xfId="45161"/>
    <cellStyle name="Обычный 7 2 7 36 2" xfId="45162"/>
    <cellStyle name="Обычный 7 2 7 37" xfId="45163"/>
    <cellStyle name="Обычный 7 2 7 4" xfId="45164"/>
    <cellStyle name="Обычный 7 2 7 4 2" xfId="45165"/>
    <cellStyle name="Обычный 7 2 7 5" xfId="45166"/>
    <cellStyle name="Обычный 7 2 7 5 2" xfId="45167"/>
    <cellStyle name="Обычный 7 2 7 6" xfId="45168"/>
    <cellStyle name="Обычный 7 2 7 6 2" xfId="45169"/>
    <cellStyle name="Обычный 7 2 7 7" xfId="45170"/>
    <cellStyle name="Обычный 7 2 7 7 2" xfId="45171"/>
    <cellStyle name="Обычный 7 2 7 8" xfId="45172"/>
    <cellStyle name="Обычный 7 2 7 8 2" xfId="45173"/>
    <cellStyle name="Обычный 7 2 7 9" xfId="45174"/>
    <cellStyle name="Обычный 7 2 7 9 2" xfId="45175"/>
    <cellStyle name="Обычный 7 2 8" xfId="45176"/>
    <cellStyle name="Обычный 7 2 8 10" xfId="45177"/>
    <cellStyle name="Обычный 7 2 8 10 2" xfId="45178"/>
    <cellStyle name="Обычный 7 2 8 11" xfId="45179"/>
    <cellStyle name="Обычный 7 2 8 11 2" xfId="45180"/>
    <cellStyle name="Обычный 7 2 8 12" xfId="45181"/>
    <cellStyle name="Обычный 7 2 8 12 2" xfId="45182"/>
    <cellStyle name="Обычный 7 2 8 13" xfId="45183"/>
    <cellStyle name="Обычный 7 2 8 13 2" xfId="45184"/>
    <cellStyle name="Обычный 7 2 8 14" xfId="45185"/>
    <cellStyle name="Обычный 7 2 8 14 2" xfId="45186"/>
    <cellStyle name="Обычный 7 2 8 15" xfId="45187"/>
    <cellStyle name="Обычный 7 2 8 15 2" xfId="45188"/>
    <cellStyle name="Обычный 7 2 8 16" xfId="45189"/>
    <cellStyle name="Обычный 7 2 8 16 2" xfId="45190"/>
    <cellStyle name="Обычный 7 2 8 17" xfId="45191"/>
    <cellStyle name="Обычный 7 2 8 17 2" xfId="45192"/>
    <cellStyle name="Обычный 7 2 8 18" xfId="45193"/>
    <cellStyle name="Обычный 7 2 8 18 2" xfId="45194"/>
    <cellStyle name="Обычный 7 2 8 19" xfId="45195"/>
    <cellStyle name="Обычный 7 2 8 19 2" xfId="45196"/>
    <cellStyle name="Обычный 7 2 8 2" xfId="45197"/>
    <cellStyle name="Обычный 7 2 8 2 2" xfId="45198"/>
    <cellStyle name="Обычный 7 2 8 20" xfId="45199"/>
    <cellStyle name="Обычный 7 2 8 20 2" xfId="45200"/>
    <cellStyle name="Обычный 7 2 8 21" xfId="45201"/>
    <cellStyle name="Обычный 7 2 8 21 2" xfId="45202"/>
    <cellStyle name="Обычный 7 2 8 22" xfId="45203"/>
    <cellStyle name="Обычный 7 2 8 22 2" xfId="45204"/>
    <cellStyle name="Обычный 7 2 8 23" xfId="45205"/>
    <cellStyle name="Обычный 7 2 8 23 2" xfId="45206"/>
    <cellStyle name="Обычный 7 2 8 24" xfId="45207"/>
    <cellStyle name="Обычный 7 2 8 24 2" xfId="45208"/>
    <cellStyle name="Обычный 7 2 8 25" xfId="45209"/>
    <cellStyle name="Обычный 7 2 8 25 2" xfId="45210"/>
    <cellStyle name="Обычный 7 2 8 26" xfId="45211"/>
    <cellStyle name="Обычный 7 2 8 26 2" xfId="45212"/>
    <cellStyle name="Обычный 7 2 8 27" xfId="45213"/>
    <cellStyle name="Обычный 7 2 8 27 2" xfId="45214"/>
    <cellStyle name="Обычный 7 2 8 28" xfId="45215"/>
    <cellStyle name="Обычный 7 2 8 28 2" xfId="45216"/>
    <cellStyle name="Обычный 7 2 8 29" xfId="45217"/>
    <cellStyle name="Обычный 7 2 8 29 2" xfId="45218"/>
    <cellStyle name="Обычный 7 2 8 3" xfId="45219"/>
    <cellStyle name="Обычный 7 2 8 3 2" xfId="45220"/>
    <cellStyle name="Обычный 7 2 8 30" xfId="45221"/>
    <cellStyle name="Обычный 7 2 8 30 2" xfId="45222"/>
    <cellStyle name="Обычный 7 2 8 31" xfId="45223"/>
    <cellStyle name="Обычный 7 2 8 31 2" xfId="45224"/>
    <cellStyle name="Обычный 7 2 8 32" xfId="45225"/>
    <cellStyle name="Обычный 7 2 8 32 2" xfId="45226"/>
    <cellStyle name="Обычный 7 2 8 33" xfId="45227"/>
    <cellStyle name="Обычный 7 2 8 33 2" xfId="45228"/>
    <cellStyle name="Обычный 7 2 8 34" xfId="45229"/>
    <cellStyle name="Обычный 7 2 8 34 2" xfId="45230"/>
    <cellStyle name="Обычный 7 2 8 35" xfId="45231"/>
    <cellStyle name="Обычный 7 2 8 4" xfId="45232"/>
    <cellStyle name="Обычный 7 2 8 4 2" xfId="45233"/>
    <cellStyle name="Обычный 7 2 8 5" xfId="45234"/>
    <cellStyle name="Обычный 7 2 8 5 2" xfId="45235"/>
    <cellStyle name="Обычный 7 2 8 6" xfId="45236"/>
    <cellStyle name="Обычный 7 2 8 6 2" xfId="45237"/>
    <cellStyle name="Обычный 7 2 8 7" xfId="45238"/>
    <cellStyle name="Обычный 7 2 8 7 2" xfId="45239"/>
    <cellStyle name="Обычный 7 2 8 8" xfId="45240"/>
    <cellStyle name="Обычный 7 2 8 8 2" xfId="45241"/>
    <cellStyle name="Обычный 7 2 8 9" xfId="45242"/>
    <cellStyle name="Обычный 7 2 8 9 2" xfId="45243"/>
    <cellStyle name="Обычный 7 2 9" xfId="45244"/>
    <cellStyle name="Обычный 7 2 9 2" xfId="45245"/>
    <cellStyle name="Обычный 7 3" xfId="45246"/>
    <cellStyle name="Обычный 7 3 10" xfId="45247"/>
    <cellStyle name="Обычный 7 3 10 2" xfId="45248"/>
    <cellStyle name="Обычный 7 3 11" xfId="45249"/>
    <cellStyle name="Обычный 7 3 11 2" xfId="45250"/>
    <cellStyle name="Обычный 7 3 12" xfId="45251"/>
    <cellStyle name="Обычный 7 3 12 2" xfId="45252"/>
    <cellStyle name="Обычный 7 3 13" xfId="45253"/>
    <cellStyle name="Обычный 7 3 13 2" xfId="45254"/>
    <cellStyle name="Обычный 7 3 14" xfId="45255"/>
    <cellStyle name="Обычный 7 3 14 2" xfId="45256"/>
    <cellStyle name="Обычный 7 3 15" xfId="45257"/>
    <cellStyle name="Обычный 7 3 15 2" xfId="45258"/>
    <cellStyle name="Обычный 7 3 16" xfId="45259"/>
    <cellStyle name="Обычный 7 3 16 2" xfId="45260"/>
    <cellStyle name="Обычный 7 3 17" xfId="45261"/>
    <cellStyle name="Обычный 7 3 17 2" xfId="45262"/>
    <cellStyle name="Обычный 7 3 18" xfId="45263"/>
    <cellStyle name="Обычный 7 3 18 2" xfId="45264"/>
    <cellStyle name="Обычный 7 3 19" xfId="45265"/>
    <cellStyle name="Обычный 7 3 19 2" xfId="45266"/>
    <cellStyle name="Обычный 7 3 2" xfId="45267"/>
    <cellStyle name="Обычный 7 3 2 10" xfId="45268"/>
    <cellStyle name="Обычный 7 3 2 10 2" xfId="45269"/>
    <cellStyle name="Обычный 7 3 2 11" xfId="45270"/>
    <cellStyle name="Обычный 7 3 2 11 2" xfId="45271"/>
    <cellStyle name="Обычный 7 3 2 12" xfId="45272"/>
    <cellStyle name="Обычный 7 3 2 12 2" xfId="45273"/>
    <cellStyle name="Обычный 7 3 2 13" xfId="45274"/>
    <cellStyle name="Обычный 7 3 2 13 2" xfId="45275"/>
    <cellStyle name="Обычный 7 3 2 14" xfId="45276"/>
    <cellStyle name="Обычный 7 3 2 14 2" xfId="45277"/>
    <cellStyle name="Обычный 7 3 2 15" xfId="45278"/>
    <cellStyle name="Обычный 7 3 2 15 2" xfId="45279"/>
    <cellStyle name="Обычный 7 3 2 16" xfId="45280"/>
    <cellStyle name="Обычный 7 3 2 16 2" xfId="45281"/>
    <cellStyle name="Обычный 7 3 2 17" xfId="45282"/>
    <cellStyle name="Обычный 7 3 2 17 2" xfId="45283"/>
    <cellStyle name="Обычный 7 3 2 18" xfId="45284"/>
    <cellStyle name="Обычный 7 3 2 18 2" xfId="45285"/>
    <cellStyle name="Обычный 7 3 2 19" xfId="45286"/>
    <cellStyle name="Обычный 7 3 2 19 2" xfId="45287"/>
    <cellStyle name="Обычный 7 3 2 2" xfId="45288"/>
    <cellStyle name="Обычный 7 3 2 2 10" xfId="45289"/>
    <cellStyle name="Обычный 7 3 2 2 10 2" xfId="45290"/>
    <cellStyle name="Обычный 7 3 2 2 11" xfId="45291"/>
    <cellStyle name="Обычный 7 3 2 2 11 2" xfId="45292"/>
    <cellStyle name="Обычный 7 3 2 2 12" xfId="45293"/>
    <cellStyle name="Обычный 7 3 2 2 12 2" xfId="45294"/>
    <cellStyle name="Обычный 7 3 2 2 13" xfId="45295"/>
    <cellStyle name="Обычный 7 3 2 2 13 2" xfId="45296"/>
    <cellStyle name="Обычный 7 3 2 2 14" xfId="45297"/>
    <cellStyle name="Обычный 7 3 2 2 14 2" xfId="45298"/>
    <cellStyle name="Обычный 7 3 2 2 15" xfId="45299"/>
    <cellStyle name="Обычный 7 3 2 2 15 2" xfId="45300"/>
    <cellStyle name="Обычный 7 3 2 2 16" xfId="45301"/>
    <cellStyle name="Обычный 7 3 2 2 16 2" xfId="45302"/>
    <cellStyle name="Обычный 7 3 2 2 17" xfId="45303"/>
    <cellStyle name="Обычный 7 3 2 2 17 2" xfId="45304"/>
    <cellStyle name="Обычный 7 3 2 2 18" xfId="45305"/>
    <cellStyle name="Обычный 7 3 2 2 18 2" xfId="45306"/>
    <cellStyle name="Обычный 7 3 2 2 19" xfId="45307"/>
    <cellStyle name="Обычный 7 3 2 2 19 2" xfId="45308"/>
    <cellStyle name="Обычный 7 3 2 2 2" xfId="45309"/>
    <cellStyle name="Обычный 7 3 2 2 2 10" xfId="45310"/>
    <cellStyle name="Обычный 7 3 2 2 2 10 2" xfId="45311"/>
    <cellStyle name="Обычный 7 3 2 2 2 11" xfId="45312"/>
    <cellStyle name="Обычный 7 3 2 2 2 11 2" xfId="45313"/>
    <cellStyle name="Обычный 7 3 2 2 2 12" xfId="45314"/>
    <cellStyle name="Обычный 7 3 2 2 2 12 2" xfId="45315"/>
    <cellStyle name="Обычный 7 3 2 2 2 13" xfId="45316"/>
    <cellStyle name="Обычный 7 3 2 2 2 13 2" xfId="45317"/>
    <cellStyle name="Обычный 7 3 2 2 2 14" xfId="45318"/>
    <cellStyle name="Обычный 7 3 2 2 2 14 2" xfId="45319"/>
    <cellStyle name="Обычный 7 3 2 2 2 15" xfId="45320"/>
    <cellStyle name="Обычный 7 3 2 2 2 15 2" xfId="45321"/>
    <cellStyle name="Обычный 7 3 2 2 2 16" xfId="45322"/>
    <cellStyle name="Обычный 7 3 2 2 2 16 2" xfId="45323"/>
    <cellStyle name="Обычный 7 3 2 2 2 17" xfId="45324"/>
    <cellStyle name="Обычный 7 3 2 2 2 17 2" xfId="45325"/>
    <cellStyle name="Обычный 7 3 2 2 2 18" xfId="45326"/>
    <cellStyle name="Обычный 7 3 2 2 2 18 2" xfId="45327"/>
    <cellStyle name="Обычный 7 3 2 2 2 19" xfId="45328"/>
    <cellStyle name="Обычный 7 3 2 2 2 19 2" xfId="45329"/>
    <cellStyle name="Обычный 7 3 2 2 2 2" xfId="45330"/>
    <cellStyle name="Обычный 7 3 2 2 2 2 2" xfId="45331"/>
    <cellStyle name="Обычный 7 3 2 2 2 20" xfId="45332"/>
    <cellStyle name="Обычный 7 3 2 2 2 20 2" xfId="45333"/>
    <cellStyle name="Обычный 7 3 2 2 2 21" xfId="45334"/>
    <cellStyle name="Обычный 7 3 2 2 2 21 2" xfId="45335"/>
    <cellStyle name="Обычный 7 3 2 2 2 22" xfId="45336"/>
    <cellStyle name="Обычный 7 3 2 2 2 22 2" xfId="45337"/>
    <cellStyle name="Обычный 7 3 2 2 2 23" xfId="45338"/>
    <cellStyle name="Обычный 7 3 2 2 2 23 2" xfId="45339"/>
    <cellStyle name="Обычный 7 3 2 2 2 24" xfId="45340"/>
    <cellStyle name="Обычный 7 3 2 2 2 24 2" xfId="45341"/>
    <cellStyle name="Обычный 7 3 2 2 2 25" xfId="45342"/>
    <cellStyle name="Обычный 7 3 2 2 2 25 2" xfId="45343"/>
    <cellStyle name="Обычный 7 3 2 2 2 26" xfId="45344"/>
    <cellStyle name="Обычный 7 3 2 2 2 26 2" xfId="45345"/>
    <cellStyle name="Обычный 7 3 2 2 2 27" xfId="45346"/>
    <cellStyle name="Обычный 7 3 2 2 2 27 2" xfId="45347"/>
    <cellStyle name="Обычный 7 3 2 2 2 28" xfId="45348"/>
    <cellStyle name="Обычный 7 3 2 2 2 28 2" xfId="45349"/>
    <cellStyle name="Обычный 7 3 2 2 2 29" xfId="45350"/>
    <cellStyle name="Обычный 7 3 2 2 2 29 2" xfId="45351"/>
    <cellStyle name="Обычный 7 3 2 2 2 3" xfId="45352"/>
    <cellStyle name="Обычный 7 3 2 2 2 3 2" xfId="45353"/>
    <cellStyle name="Обычный 7 3 2 2 2 30" xfId="45354"/>
    <cellStyle name="Обычный 7 3 2 2 2 30 2" xfId="45355"/>
    <cellStyle name="Обычный 7 3 2 2 2 31" xfId="45356"/>
    <cellStyle name="Обычный 7 3 2 2 2 31 2" xfId="45357"/>
    <cellStyle name="Обычный 7 3 2 2 2 32" xfId="45358"/>
    <cellStyle name="Обычный 7 3 2 2 2 32 2" xfId="45359"/>
    <cellStyle name="Обычный 7 3 2 2 2 33" xfId="45360"/>
    <cellStyle name="Обычный 7 3 2 2 2 33 2" xfId="45361"/>
    <cellStyle name="Обычный 7 3 2 2 2 34" xfId="45362"/>
    <cellStyle name="Обычный 7 3 2 2 2 34 2" xfId="45363"/>
    <cellStyle name="Обычный 7 3 2 2 2 35" xfId="45364"/>
    <cellStyle name="Обычный 7 3 2 2 2 4" xfId="45365"/>
    <cellStyle name="Обычный 7 3 2 2 2 4 2" xfId="45366"/>
    <cellStyle name="Обычный 7 3 2 2 2 5" xfId="45367"/>
    <cellStyle name="Обычный 7 3 2 2 2 5 2" xfId="45368"/>
    <cellStyle name="Обычный 7 3 2 2 2 6" xfId="45369"/>
    <cellStyle name="Обычный 7 3 2 2 2 6 2" xfId="45370"/>
    <cellStyle name="Обычный 7 3 2 2 2 7" xfId="45371"/>
    <cellStyle name="Обычный 7 3 2 2 2 7 2" xfId="45372"/>
    <cellStyle name="Обычный 7 3 2 2 2 8" xfId="45373"/>
    <cellStyle name="Обычный 7 3 2 2 2 8 2" xfId="45374"/>
    <cellStyle name="Обычный 7 3 2 2 2 9" xfId="45375"/>
    <cellStyle name="Обычный 7 3 2 2 2 9 2" xfId="45376"/>
    <cellStyle name="Обычный 7 3 2 2 20" xfId="45377"/>
    <cellStyle name="Обычный 7 3 2 2 20 2" xfId="45378"/>
    <cellStyle name="Обычный 7 3 2 2 21" xfId="45379"/>
    <cellStyle name="Обычный 7 3 2 2 21 2" xfId="45380"/>
    <cellStyle name="Обычный 7 3 2 2 22" xfId="45381"/>
    <cellStyle name="Обычный 7 3 2 2 22 2" xfId="45382"/>
    <cellStyle name="Обычный 7 3 2 2 23" xfId="45383"/>
    <cellStyle name="Обычный 7 3 2 2 23 2" xfId="45384"/>
    <cellStyle name="Обычный 7 3 2 2 24" xfId="45385"/>
    <cellStyle name="Обычный 7 3 2 2 24 2" xfId="45386"/>
    <cellStyle name="Обычный 7 3 2 2 25" xfId="45387"/>
    <cellStyle name="Обычный 7 3 2 2 25 2" xfId="45388"/>
    <cellStyle name="Обычный 7 3 2 2 26" xfId="45389"/>
    <cellStyle name="Обычный 7 3 2 2 26 2" xfId="45390"/>
    <cellStyle name="Обычный 7 3 2 2 27" xfId="45391"/>
    <cellStyle name="Обычный 7 3 2 2 27 2" xfId="45392"/>
    <cellStyle name="Обычный 7 3 2 2 28" xfId="45393"/>
    <cellStyle name="Обычный 7 3 2 2 28 2" xfId="45394"/>
    <cellStyle name="Обычный 7 3 2 2 29" xfId="45395"/>
    <cellStyle name="Обычный 7 3 2 2 29 2" xfId="45396"/>
    <cellStyle name="Обычный 7 3 2 2 3" xfId="45397"/>
    <cellStyle name="Обычный 7 3 2 2 3 2" xfId="45398"/>
    <cellStyle name="Обычный 7 3 2 2 30" xfId="45399"/>
    <cellStyle name="Обычный 7 3 2 2 30 2" xfId="45400"/>
    <cellStyle name="Обычный 7 3 2 2 31" xfId="45401"/>
    <cellStyle name="Обычный 7 3 2 2 31 2" xfId="45402"/>
    <cellStyle name="Обычный 7 3 2 2 32" xfId="45403"/>
    <cellStyle name="Обычный 7 3 2 2 32 2" xfId="45404"/>
    <cellStyle name="Обычный 7 3 2 2 33" xfId="45405"/>
    <cellStyle name="Обычный 7 3 2 2 33 2" xfId="45406"/>
    <cellStyle name="Обычный 7 3 2 2 34" xfId="45407"/>
    <cellStyle name="Обычный 7 3 2 2 34 2" xfId="45408"/>
    <cellStyle name="Обычный 7 3 2 2 35" xfId="45409"/>
    <cellStyle name="Обычный 7 3 2 2 35 2" xfId="45410"/>
    <cellStyle name="Обычный 7 3 2 2 36" xfId="45411"/>
    <cellStyle name="Обычный 7 3 2 2 36 2" xfId="45412"/>
    <cellStyle name="Обычный 7 3 2 2 37" xfId="45413"/>
    <cellStyle name="Обычный 7 3 2 2 4" xfId="45414"/>
    <cellStyle name="Обычный 7 3 2 2 4 2" xfId="45415"/>
    <cellStyle name="Обычный 7 3 2 2 5" xfId="45416"/>
    <cellStyle name="Обычный 7 3 2 2 5 2" xfId="45417"/>
    <cellStyle name="Обычный 7 3 2 2 6" xfId="45418"/>
    <cellStyle name="Обычный 7 3 2 2 6 2" xfId="45419"/>
    <cellStyle name="Обычный 7 3 2 2 7" xfId="45420"/>
    <cellStyle name="Обычный 7 3 2 2 7 2" xfId="45421"/>
    <cellStyle name="Обычный 7 3 2 2 8" xfId="45422"/>
    <cellStyle name="Обычный 7 3 2 2 8 2" xfId="45423"/>
    <cellStyle name="Обычный 7 3 2 2 9" xfId="45424"/>
    <cellStyle name="Обычный 7 3 2 2 9 2" xfId="45425"/>
    <cellStyle name="Обычный 7 3 2 20" xfId="45426"/>
    <cellStyle name="Обычный 7 3 2 20 2" xfId="45427"/>
    <cellStyle name="Обычный 7 3 2 21" xfId="45428"/>
    <cellStyle name="Обычный 7 3 2 21 2" xfId="45429"/>
    <cellStyle name="Обычный 7 3 2 22" xfId="45430"/>
    <cellStyle name="Обычный 7 3 2 22 2" xfId="45431"/>
    <cellStyle name="Обычный 7 3 2 23" xfId="45432"/>
    <cellStyle name="Обычный 7 3 2 23 2" xfId="45433"/>
    <cellStyle name="Обычный 7 3 2 24" xfId="45434"/>
    <cellStyle name="Обычный 7 3 2 24 2" xfId="45435"/>
    <cellStyle name="Обычный 7 3 2 25" xfId="45436"/>
    <cellStyle name="Обычный 7 3 2 25 2" xfId="45437"/>
    <cellStyle name="Обычный 7 3 2 26" xfId="45438"/>
    <cellStyle name="Обычный 7 3 2 26 2" xfId="45439"/>
    <cellStyle name="Обычный 7 3 2 27" xfId="45440"/>
    <cellStyle name="Обычный 7 3 2 27 2" xfId="45441"/>
    <cellStyle name="Обычный 7 3 2 28" xfId="45442"/>
    <cellStyle name="Обычный 7 3 2 28 2" xfId="45443"/>
    <cellStyle name="Обычный 7 3 2 29" xfId="45444"/>
    <cellStyle name="Обычный 7 3 2 29 2" xfId="45445"/>
    <cellStyle name="Обычный 7 3 2 3" xfId="45446"/>
    <cellStyle name="Обычный 7 3 2 3 10" xfId="45447"/>
    <cellStyle name="Обычный 7 3 2 3 10 2" xfId="45448"/>
    <cellStyle name="Обычный 7 3 2 3 11" xfId="45449"/>
    <cellStyle name="Обычный 7 3 2 3 11 2" xfId="45450"/>
    <cellStyle name="Обычный 7 3 2 3 12" xfId="45451"/>
    <cellStyle name="Обычный 7 3 2 3 12 2" xfId="45452"/>
    <cellStyle name="Обычный 7 3 2 3 13" xfId="45453"/>
    <cellStyle name="Обычный 7 3 2 3 13 2" xfId="45454"/>
    <cellStyle name="Обычный 7 3 2 3 14" xfId="45455"/>
    <cellStyle name="Обычный 7 3 2 3 14 2" xfId="45456"/>
    <cellStyle name="Обычный 7 3 2 3 15" xfId="45457"/>
    <cellStyle name="Обычный 7 3 2 3 15 2" xfId="45458"/>
    <cellStyle name="Обычный 7 3 2 3 16" xfId="45459"/>
    <cellStyle name="Обычный 7 3 2 3 16 2" xfId="45460"/>
    <cellStyle name="Обычный 7 3 2 3 17" xfId="45461"/>
    <cellStyle name="Обычный 7 3 2 3 17 2" xfId="45462"/>
    <cellStyle name="Обычный 7 3 2 3 18" xfId="45463"/>
    <cellStyle name="Обычный 7 3 2 3 18 2" xfId="45464"/>
    <cellStyle name="Обычный 7 3 2 3 19" xfId="45465"/>
    <cellStyle name="Обычный 7 3 2 3 19 2" xfId="45466"/>
    <cellStyle name="Обычный 7 3 2 3 2" xfId="45467"/>
    <cellStyle name="Обычный 7 3 2 3 2 2" xfId="45468"/>
    <cellStyle name="Обычный 7 3 2 3 20" xfId="45469"/>
    <cellStyle name="Обычный 7 3 2 3 20 2" xfId="45470"/>
    <cellStyle name="Обычный 7 3 2 3 21" xfId="45471"/>
    <cellStyle name="Обычный 7 3 2 3 21 2" xfId="45472"/>
    <cellStyle name="Обычный 7 3 2 3 22" xfId="45473"/>
    <cellStyle name="Обычный 7 3 2 3 22 2" xfId="45474"/>
    <cellStyle name="Обычный 7 3 2 3 23" xfId="45475"/>
    <cellStyle name="Обычный 7 3 2 3 23 2" xfId="45476"/>
    <cellStyle name="Обычный 7 3 2 3 24" xfId="45477"/>
    <cellStyle name="Обычный 7 3 2 3 24 2" xfId="45478"/>
    <cellStyle name="Обычный 7 3 2 3 25" xfId="45479"/>
    <cellStyle name="Обычный 7 3 2 3 25 2" xfId="45480"/>
    <cellStyle name="Обычный 7 3 2 3 26" xfId="45481"/>
    <cellStyle name="Обычный 7 3 2 3 26 2" xfId="45482"/>
    <cellStyle name="Обычный 7 3 2 3 27" xfId="45483"/>
    <cellStyle name="Обычный 7 3 2 3 27 2" xfId="45484"/>
    <cellStyle name="Обычный 7 3 2 3 28" xfId="45485"/>
    <cellStyle name="Обычный 7 3 2 3 28 2" xfId="45486"/>
    <cellStyle name="Обычный 7 3 2 3 29" xfId="45487"/>
    <cellStyle name="Обычный 7 3 2 3 29 2" xfId="45488"/>
    <cellStyle name="Обычный 7 3 2 3 3" xfId="45489"/>
    <cellStyle name="Обычный 7 3 2 3 3 2" xfId="45490"/>
    <cellStyle name="Обычный 7 3 2 3 30" xfId="45491"/>
    <cellStyle name="Обычный 7 3 2 3 30 2" xfId="45492"/>
    <cellStyle name="Обычный 7 3 2 3 31" xfId="45493"/>
    <cellStyle name="Обычный 7 3 2 3 31 2" xfId="45494"/>
    <cellStyle name="Обычный 7 3 2 3 32" xfId="45495"/>
    <cellStyle name="Обычный 7 3 2 3 32 2" xfId="45496"/>
    <cellStyle name="Обычный 7 3 2 3 33" xfId="45497"/>
    <cellStyle name="Обычный 7 3 2 3 33 2" xfId="45498"/>
    <cellStyle name="Обычный 7 3 2 3 34" xfId="45499"/>
    <cellStyle name="Обычный 7 3 2 3 34 2" xfId="45500"/>
    <cellStyle name="Обычный 7 3 2 3 35" xfId="45501"/>
    <cellStyle name="Обычный 7 3 2 3 4" xfId="45502"/>
    <cellStyle name="Обычный 7 3 2 3 4 2" xfId="45503"/>
    <cellStyle name="Обычный 7 3 2 3 5" xfId="45504"/>
    <cellStyle name="Обычный 7 3 2 3 5 2" xfId="45505"/>
    <cellStyle name="Обычный 7 3 2 3 6" xfId="45506"/>
    <cellStyle name="Обычный 7 3 2 3 6 2" xfId="45507"/>
    <cellStyle name="Обычный 7 3 2 3 7" xfId="45508"/>
    <cellStyle name="Обычный 7 3 2 3 7 2" xfId="45509"/>
    <cellStyle name="Обычный 7 3 2 3 8" xfId="45510"/>
    <cellStyle name="Обычный 7 3 2 3 8 2" xfId="45511"/>
    <cellStyle name="Обычный 7 3 2 3 9" xfId="45512"/>
    <cellStyle name="Обычный 7 3 2 3 9 2" xfId="45513"/>
    <cellStyle name="Обычный 7 3 2 30" xfId="45514"/>
    <cellStyle name="Обычный 7 3 2 30 2" xfId="45515"/>
    <cellStyle name="Обычный 7 3 2 31" xfId="45516"/>
    <cellStyle name="Обычный 7 3 2 31 2" xfId="45517"/>
    <cellStyle name="Обычный 7 3 2 32" xfId="45518"/>
    <cellStyle name="Обычный 7 3 2 32 2" xfId="45519"/>
    <cellStyle name="Обычный 7 3 2 33" xfId="45520"/>
    <cellStyle name="Обычный 7 3 2 33 2" xfId="45521"/>
    <cellStyle name="Обычный 7 3 2 34" xfId="45522"/>
    <cellStyle name="Обычный 7 3 2 34 2" xfId="45523"/>
    <cellStyle name="Обычный 7 3 2 35" xfId="45524"/>
    <cellStyle name="Обычный 7 3 2 35 2" xfId="45525"/>
    <cellStyle name="Обычный 7 3 2 36" xfId="45526"/>
    <cellStyle name="Обычный 7 3 2 36 2" xfId="45527"/>
    <cellStyle name="Обычный 7 3 2 37" xfId="45528"/>
    <cellStyle name="Обычный 7 3 2 37 2" xfId="45529"/>
    <cellStyle name="Обычный 7 3 2 38" xfId="45530"/>
    <cellStyle name="Обычный 7 3 2 4" xfId="45531"/>
    <cellStyle name="Обычный 7 3 2 4 2" xfId="45532"/>
    <cellStyle name="Обычный 7 3 2 5" xfId="45533"/>
    <cellStyle name="Обычный 7 3 2 5 2" xfId="45534"/>
    <cellStyle name="Обычный 7 3 2 6" xfId="45535"/>
    <cellStyle name="Обычный 7 3 2 6 2" xfId="45536"/>
    <cellStyle name="Обычный 7 3 2 7" xfId="45537"/>
    <cellStyle name="Обычный 7 3 2 7 2" xfId="45538"/>
    <cellStyle name="Обычный 7 3 2 8" xfId="45539"/>
    <cellStyle name="Обычный 7 3 2 8 2" xfId="45540"/>
    <cellStyle name="Обычный 7 3 2 9" xfId="45541"/>
    <cellStyle name="Обычный 7 3 2 9 2" xfId="45542"/>
    <cellStyle name="Обычный 7 3 20" xfId="45543"/>
    <cellStyle name="Обычный 7 3 20 2" xfId="45544"/>
    <cellStyle name="Обычный 7 3 21" xfId="45545"/>
    <cellStyle name="Обычный 7 3 21 2" xfId="45546"/>
    <cellStyle name="Обычный 7 3 22" xfId="45547"/>
    <cellStyle name="Обычный 7 3 22 2" xfId="45548"/>
    <cellStyle name="Обычный 7 3 23" xfId="45549"/>
    <cellStyle name="Обычный 7 3 23 2" xfId="45550"/>
    <cellStyle name="Обычный 7 3 24" xfId="45551"/>
    <cellStyle name="Обычный 7 3 24 2" xfId="45552"/>
    <cellStyle name="Обычный 7 3 25" xfId="45553"/>
    <cellStyle name="Обычный 7 3 25 2" xfId="45554"/>
    <cellStyle name="Обычный 7 3 26" xfId="45555"/>
    <cellStyle name="Обычный 7 3 26 2" xfId="45556"/>
    <cellStyle name="Обычный 7 3 27" xfId="45557"/>
    <cellStyle name="Обычный 7 3 27 2" xfId="45558"/>
    <cellStyle name="Обычный 7 3 28" xfId="45559"/>
    <cellStyle name="Обычный 7 3 28 2" xfId="45560"/>
    <cellStyle name="Обычный 7 3 29" xfId="45561"/>
    <cellStyle name="Обычный 7 3 29 2" xfId="45562"/>
    <cellStyle name="Обычный 7 3 3" xfId="45563"/>
    <cellStyle name="Обычный 7 3 3 10" xfId="45564"/>
    <cellStyle name="Обычный 7 3 3 10 2" xfId="45565"/>
    <cellStyle name="Обычный 7 3 3 11" xfId="45566"/>
    <cellStyle name="Обычный 7 3 3 11 2" xfId="45567"/>
    <cellStyle name="Обычный 7 3 3 12" xfId="45568"/>
    <cellStyle name="Обычный 7 3 3 12 2" xfId="45569"/>
    <cellStyle name="Обычный 7 3 3 13" xfId="45570"/>
    <cellStyle name="Обычный 7 3 3 13 2" xfId="45571"/>
    <cellStyle name="Обычный 7 3 3 14" xfId="45572"/>
    <cellStyle name="Обычный 7 3 3 14 2" xfId="45573"/>
    <cellStyle name="Обычный 7 3 3 15" xfId="45574"/>
    <cellStyle name="Обычный 7 3 3 15 2" xfId="45575"/>
    <cellStyle name="Обычный 7 3 3 16" xfId="45576"/>
    <cellStyle name="Обычный 7 3 3 16 2" xfId="45577"/>
    <cellStyle name="Обычный 7 3 3 17" xfId="45578"/>
    <cellStyle name="Обычный 7 3 3 17 2" xfId="45579"/>
    <cellStyle name="Обычный 7 3 3 18" xfId="45580"/>
    <cellStyle name="Обычный 7 3 3 18 2" xfId="45581"/>
    <cellStyle name="Обычный 7 3 3 19" xfId="45582"/>
    <cellStyle name="Обычный 7 3 3 19 2" xfId="45583"/>
    <cellStyle name="Обычный 7 3 3 2" xfId="45584"/>
    <cellStyle name="Обычный 7 3 3 2 10" xfId="45585"/>
    <cellStyle name="Обычный 7 3 3 2 10 2" xfId="45586"/>
    <cellStyle name="Обычный 7 3 3 2 11" xfId="45587"/>
    <cellStyle name="Обычный 7 3 3 2 11 2" xfId="45588"/>
    <cellStyle name="Обычный 7 3 3 2 12" xfId="45589"/>
    <cellStyle name="Обычный 7 3 3 2 12 2" xfId="45590"/>
    <cellStyle name="Обычный 7 3 3 2 13" xfId="45591"/>
    <cellStyle name="Обычный 7 3 3 2 13 2" xfId="45592"/>
    <cellStyle name="Обычный 7 3 3 2 14" xfId="45593"/>
    <cellStyle name="Обычный 7 3 3 2 14 2" xfId="45594"/>
    <cellStyle name="Обычный 7 3 3 2 15" xfId="45595"/>
    <cellStyle name="Обычный 7 3 3 2 15 2" xfId="45596"/>
    <cellStyle name="Обычный 7 3 3 2 16" xfId="45597"/>
    <cellStyle name="Обычный 7 3 3 2 16 2" xfId="45598"/>
    <cellStyle name="Обычный 7 3 3 2 17" xfId="45599"/>
    <cellStyle name="Обычный 7 3 3 2 17 2" xfId="45600"/>
    <cellStyle name="Обычный 7 3 3 2 18" xfId="45601"/>
    <cellStyle name="Обычный 7 3 3 2 18 2" xfId="45602"/>
    <cellStyle name="Обычный 7 3 3 2 19" xfId="45603"/>
    <cellStyle name="Обычный 7 3 3 2 19 2" xfId="45604"/>
    <cellStyle name="Обычный 7 3 3 2 2" xfId="45605"/>
    <cellStyle name="Обычный 7 3 3 2 2 10" xfId="45606"/>
    <cellStyle name="Обычный 7 3 3 2 2 10 2" xfId="45607"/>
    <cellStyle name="Обычный 7 3 3 2 2 11" xfId="45608"/>
    <cellStyle name="Обычный 7 3 3 2 2 11 2" xfId="45609"/>
    <cellStyle name="Обычный 7 3 3 2 2 12" xfId="45610"/>
    <cellStyle name="Обычный 7 3 3 2 2 12 2" xfId="45611"/>
    <cellStyle name="Обычный 7 3 3 2 2 13" xfId="45612"/>
    <cellStyle name="Обычный 7 3 3 2 2 13 2" xfId="45613"/>
    <cellStyle name="Обычный 7 3 3 2 2 14" xfId="45614"/>
    <cellStyle name="Обычный 7 3 3 2 2 14 2" xfId="45615"/>
    <cellStyle name="Обычный 7 3 3 2 2 15" xfId="45616"/>
    <cellStyle name="Обычный 7 3 3 2 2 15 2" xfId="45617"/>
    <cellStyle name="Обычный 7 3 3 2 2 16" xfId="45618"/>
    <cellStyle name="Обычный 7 3 3 2 2 16 2" xfId="45619"/>
    <cellStyle name="Обычный 7 3 3 2 2 17" xfId="45620"/>
    <cellStyle name="Обычный 7 3 3 2 2 17 2" xfId="45621"/>
    <cellStyle name="Обычный 7 3 3 2 2 18" xfId="45622"/>
    <cellStyle name="Обычный 7 3 3 2 2 18 2" xfId="45623"/>
    <cellStyle name="Обычный 7 3 3 2 2 19" xfId="45624"/>
    <cellStyle name="Обычный 7 3 3 2 2 19 2" xfId="45625"/>
    <cellStyle name="Обычный 7 3 3 2 2 2" xfId="45626"/>
    <cellStyle name="Обычный 7 3 3 2 2 2 2" xfId="45627"/>
    <cellStyle name="Обычный 7 3 3 2 2 20" xfId="45628"/>
    <cellStyle name="Обычный 7 3 3 2 2 20 2" xfId="45629"/>
    <cellStyle name="Обычный 7 3 3 2 2 21" xfId="45630"/>
    <cellStyle name="Обычный 7 3 3 2 2 21 2" xfId="45631"/>
    <cellStyle name="Обычный 7 3 3 2 2 22" xfId="45632"/>
    <cellStyle name="Обычный 7 3 3 2 2 22 2" xfId="45633"/>
    <cellStyle name="Обычный 7 3 3 2 2 23" xfId="45634"/>
    <cellStyle name="Обычный 7 3 3 2 2 23 2" xfId="45635"/>
    <cellStyle name="Обычный 7 3 3 2 2 24" xfId="45636"/>
    <cellStyle name="Обычный 7 3 3 2 2 24 2" xfId="45637"/>
    <cellStyle name="Обычный 7 3 3 2 2 25" xfId="45638"/>
    <cellStyle name="Обычный 7 3 3 2 2 25 2" xfId="45639"/>
    <cellStyle name="Обычный 7 3 3 2 2 26" xfId="45640"/>
    <cellStyle name="Обычный 7 3 3 2 2 26 2" xfId="45641"/>
    <cellStyle name="Обычный 7 3 3 2 2 27" xfId="45642"/>
    <cellStyle name="Обычный 7 3 3 2 2 27 2" xfId="45643"/>
    <cellStyle name="Обычный 7 3 3 2 2 28" xfId="45644"/>
    <cellStyle name="Обычный 7 3 3 2 2 28 2" xfId="45645"/>
    <cellStyle name="Обычный 7 3 3 2 2 29" xfId="45646"/>
    <cellStyle name="Обычный 7 3 3 2 2 29 2" xfId="45647"/>
    <cellStyle name="Обычный 7 3 3 2 2 3" xfId="45648"/>
    <cellStyle name="Обычный 7 3 3 2 2 3 2" xfId="45649"/>
    <cellStyle name="Обычный 7 3 3 2 2 30" xfId="45650"/>
    <cellStyle name="Обычный 7 3 3 2 2 30 2" xfId="45651"/>
    <cellStyle name="Обычный 7 3 3 2 2 31" xfId="45652"/>
    <cellStyle name="Обычный 7 3 3 2 2 31 2" xfId="45653"/>
    <cellStyle name="Обычный 7 3 3 2 2 32" xfId="45654"/>
    <cellStyle name="Обычный 7 3 3 2 2 32 2" xfId="45655"/>
    <cellStyle name="Обычный 7 3 3 2 2 33" xfId="45656"/>
    <cellStyle name="Обычный 7 3 3 2 2 33 2" xfId="45657"/>
    <cellStyle name="Обычный 7 3 3 2 2 34" xfId="45658"/>
    <cellStyle name="Обычный 7 3 3 2 2 34 2" xfId="45659"/>
    <cellStyle name="Обычный 7 3 3 2 2 35" xfId="45660"/>
    <cellStyle name="Обычный 7 3 3 2 2 4" xfId="45661"/>
    <cellStyle name="Обычный 7 3 3 2 2 4 2" xfId="45662"/>
    <cellStyle name="Обычный 7 3 3 2 2 5" xfId="45663"/>
    <cellStyle name="Обычный 7 3 3 2 2 5 2" xfId="45664"/>
    <cellStyle name="Обычный 7 3 3 2 2 6" xfId="45665"/>
    <cellStyle name="Обычный 7 3 3 2 2 6 2" xfId="45666"/>
    <cellStyle name="Обычный 7 3 3 2 2 7" xfId="45667"/>
    <cellStyle name="Обычный 7 3 3 2 2 7 2" xfId="45668"/>
    <cellStyle name="Обычный 7 3 3 2 2 8" xfId="45669"/>
    <cellStyle name="Обычный 7 3 3 2 2 8 2" xfId="45670"/>
    <cellStyle name="Обычный 7 3 3 2 2 9" xfId="45671"/>
    <cellStyle name="Обычный 7 3 3 2 2 9 2" xfId="45672"/>
    <cellStyle name="Обычный 7 3 3 2 20" xfId="45673"/>
    <cellStyle name="Обычный 7 3 3 2 20 2" xfId="45674"/>
    <cellStyle name="Обычный 7 3 3 2 21" xfId="45675"/>
    <cellStyle name="Обычный 7 3 3 2 21 2" xfId="45676"/>
    <cellStyle name="Обычный 7 3 3 2 22" xfId="45677"/>
    <cellStyle name="Обычный 7 3 3 2 22 2" xfId="45678"/>
    <cellStyle name="Обычный 7 3 3 2 23" xfId="45679"/>
    <cellStyle name="Обычный 7 3 3 2 23 2" xfId="45680"/>
    <cellStyle name="Обычный 7 3 3 2 24" xfId="45681"/>
    <cellStyle name="Обычный 7 3 3 2 24 2" xfId="45682"/>
    <cellStyle name="Обычный 7 3 3 2 25" xfId="45683"/>
    <cellStyle name="Обычный 7 3 3 2 25 2" xfId="45684"/>
    <cellStyle name="Обычный 7 3 3 2 26" xfId="45685"/>
    <cellStyle name="Обычный 7 3 3 2 26 2" xfId="45686"/>
    <cellStyle name="Обычный 7 3 3 2 27" xfId="45687"/>
    <cellStyle name="Обычный 7 3 3 2 27 2" xfId="45688"/>
    <cellStyle name="Обычный 7 3 3 2 28" xfId="45689"/>
    <cellStyle name="Обычный 7 3 3 2 28 2" xfId="45690"/>
    <cellStyle name="Обычный 7 3 3 2 29" xfId="45691"/>
    <cellStyle name="Обычный 7 3 3 2 29 2" xfId="45692"/>
    <cellStyle name="Обычный 7 3 3 2 3" xfId="45693"/>
    <cellStyle name="Обычный 7 3 3 2 3 2" xfId="45694"/>
    <cellStyle name="Обычный 7 3 3 2 30" xfId="45695"/>
    <cellStyle name="Обычный 7 3 3 2 30 2" xfId="45696"/>
    <cellStyle name="Обычный 7 3 3 2 31" xfId="45697"/>
    <cellStyle name="Обычный 7 3 3 2 31 2" xfId="45698"/>
    <cellStyle name="Обычный 7 3 3 2 32" xfId="45699"/>
    <cellStyle name="Обычный 7 3 3 2 32 2" xfId="45700"/>
    <cellStyle name="Обычный 7 3 3 2 33" xfId="45701"/>
    <cellStyle name="Обычный 7 3 3 2 33 2" xfId="45702"/>
    <cellStyle name="Обычный 7 3 3 2 34" xfId="45703"/>
    <cellStyle name="Обычный 7 3 3 2 34 2" xfId="45704"/>
    <cellStyle name="Обычный 7 3 3 2 35" xfId="45705"/>
    <cellStyle name="Обычный 7 3 3 2 35 2" xfId="45706"/>
    <cellStyle name="Обычный 7 3 3 2 36" xfId="45707"/>
    <cellStyle name="Обычный 7 3 3 2 36 2" xfId="45708"/>
    <cellStyle name="Обычный 7 3 3 2 37" xfId="45709"/>
    <cellStyle name="Обычный 7 3 3 2 4" xfId="45710"/>
    <cellStyle name="Обычный 7 3 3 2 4 2" xfId="45711"/>
    <cellStyle name="Обычный 7 3 3 2 5" xfId="45712"/>
    <cellStyle name="Обычный 7 3 3 2 5 2" xfId="45713"/>
    <cellStyle name="Обычный 7 3 3 2 6" xfId="45714"/>
    <cellStyle name="Обычный 7 3 3 2 6 2" xfId="45715"/>
    <cellStyle name="Обычный 7 3 3 2 7" xfId="45716"/>
    <cellStyle name="Обычный 7 3 3 2 7 2" xfId="45717"/>
    <cellStyle name="Обычный 7 3 3 2 8" xfId="45718"/>
    <cellStyle name="Обычный 7 3 3 2 8 2" xfId="45719"/>
    <cellStyle name="Обычный 7 3 3 2 9" xfId="45720"/>
    <cellStyle name="Обычный 7 3 3 2 9 2" xfId="45721"/>
    <cellStyle name="Обычный 7 3 3 20" xfId="45722"/>
    <cellStyle name="Обычный 7 3 3 20 2" xfId="45723"/>
    <cellStyle name="Обычный 7 3 3 21" xfId="45724"/>
    <cellStyle name="Обычный 7 3 3 21 2" xfId="45725"/>
    <cellStyle name="Обычный 7 3 3 22" xfId="45726"/>
    <cellStyle name="Обычный 7 3 3 22 2" xfId="45727"/>
    <cellStyle name="Обычный 7 3 3 23" xfId="45728"/>
    <cellStyle name="Обычный 7 3 3 23 2" xfId="45729"/>
    <cellStyle name="Обычный 7 3 3 24" xfId="45730"/>
    <cellStyle name="Обычный 7 3 3 24 2" xfId="45731"/>
    <cellStyle name="Обычный 7 3 3 25" xfId="45732"/>
    <cellStyle name="Обычный 7 3 3 25 2" xfId="45733"/>
    <cellStyle name="Обычный 7 3 3 26" xfId="45734"/>
    <cellStyle name="Обычный 7 3 3 26 2" xfId="45735"/>
    <cellStyle name="Обычный 7 3 3 27" xfId="45736"/>
    <cellStyle name="Обычный 7 3 3 27 2" xfId="45737"/>
    <cellStyle name="Обычный 7 3 3 28" xfId="45738"/>
    <cellStyle name="Обычный 7 3 3 28 2" xfId="45739"/>
    <cellStyle name="Обычный 7 3 3 29" xfId="45740"/>
    <cellStyle name="Обычный 7 3 3 29 2" xfId="45741"/>
    <cellStyle name="Обычный 7 3 3 3" xfId="45742"/>
    <cellStyle name="Обычный 7 3 3 3 10" xfId="45743"/>
    <cellStyle name="Обычный 7 3 3 3 10 2" xfId="45744"/>
    <cellStyle name="Обычный 7 3 3 3 11" xfId="45745"/>
    <cellStyle name="Обычный 7 3 3 3 11 2" xfId="45746"/>
    <cellStyle name="Обычный 7 3 3 3 12" xfId="45747"/>
    <cellStyle name="Обычный 7 3 3 3 12 2" xfId="45748"/>
    <cellStyle name="Обычный 7 3 3 3 13" xfId="45749"/>
    <cellStyle name="Обычный 7 3 3 3 13 2" xfId="45750"/>
    <cellStyle name="Обычный 7 3 3 3 14" xfId="45751"/>
    <cellStyle name="Обычный 7 3 3 3 14 2" xfId="45752"/>
    <cellStyle name="Обычный 7 3 3 3 15" xfId="45753"/>
    <cellStyle name="Обычный 7 3 3 3 15 2" xfId="45754"/>
    <cellStyle name="Обычный 7 3 3 3 16" xfId="45755"/>
    <cellStyle name="Обычный 7 3 3 3 16 2" xfId="45756"/>
    <cellStyle name="Обычный 7 3 3 3 17" xfId="45757"/>
    <cellStyle name="Обычный 7 3 3 3 17 2" xfId="45758"/>
    <cellStyle name="Обычный 7 3 3 3 18" xfId="45759"/>
    <cellStyle name="Обычный 7 3 3 3 18 2" xfId="45760"/>
    <cellStyle name="Обычный 7 3 3 3 19" xfId="45761"/>
    <cellStyle name="Обычный 7 3 3 3 19 2" xfId="45762"/>
    <cellStyle name="Обычный 7 3 3 3 2" xfId="45763"/>
    <cellStyle name="Обычный 7 3 3 3 2 2" xfId="45764"/>
    <cellStyle name="Обычный 7 3 3 3 20" xfId="45765"/>
    <cellStyle name="Обычный 7 3 3 3 20 2" xfId="45766"/>
    <cellStyle name="Обычный 7 3 3 3 21" xfId="45767"/>
    <cellStyle name="Обычный 7 3 3 3 21 2" xfId="45768"/>
    <cellStyle name="Обычный 7 3 3 3 22" xfId="45769"/>
    <cellStyle name="Обычный 7 3 3 3 22 2" xfId="45770"/>
    <cellStyle name="Обычный 7 3 3 3 23" xfId="45771"/>
    <cellStyle name="Обычный 7 3 3 3 23 2" xfId="45772"/>
    <cellStyle name="Обычный 7 3 3 3 24" xfId="45773"/>
    <cellStyle name="Обычный 7 3 3 3 24 2" xfId="45774"/>
    <cellStyle name="Обычный 7 3 3 3 25" xfId="45775"/>
    <cellStyle name="Обычный 7 3 3 3 25 2" xfId="45776"/>
    <cellStyle name="Обычный 7 3 3 3 26" xfId="45777"/>
    <cellStyle name="Обычный 7 3 3 3 26 2" xfId="45778"/>
    <cellStyle name="Обычный 7 3 3 3 27" xfId="45779"/>
    <cellStyle name="Обычный 7 3 3 3 27 2" xfId="45780"/>
    <cellStyle name="Обычный 7 3 3 3 28" xfId="45781"/>
    <cellStyle name="Обычный 7 3 3 3 28 2" xfId="45782"/>
    <cellStyle name="Обычный 7 3 3 3 29" xfId="45783"/>
    <cellStyle name="Обычный 7 3 3 3 29 2" xfId="45784"/>
    <cellStyle name="Обычный 7 3 3 3 3" xfId="45785"/>
    <cellStyle name="Обычный 7 3 3 3 3 2" xfId="45786"/>
    <cellStyle name="Обычный 7 3 3 3 30" xfId="45787"/>
    <cellStyle name="Обычный 7 3 3 3 30 2" xfId="45788"/>
    <cellStyle name="Обычный 7 3 3 3 31" xfId="45789"/>
    <cellStyle name="Обычный 7 3 3 3 31 2" xfId="45790"/>
    <cellStyle name="Обычный 7 3 3 3 32" xfId="45791"/>
    <cellStyle name="Обычный 7 3 3 3 32 2" xfId="45792"/>
    <cellStyle name="Обычный 7 3 3 3 33" xfId="45793"/>
    <cellStyle name="Обычный 7 3 3 3 33 2" xfId="45794"/>
    <cellStyle name="Обычный 7 3 3 3 34" xfId="45795"/>
    <cellStyle name="Обычный 7 3 3 3 34 2" xfId="45796"/>
    <cellStyle name="Обычный 7 3 3 3 35" xfId="45797"/>
    <cellStyle name="Обычный 7 3 3 3 4" xfId="45798"/>
    <cellStyle name="Обычный 7 3 3 3 4 2" xfId="45799"/>
    <cellStyle name="Обычный 7 3 3 3 5" xfId="45800"/>
    <cellStyle name="Обычный 7 3 3 3 5 2" xfId="45801"/>
    <cellStyle name="Обычный 7 3 3 3 6" xfId="45802"/>
    <cellStyle name="Обычный 7 3 3 3 6 2" xfId="45803"/>
    <cellStyle name="Обычный 7 3 3 3 7" xfId="45804"/>
    <cellStyle name="Обычный 7 3 3 3 7 2" xfId="45805"/>
    <cellStyle name="Обычный 7 3 3 3 8" xfId="45806"/>
    <cellStyle name="Обычный 7 3 3 3 8 2" xfId="45807"/>
    <cellStyle name="Обычный 7 3 3 3 9" xfId="45808"/>
    <cellStyle name="Обычный 7 3 3 3 9 2" xfId="45809"/>
    <cellStyle name="Обычный 7 3 3 30" xfId="45810"/>
    <cellStyle name="Обычный 7 3 3 30 2" xfId="45811"/>
    <cellStyle name="Обычный 7 3 3 31" xfId="45812"/>
    <cellStyle name="Обычный 7 3 3 31 2" xfId="45813"/>
    <cellStyle name="Обычный 7 3 3 32" xfId="45814"/>
    <cellStyle name="Обычный 7 3 3 32 2" xfId="45815"/>
    <cellStyle name="Обычный 7 3 3 33" xfId="45816"/>
    <cellStyle name="Обычный 7 3 3 33 2" xfId="45817"/>
    <cellStyle name="Обычный 7 3 3 34" xfId="45818"/>
    <cellStyle name="Обычный 7 3 3 34 2" xfId="45819"/>
    <cellStyle name="Обычный 7 3 3 35" xfId="45820"/>
    <cellStyle name="Обычный 7 3 3 35 2" xfId="45821"/>
    <cellStyle name="Обычный 7 3 3 36" xfId="45822"/>
    <cellStyle name="Обычный 7 3 3 36 2" xfId="45823"/>
    <cellStyle name="Обычный 7 3 3 37" xfId="45824"/>
    <cellStyle name="Обычный 7 3 3 37 2" xfId="45825"/>
    <cellStyle name="Обычный 7 3 3 38" xfId="45826"/>
    <cellStyle name="Обычный 7 3 3 4" xfId="45827"/>
    <cellStyle name="Обычный 7 3 3 4 2" xfId="45828"/>
    <cellStyle name="Обычный 7 3 3 5" xfId="45829"/>
    <cellStyle name="Обычный 7 3 3 5 2" xfId="45830"/>
    <cellStyle name="Обычный 7 3 3 6" xfId="45831"/>
    <cellStyle name="Обычный 7 3 3 6 2" xfId="45832"/>
    <cellStyle name="Обычный 7 3 3 7" xfId="45833"/>
    <cellStyle name="Обычный 7 3 3 7 2" xfId="45834"/>
    <cellStyle name="Обычный 7 3 3 8" xfId="45835"/>
    <cellStyle name="Обычный 7 3 3 8 2" xfId="45836"/>
    <cellStyle name="Обычный 7 3 3 9" xfId="45837"/>
    <cellStyle name="Обычный 7 3 3 9 2" xfId="45838"/>
    <cellStyle name="Обычный 7 3 30" xfId="45839"/>
    <cellStyle name="Обычный 7 3 30 2" xfId="45840"/>
    <cellStyle name="Обычный 7 3 31" xfId="45841"/>
    <cellStyle name="Обычный 7 3 31 2" xfId="45842"/>
    <cellStyle name="Обычный 7 3 32" xfId="45843"/>
    <cellStyle name="Обычный 7 3 32 2" xfId="45844"/>
    <cellStyle name="Обычный 7 3 33" xfId="45845"/>
    <cellStyle name="Обычный 7 3 33 2" xfId="45846"/>
    <cellStyle name="Обычный 7 3 34" xfId="45847"/>
    <cellStyle name="Обычный 7 3 34 2" xfId="45848"/>
    <cellStyle name="Обычный 7 3 35" xfId="45849"/>
    <cellStyle name="Обычный 7 3 35 2" xfId="45850"/>
    <cellStyle name="Обычный 7 3 36" xfId="45851"/>
    <cellStyle name="Обычный 7 3 36 2" xfId="45852"/>
    <cellStyle name="Обычный 7 3 37" xfId="45853"/>
    <cellStyle name="Обычный 7 3 37 2" xfId="45854"/>
    <cellStyle name="Обычный 7 3 38" xfId="45855"/>
    <cellStyle name="Обычный 7 3 38 2" xfId="45856"/>
    <cellStyle name="Обычный 7 3 39" xfId="45857"/>
    <cellStyle name="Обычный 7 3 39 2" xfId="45858"/>
    <cellStyle name="Обычный 7 3 4" xfId="45859"/>
    <cellStyle name="Обычный 7 3 4 10" xfId="45860"/>
    <cellStyle name="Обычный 7 3 4 10 2" xfId="45861"/>
    <cellStyle name="Обычный 7 3 4 11" xfId="45862"/>
    <cellStyle name="Обычный 7 3 4 11 2" xfId="45863"/>
    <cellStyle name="Обычный 7 3 4 12" xfId="45864"/>
    <cellStyle name="Обычный 7 3 4 12 2" xfId="45865"/>
    <cellStyle name="Обычный 7 3 4 13" xfId="45866"/>
    <cellStyle name="Обычный 7 3 4 13 2" xfId="45867"/>
    <cellStyle name="Обычный 7 3 4 14" xfId="45868"/>
    <cellStyle name="Обычный 7 3 4 14 2" xfId="45869"/>
    <cellStyle name="Обычный 7 3 4 15" xfId="45870"/>
    <cellStyle name="Обычный 7 3 4 15 2" xfId="45871"/>
    <cellStyle name="Обычный 7 3 4 16" xfId="45872"/>
    <cellStyle name="Обычный 7 3 4 16 2" xfId="45873"/>
    <cellStyle name="Обычный 7 3 4 17" xfId="45874"/>
    <cellStyle name="Обычный 7 3 4 17 2" xfId="45875"/>
    <cellStyle name="Обычный 7 3 4 18" xfId="45876"/>
    <cellStyle name="Обычный 7 3 4 18 2" xfId="45877"/>
    <cellStyle name="Обычный 7 3 4 19" xfId="45878"/>
    <cellStyle name="Обычный 7 3 4 19 2" xfId="45879"/>
    <cellStyle name="Обычный 7 3 4 2" xfId="45880"/>
    <cellStyle name="Обычный 7 3 4 2 10" xfId="45881"/>
    <cellStyle name="Обычный 7 3 4 2 10 2" xfId="45882"/>
    <cellStyle name="Обычный 7 3 4 2 11" xfId="45883"/>
    <cellStyle name="Обычный 7 3 4 2 11 2" xfId="45884"/>
    <cellStyle name="Обычный 7 3 4 2 12" xfId="45885"/>
    <cellStyle name="Обычный 7 3 4 2 12 2" xfId="45886"/>
    <cellStyle name="Обычный 7 3 4 2 13" xfId="45887"/>
    <cellStyle name="Обычный 7 3 4 2 13 2" xfId="45888"/>
    <cellStyle name="Обычный 7 3 4 2 14" xfId="45889"/>
    <cellStyle name="Обычный 7 3 4 2 14 2" xfId="45890"/>
    <cellStyle name="Обычный 7 3 4 2 15" xfId="45891"/>
    <cellStyle name="Обычный 7 3 4 2 15 2" xfId="45892"/>
    <cellStyle name="Обычный 7 3 4 2 16" xfId="45893"/>
    <cellStyle name="Обычный 7 3 4 2 16 2" xfId="45894"/>
    <cellStyle name="Обычный 7 3 4 2 17" xfId="45895"/>
    <cellStyle name="Обычный 7 3 4 2 17 2" xfId="45896"/>
    <cellStyle name="Обычный 7 3 4 2 18" xfId="45897"/>
    <cellStyle name="Обычный 7 3 4 2 18 2" xfId="45898"/>
    <cellStyle name="Обычный 7 3 4 2 19" xfId="45899"/>
    <cellStyle name="Обычный 7 3 4 2 19 2" xfId="45900"/>
    <cellStyle name="Обычный 7 3 4 2 2" xfId="45901"/>
    <cellStyle name="Обычный 7 3 4 2 2 2" xfId="45902"/>
    <cellStyle name="Обычный 7 3 4 2 20" xfId="45903"/>
    <cellStyle name="Обычный 7 3 4 2 20 2" xfId="45904"/>
    <cellStyle name="Обычный 7 3 4 2 21" xfId="45905"/>
    <cellStyle name="Обычный 7 3 4 2 21 2" xfId="45906"/>
    <cellStyle name="Обычный 7 3 4 2 22" xfId="45907"/>
    <cellStyle name="Обычный 7 3 4 2 22 2" xfId="45908"/>
    <cellStyle name="Обычный 7 3 4 2 23" xfId="45909"/>
    <cellStyle name="Обычный 7 3 4 2 23 2" xfId="45910"/>
    <cellStyle name="Обычный 7 3 4 2 24" xfId="45911"/>
    <cellStyle name="Обычный 7 3 4 2 24 2" xfId="45912"/>
    <cellStyle name="Обычный 7 3 4 2 25" xfId="45913"/>
    <cellStyle name="Обычный 7 3 4 2 25 2" xfId="45914"/>
    <cellStyle name="Обычный 7 3 4 2 26" xfId="45915"/>
    <cellStyle name="Обычный 7 3 4 2 26 2" xfId="45916"/>
    <cellStyle name="Обычный 7 3 4 2 27" xfId="45917"/>
    <cellStyle name="Обычный 7 3 4 2 27 2" xfId="45918"/>
    <cellStyle name="Обычный 7 3 4 2 28" xfId="45919"/>
    <cellStyle name="Обычный 7 3 4 2 28 2" xfId="45920"/>
    <cellStyle name="Обычный 7 3 4 2 29" xfId="45921"/>
    <cellStyle name="Обычный 7 3 4 2 29 2" xfId="45922"/>
    <cellStyle name="Обычный 7 3 4 2 3" xfId="45923"/>
    <cellStyle name="Обычный 7 3 4 2 3 2" xfId="45924"/>
    <cellStyle name="Обычный 7 3 4 2 30" xfId="45925"/>
    <cellStyle name="Обычный 7 3 4 2 30 2" xfId="45926"/>
    <cellStyle name="Обычный 7 3 4 2 31" xfId="45927"/>
    <cellStyle name="Обычный 7 3 4 2 31 2" xfId="45928"/>
    <cellStyle name="Обычный 7 3 4 2 32" xfId="45929"/>
    <cellStyle name="Обычный 7 3 4 2 32 2" xfId="45930"/>
    <cellStyle name="Обычный 7 3 4 2 33" xfId="45931"/>
    <cellStyle name="Обычный 7 3 4 2 33 2" xfId="45932"/>
    <cellStyle name="Обычный 7 3 4 2 34" xfId="45933"/>
    <cellStyle name="Обычный 7 3 4 2 34 2" xfId="45934"/>
    <cellStyle name="Обычный 7 3 4 2 35" xfId="45935"/>
    <cellStyle name="Обычный 7 3 4 2 4" xfId="45936"/>
    <cellStyle name="Обычный 7 3 4 2 4 2" xfId="45937"/>
    <cellStyle name="Обычный 7 3 4 2 5" xfId="45938"/>
    <cellStyle name="Обычный 7 3 4 2 5 2" xfId="45939"/>
    <cellStyle name="Обычный 7 3 4 2 6" xfId="45940"/>
    <cellStyle name="Обычный 7 3 4 2 6 2" xfId="45941"/>
    <cellStyle name="Обычный 7 3 4 2 7" xfId="45942"/>
    <cellStyle name="Обычный 7 3 4 2 7 2" xfId="45943"/>
    <cellStyle name="Обычный 7 3 4 2 8" xfId="45944"/>
    <cellStyle name="Обычный 7 3 4 2 8 2" xfId="45945"/>
    <cellStyle name="Обычный 7 3 4 2 9" xfId="45946"/>
    <cellStyle name="Обычный 7 3 4 2 9 2" xfId="45947"/>
    <cellStyle name="Обычный 7 3 4 20" xfId="45948"/>
    <cellStyle name="Обычный 7 3 4 20 2" xfId="45949"/>
    <cellStyle name="Обычный 7 3 4 21" xfId="45950"/>
    <cellStyle name="Обычный 7 3 4 21 2" xfId="45951"/>
    <cellStyle name="Обычный 7 3 4 22" xfId="45952"/>
    <cellStyle name="Обычный 7 3 4 22 2" xfId="45953"/>
    <cellStyle name="Обычный 7 3 4 23" xfId="45954"/>
    <cellStyle name="Обычный 7 3 4 23 2" xfId="45955"/>
    <cellStyle name="Обычный 7 3 4 24" xfId="45956"/>
    <cellStyle name="Обычный 7 3 4 24 2" xfId="45957"/>
    <cellStyle name="Обычный 7 3 4 25" xfId="45958"/>
    <cellStyle name="Обычный 7 3 4 25 2" xfId="45959"/>
    <cellStyle name="Обычный 7 3 4 26" xfId="45960"/>
    <cellStyle name="Обычный 7 3 4 26 2" xfId="45961"/>
    <cellStyle name="Обычный 7 3 4 27" xfId="45962"/>
    <cellStyle name="Обычный 7 3 4 27 2" xfId="45963"/>
    <cellStyle name="Обычный 7 3 4 28" xfId="45964"/>
    <cellStyle name="Обычный 7 3 4 28 2" xfId="45965"/>
    <cellStyle name="Обычный 7 3 4 29" xfId="45966"/>
    <cellStyle name="Обычный 7 3 4 29 2" xfId="45967"/>
    <cellStyle name="Обычный 7 3 4 3" xfId="45968"/>
    <cellStyle name="Обычный 7 3 4 3 2" xfId="45969"/>
    <cellStyle name="Обычный 7 3 4 30" xfId="45970"/>
    <cellStyle name="Обычный 7 3 4 30 2" xfId="45971"/>
    <cellStyle name="Обычный 7 3 4 31" xfId="45972"/>
    <cellStyle name="Обычный 7 3 4 31 2" xfId="45973"/>
    <cellStyle name="Обычный 7 3 4 32" xfId="45974"/>
    <cellStyle name="Обычный 7 3 4 32 2" xfId="45975"/>
    <cellStyle name="Обычный 7 3 4 33" xfId="45976"/>
    <cellStyle name="Обычный 7 3 4 33 2" xfId="45977"/>
    <cellStyle name="Обычный 7 3 4 34" xfId="45978"/>
    <cellStyle name="Обычный 7 3 4 34 2" xfId="45979"/>
    <cellStyle name="Обычный 7 3 4 35" xfId="45980"/>
    <cellStyle name="Обычный 7 3 4 35 2" xfId="45981"/>
    <cellStyle name="Обычный 7 3 4 36" xfId="45982"/>
    <cellStyle name="Обычный 7 3 4 36 2" xfId="45983"/>
    <cellStyle name="Обычный 7 3 4 37" xfId="45984"/>
    <cellStyle name="Обычный 7 3 4 4" xfId="45985"/>
    <cellStyle name="Обычный 7 3 4 4 2" xfId="45986"/>
    <cellStyle name="Обычный 7 3 4 5" xfId="45987"/>
    <cellStyle name="Обычный 7 3 4 5 2" xfId="45988"/>
    <cellStyle name="Обычный 7 3 4 6" xfId="45989"/>
    <cellStyle name="Обычный 7 3 4 6 2" xfId="45990"/>
    <cellStyle name="Обычный 7 3 4 7" xfId="45991"/>
    <cellStyle name="Обычный 7 3 4 7 2" xfId="45992"/>
    <cellStyle name="Обычный 7 3 4 8" xfId="45993"/>
    <cellStyle name="Обычный 7 3 4 8 2" xfId="45994"/>
    <cellStyle name="Обычный 7 3 4 9" xfId="45995"/>
    <cellStyle name="Обычный 7 3 4 9 2" xfId="45996"/>
    <cellStyle name="Обычный 7 3 40" xfId="45997"/>
    <cellStyle name="Обычный 7 3 40 2" xfId="45998"/>
    <cellStyle name="Обычный 7 3 41" xfId="45999"/>
    <cellStyle name="Обычный 7 3 5" xfId="46000"/>
    <cellStyle name="Обычный 7 3 5 10" xfId="46001"/>
    <cellStyle name="Обычный 7 3 5 10 2" xfId="46002"/>
    <cellStyle name="Обычный 7 3 5 11" xfId="46003"/>
    <cellStyle name="Обычный 7 3 5 11 2" xfId="46004"/>
    <cellStyle name="Обычный 7 3 5 12" xfId="46005"/>
    <cellStyle name="Обычный 7 3 5 12 2" xfId="46006"/>
    <cellStyle name="Обычный 7 3 5 13" xfId="46007"/>
    <cellStyle name="Обычный 7 3 5 13 2" xfId="46008"/>
    <cellStyle name="Обычный 7 3 5 14" xfId="46009"/>
    <cellStyle name="Обычный 7 3 5 14 2" xfId="46010"/>
    <cellStyle name="Обычный 7 3 5 15" xfId="46011"/>
    <cellStyle name="Обычный 7 3 5 15 2" xfId="46012"/>
    <cellStyle name="Обычный 7 3 5 16" xfId="46013"/>
    <cellStyle name="Обычный 7 3 5 16 2" xfId="46014"/>
    <cellStyle name="Обычный 7 3 5 17" xfId="46015"/>
    <cellStyle name="Обычный 7 3 5 17 2" xfId="46016"/>
    <cellStyle name="Обычный 7 3 5 18" xfId="46017"/>
    <cellStyle name="Обычный 7 3 5 18 2" xfId="46018"/>
    <cellStyle name="Обычный 7 3 5 19" xfId="46019"/>
    <cellStyle name="Обычный 7 3 5 19 2" xfId="46020"/>
    <cellStyle name="Обычный 7 3 5 2" xfId="46021"/>
    <cellStyle name="Обычный 7 3 5 2 10" xfId="46022"/>
    <cellStyle name="Обычный 7 3 5 2 10 2" xfId="46023"/>
    <cellStyle name="Обычный 7 3 5 2 11" xfId="46024"/>
    <cellStyle name="Обычный 7 3 5 2 11 2" xfId="46025"/>
    <cellStyle name="Обычный 7 3 5 2 12" xfId="46026"/>
    <cellStyle name="Обычный 7 3 5 2 12 2" xfId="46027"/>
    <cellStyle name="Обычный 7 3 5 2 13" xfId="46028"/>
    <cellStyle name="Обычный 7 3 5 2 13 2" xfId="46029"/>
    <cellStyle name="Обычный 7 3 5 2 14" xfId="46030"/>
    <cellStyle name="Обычный 7 3 5 2 14 2" xfId="46031"/>
    <cellStyle name="Обычный 7 3 5 2 15" xfId="46032"/>
    <cellStyle name="Обычный 7 3 5 2 15 2" xfId="46033"/>
    <cellStyle name="Обычный 7 3 5 2 16" xfId="46034"/>
    <cellStyle name="Обычный 7 3 5 2 16 2" xfId="46035"/>
    <cellStyle name="Обычный 7 3 5 2 17" xfId="46036"/>
    <cellStyle name="Обычный 7 3 5 2 17 2" xfId="46037"/>
    <cellStyle name="Обычный 7 3 5 2 18" xfId="46038"/>
    <cellStyle name="Обычный 7 3 5 2 18 2" xfId="46039"/>
    <cellStyle name="Обычный 7 3 5 2 19" xfId="46040"/>
    <cellStyle name="Обычный 7 3 5 2 19 2" xfId="46041"/>
    <cellStyle name="Обычный 7 3 5 2 2" xfId="46042"/>
    <cellStyle name="Обычный 7 3 5 2 2 2" xfId="46043"/>
    <cellStyle name="Обычный 7 3 5 2 20" xfId="46044"/>
    <cellStyle name="Обычный 7 3 5 2 20 2" xfId="46045"/>
    <cellStyle name="Обычный 7 3 5 2 21" xfId="46046"/>
    <cellStyle name="Обычный 7 3 5 2 21 2" xfId="46047"/>
    <cellStyle name="Обычный 7 3 5 2 22" xfId="46048"/>
    <cellStyle name="Обычный 7 3 5 2 22 2" xfId="46049"/>
    <cellStyle name="Обычный 7 3 5 2 23" xfId="46050"/>
    <cellStyle name="Обычный 7 3 5 2 23 2" xfId="46051"/>
    <cellStyle name="Обычный 7 3 5 2 24" xfId="46052"/>
    <cellStyle name="Обычный 7 3 5 2 24 2" xfId="46053"/>
    <cellStyle name="Обычный 7 3 5 2 25" xfId="46054"/>
    <cellStyle name="Обычный 7 3 5 2 25 2" xfId="46055"/>
    <cellStyle name="Обычный 7 3 5 2 26" xfId="46056"/>
    <cellStyle name="Обычный 7 3 5 2 26 2" xfId="46057"/>
    <cellStyle name="Обычный 7 3 5 2 27" xfId="46058"/>
    <cellStyle name="Обычный 7 3 5 2 27 2" xfId="46059"/>
    <cellStyle name="Обычный 7 3 5 2 28" xfId="46060"/>
    <cellStyle name="Обычный 7 3 5 2 28 2" xfId="46061"/>
    <cellStyle name="Обычный 7 3 5 2 29" xfId="46062"/>
    <cellStyle name="Обычный 7 3 5 2 29 2" xfId="46063"/>
    <cellStyle name="Обычный 7 3 5 2 3" xfId="46064"/>
    <cellStyle name="Обычный 7 3 5 2 3 2" xfId="46065"/>
    <cellStyle name="Обычный 7 3 5 2 30" xfId="46066"/>
    <cellStyle name="Обычный 7 3 5 2 30 2" xfId="46067"/>
    <cellStyle name="Обычный 7 3 5 2 31" xfId="46068"/>
    <cellStyle name="Обычный 7 3 5 2 31 2" xfId="46069"/>
    <cellStyle name="Обычный 7 3 5 2 32" xfId="46070"/>
    <cellStyle name="Обычный 7 3 5 2 32 2" xfId="46071"/>
    <cellStyle name="Обычный 7 3 5 2 33" xfId="46072"/>
    <cellStyle name="Обычный 7 3 5 2 33 2" xfId="46073"/>
    <cellStyle name="Обычный 7 3 5 2 34" xfId="46074"/>
    <cellStyle name="Обычный 7 3 5 2 34 2" xfId="46075"/>
    <cellStyle name="Обычный 7 3 5 2 35" xfId="46076"/>
    <cellStyle name="Обычный 7 3 5 2 4" xfId="46077"/>
    <cellStyle name="Обычный 7 3 5 2 4 2" xfId="46078"/>
    <cellStyle name="Обычный 7 3 5 2 5" xfId="46079"/>
    <cellStyle name="Обычный 7 3 5 2 5 2" xfId="46080"/>
    <cellStyle name="Обычный 7 3 5 2 6" xfId="46081"/>
    <cellStyle name="Обычный 7 3 5 2 6 2" xfId="46082"/>
    <cellStyle name="Обычный 7 3 5 2 7" xfId="46083"/>
    <cellStyle name="Обычный 7 3 5 2 7 2" xfId="46084"/>
    <cellStyle name="Обычный 7 3 5 2 8" xfId="46085"/>
    <cellStyle name="Обычный 7 3 5 2 8 2" xfId="46086"/>
    <cellStyle name="Обычный 7 3 5 2 9" xfId="46087"/>
    <cellStyle name="Обычный 7 3 5 2 9 2" xfId="46088"/>
    <cellStyle name="Обычный 7 3 5 20" xfId="46089"/>
    <cellStyle name="Обычный 7 3 5 20 2" xfId="46090"/>
    <cellStyle name="Обычный 7 3 5 21" xfId="46091"/>
    <cellStyle name="Обычный 7 3 5 21 2" xfId="46092"/>
    <cellStyle name="Обычный 7 3 5 22" xfId="46093"/>
    <cellStyle name="Обычный 7 3 5 22 2" xfId="46094"/>
    <cellStyle name="Обычный 7 3 5 23" xfId="46095"/>
    <cellStyle name="Обычный 7 3 5 23 2" xfId="46096"/>
    <cellStyle name="Обычный 7 3 5 24" xfId="46097"/>
    <cellStyle name="Обычный 7 3 5 24 2" xfId="46098"/>
    <cellStyle name="Обычный 7 3 5 25" xfId="46099"/>
    <cellStyle name="Обычный 7 3 5 25 2" xfId="46100"/>
    <cellStyle name="Обычный 7 3 5 26" xfId="46101"/>
    <cellStyle name="Обычный 7 3 5 26 2" xfId="46102"/>
    <cellStyle name="Обычный 7 3 5 27" xfId="46103"/>
    <cellStyle name="Обычный 7 3 5 27 2" xfId="46104"/>
    <cellStyle name="Обычный 7 3 5 28" xfId="46105"/>
    <cellStyle name="Обычный 7 3 5 28 2" xfId="46106"/>
    <cellStyle name="Обычный 7 3 5 29" xfId="46107"/>
    <cellStyle name="Обычный 7 3 5 29 2" xfId="46108"/>
    <cellStyle name="Обычный 7 3 5 3" xfId="46109"/>
    <cellStyle name="Обычный 7 3 5 3 2" xfId="46110"/>
    <cellStyle name="Обычный 7 3 5 30" xfId="46111"/>
    <cellStyle name="Обычный 7 3 5 30 2" xfId="46112"/>
    <cellStyle name="Обычный 7 3 5 31" xfId="46113"/>
    <cellStyle name="Обычный 7 3 5 31 2" xfId="46114"/>
    <cellStyle name="Обычный 7 3 5 32" xfId="46115"/>
    <cellStyle name="Обычный 7 3 5 32 2" xfId="46116"/>
    <cellStyle name="Обычный 7 3 5 33" xfId="46117"/>
    <cellStyle name="Обычный 7 3 5 33 2" xfId="46118"/>
    <cellStyle name="Обычный 7 3 5 34" xfId="46119"/>
    <cellStyle name="Обычный 7 3 5 34 2" xfId="46120"/>
    <cellStyle name="Обычный 7 3 5 35" xfId="46121"/>
    <cellStyle name="Обычный 7 3 5 35 2" xfId="46122"/>
    <cellStyle name="Обычный 7 3 5 36" xfId="46123"/>
    <cellStyle name="Обычный 7 3 5 36 2" xfId="46124"/>
    <cellStyle name="Обычный 7 3 5 37" xfId="46125"/>
    <cellStyle name="Обычный 7 3 5 4" xfId="46126"/>
    <cellStyle name="Обычный 7 3 5 4 2" xfId="46127"/>
    <cellStyle name="Обычный 7 3 5 5" xfId="46128"/>
    <cellStyle name="Обычный 7 3 5 5 2" xfId="46129"/>
    <cellStyle name="Обычный 7 3 5 6" xfId="46130"/>
    <cellStyle name="Обычный 7 3 5 6 2" xfId="46131"/>
    <cellStyle name="Обычный 7 3 5 7" xfId="46132"/>
    <cellStyle name="Обычный 7 3 5 7 2" xfId="46133"/>
    <cellStyle name="Обычный 7 3 5 8" xfId="46134"/>
    <cellStyle name="Обычный 7 3 5 8 2" xfId="46135"/>
    <cellStyle name="Обычный 7 3 5 9" xfId="46136"/>
    <cellStyle name="Обычный 7 3 5 9 2" xfId="46137"/>
    <cellStyle name="Обычный 7 3 6" xfId="46138"/>
    <cellStyle name="Обычный 7 3 6 10" xfId="46139"/>
    <cellStyle name="Обычный 7 3 6 10 2" xfId="46140"/>
    <cellStyle name="Обычный 7 3 6 11" xfId="46141"/>
    <cellStyle name="Обычный 7 3 6 11 2" xfId="46142"/>
    <cellStyle name="Обычный 7 3 6 12" xfId="46143"/>
    <cellStyle name="Обычный 7 3 6 12 2" xfId="46144"/>
    <cellStyle name="Обычный 7 3 6 13" xfId="46145"/>
    <cellStyle name="Обычный 7 3 6 13 2" xfId="46146"/>
    <cellStyle name="Обычный 7 3 6 14" xfId="46147"/>
    <cellStyle name="Обычный 7 3 6 14 2" xfId="46148"/>
    <cellStyle name="Обычный 7 3 6 15" xfId="46149"/>
    <cellStyle name="Обычный 7 3 6 15 2" xfId="46150"/>
    <cellStyle name="Обычный 7 3 6 16" xfId="46151"/>
    <cellStyle name="Обычный 7 3 6 16 2" xfId="46152"/>
    <cellStyle name="Обычный 7 3 6 17" xfId="46153"/>
    <cellStyle name="Обычный 7 3 6 17 2" xfId="46154"/>
    <cellStyle name="Обычный 7 3 6 18" xfId="46155"/>
    <cellStyle name="Обычный 7 3 6 18 2" xfId="46156"/>
    <cellStyle name="Обычный 7 3 6 19" xfId="46157"/>
    <cellStyle name="Обычный 7 3 6 19 2" xfId="46158"/>
    <cellStyle name="Обычный 7 3 6 2" xfId="46159"/>
    <cellStyle name="Обычный 7 3 6 2 2" xfId="46160"/>
    <cellStyle name="Обычный 7 3 6 20" xfId="46161"/>
    <cellStyle name="Обычный 7 3 6 20 2" xfId="46162"/>
    <cellStyle name="Обычный 7 3 6 21" xfId="46163"/>
    <cellStyle name="Обычный 7 3 6 21 2" xfId="46164"/>
    <cellStyle name="Обычный 7 3 6 22" xfId="46165"/>
    <cellStyle name="Обычный 7 3 6 22 2" xfId="46166"/>
    <cellStyle name="Обычный 7 3 6 23" xfId="46167"/>
    <cellStyle name="Обычный 7 3 6 23 2" xfId="46168"/>
    <cellStyle name="Обычный 7 3 6 24" xfId="46169"/>
    <cellStyle name="Обычный 7 3 6 24 2" xfId="46170"/>
    <cellStyle name="Обычный 7 3 6 25" xfId="46171"/>
    <cellStyle name="Обычный 7 3 6 25 2" xfId="46172"/>
    <cellStyle name="Обычный 7 3 6 26" xfId="46173"/>
    <cellStyle name="Обычный 7 3 6 26 2" xfId="46174"/>
    <cellStyle name="Обычный 7 3 6 27" xfId="46175"/>
    <cellStyle name="Обычный 7 3 6 27 2" xfId="46176"/>
    <cellStyle name="Обычный 7 3 6 28" xfId="46177"/>
    <cellStyle name="Обычный 7 3 6 28 2" xfId="46178"/>
    <cellStyle name="Обычный 7 3 6 29" xfId="46179"/>
    <cellStyle name="Обычный 7 3 6 29 2" xfId="46180"/>
    <cellStyle name="Обычный 7 3 6 3" xfId="46181"/>
    <cellStyle name="Обычный 7 3 6 3 2" xfId="46182"/>
    <cellStyle name="Обычный 7 3 6 30" xfId="46183"/>
    <cellStyle name="Обычный 7 3 6 30 2" xfId="46184"/>
    <cellStyle name="Обычный 7 3 6 31" xfId="46185"/>
    <cellStyle name="Обычный 7 3 6 31 2" xfId="46186"/>
    <cellStyle name="Обычный 7 3 6 32" xfId="46187"/>
    <cellStyle name="Обычный 7 3 6 32 2" xfId="46188"/>
    <cellStyle name="Обычный 7 3 6 33" xfId="46189"/>
    <cellStyle name="Обычный 7 3 6 33 2" xfId="46190"/>
    <cellStyle name="Обычный 7 3 6 34" xfId="46191"/>
    <cellStyle name="Обычный 7 3 6 34 2" xfId="46192"/>
    <cellStyle name="Обычный 7 3 6 35" xfId="46193"/>
    <cellStyle name="Обычный 7 3 6 4" xfId="46194"/>
    <cellStyle name="Обычный 7 3 6 4 2" xfId="46195"/>
    <cellStyle name="Обычный 7 3 6 5" xfId="46196"/>
    <cellStyle name="Обычный 7 3 6 5 2" xfId="46197"/>
    <cellStyle name="Обычный 7 3 6 6" xfId="46198"/>
    <cellStyle name="Обычный 7 3 6 6 2" xfId="46199"/>
    <cellStyle name="Обычный 7 3 6 7" xfId="46200"/>
    <cellStyle name="Обычный 7 3 6 7 2" xfId="46201"/>
    <cellStyle name="Обычный 7 3 6 8" xfId="46202"/>
    <cellStyle name="Обычный 7 3 6 8 2" xfId="46203"/>
    <cellStyle name="Обычный 7 3 6 9" xfId="46204"/>
    <cellStyle name="Обычный 7 3 6 9 2" xfId="46205"/>
    <cellStyle name="Обычный 7 3 7" xfId="46206"/>
    <cellStyle name="Обычный 7 3 7 2" xfId="46207"/>
    <cellStyle name="Обычный 7 3 8" xfId="46208"/>
    <cellStyle name="Обычный 7 3 8 2" xfId="46209"/>
    <cellStyle name="Обычный 7 3 9" xfId="46210"/>
    <cellStyle name="Обычный 7 3 9 2" xfId="46211"/>
    <cellStyle name="Обычный 7 4" xfId="46212"/>
    <cellStyle name="Обычный 7 4 10" xfId="46213"/>
    <cellStyle name="Обычный 7 4 10 2" xfId="46214"/>
    <cellStyle name="Обычный 7 4 11" xfId="46215"/>
    <cellStyle name="Обычный 7 4 11 2" xfId="46216"/>
    <cellStyle name="Обычный 7 4 12" xfId="46217"/>
    <cellStyle name="Обычный 7 4 12 2" xfId="46218"/>
    <cellStyle name="Обычный 7 4 13" xfId="46219"/>
    <cellStyle name="Обычный 7 4 13 2" xfId="46220"/>
    <cellStyle name="Обычный 7 4 14" xfId="46221"/>
    <cellStyle name="Обычный 7 4 14 2" xfId="46222"/>
    <cellStyle name="Обычный 7 4 15" xfId="46223"/>
    <cellStyle name="Обычный 7 4 15 2" xfId="46224"/>
    <cellStyle name="Обычный 7 4 16" xfId="46225"/>
    <cellStyle name="Обычный 7 4 16 2" xfId="46226"/>
    <cellStyle name="Обычный 7 4 17" xfId="46227"/>
    <cellStyle name="Обычный 7 4 17 2" xfId="46228"/>
    <cellStyle name="Обычный 7 4 18" xfId="46229"/>
    <cellStyle name="Обычный 7 4 18 2" xfId="46230"/>
    <cellStyle name="Обычный 7 4 19" xfId="46231"/>
    <cellStyle name="Обычный 7 4 19 2" xfId="46232"/>
    <cellStyle name="Обычный 7 4 2" xfId="46233"/>
    <cellStyle name="Обычный 7 4 2 10" xfId="46234"/>
    <cellStyle name="Обычный 7 4 2 10 2" xfId="46235"/>
    <cellStyle name="Обычный 7 4 2 11" xfId="46236"/>
    <cellStyle name="Обычный 7 4 2 11 2" xfId="46237"/>
    <cellStyle name="Обычный 7 4 2 12" xfId="46238"/>
    <cellStyle name="Обычный 7 4 2 12 2" xfId="46239"/>
    <cellStyle name="Обычный 7 4 2 13" xfId="46240"/>
    <cellStyle name="Обычный 7 4 2 13 2" xfId="46241"/>
    <cellStyle name="Обычный 7 4 2 14" xfId="46242"/>
    <cellStyle name="Обычный 7 4 2 14 2" xfId="46243"/>
    <cellStyle name="Обычный 7 4 2 15" xfId="46244"/>
    <cellStyle name="Обычный 7 4 2 15 2" xfId="46245"/>
    <cellStyle name="Обычный 7 4 2 16" xfId="46246"/>
    <cellStyle name="Обычный 7 4 2 16 2" xfId="46247"/>
    <cellStyle name="Обычный 7 4 2 17" xfId="46248"/>
    <cellStyle name="Обычный 7 4 2 17 2" xfId="46249"/>
    <cellStyle name="Обычный 7 4 2 18" xfId="46250"/>
    <cellStyle name="Обычный 7 4 2 18 2" xfId="46251"/>
    <cellStyle name="Обычный 7 4 2 19" xfId="46252"/>
    <cellStyle name="Обычный 7 4 2 19 2" xfId="46253"/>
    <cellStyle name="Обычный 7 4 2 2" xfId="46254"/>
    <cellStyle name="Обычный 7 4 2 2 10" xfId="46255"/>
    <cellStyle name="Обычный 7 4 2 2 10 2" xfId="46256"/>
    <cellStyle name="Обычный 7 4 2 2 11" xfId="46257"/>
    <cellStyle name="Обычный 7 4 2 2 11 2" xfId="46258"/>
    <cellStyle name="Обычный 7 4 2 2 12" xfId="46259"/>
    <cellStyle name="Обычный 7 4 2 2 12 2" xfId="46260"/>
    <cellStyle name="Обычный 7 4 2 2 13" xfId="46261"/>
    <cellStyle name="Обычный 7 4 2 2 13 2" xfId="46262"/>
    <cellStyle name="Обычный 7 4 2 2 14" xfId="46263"/>
    <cellStyle name="Обычный 7 4 2 2 14 2" xfId="46264"/>
    <cellStyle name="Обычный 7 4 2 2 15" xfId="46265"/>
    <cellStyle name="Обычный 7 4 2 2 15 2" xfId="46266"/>
    <cellStyle name="Обычный 7 4 2 2 16" xfId="46267"/>
    <cellStyle name="Обычный 7 4 2 2 16 2" xfId="46268"/>
    <cellStyle name="Обычный 7 4 2 2 17" xfId="46269"/>
    <cellStyle name="Обычный 7 4 2 2 17 2" xfId="46270"/>
    <cellStyle name="Обычный 7 4 2 2 18" xfId="46271"/>
    <cellStyle name="Обычный 7 4 2 2 18 2" xfId="46272"/>
    <cellStyle name="Обычный 7 4 2 2 19" xfId="46273"/>
    <cellStyle name="Обычный 7 4 2 2 19 2" xfId="46274"/>
    <cellStyle name="Обычный 7 4 2 2 2" xfId="46275"/>
    <cellStyle name="Обычный 7 4 2 2 2 2" xfId="46276"/>
    <cellStyle name="Обычный 7 4 2 2 20" xfId="46277"/>
    <cellStyle name="Обычный 7 4 2 2 20 2" xfId="46278"/>
    <cellStyle name="Обычный 7 4 2 2 21" xfId="46279"/>
    <cellStyle name="Обычный 7 4 2 2 21 2" xfId="46280"/>
    <cellStyle name="Обычный 7 4 2 2 22" xfId="46281"/>
    <cellStyle name="Обычный 7 4 2 2 22 2" xfId="46282"/>
    <cellStyle name="Обычный 7 4 2 2 23" xfId="46283"/>
    <cellStyle name="Обычный 7 4 2 2 23 2" xfId="46284"/>
    <cellStyle name="Обычный 7 4 2 2 24" xfId="46285"/>
    <cellStyle name="Обычный 7 4 2 2 24 2" xfId="46286"/>
    <cellStyle name="Обычный 7 4 2 2 25" xfId="46287"/>
    <cellStyle name="Обычный 7 4 2 2 25 2" xfId="46288"/>
    <cellStyle name="Обычный 7 4 2 2 26" xfId="46289"/>
    <cellStyle name="Обычный 7 4 2 2 26 2" xfId="46290"/>
    <cellStyle name="Обычный 7 4 2 2 27" xfId="46291"/>
    <cellStyle name="Обычный 7 4 2 2 27 2" xfId="46292"/>
    <cellStyle name="Обычный 7 4 2 2 28" xfId="46293"/>
    <cellStyle name="Обычный 7 4 2 2 28 2" xfId="46294"/>
    <cellStyle name="Обычный 7 4 2 2 29" xfId="46295"/>
    <cellStyle name="Обычный 7 4 2 2 29 2" xfId="46296"/>
    <cellStyle name="Обычный 7 4 2 2 3" xfId="46297"/>
    <cellStyle name="Обычный 7 4 2 2 3 2" xfId="46298"/>
    <cellStyle name="Обычный 7 4 2 2 30" xfId="46299"/>
    <cellStyle name="Обычный 7 4 2 2 30 2" xfId="46300"/>
    <cellStyle name="Обычный 7 4 2 2 31" xfId="46301"/>
    <cellStyle name="Обычный 7 4 2 2 31 2" xfId="46302"/>
    <cellStyle name="Обычный 7 4 2 2 32" xfId="46303"/>
    <cellStyle name="Обычный 7 4 2 2 32 2" xfId="46304"/>
    <cellStyle name="Обычный 7 4 2 2 33" xfId="46305"/>
    <cellStyle name="Обычный 7 4 2 2 33 2" xfId="46306"/>
    <cellStyle name="Обычный 7 4 2 2 34" xfId="46307"/>
    <cellStyle name="Обычный 7 4 2 2 34 2" xfId="46308"/>
    <cellStyle name="Обычный 7 4 2 2 35" xfId="46309"/>
    <cellStyle name="Обычный 7 4 2 2 4" xfId="46310"/>
    <cellStyle name="Обычный 7 4 2 2 4 2" xfId="46311"/>
    <cellStyle name="Обычный 7 4 2 2 5" xfId="46312"/>
    <cellStyle name="Обычный 7 4 2 2 5 2" xfId="46313"/>
    <cellStyle name="Обычный 7 4 2 2 6" xfId="46314"/>
    <cellStyle name="Обычный 7 4 2 2 6 2" xfId="46315"/>
    <cellStyle name="Обычный 7 4 2 2 7" xfId="46316"/>
    <cellStyle name="Обычный 7 4 2 2 7 2" xfId="46317"/>
    <cellStyle name="Обычный 7 4 2 2 8" xfId="46318"/>
    <cellStyle name="Обычный 7 4 2 2 8 2" xfId="46319"/>
    <cellStyle name="Обычный 7 4 2 2 9" xfId="46320"/>
    <cellStyle name="Обычный 7 4 2 2 9 2" xfId="46321"/>
    <cellStyle name="Обычный 7 4 2 20" xfId="46322"/>
    <cellStyle name="Обычный 7 4 2 20 2" xfId="46323"/>
    <cellStyle name="Обычный 7 4 2 21" xfId="46324"/>
    <cellStyle name="Обычный 7 4 2 21 2" xfId="46325"/>
    <cellStyle name="Обычный 7 4 2 22" xfId="46326"/>
    <cellStyle name="Обычный 7 4 2 22 2" xfId="46327"/>
    <cellStyle name="Обычный 7 4 2 23" xfId="46328"/>
    <cellStyle name="Обычный 7 4 2 23 2" xfId="46329"/>
    <cellStyle name="Обычный 7 4 2 24" xfId="46330"/>
    <cellStyle name="Обычный 7 4 2 24 2" xfId="46331"/>
    <cellStyle name="Обычный 7 4 2 25" xfId="46332"/>
    <cellStyle name="Обычный 7 4 2 25 2" xfId="46333"/>
    <cellStyle name="Обычный 7 4 2 26" xfId="46334"/>
    <cellStyle name="Обычный 7 4 2 26 2" xfId="46335"/>
    <cellStyle name="Обычный 7 4 2 27" xfId="46336"/>
    <cellStyle name="Обычный 7 4 2 27 2" xfId="46337"/>
    <cellStyle name="Обычный 7 4 2 28" xfId="46338"/>
    <cellStyle name="Обычный 7 4 2 28 2" xfId="46339"/>
    <cellStyle name="Обычный 7 4 2 29" xfId="46340"/>
    <cellStyle name="Обычный 7 4 2 29 2" xfId="46341"/>
    <cellStyle name="Обычный 7 4 2 3" xfId="46342"/>
    <cellStyle name="Обычный 7 4 2 3 2" xfId="46343"/>
    <cellStyle name="Обычный 7 4 2 30" xfId="46344"/>
    <cellStyle name="Обычный 7 4 2 30 2" xfId="46345"/>
    <cellStyle name="Обычный 7 4 2 31" xfId="46346"/>
    <cellStyle name="Обычный 7 4 2 31 2" xfId="46347"/>
    <cellStyle name="Обычный 7 4 2 32" xfId="46348"/>
    <cellStyle name="Обычный 7 4 2 32 2" xfId="46349"/>
    <cellStyle name="Обычный 7 4 2 33" xfId="46350"/>
    <cellStyle name="Обычный 7 4 2 33 2" xfId="46351"/>
    <cellStyle name="Обычный 7 4 2 34" xfId="46352"/>
    <cellStyle name="Обычный 7 4 2 34 2" xfId="46353"/>
    <cellStyle name="Обычный 7 4 2 35" xfId="46354"/>
    <cellStyle name="Обычный 7 4 2 35 2" xfId="46355"/>
    <cellStyle name="Обычный 7 4 2 36" xfId="46356"/>
    <cellStyle name="Обычный 7 4 2 36 2" xfId="46357"/>
    <cellStyle name="Обычный 7 4 2 37" xfId="46358"/>
    <cellStyle name="Обычный 7 4 2 4" xfId="46359"/>
    <cellStyle name="Обычный 7 4 2 4 2" xfId="46360"/>
    <cellStyle name="Обычный 7 4 2 5" xfId="46361"/>
    <cellStyle name="Обычный 7 4 2 5 2" xfId="46362"/>
    <cellStyle name="Обычный 7 4 2 6" xfId="46363"/>
    <cellStyle name="Обычный 7 4 2 6 2" xfId="46364"/>
    <cellStyle name="Обычный 7 4 2 7" xfId="46365"/>
    <cellStyle name="Обычный 7 4 2 7 2" xfId="46366"/>
    <cellStyle name="Обычный 7 4 2 8" xfId="46367"/>
    <cellStyle name="Обычный 7 4 2 8 2" xfId="46368"/>
    <cellStyle name="Обычный 7 4 2 9" xfId="46369"/>
    <cellStyle name="Обычный 7 4 2 9 2" xfId="46370"/>
    <cellStyle name="Обычный 7 4 20" xfId="46371"/>
    <cellStyle name="Обычный 7 4 20 2" xfId="46372"/>
    <cellStyle name="Обычный 7 4 21" xfId="46373"/>
    <cellStyle name="Обычный 7 4 21 2" xfId="46374"/>
    <cellStyle name="Обычный 7 4 22" xfId="46375"/>
    <cellStyle name="Обычный 7 4 22 2" xfId="46376"/>
    <cellStyle name="Обычный 7 4 23" xfId="46377"/>
    <cellStyle name="Обычный 7 4 23 2" xfId="46378"/>
    <cellStyle name="Обычный 7 4 24" xfId="46379"/>
    <cellStyle name="Обычный 7 4 24 2" xfId="46380"/>
    <cellStyle name="Обычный 7 4 25" xfId="46381"/>
    <cellStyle name="Обычный 7 4 25 2" xfId="46382"/>
    <cellStyle name="Обычный 7 4 26" xfId="46383"/>
    <cellStyle name="Обычный 7 4 26 2" xfId="46384"/>
    <cellStyle name="Обычный 7 4 27" xfId="46385"/>
    <cellStyle name="Обычный 7 4 27 2" xfId="46386"/>
    <cellStyle name="Обычный 7 4 28" xfId="46387"/>
    <cellStyle name="Обычный 7 4 28 2" xfId="46388"/>
    <cellStyle name="Обычный 7 4 29" xfId="46389"/>
    <cellStyle name="Обычный 7 4 29 2" xfId="46390"/>
    <cellStyle name="Обычный 7 4 3" xfId="46391"/>
    <cellStyle name="Обычный 7 4 3 10" xfId="46392"/>
    <cellStyle name="Обычный 7 4 3 10 2" xfId="46393"/>
    <cellStyle name="Обычный 7 4 3 11" xfId="46394"/>
    <cellStyle name="Обычный 7 4 3 11 2" xfId="46395"/>
    <cellStyle name="Обычный 7 4 3 12" xfId="46396"/>
    <cellStyle name="Обычный 7 4 3 12 2" xfId="46397"/>
    <cellStyle name="Обычный 7 4 3 13" xfId="46398"/>
    <cellStyle name="Обычный 7 4 3 13 2" xfId="46399"/>
    <cellStyle name="Обычный 7 4 3 14" xfId="46400"/>
    <cellStyle name="Обычный 7 4 3 14 2" xfId="46401"/>
    <cellStyle name="Обычный 7 4 3 15" xfId="46402"/>
    <cellStyle name="Обычный 7 4 3 15 2" xfId="46403"/>
    <cellStyle name="Обычный 7 4 3 16" xfId="46404"/>
    <cellStyle name="Обычный 7 4 3 16 2" xfId="46405"/>
    <cellStyle name="Обычный 7 4 3 17" xfId="46406"/>
    <cellStyle name="Обычный 7 4 3 17 2" xfId="46407"/>
    <cellStyle name="Обычный 7 4 3 18" xfId="46408"/>
    <cellStyle name="Обычный 7 4 3 18 2" xfId="46409"/>
    <cellStyle name="Обычный 7 4 3 19" xfId="46410"/>
    <cellStyle name="Обычный 7 4 3 19 2" xfId="46411"/>
    <cellStyle name="Обычный 7 4 3 2" xfId="46412"/>
    <cellStyle name="Обычный 7 4 3 2 2" xfId="46413"/>
    <cellStyle name="Обычный 7 4 3 20" xfId="46414"/>
    <cellStyle name="Обычный 7 4 3 20 2" xfId="46415"/>
    <cellStyle name="Обычный 7 4 3 21" xfId="46416"/>
    <cellStyle name="Обычный 7 4 3 21 2" xfId="46417"/>
    <cellStyle name="Обычный 7 4 3 22" xfId="46418"/>
    <cellStyle name="Обычный 7 4 3 22 2" xfId="46419"/>
    <cellStyle name="Обычный 7 4 3 23" xfId="46420"/>
    <cellStyle name="Обычный 7 4 3 23 2" xfId="46421"/>
    <cellStyle name="Обычный 7 4 3 24" xfId="46422"/>
    <cellStyle name="Обычный 7 4 3 24 2" xfId="46423"/>
    <cellStyle name="Обычный 7 4 3 25" xfId="46424"/>
    <cellStyle name="Обычный 7 4 3 25 2" xfId="46425"/>
    <cellStyle name="Обычный 7 4 3 26" xfId="46426"/>
    <cellStyle name="Обычный 7 4 3 26 2" xfId="46427"/>
    <cellStyle name="Обычный 7 4 3 27" xfId="46428"/>
    <cellStyle name="Обычный 7 4 3 27 2" xfId="46429"/>
    <cellStyle name="Обычный 7 4 3 28" xfId="46430"/>
    <cellStyle name="Обычный 7 4 3 28 2" xfId="46431"/>
    <cellStyle name="Обычный 7 4 3 29" xfId="46432"/>
    <cellStyle name="Обычный 7 4 3 29 2" xfId="46433"/>
    <cellStyle name="Обычный 7 4 3 3" xfId="46434"/>
    <cellStyle name="Обычный 7 4 3 3 2" xfId="46435"/>
    <cellStyle name="Обычный 7 4 3 30" xfId="46436"/>
    <cellStyle name="Обычный 7 4 3 30 2" xfId="46437"/>
    <cellStyle name="Обычный 7 4 3 31" xfId="46438"/>
    <cellStyle name="Обычный 7 4 3 31 2" xfId="46439"/>
    <cellStyle name="Обычный 7 4 3 32" xfId="46440"/>
    <cellStyle name="Обычный 7 4 3 32 2" xfId="46441"/>
    <cellStyle name="Обычный 7 4 3 33" xfId="46442"/>
    <cellStyle name="Обычный 7 4 3 33 2" xfId="46443"/>
    <cellStyle name="Обычный 7 4 3 34" xfId="46444"/>
    <cellStyle name="Обычный 7 4 3 34 2" xfId="46445"/>
    <cellStyle name="Обычный 7 4 3 35" xfId="46446"/>
    <cellStyle name="Обычный 7 4 3 4" xfId="46447"/>
    <cellStyle name="Обычный 7 4 3 4 2" xfId="46448"/>
    <cellStyle name="Обычный 7 4 3 5" xfId="46449"/>
    <cellStyle name="Обычный 7 4 3 5 2" xfId="46450"/>
    <cellStyle name="Обычный 7 4 3 6" xfId="46451"/>
    <cellStyle name="Обычный 7 4 3 6 2" xfId="46452"/>
    <cellStyle name="Обычный 7 4 3 7" xfId="46453"/>
    <cellStyle name="Обычный 7 4 3 7 2" xfId="46454"/>
    <cellStyle name="Обычный 7 4 3 8" xfId="46455"/>
    <cellStyle name="Обычный 7 4 3 8 2" xfId="46456"/>
    <cellStyle name="Обычный 7 4 3 9" xfId="46457"/>
    <cellStyle name="Обычный 7 4 3 9 2" xfId="46458"/>
    <cellStyle name="Обычный 7 4 30" xfId="46459"/>
    <cellStyle name="Обычный 7 4 30 2" xfId="46460"/>
    <cellStyle name="Обычный 7 4 31" xfId="46461"/>
    <cellStyle name="Обычный 7 4 31 2" xfId="46462"/>
    <cellStyle name="Обычный 7 4 32" xfId="46463"/>
    <cellStyle name="Обычный 7 4 32 2" xfId="46464"/>
    <cellStyle name="Обычный 7 4 33" xfId="46465"/>
    <cellStyle name="Обычный 7 4 33 2" xfId="46466"/>
    <cellStyle name="Обычный 7 4 34" xfId="46467"/>
    <cellStyle name="Обычный 7 4 34 2" xfId="46468"/>
    <cellStyle name="Обычный 7 4 35" xfId="46469"/>
    <cellStyle name="Обычный 7 4 35 2" xfId="46470"/>
    <cellStyle name="Обычный 7 4 36" xfId="46471"/>
    <cellStyle name="Обычный 7 4 36 2" xfId="46472"/>
    <cellStyle name="Обычный 7 4 37" xfId="46473"/>
    <cellStyle name="Обычный 7 4 37 2" xfId="46474"/>
    <cellStyle name="Обычный 7 4 38" xfId="46475"/>
    <cellStyle name="Обычный 7 4 4" xfId="46476"/>
    <cellStyle name="Обычный 7 4 4 2" xfId="46477"/>
    <cellStyle name="Обычный 7 4 5" xfId="46478"/>
    <cellStyle name="Обычный 7 4 5 2" xfId="46479"/>
    <cellStyle name="Обычный 7 4 6" xfId="46480"/>
    <cellStyle name="Обычный 7 4 6 2" xfId="46481"/>
    <cellStyle name="Обычный 7 4 7" xfId="46482"/>
    <cellStyle name="Обычный 7 4 7 2" xfId="46483"/>
    <cellStyle name="Обычный 7 4 8" xfId="46484"/>
    <cellStyle name="Обычный 7 4 8 2" xfId="46485"/>
    <cellStyle name="Обычный 7 4 9" xfId="46486"/>
    <cellStyle name="Обычный 7 4 9 2" xfId="46487"/>
    <cellStyle name="Обычный 7 5" xfId="46488"/>
    <cellStyle name="Обычный 7 5 10" xfId="46489"/>
    <cellStyle name="Обычный 7 5 10 2" xfId="46490"/>
    <cellStyle name="Обычный 7 5 11" xfId="46491"/>
    <cellStyle name="Обычный 7 5 11 2" xfId="46492"/>
    <cellStyle name="Обычный 7 5 12" xfId="46493"/>
    <cellStyle name="Обычный 7 5 12 2" xfId="46494"/>
    <cellStyle name="Обычный 7 5 13" xfId="46495"/>
    <cellStyle name="Обычный 7 5 13 2" xfId="46496"/>
    <cellStyle name="Обычный 7 5 14" xfId="46497"/>
    <cellStyle name="Обычный 7 5 14 2" xfId="46498"/>
    <cellStyle name="Обычный 7 5 15" xfId="46499"/>
    <cellStyle name="Обычный 7 5 15 2" xfId="46500"/>
    <cellStyle name="Обычный 7 5 16" xfId="46501"/>
    <cellStyle name="Обычный 7 5 16 2" xfId="46502"/>
    <cellStyle name="Обычный 7 5 17" xfId="46503"/>
    <cellStyle name="Обычный 7 5 17 2" xfId="46504"/>
    <cellStyle name="Обычный 7 5 18" xfId="46505"/>
    <cellStyle name="Обычный 7 5 18 2" xfId="46506"/>
    <cellStyle name="Обычный 7 5 19" xfId="46507"/>
    <cellStyle name="Обычный 7 5 19 2" xfId="46508"/>
    <cellStyle name="Обычный 7 5 2" xfId="46509"/>
    <cellStyle name="Обычный 7 5 2 10" xfId="46510"/>
    <cellStyle name="Обычный 7 5 2 10 2" xfId="46511"/>
    <cellStyle name="Обычный 7 5 2 11" xfId="46512"/>
    <cellStyle name="Обычный 7 5 2 11 2" xfId="46513"/>
    <cellStyle name="Обычный 7 5 2 12" xfId="46514"/>
    <cellStyle name="Обычный 7 5 2 12 2" xfId="46515"/>
    <cellStyle name="Обычный 7 5 2 13" xfId="46516"/>
    <cellStyle name="Обычный 7 5 2 13 2" xfId="46517"/>
    <cellStyle name="Обычный 7 5 2 14" xfId="46518"/>
    <cellStyle name="Обычный 7 5 2 14 2" xfId="46519"/>
    <cellStyle name="Обычный 7 5 2 15" xfId="46520"/>
    <cellStyle name="Обычный 7 5 2 15 2" xfId="46521"/>
    <cellStyle name="Обычный 7 5 2 16" xfId="46522"/>
    <cellStyle name="Обычный 7 5 2 16 2" xfId="46523"/>
    <cellStyle name="Обычный 7 5 2 17" xfId="46524"/>
    <cellStyle name="Обычный 7 5 2 17 2" xfId="46525"/>
    <cellStyle name="Обычный 7 5 2 18" xfId="46526"/>
    <cellStyle name="Обычный 7 5 2 18 2" xfId="46527"/>
    <cellStyle name="Обычный 7 5 2 19" xfId="46528"/>
    <cellStyle name="Обычный 7 5 2 19 2" xfId="46529"/>
    <cellStyle name="Обычный 7 5 2 2" xfId="46530"/>
    <cellStyle name="Обычный 7 5 2 2 10" xfId="46531"/>
    <cellStyle name="Обычный 7 5 2 2 10 2" xfId="46532"/>
    <cellStyle name="Обычный 7 5 2 2 11" xfId="46533"/>
    <cellStyle name="Обычный 7 5 2 2 11 2" xfId="46534"/>
    <cellStyle name="Обычный 7 5 2 2 12" xfId="46535"/>
    <cellStyle name="Обычный 7 5 2 2 12 2" xfId="46536"/>
    <cellStyle name="Обычный 7 5 2 2 13" xfId="46537"/>
    <cellStyle name="Обычный 7 5 2 2 13 2" xfId="46538"/>
    <cellStyle name="Обычный 7 5 2 2 14" xfId="46539"/>
    <cellStyle name="Обычный 7 5 2 2 14 2" xfId="46540"/>
    <cellStyle name="Обычный 7 5 2 2 15" xfId="46541"/>
    <cellStyle name="Обычный 7 5 2 2 15 2" xfId="46542"/>
    <cellStyle name="Обычный 7 5 2 2 16" xfId="46543"/>
    <cellStyle name="Обычный 7 5 2 2 16 2" xfId="46544"/>
    <cellStyle name="Обычный 7 5 2 2 17" xfId="46545"/>
    <cellStyle name="Обычный 7 5 2 2 17 2" xfId="46546"/>
    <cellStyle name="Обычный 7 5 2 2 18" xfId="46547"/>
    <cellStyle name="Обычный 7 5 2 2 18 2" xfId="46548"/>
    <cellStyle name="Обычный 7 5 2 2 19" xfId="46549"/>
    <cellStyle name="Обычный 7 5 2 2 19 2" xfId="46550"/>
    <cellStyle name="Обычный 7 5 2 2 2" xfId="46551"/>
    <cellStyle name="Обычный 7 5 2 2 2 2" xfId="46552"/>
    <cellStyle name="Обычный 7 5 2 2 20" xfId="46553"/>
    <cellStyle name="Обычный 7 5 2 2 20 2" xfId="46554"/>
    <cellStyle name="Обычный 7 5 2 2 21" xfId="46555"/>
    <cellStyle name="Обычный 7 5 2 2 21 2" xfId="46556"/>
    <cellStyle name="Обычный 7 5 2 2 22" xfId="46557"/>
    <cellStyle name="Обычный 7 5 2 2 22 2" xfId="46558"/>
    <cellStyle name="Обычный 7 5 2 2 23" xfId="46559"/>
    <cellStyle name="Обычный 7 5 2 2 23 2" xfId="46560"/>
    <cellStyle name="Обычный 7 5 2 2 24" xfId="46561"/>
    <cellStyle name="Обычный 7 5 2 2 24 2" xfId="46562"/>
    <cellStyle name="Обычный 7 5 2 2 25" xfId="46563"/>
    <cellStyle name="Обычный 7 5 2 2 25 2" xfId="46564"/>
    <cellStyle name="Обычный 7 5 2 2 26" xfId="46565"/>
    <cellStyle name="Обычный 7 5 2 2 26 2" xfId="46566"/>
    <cellStyle name="Обычный 7 5 2 2 27" xfId="46567"/>
    <cellStyle name="Обычный 7 5 2 2 27 2" xfId="46568"/>
    <cellStyle name="Обычный 7 5 2 2 28" xfId="46569"/>
    <cellStyle name="Обычный 7 5 2 2 28 2" xfId="46570"/>
    <cellStyle name="Обычный 7 5 2 2 29" xfId="46571"/>
    <cellStyle name="Обычный 7 5 2 2 29 2" xfId="46572"/>
    <cellStyle name="Обычный 7 5 2 2 3" xfId="46573"/>
    <cellStyle name="Обычный 7 5 2 2 3 2" xfId="46574"/>
    <cellStyle name="Обычный 7 5 2 2 30" xfId="46575"/>
    <cellStyle name="Обычный 7 5 2 2 30 2" xfId="46576"/>
    <cellStyle name="Обычный 7 5 2 2 31" xfId="46577"/>
    <cellStyle name="Обычный 7 5 2 2 31 2" xfId="46578"/>
    <cellStyle name="Обычный 7 5 2 2 32" xfId="46579"/>
    <cellStyle name="Обычный 7 5 2 2 32 2" xfId="46580"/>
    <cellStyle name="Обычный 7 5 2 2 33" xfId="46581"/>
    <cellStyle name="Обычный 7 5 2 2 33 2" xfId="46582"/>
    <cellStyle name="Обычный 7 5 2 2 34" xfId="46583"/>
    <cellStyle name="Обычный 7 5 2 2 34 2" xfId="46584"/>
    <cellStyle name="Обычный 7 5 2 2 35" xfId="46585"/>
    <cellStyle name="Обычный 7 5 2 2 4" xfId="46586"/>
    <cellStyle name="Обычный 7 5 2 2 4 2" xfId="46587"/>
    <cellStyle name="Обычный 7 5 2 2 5" xfId="46588"/>
    <cellStyle name="Обычный 7 5 2 2 5 2" xfId="46589"/>
    <cellStyle name="Обычный 7 5 2 2 6" xfId="46590"/>
    <cellStyle name="Обычный 7 5 2 2 6 2" xfId="46591"/>
    <cellStyle name="Обычный 7 5 2 2 7" xfId="46592"/>
    <cellStyle name="Обычный 7 5 2 2 7 2" xfId="46593"/>
    <cellStyle name="Обычный 7 5 2 2 8" xfId="46594"/>
    <cellStyle name="Обычный 7 5 2 2 8 2" xfId="46595"/>
    <cellStyle name="Обычный 7 5 2 2 9" xfId="46596"/>
    <cellStyle name="Обычный 7 5 2 2 9 2" xfId="46597"/>
    <cellStyle name="Обычный 7 5 2 20" xfId="46598"/>
    <cellStyle name="Обычный 7 5 2 20 2" xfId="46599"/>
    <cellStyle name="Обычный 7 5 2 21" xfId="46600"/>
    <cellStyle name="Обычный 7 5 2 21 2" xfId="46601"/>
    <cellStyle name="Обычный 7 5 2 22" xfId="46602"/>
    <cellStyle name="Обычный 7 5 2 22 2" xfId="46603"/>
    <cellStyle name="Обычный 7 5 2 23" xfId="46604"/>
    <cellStyle name="Обычный 7 5 2 23 2" xfId="46605"/>
    <cellStyle name="Обычный 7 5 2 24" xfId="46606"/>
    <cellStyle name="Обычный 7 5 2 24 2" xfId="46607"/>
    <cellStyle name="Обычный 7 5 2 25" xfId="46608"/>
    <cellStyle name="Обычный 7 5 2 25 2" xfId="46609"/>
    <cellStyle name="Обычный 7 5 2 26" xfId="46610"/>
    <cellStyle name="Обычный 7 5 2 26 2" xfId="46611"/>
    <cellStyle name="Обычный 7 5 2 27" xfId="46612"/>
    <cellStyle name="Обычный 7 5 2 27 2" xfId="46613"/>
    <cellStyle name="Обычный 7 5 2 28" xfId="46614"/>
    <cellStyle name="Обычный 7 5 2 28 2" xfId="46615"/>
    <cellStyle name="Обычный 7 5 2 29" xfId="46616"/>
    <cellStyle name="Обычный 7 5 2 29 2" xfId="46617"/>
    <cellStyle name="Обычный 7 5 2 3" xfId="46618"/>
    <cellStyle name="Обычный 7 5 2 3 2" xfId="46619"/>
    <cellStyle name="Обычный 7 5 2 30" xfId="46620"/>
    <cellStyle name="Обычный 7 5 2 30 2" xfId="46621"/>
    <cellStyle name="Обычный 7 5 2 31" xfId="46622"/>
    <cellStyle name="Обычный 7 5 2 31 2" xfId="46623"/>
    <cellStyle name="Обычный 7 5 2 32" xfId="46624"/>
    <cellStyle name="Обычный 7 5 2 32 2" xfId="46625"/>
    <cellStyle name="Обычный 7 5 2 33" xfId="46626"/>
    <cellStyle name="Обычный 7 5 2 33 2" xfId="46627"/>
    <cellStyle name="Обычный 7 5 2 34" xfId="46628"/>
    <cellStyle name="Обычный 7 5 2 34 2" xfId="46629"/>
    <cellStyle name="Обычный 7 5 2 35" xfId="46630"/>
    <cellStyle name="Обычный 7 5 2 35 2" xfId="46631"/>
    <cellStyle name="Обычный 7 5 2 36" xfId="46632"/>
    <cellStyle name="Обычный 7 5 2 36 2" xfId="46633"/>
    <cellStyle name="Обычный 7 5 2 37" xfId="46634"/>
    <cellStyle name="Обычный 7 5 2 4" xfId="46635"/>
    <cellStyle name="Обычный 7 5 2 4 2" xfId="46636"/>
    <cellStyle name="Обычный 7 5 2 5" xfId="46637"/>
    <cellStyle name="Обычный 7 5 2 5 2" xfId="46638"/>
    <cellStyle name="Обычный 7 5 2 6" xfId="46639"/>
    <cellStyle name="Обычный 7 5 2 6 2" xfId="46640"/>
    <cellStyle name="Обычный 7 5 2 7" xfId="46641"/>
    <cellStyle name="Обычный 7 5 2 7 2" xfId="46642"/>
    <cellStyle name="Обычный 7 5 2 8" xfId="46643"/>
    <cellStyle name="Обычный 7 5 2 8 2" xfId="46644"/>
    <cellStyle name="Обычный 7 5 2 9" xfId="46645"/>
    <cellStyle name="Обычный 7 5 2 9 2" xfId="46646"/>
    <cellStyle name="Обычный 7 5 20" xfId="46647"/>
    <cellStyle name="Обычный 7 5 20 2" xfId="46648"/>
    <cellStyle name="Обычный 7 5 21" xfId="46649"/>
    <cellStyle name="Обычный 7 5 21 2" xfId="46650"/>
    <cellStyle name="Обычный 7 5 22" xfId="46651"/>
    <cellStyle name="Обычный 7 5 22 2" xfId="46652"/>
    <cellStyle name="Обычный 7 5 23" xfId="46653"/>
    <cellStyle name="Обычный 7 5 23 2" xfId="46654"/>
    <cellStyle name="Обычный 7 5 24" xfId="46655"/>
    <cellStyle name="Обычный 7 5 24 2" xfId="46656"/>
    <cellStyle name="Обычный 7 5 25" xfId="46657"/>
    <cellStyle name="Обычный 7 5 25 2" xfId="46658"/>
    <cellStyle name="Обычный 7 5 26" xfId="46659"/>
    <cellStyle name="Обычный 7 5 26 2" xfId="46660"/>
    <cellStyle name="Обычный 7 5 27" xfId="46661"/>
    <cellStyle name="Обычный 7 5 27 2" xfId="46662"/>
    <cellStyle name="Обычный 7 5 28" xfId="46663"/>
    <cellStyle name="Обычный 7 5 28 2" xfId="46664"/>
    <cellStyle name="Обычный 7 5 29" xfId="46665"/>
    <cellStyle name="Обычный 7 5 29 2" xfId="46666"/>
    <cellStyle name="Обычный 7 5 3" xfId="46667"/>
    <cellStyle name="Обычный 7 5 3 10" xfId="46668"/>
    <cellStyle name="Обычный 7 5 3 10 2" xfId="46669"/>
    <cellStyle name="Обычный 7 5 3 11" xfId="46670"/>
    <cellStyle name="Обычный 7 5 3 11 2" xfId="46671"/>
    <cellStyle name="Обычный 7 5 3 12" xfId="46672"/>
    <cellStyle name="Обычный 7 5 3 12 2" xfId="46673"/>
    <cellStyle name="Обычный 7 5 3 13" xfId="46674"/>
    <cellStyle name="Обычный 7 5 3 13 2" xfId="46675"/>
    <cellStyle name="Обычный 7 5 3 14" xfId="46676"/>
    <cellStyle name="Обычный 7 5 3 14 2" xfId="46677"/>
    <cellStyle name="Обычный 7 5 3 15" xfId="46678"/>
    <cellStyle name="Обычный 7 5 3 15 2" xfId="46679"/>
    <cellStyle name="Обычный 7 5 3 16" xfId="46680"/>
    <cellStyle name="Обычный 7 5 3 16 2" xfId="46681"/>
    <cellStyle name="Обычный 7 5 3 17" xfId="46682"/>
    <cellStyle name="Обычный 7 5 3 17 2" xfId="46683"/>
    <cellStyle name="Обычный 7 5 3 18" xfId="46684"/>
    <cellStyle name="Обычный 7 5 3 18 2" xfId="46685"/>
    <cellStyle name="Обычный 7 5 3 19" xfId="46686"/>
    <cellStyle name="Обычный 7 5 3 19 2" xfId="46687"/>
    <cellStyle name="Обычный 7 5 3 2" xfId="46688"/>
    <cellStyle name="Обычный 7 5 3 2 2" xfId="46689"/>
    <cellStyle name="Обычный 7 5 3 20" xfId="46690"/>
    <cellStyle name="Обычный 7 5 3 20 2" xfId="46691"/>
    <cellStyle name="Обычный 7 5 3 21" xfId="46692"/>
    <cellStyle name="Обычный 7 5 3 21 2" xfId="46693"/>
    <cellStyle name="Обычный 7 5 3 22" xfId="46694"/>
    <cellStyle name="Обычный 7 5 3 22 2" xfId="46695"/>
    <cellStyle name="Обычный 7 5 3 23" xfId="46696"/>
    <cellStyle name="Обычный 7 5 3 23 2" xfId="46697"/>
    <cellStyle name="Обычный 7 5 3 24" xfId="46698"/>
    <cellStyle name="Обычный 7 5 3 24 2" xfId="46699"/>
    <cellStyle name="Обычный 7 5 3 25" xfId="46700"/>
    <cellStyle name="Обычный 7 5 3 25 2" xfId="46701"/>
    <cellStyle name="Обычный 7 5 3 26" xfId="46702"/>
    <cellStyle name="Обычный 7 5 3 26 2" xfId="46703"/>
    <cellStyle name="Обычный 7 5 3 27" xfId="46704"/>
    <cellStyle name="Обычный 7 5 3 27 2" xfId="46705"/>
    <cellStyle name="Обычный 7 5 3 28" xfId="46706"/>
    <cellStyle name="Обычный 7 5 3 28 2" xfId="46707"/>
    <cellStyle name="Обычный 7 5 3 29" xfId="46708"/>
    <cellStyle name="Обычный 7 5 3 29 2" xfId="46709"/>
    <cellStyle name="Обычный 7 5 3 3" xfId="46710"/>
    <cellStyle name="Обычный 7 5 3 3 2" xfId="46711"/>
    <cellStyle name="Обычный 7 5 3 30" xfId="46712"/>
    <cellStyle name="Обычный 7 5 3 30 2" xfId="46713"/>
    <cellStyle name="Обычный 7 5 3 31" xfId="46714"/>
    <cellStyle name="Обычный 7 5 3 31 2" xfId="46715"/>
    <cellStyle name="Обычный 7 5 3 32" xfId="46716"/>
    <cellStyle name="Обычный 7 5 3 32 2" xfId="46717"/>
    <cellStyle name="Обычный 7 5 3 33" xfId="46718"/>
    <cellStyle name="Обычный 7 5 3 33 2" xfId="46719"/>
    <cellStyle name="Обычный 7 5 3 34" xfId="46720"/>
    <cellStyle name="Обычный 7 5 3 34 2" xfId="46721"/>
    <cellStyle name="Обычный 7 5 3 35" xfId="46722"/>
    <cellStyle name="Обычный 7 5 3 4" xfId="46723"/>
    <cellStyle name="Обычный 7 5 3 4 2" xfId="46724"/>
    <cellStyle name="Обычный 7 5 3 5" xfId="46725"/>
    <cellStyle name="Обычный 7 5 3 5 2" xfId="46726"/>
    <cellStyle name="Обычный 7 5 3 6" xfId="46727"/>
    <cellStyle name="Обычный 7 5 3 6 2" xfId="46728"/>
    <cellStyle name="Обычный 7 5 3 7" xfId="46729"/>
    <cellStyle name="Обычный 7 5 3 7 2" xfId="46730"/>
    <cellStyle name="Обычный 7 5 3 8" xfId="46731"/>
    <cellStyle name="Обычный 7 5 3 8 2" xfId="46732"/>
    <cellStyle name="Обычный 7 5 3 9" xfId="46733"/>
    <cellStyle name="Обычный 7 5 3 9 2" xfId="46734"/>
    <cellStyle name="Обычный 7 5 30" xfId="46735"/>
    <cellStyle name="Обычный 7 5 30 2" xfId="46736"/>
    <cellStyle name="Обычный 7 5 31" xfId="46737"/>
    <cellStyle name="Обычный 7 5 31 2" xfId="46738"/>
    <cellStyle name="Обычный 7 5 32" xfId="46739"/>
    <cellStyle name="Обычный 7 5 32 2" xfId="46740"/>
    <cellStyle name="Обычный 7 5 33" xfId="46741"/>
    <cellStyle name="Обычный 7 5 33 2" xfId="46742"/>
    <cellStyle name="Обычный 7 5 34" xfId="46743"/>
    <cellStyle name="Обычный 7 5 34 2" xfId="46744"/>
    <cellStyle name="Обычный 7 5 35" xfId="46745"/>
    <cellStyle name="Обычный 7 5 35 2" xfId="46746"/>
    <cellStyle name="Обычный 7 5 36" xfId="46747"/>
    <cellStyle name="Обычный 7 5 36 2" xfId="46748"/>
    <cellStyle name="Обычный 7 5 37" xfId="46749"/>
    <cellStyle name="Обычный 7 5 37 2" xfId="46750"/>
    <cellStyle name="Обычный 7 5 38" xfId="46751"/>
    <cellStyle name="Обычный 7 5 4" xfId="46752"/>
    <cellStyle name="Обычный 7 5 4 2" xfId="46753"/>
    <cellStyle name="Обычный 7 5 5" xfId="46754"/>
    <cellStyle name="Обычный 7 5 5 2" xfId="46755"/>
    <cellStyle name="Обычный 7 5 6" xfId="46756"/>
    <cellStyle name="Обычный 7 5 6 2" xfId="46757"/>
    <cellStyle name="Обычный 7 5 7" xfId="46758"/>
    <cellStyle name="Обычный 7 5 7 2" xfId="46759"/>
    <cellStyle name="Обычный 7 5 8" xfId="46760"/>
    <cellStyle name="Обычный 7 5 8 2" xfId="46761"/>
    <cellStyle name="Обычный 7 5 9" xfId="46762"/>
    <cellStyle name="Обычный 7 5 9 2" xfId="46763"/>
    <cellStyle name="Обычный 7 6" xfId="46764"/>
    <cellStyle name="Обычный 7 6 10" xfId="46765"/>
    <cellStyle name="Обычный 7 6 10 2" xfId="46766"/>
    <cellStyle name="Обычный 7 6 11" xfId="46767"/>
    <cellStyle name="Обычный 7 6 11 2" xfId="46768"/>
    <cellStyle name="Обычный 7 6 12" xfId="46769"/>
    <cellStyle name="Обычный 7 6 12 2" xfId="46770"/>
    <cellStyle name="Обычный 7 6 13" xfId="46771"/>
    <cellStyle name="Обычный 7 6 13 2" xfId="46772"/>
    <cellStyle name="Обычный 7 6 14" xfId="46773"/>
    <cellStyle name="Обычный 7 6 14 2" xfId="46774"/>
    <cellStyle name="Обычный 7 6 15" xfId="46775"/>
    <cellStyle name="Обычный 7 6 15 2" xfId="46776"/>
    <cellStyle name="Обычный 7 6 16" xfId="46777"/>
    <cellStyle name="Обычный 7 6 16 2" xfId="46778"/>
    <cellStyle name="Обычный 7 6 17" xfId="46779"/>
    <cellStyle name="Обычный 7 6 17 2" xfId="46780"/>
    <cellStyle name="Обычный 7 6 18" xfId="46781"/>
    <cellStyle name="Обычный 7 6 18 2" xfId="46782"/>
    <cellStyle name="Обычный 7 6 19" xfId="46783"/>
    <cellStyle name="Обычный 7 6 19 2" xfId="46784"/>
    <cellStyle name="Обычный 7 6 2" xfId="46785"/>
    <cellStyle name="Обычный 7 6 2 10" xfId="46786"/>
    <cellStyle name="Обычный 7 6 2 10 2" xfId="46787"/>
    <cellStyle name="Обычный 7 6 2 11" xfId="46788"/>
    <cellStyle name="Обычный 7 6 2 11 2" xfId="46789"/>
    <cellStyle name="Обычный 7 6 2 12" xfId="46790"/>
    <cellStyle name="Обычный 7 6 2 12 2" xfId="46791"/>
    <cellStyle name="Обычный 7 6 2 13" xfId="46792"/>
    <cellStyle name="Обычный 7 6 2 13 2" xfId="46793"/>
    <cellStyle name="Обычный 7 6 2 14" xfId="46794"/>
    <cellStyle name="Обычный 7 6 2 14 2" xfId="46795"/>
    <cellStyle name="Обычный 7 6 2 15" xfId="46796"/>
    <cellStyle name="Обычный 7 6 2 15 2" xfId="46797"/>
    <cellStyle name="Обычный 7 6 2 16" xfId="46798"/>
    <cellStyle name="Обычный 7 6 2 16 2" xfId="46799"/>
    <cellStyle name="Обычный 7 6 2 17" xfId="46800"/>
    <cellStyle name="Обычный 7 6 2 17 2" xfId="46801"/>
    <cellStyle name="Обычный 7 6 2 18" xfId="46802"/>
    <cellStyle name="Обычный 7 6 2 18 2" xfId="46803"/>
    <cellStyle name="Обычный 7 6 2 19" xfId="46804"/>
    <cellStyle name="Обычный 7 6 2 19 2" xfId="46805"/>
    <cellStyle name="Обычный 7 6 2 2" xfId="46806"/>
    <cellStyle name="Обычный 7 6 2 2 10" xfId="46807"/>
    <cellStyle name="Обычный 7 6 2 2 10 2" xfId="46808"/>
    <cellStyle name="Обычный 7 6 2 2 11" xfId="46809"/>
    <cellStyle name="Обычный 7 6 2 2 11 2" xfId="46810"/>
    <cellStyle name="Обычный 7 6 2 2 12" xfId="46811"/>
    <cellStyle name="Обычный 7 6 2 2 12 2" xfId="46812"/>
    <cellStyle name="Обычный 7 6 2 2 13" xfId="46813"/>
    <cellStyle name="Обычный 7 6 2 2 13 2" xfId="46814"/>
    <cellStyle name="Обычный 7 6 2 2 14" xfId="46815"/>
    <cellStyle name="Обычный 7 6 2 2 14 2" xfId="46816"/>
    <cellStyle name="Обычный 7 6 2 2 15" xfId="46817"/>
    <cellStyle name="Обычный 7 6 2 2 15 2" xfId="46818"/>
    <cellStyle name="Обычный 7 6 2 2 16" xfId="46819"/>
    <cellStyle name="Обычный 7 6 2 2 16 2" xfId="46820"/>
    <cellStyle name="Обычный 7 6 2 2 17" xfId="46821"/>
    <cellStyle name="Обычный 7 6 2 2 17 2" xfId="46822"/>
    <cellStyle name="Обычный 7 6 2 2 18" xfId="46823"/>
    <cellStyle name="Обычный 7 6 2 2 18 2" xfId="46824"/>
    <cellStyle name="Обычный 7 6 2 2 19" xfId="46825"/>
    <cellStyle name="Обычный 7 6 2 2 19 2" xfId="46826"/>
    <cellStyle name="Обычный 7 6 2 2 2" xfId="46827"/>
    <cellStyle name="Обычный 7 6 2 2 2 2" xfId="46828"/>
    <cellStyle name="Обычный 7 6 2 2 20" xfId="46829"/>
    <cellStyle name="Обычный 7 6 2 2 20 2" xfId="46830"/>
    <cellStyle name="Обычный 7 6 2 2 21" xfId="46831"/>
    <cellStyle name="Обычный 7 6 2 2 21 2" xfId="46832"/>
    <cellStyle name="Обычный 7 6 2 2 22" xfId="46833"/>
    <cellStyle name="Обычный 7 6 2 2 22 2" xfId="46834"/>
    <cellStyle name="Обычный 7 6 2 2 23" xfId="46835"/>
    <cellStyle name="Обычный 7 6 2 2 23 2" xfId="46836"/>
    <cellStyle name="Обычный 7 6 2 2 24" xfId="46837"/>
    <cellStyle name="Обычный 7 6 2 2 24 2" xfId="46838"/>
    <cellStyle name="Обычный 7 6 2 2 25" xfId="46839"/>
    <cellStyle name="Обычный 7 6 2 2 25 2" xfId="46840"/>
    <cellStyle name="Обычный 7 6 2 2 26" xfId="46841"/>
    <cellStyle name="Обычный 7 6 2 2 26 2" xfId="46842"/>
    <cellStyle name="Обычный 7 6 2 2 27" xfId="46843"/>
    <cellStyle name="Обычный 7 6 2 2 27 2" xfId="46844"/>
    <cellStyle name="Обычный 7 6 2 2 28" xfId="46845"/>
    <cellStyle name="Обычный 7 6 2 2 28 2" xfId="46846"/>
    <cellStyle name="Обычный 7 6 2 2 29" xfId="46847"/>
    <cellStyle name="Обычный 7 6 2 2 29 2" xfId="46848"/>
    <cellStyle name="Обычный 7 6 2 2 3" xfId="46849"/>
    <cellStyle name="Обычный 7 6 2 2 3 2" xfId="46850"/>
    <cellStyle name="Обычный 7 6 2 2 30" xfId="46851"/>
    <cellStyle name="Обычный 7 6 2 2 30 2" xfId="46852"/>
    <cellStyle name="Обычный 7 6 2 2 31" xfId="46853"/>
    <cellStyle name="Обычный 7 6 2 2 31 2" xfId="46854"/>
    <cellStyle name="Обычный 7 6 2 2 32" xfId="46855"/>
    <cellStyle name="Обычный 7 6 2 2 32 2" xfId="46856"/>
    <cellStyle name="Обычный 7 6 2 2 33" xfId="46857"/>
    <cellStyle name="Обычный 7 6 2 2 33 2" xfId="46858"/>
    <cellStyle name="Обычный 7 6 2 2 34" xfId="46859"/>
    <cellStyle name="Обычный 7 6 2 2 34 2" xfId="46860"/>
    <cellStyle name="Обычный 7 6 2 2 35" xfId="46861"/>
    <cellStyle name="Обычный 7 6 2 2 4" xfId="46862"/>
    <cellStyle name="Обычный 7 6 2 2 4 2" xfId="46863"/>
    <cellStyle name="Обычный 7 6 2 2 5" xfId="46864"/>
    <cellStyle name="Обычный 7 6 2 2 5 2" xfId="46865"/>
    <cellStyle name="Обычный 7 6 2 2 6" xfId="46866"/>
    <cellStyle name="Обычный 7 6 2 2 6 2" xfId="46867"/>
    <cellStyle name="Обычный 7 6 2 2 7" xfId="46868"/>
    <cellStyle name="Обычный 7 6 2 2 7 2" xfId="46869"/>
    <cellStyle name="Обычный 7 6 2 2 8" xfId="46870"/>
    <cellStyle name="Обычный 7 6 2 2 8 2" xfId="46871"/>
    <cellStyle name="Обычный 7 6 2 2 9" xfId="46872"/>
    <cellStyle name="Обычный 7 6 2 2 9 2" xfId="46873"/>
    <cellStyle name="Обычный 7 6 2 20" xfId="46874"/>
    <cellStyle name="Обычный 7 6 2 20 2" xfId="46875"/>
    <cellStyle name="Обычный 7 6 2 21" xfId="46876"/>
    <cellStyle name="Обычный 7 6 2 21 2" xfId="46877"/>
    <cellStyle name="Обычный 7 6 2 22" xfId="46878"/>
    <cellStyle name="Обычный 7 6 2 22 2" xfId="46879"/>
    <cellStyle name="Обычный 7 6 2 23" xfId="46880"/>
    <cellStyle name="Обычный 7 6 2 23 2" xfId="46881"/>
    <cellStyle name="Обычный 7 6 2 24" xfId="46882"/>
    <cellStyle name="Обычный 7 6 2 24 2" xfId="46883"/>
    <cellStyle name="Обычный 7 6 2 25" xfId="46884"/>
    <cellStyle name="Обычный 7 6 2 25 2" xfId="46885"/>
    <cellStyle name="Обычный 7 6 2 26" xfId="46886"/>
    <cellStyle name="Обычный 7 6 2 26 2" xfId="46887"/>
    <cellStyle name="Обычный 7 6 2 27" xfId="46888"/>
    <cellStyle name="Обычный 7 6 2 27 2" xfId="46889"/>
    <cellStyle name="Обычный 7 6 2 28" xfId="46890"/>
    <cellStyle name="Обычный 7 6 2 28 2" xfId="46891"/>
    <cellStyle name="Обычный 7 6 2 29" xfId="46892"/>
    <cellStyle name="Обычный 7 6 2 29 2" xfId="46893"/>
    <cellStyle name="Обычный 7 6 2 3" xfId="46894"/>
    <cellStyle name="Обычный 7 6 2 3 2" xfId="46895"/>
    <cellStyle name="Обычный 7 6 2 30" xfId="46896"/>
    <cellStyle name="Обычный 7 6 2 30 2" xfId="46897"/>
    <cellStyle name="Обычный 7 6 2 31" xfId="46898"/>
    <cellStyle name="Обычный 7 6 2 31 2" xfId="46899"/>
    <cellStyle name="Обычный 7 6 2 32" xfId="46900"/>
    <cellStyle name="Обычный 7 6 2 32 2" xfId="46901"/>
    <cellStyle name="Обычный 7 6 2 33" xfId="46902"/>
    <cellStyle name="Обычный 7 6 2 33 2" xfId="46903"/>
    <cellStyle name="Обычный 7 6 2 34" xfId="46904"/>
    <cellStyle name="Обычный 7 6 2 34 2" xfId="46905"/>
    <cellStyle name="Обычный 7 6 2 35" xfId="46906"/>
    <cellStyle name="Обычный 7 6 2 35 2" xfId="46907"/>
    <cellStyle name="Обычный 7 6 2 36" xfId="46908"/>
    <cellStyle name="Обычный 7 6 2 36 2" xfId="46909"/>
    <cellStyle name="Обычный 7 6 2 37" xfId="46910"/>
    <cellStyle name="Обычный 7 6 2 4" xfId="46911"/>
    <cellStyle name="Обычный 7 6 2 4 2" xfId="46912"/>
    <cellStyle name="Обычный 7 6 2 5" xfId="46913"/>
    <cellStyle name="Обычный 7 6 2 5 2" xfId="46914"/>
    <cellStyle name="Обычный 7 6 2 6" xfId="46915"/>
    <cellStyle name="Обычный 7 6 2 6 2" xfId="46916"/>
    <cellStyle name="Обычный 7 6 2 7" xfId="46917"/>
    <cellStyle name="Обычный 7 6 2 7 2" xfId="46918"/>
    <cellStyle name="Обычный 7 6 2 8" xfId="46919"/>
    <cellStyle name="Обычный 7 6 2 8 2" xfId="46920"/>
    <cellStyle name="Обычный 7 6 2 9" xfId="46921"/>
    <cellStyle name="Обычный 7 6 2 9 2" xfId="46922"/>
    <cellStyle name="Обычный 7 6 20" xfId="46923"/>
    <cellStyle name="Обычный 7 6 20 2" xfId="46924"/>
    <cellStyle name="Обычный 7 6 21" xfId="46925"/>
    <cellStyle name="Обычный 7 6 21 2" xfId="46926"/>
    <cellStyle name="Обычный 7 6 22" xfId="46927"/>
    <cellStyle name="Обычный 7 6 22 2" xfId="46928"/>
    <cellStyle name="Обычный 7 6 23" xfId="46929"/>
    <cellStyle name="Обычный 7 6 23 2" xfId="46930"/>
    <cellStyle name="Обычный 7 6 24" xfId="46931"/>
    <cellStyle name="Обычный 7 6 24 2" xfId="46932"/>
    <cellStyle name="Обычный 7 6 25" xfId="46933"/>
    <cellStyle name="Обычный 7 6 25 2" xfId="46934"/>
    <cellStyle name="Обычный 7 6 26" xfId="46935"/>
    <cellStyle name="Обычный 7 6 26 2" xfId="46936"/>
    <cellStyle name="Обычный 7 6 27" xfId="46937"/>
    <cellStyle name="Обычный 7 6 27 2" xfId="46938"/>
    <cellStyle name="Обычный 7 6 28" xfId="46939"/>
    <cellStyle name="Обычный 7 6 28 2" xfId="46940"/>
    <cellStyle name="Обычный 7 6 29" xfId="46941"/>
    <cellStyle name="Обычный 7 6 29 2" xfId="46942"/>
    <cellStyle name="Обычный 7 6 3" xfId="46943"/>
    <cellStyle name="Обычный 7 6 3 10" xfId="46944"/>
    <cellStyle name="Обычный 7 6 3 10 2" xfId="46945"/>
    <cellStyle name="Обычный 7 6 3 11" xfId="46946"/>
    <cellStyle name="Обычный 7 6 3 11 2" xfId="46947"/>
    <cellStyle name="Обычный 7 6 3 12" xfId="46948"/>
    <cellStyle name="Обычный 7 6 3 12 2" xfId="46949"/>
    <cellStyle name="Обычный 7 6 3 13" xfId="46950"/>
    <cellStyle name="Обычный 7 6 3 13 2" xfId="46951"/>
    <cellStyle name="Обычный 7 6 3 14" xfId="46952"/>
    <cellStyle name="Обычный 7 6 3 14 2" xfId="46953"/>
    <cellStyle name="Обычный 7 6 3 15" xfId="46954"/>
    <cellStyle name="Обычный 7 6 3 15 2" xfId="46955"/>
    <cellStyle name="Обычный 7 6 3 16" xfId="46956"/>
    <cellStyle name="Обычный 7 6 3 16 2" xfId="46957"/>
    <cellStyle name="Обычный 7 6 3 17" xfId="46958"/>
    <cellStyle name="Обычный 7 6 3 17 2" xfId="46959"/>
    <cellStyle name="Обычный 7 6 3 18" xfId="46960"/>
    <cellStyle name="Обычный 7 6 3 18 2" xfId="46961"/>
    <cellStyle name="Обычный 7 6 3 19" xfId="46962"/>
    <cellStyle name="Обычный 7 6 3 19 2" xfId="46963"/>
    <cellStyle name="Обычный 7 6 3 2" xfId="46964"/>
    <cellStyle name="Обычный 7 6 3 2 2" xfId="46965"/>
    <cellStyle name="Обычный 7 6 3 20" xfId="46966"/>
    <cellStyle name="Обычный 7 6 3 20 2" xfId="46967"/>
    <cellStyle name="Обычный 7 6 3 21" xfId="46968"/>
    <cellStyle name="Обычный 7 6 3 21 2" xfId="46969"/>
    <cellStyle name="Обычный 7 6 3 22" xfId="46970"/>
    <cellStyle name="Обычный 7 6 3 22 2" xfId="46971"/>
    <cellStyle name="Обычный 7 6 3 23" xfId="46972"/>
    <cellStyle name="Обычный 7 6 3 23 2" xfId="46973"/>
    <cellStyle name="Обычный 7 6 3 24" xfId="46974"/>
    <cellStyle name="Обычный 7 6 3 24 2" xfId="46975"/>
    <cellStyle name="Обычный 7 6 3 25" xfId="46976"/>
    <cellStyle name="Обычный 7 6 3 25 2" xfId="46977"/>
    <cellStyle name="Обычный 7 6 3 26" xfId="46978"/>
    <cellStyle name="Обычный 7 6 3 26 2" xfId="46979"/>
    <cellStyle name="Обычный 7 6 3 27" xfId="46980"/>
    <cellStyle name="Обычный 7 6 3 27 2" xfId="46981"/>
    <cellStyle name="Обычный 7 6 3 28" xfId="46982"/>
    <cellStyle name="Обычный 7 6 3 28 2" xfId="46983"/>
    <cellStyle name="Обычный 7 6 3 29" xfId="46984"/>
    <cellStyle name="Обычный 7 6 3 29 2" xfId="46985"/>
    <cellStyle name="Обычный 7 6 3 3" xfId="46986"/>
    <cellStyle name="Обычный 7 6 3 3 2" xfId="46987"/>
    <cellStyle name="Обычный 7 6 3 30" xfId="46988"/>
    <cellStyle name="Обычный 7 6 3 30 2" xfId="46989"/>
    <cellStyle name="Обычный 7 6 3 31" xfId="46990"/>
    <cellStyle name="Обычный 7 6 3 31 2" xfId="46991"/>
    <cellStyle name="Обычный 7 6 3 32" xfId="46992"/>
    <cellStyle name="Обычный 7 6 3 32 2" xfId="46993"/>
    <cellStyle name="Обычный 7 6 3 33" xfId="46994"/>
    <cellStyle name="Обычный 7 6 3 33 2" xfId="46995"/>
    <cellStyle name="Обычный 7 6 3 34" xfId="46996"/>
    <cellStyle name="Обычный 7 6 3 34 2" xfId="46997"/>
    <cellStyle name="Обычный 7 6 3 35" xfId="46998"/>
    <cellStyle name="Обычный 7 6 3 4" xfId="46999"/>
    <cellStyle name="Обычный 7 6 3 4 2" xfId="47000"/>
    <cellStyle name="Обычный 7 6 3 5" xfId="47001"/>
    <cellStyle name="Обычный 7 6 3 5 2" xfId="47002"/>
    <cellStyle name="Обычный 7 6 3 6" xfId="47003"/>
    <cellStyle name="Обычный 7 6 3 6 2" xfId="47004"/>
    <cellStyle name="Обычный 7 6 3 7" xfId="47005"/>
    <cellStyle name="Обычный 7 6 3 7 2" xfId="47006"/>
    <cellStyle name="Обычный 7 6 3 8" xfId="47007"/>
    <cellStyle name="Обычный 7 6 3 8 2" xfId="47008"/>
    <cellStyle name="Обычный 7 6 3 9" xfId="47009"/>
    <cellStyle name="Обычный 7 6 3 9 2" xfId="47010"/>
    <cellStyle name="Обычный 7 6 30" xfId="47011"/>
    <cellStyle name="Обычный 7 6 30 2" xfId="47012"/>
    <cellStyle name="Обычный 7 6 31" xfId="47013"/>
    <cellStyle name="Обычный 7 6 31 2" xfId="47014"/>
    <cellStyle name="Обычный 7 6 32" xfId="47015"/>
    <cellStyle name="Обычный 7 6 32 2" xfId="47016"/>
    <cellStyle name="Обычный 7 6 33" xfId="47017"/>
    <cellStyle name="Обычный 7 6 33 2" xfId="47018"/>
    <cellStyle name="Обычный 7 6 34" xfId="47019"/>
    <cellStyle name="Обычный 7 6 34 2" xfId="47020"/>
    <cellStyle name="Обычный 7 6 35" xfId="47021"/>
    <cellStyle name="Обычный 7 6 35 2" xfId="47022"/>
    <cellStyle name="Обычный 7 6 36" xfId="47023"/>
    <cellStyle name="Обычный 7 6 36 2" xfId="47024"/>
    <cellStyle name="Обычный 7 6 37" xfId="47025"/>
    <cellStyle name="Обычный 7 6 37 2" xfId="47026"/>
    <cellStyle name="Обычный 7 6 38" xfId="47027"/>
    <cellStyle name="Обычный 7 6 4" xfId="47028"/>
    <cellStyle name="Обычный 7 6 4 2" xfId="47029"/>
    <cellStyle name="Обычный 7 6 5" xfId="47030"/>
    <cellStyle name="Обычный 7 6 5 2" xfId="47031"/>
    <cellStyle name="Обычный 7 6 6" xfId="47032"/>
    <cellStyle name="Обычный 7 6 6 2" xfId="47033"/>
    <cellStyle name="Обычный 7 6 7" xfId="47034"/>
    <cellStyle name="Обычный 7 6 7 2" xfId="47035"/>
    <cellStyle name="Обычный 7 6 8" xfId="47036"/>
    <cellStyle name="Обычный 7 6 8 2" xfId="47037"/>
    <cellStyle name="Обычный 7 6 9" xfId="47038"/>
    <cellStyle name="Обычный 7 6 9 2" xfId="47039"/>
    <cellStyle name="Обычный 7 7" xfId="47040"/>
    <cellStyle name="Обычный 7 7 10" xfId="47041"/>
    <cellStyle name="Обычный 7 7 10 2" xfId="47042"/>
    <cellStyle name="Обычный 7 7 11" xfId="47043"/>
    <cellStyle name="Обычный 7 7 11 2" xfId="47044"/>
    <cellStyle name="Обычный 7 7 12" xfId="47045"/>
    <cellStyle name="Обычный 7 7 12 2" xfId="47046"/>
    <cellStyle name="Обычный 7 7 13" xfId="47047"/>
    <cellStyle name="Обычный 7 7 13 2" xfId="47048"/>
    <cellStyle name="Обычный 7 7 14" xfId="47049"/>
    <cellStyle name="Обычный 7 7 14 2" xfId="47050"/>
    <cellStyle name="Обычный 7 7 15" xfId="47051"/>
    <cellStyle name="Обычный 7 7 15 2" xfId="47052"/>
    <cellStyle name="Обычный 7 7 16" xfId="47053"/>
    <cellStyle name="Обычный 7 7 16 2" xfId="47054"/>
    <cellStyle name="Обычный 7 7 17" xfId="47055"/>
    <cellStyle name="Обычный 7 7 17 2" xfId="47056"/>
    <cellStyle name="Обычный 7 7 18" xfId="47057"/>
    <cellStyle name="Обычный 7 7 18 2" xfId="47058"/>
    <cellStyle name="Обычный 7 7 19" xfId="47059"/>
    <cellStyle name="Обычный 7 7 19 2" xfId="47060"/>
    <cellStyle name="Обычный 7 7 2" xfId="47061"/>
    <cellStyle name="Обычный 7 7 2 10" xfId="47062"/>
    <cellStyle name="Обычный 7 7 2 10 2" xfId="47063"/>
    <cellStyle name="Обычный 7 7 2 11" xfId="47064"/>
    <cellStyle name="Обычный 7 7 2 11 2" xfId="47065"/>
    <cellStyle name="Обычный 7 7 2 12" xfId="47066"/>
    <cellStyle name="Обычный 7 7 2 12 2" xfId="47067"/>
    <cellStyle name="Обычный 7 7 2 13" xfId="47068"/>
    <cellStyle name="Обычный 7 7 2 13 2" xfId="47069"/>
    <cellStyle name="Обычный 7 7 2 14" xfId="47070"/>
    <cellStyle name="Обычный 7 7 2 14 2" xfId="47071"/>
    <cellStyle name="Обычный 7 7 2 15" xfId="47072"/>
    <cellStyle name="Обычный 7 7 2 15 2" xfId="47073"/>
    <cellStyle name="Обычный 7 7 2 16" xfId="47074"/>
    <cellStyle name="Обычный 7 7 2 16 2" xfId="47075"/>
    <cellStyle name="Обычный 7 7 2 17" xfId="47076"/>
    <cellStyle name="Обычный 7 7 2 17 2" xfId="47077"/>
    <cellStyle name="Обычный 7 7 2 18" xfId="47078"/>
    <cellStyle name="Обычный 7 7 2 18 2" xfId="47079"/>
    <cellStyle name="Обычный 7 7 2 19" xfId="47080"/>
    <cellStyle name="Обычный 7 7 2 19 2" xfId="47081"/>
    <cellStyle name="Обычный 7 7 2 2" xfId="47082"/>
    <cellStyle name="Обычный 7 7 2 2 2" xfId="47083"/>
    <cellStyle name="Обычный 7 7 2 20" xfId="47084"/>
    <cellStyle name="Обычный 7 7 2 20 2" xfId="47085"/>
    <cellStyle name="Обычный 7 7 2 21" xfId="47086"/>
    <cellStyle name="Обычный 7 7 2 21 2" xfId="47087"/>
    <cellStyle name="Обычный 7 7 2 22" xfId="47088"/>
    <cellStyle name="Обычный 7 7 2 22 2" xfId="47089"/>
    <cellStyle name="Обычный 7 7 2 23" xfId="47090"/>
    <cellStyle name="Обычный 7 7 2 23 2" xfId="47091"/>
    <cellStyle name="Обычный 7 7 2 24" xfId="47092"/>
    <cellStyle name="Обычный 7 7 2 24 2" xfId="47093"/>
    <cellStyle name="Обычный 7 7 2 25" xfId="47094"/>
    <cellStyle name="Обычный 7 7 2 25 2" xfId="47095"/>
    <cellStyle name="Обычный 7 7 2 26" xfId="47096"/>
    <cellStyle name="Обычный 7 7 2 26 2" xfId="47097"/>
    <cellStyle name="Обычный 7 7 2 27" xfId="47098"/>
    <cellStyle name="Обычный 7 7 2 27 2" xfId="47099"/>
    <cellStyle name="Обычный 7 7 2 28" xfId="47100"/>
    <cellStyle name="Обычный 7 7 2 28 2" xfId="47101"/>
    <cellStyle name="Обычный 7 7 2 29" xfId="47102"/>
    <cellStyle name="Обычный 7 7 2 29 2" xfId="47103"/>
    <cellStyle name="Обычный 7 7 2 3" xfId="47104"/>
    <cellStyle name="Обычный 7 7 2 3 2" xfId="47105"/>
    <cellStyle name="Обычный 7 7 2 30" xfId="47106"/>
    <cellStyle name="Обычный 7 7 2 30 2" xfId="47107"/>
    <cellStyle name="Обычный 7 7 2 31" xfId="47108"/>
    <cellStyle name="Обычный 7 7 2 31 2" xfId="47109"/>
    <cellStyle name="Обычный 7 7 2 32" xfId="47110"/>
    <cellStyle name="Обычный 7 7 2 32 2" xfId="47111"/>
    <cellStyle name="Обычный 7 7 2 33" xfId="47112"/>
    <cellStyle name="Обычный 7 7 2 33 2" xfId="47113"/>
    <cellStyle name="Обычный 7 7 2 34" xfId="47114"/>
    <cellStyle name="Обычный 7 7 2 34 2" xfId="47115"/>
    <cellStyle name="Обычный 7 7 2 35" xfId="47116"/>
    <cellStyle name="Обычный 7 7 2 4" xfId="47117"/>
    <cellStyle name="Обычный 7 7 2 4 2" xfId="47118"/>
    <cellStyle name="Обычный 7 7 2 5" xfId="47119"/>
    <cellStyle name="Обычный 7 7 2 5 2" xfId="47120"/>
    <cellStyle name="Обычный 7 7 2 6" xfId="47121"/>
    <cellStyle name="Обычный 7 7 2 6 2" xfId="47122"/>
    <cellStyle name="Обычный 7 7 2 7" xfId="47123"/>
    <cellStyle name="Обычный 7 7 2 7 2" xfId="47124"/>
    <cellStyle name="Обычный 7 7 2 8" xfId="47125"/>
    <cellStyle name="Обычный 7 7 2 8 2" xfId="47126"/>
    <cellStyle name="Обычный 7 7 2 9" xfId="47127"/>
    <cellStyle name="Обычный 7 7 2 9 2" xfId="47128"/>
    <cellStyle name="Обычный 7 7 20" xfId="47129"/>
    <cellStyle name="Обычный 7 7 20 2" xfId="47130"/>
    <cellStyle name="Обычный 7 7 21" xfId="47131"/>
    <cellStyle name="Обычный 7 7 21 2" xfId="47132"/>
    <cellStyle name="Обычный 7 7 22" xfId="47133"/>
    <cellStyle name="Обычный 7 7 22 2" xfId="47134"/>
    <cellStyle name="Обычный 7 7 23" xfId="47135"/>
    <cellStyle name="Обычный 7 7 23 2" xfId="47136"/>
    <cellStyle name="Обычный 7 7 24" xfId="47137"/>
    <cellStyle name="Обычный 7 7 24 2" xfId="47138"/>
    <cellStyle name="Обычный 7 7 25" xfId="47139"/>
    <cellStyle name="Обычный 7 7 25 2" xfId="47140"/>
    <cellStyle name="Обычный 7 7 26" xfId="47141"/>
    <cellStyle name="Обычный 7 7 26 2" xfId="47142"/>
    <cellStyle name="Обычный 7 7 27" xfId="47143"/>
    <cellStyle name="Обычный 7 7 27 2" xfId="47144"/>
    <cellStyle name="Обычный 7 7 28" xfId="47145"/>
    <cellStyle name="Обычный 7 7 28 2" xfId="47146"/>
    <cellStyle name="Обычный 7 7 29" xfId="47147"/>
    <cellStyle name="Обычный 7 7 29 2" xfId="47148"/>
    <cellStyle name="Обычный 7 7 3" xfId="47149"/>
    <cellStyle name="Обычный 7 7 3 2" xfId="47150"/>
    <cellStyle name="Обычный 7 7 30" xfId="47151"/>
    <cellStyle name="Обычный 7 7 30 2" xfId="47152"/>
    <cellStyle name="Обычный 7 7 31" xfId="47153"/>
    <cellStyle name="Обычный 7 7 31 2" xfId="47154"/>
    <cellStyle name="Обычный 7 7 32" xfId="47155"/>
    <cellStyle name="Обычный 7 7 32 2" xfId="47156"/>
    <cellStyle name="Обычный 7 7 33" xfId="47157"/>
    <cellStyle name="Обычный 7 7 33 2" xfId="47158"/>
    <cellStyle name="Обычный 7 7 34" xfId="47159"/>
    <cellStyle name="Обычный 7 7 34 2" xfId="47160"/>
    <cellStyle name="Обычный 7 7 35" xfId="47161"/>
    <cellStyle name="Обычный 7 7 35 2" xfId="47162"/>
    <cellStyle name="Обычный 7 7 36" xfId="47163"/>
    <cellStyle name="Обычный 7 7 36 2" xfId="47164"/>
    <cellStyle name="Обычный 7 7 37" xfId="47165"/>
    <cellStyle name="Обычный 7 7 4" xfId="47166"/>
    <cellStyle name="Обычный 7 7 4 2" xfId="47167"/>
    <cellStyle name="Обычный 7 7 5" xfId="47168"/>
    <cellStyle name="Обычный 7 7 5 2" xfId="47169"/>
    <cellStyle name="Обычный 7 7 6" xfId="47170"/>
    <cellStyle name="Обычный 7 7 6 2" xfId="47171"/>
    <cellStyle name="Обычный 7 7 7" xfId="47172"/>
    <cellStyle name="Обычный 7 7 7 2" xfId="47173"/>
    <cellStyle name="Обычный 7 7 8" xfId="47174"/>
    <cellStyle name="Обычный 7 7 8 2" xfId="47175"/>
    <cellStyle name="Обычный 7 7 9" xfId="47176"/>
    <cellStyle name="Обычный 7 7 9 2" xfId="47177"/>
    <cellStyle name="Обычный 7 8" xfId="47178"/>
    <cellStyle name="Обычный 7 8 10" xfId="47179"/>
    <cellStyle name="Обычный 7 8 10 2" xfId="47180"/>
    <cellStyle name="Обычный 7 8 11" xfId="47181"/>
    <cellStyle name="Обычный 7 8 11 2" xfId="47182"/>
    <cellStyle name="Обычный 7 8 12" xfId="47183"/>
    <cellStyle name="Обычный 7 8 12 2" xfId="47184"/>
    <cellStyle name="Обычный 7 8 13" xfId="47185"/>
    <cellStyle name="Обычный 7 8 13 2" xfId="47186"/>
    <cellStyle name="Обычный 7 8 14" xfId="47187"/>
    <cellStyle name="Обычный 7 8 14 2" xfId="47188"/>
    <cellStyle name="Обычный 7 8 15" xfId="47189"/>
    <cellStyle name="Обычный 7 8 15 2" xfId="47190"/>
    <cellStyle name="Обычный 7 8 16" xfId="47191"/>
    <cellStyle name="Обычный 7 8 16 2" xfId="47192"/>
    <cellStyle name="Обычный 7 8 17" xfId="47193"/>
    <cellStyle name="Обычный 7 8 17 2" xfId="47194"/>
    <cellStyle name="Обычный 7 8 18" xfId="47195"/>
    <cellStyle name="Обычный 7 8 18 2" xfId="47196"/>
    <cellStyle name="Обычный 7 8 19" xfId="47197"/>
    <cellStyle name="Обычный 7 8 19 2" xfId="47198"/>
    <cellStyle name="Обычный 7 8 2" xfId="47199"/>
    <cellStyle name="Обычный 7 8 2 10" xfId="47200"/>
    <cellStyle name="Обычный 7 8 2 10 2" xfId="47201"/>
    <cellStyle name="Обычный 7 8 2 11" xfId="47202"/>
    <cellStyle name="Обычный 7 8 2 11 2" xfId="47203"/>
    <cellStyle name="Обычный 7 8 2 12" xfId="47204"/>
    <cellStyle name="Обычный 7 8 2 12 2" xfId="47205"/>
    <cellStyle name="Обычный 7 8 2 13" xfId="47206"/>
    <cellStyle name="Обычный 7 8 2 13 2" xfId="47207"/>
    <cellStyle name="Обычный 7 8 2 14" xfId="47208"/>
    <cellStyle name="Обычный 7 8 2 14 2" xfId="47209"/>
    <cellStyle name="Обычный 7 8 2 15" xfId="47210"/>
    <cellStyle name="Обычный 7 8 2 15 2" xfId="47211"/>
    <cellStyle name="Обычный 7 8 2 16" xfId="47212"/>
    <cellStyle name="Обычный 7 8 2 16 2" xfId="47213"/>
    <cellStyle name="Обычный 7 8 2 17" xfId="47214"/>
    <cellStyle name="Обычный 7 8 2 17 2" xfId="47215"/>
    <cellStyle name="Обычный 7 8 2 18" xfId="47216"/>
    <cellStyle name="Обычный 7 8 2 18 2" xfId="47217"/>
    <cellStyle name="Обычный 7 8 2 19" xfId="47218"/>
    <cellStyle name="Обычный 7 8 2 19 2" xfId="47219"/>
    <cellStyle name="Обычный 7 8 2 2" xfId="47220"/>
    <cellStyle name="Обычный 7 8 2 2 2" xfId="47221"/>
    <cellStyle name="Обычный 7 8 2 20" xfId="47222"/>
    <cellStyle name="Обычный 7 8 2 20 2" xfId="47223"/>
    <cellStyle name="Обычный 7 8 2 21" xfId="47224"/>
    <cellStyle name="Обычный 7 8 2 21 2" xfId="47225"/>
    <cellStyle name="Обычный 7 8 2 22" xfId="47226"/>
    <cellStyle name="Обычный 7 8 2 22 2" xfId="47227"/>
    <cellStyle name="Обычный 7 8 2 23" xfId="47228"/>
    <cellStyle name="Обычный 7 8 2 23 2" xfId="47229"/>
    <cellStyle name="Обычный 7 8 2 24" xfId="47230"/>
    <cellStyle name="Обычный 7 8 2 24 2" xfId="47231"/>
    <cellStyle name="Обычный 7 8 2 25" xfId="47232"/>
    <cellStyle name="Обычный 7 8 2 25 2" xfId="47233"/>
    <cellStyle name="Обычный 7 8 2 26" xfId="47234"/>
    <cellStyle name="Обычный 7 8 2 26 2" xfId="47235"/>
    <cellStyle name="Обычный 7 8 2 27" xfId="47236"/>
    <cellStyle name="Обычный 7 8 2 27 2" xfId="47237"/>
    <cellStyle name="Обычный 7 8 2 28" xfId="47238"/>
    <cellStyle name="Обычный 7 8 2 28 2" xfId="47239"/>
    <cellStyle name="Обычный 7 8 2 29" xfId="47240"/>
    <cellStyle name="Обычный 7 8 2 29 2" xfId="47241"/>
    <cellStyle name="Обычный 7 8 2 3" xfId="47242"/>
    <cellStyle name="Обычный 7 8 2 3 2" xfId="47243"/>
    <cellStyle name="Обычный 7 8 2 30" xfId="47244"/>
    <cellStyle name="Обычный 7 8 2 30 2" xfId="47245"/>
    <cellStyle name="Обычный 7 8 2 31" xfId="47246"/>
    <cellStyle name="Обычный 7 8 2 31 2" xfId="47247"/>
    <cellStyle name="Обычный 7 8 2 32" xfId="47248"/>
    <cellStyle name="Обычный 7 8 2 32 2" xfId="47249"/>
    <cellStyle name="Обычный 7 8 2 33" xfId="47250"/>
    <cellStyle name="Обычный 7 8 2 33 2" xfId="47251"/>
    <cellStyle name="Обычный 7 8 2 34" xfId="47252"/>
    <cellStyle name="Обычный 7 8 2 34 2" xfId="47253"/>
    <cellStyle name="Обычный 7 8 2 35" xfId="47254"/>
    <cellStyle name="Обычный 7 8 2 4" xfId="47255"/>
    <cellStyle name="Обычный 7 8 2 4 2" xfId="47256"/>
    <cellStyle name="Обычный 7 8 2 5" xfId="47257"/>
    <cellStyle name="Обычный 7 8 2 5 2" xfId="47258"/>
    <cellStyle name="Обычный 7 8 2 6" xfId="47259"/>
    <cellStyle name="Обычный 7 8 2 6 2" xfId="47260"/>
    <cellStyle name="Обычный 7 8 2 7" xfId="47261"/>
    <cellStyle name="Обычный 7 8 2 7 2" xfId="47262"/>
    <cellStyle name="Обычный 7 8 2 8" xfId="47263"/>
    <cellStyle name="Обычный 7 8 2 8 2" xfId="47264"/>
    <cellStyle name="Обычный 7 8 2 9" xfId="47265"/>
    <cellStyle name="Обычный 7 8 2 9 2" xfId="47266"/>
    <cellStyle name="Обычный 7 8 20" xfId="47267"/>
    <cellStyle name="Обычный 7 8 20 2" xfId="47268"/>
    <cellStyle name="Обычный 7 8 21" xfId="47269"/>
    <cellStyle name="Обычный 7 8 21 2" xfId="47270"/>
    <cellStyle name="Обычный 7 8 22" xfId="47271"/>
    <cellStyle name="Обычный 7 8 22 2" xfId="47272"/>
    <cellStyle name="Обычный 7 8 23" xfId="47273"/>
    <cellStyle name="Обычный 7 8 23 2" xfId="47274"/>
    <cellStyle name="Обычный 7 8 24" xfId="47275"/>
    <cellStyle name="Обычный 7 8 24 2" xfId="47276"/>
    <cellStyle name="Обычный 7 8 25" xfId="47277"/>
    <cellStyle name="Обычный 7 8 25 2" xfId="47278"/>
    <cellStyle name="Обычный 7 8 26" xfId="47279"/>
    <cellStyle name="Обычный 7 8 26 2" xfId="47280"/>
    <cellStyle name="Обычный 7 8 27" xfId="47281"/>
    <cellStyle name="Обычный 7 8 27 2" xfId="47282"/>
    <cellStyle name="Обычный 7 8 28" xfId="47283"/>
    <cellStyle name="Обычный 7 8 28 2" xfId="47284"/>
    <cellStyle name="Обычный 7 8 29" xfId="47285"/>
    <cellStyle name="Обычный 7 8 29 2" xfId="47286"/>
    <cellStyle name="Обычный 7 8 3" xfId="47287"/>
    <cellStyle name="Обычный 7 8 3 2" xfId="47288"/>
    <cellStyle name="Обычный 7 8 30" xfId="47289"/>
    <cellStyle name="Обычный 7 8 30 2" xfId="47290"/>
    <cellStyle name="Обычный 7 8 31" xfId="47291"/>
    <cellStyle name="Обычный 7 8 31 2" xfId="47292"/>
    <cellStyle name="Обычный 7 8 32" xfId="47293"/>
    <cellStyle name="Обычный 7 8 32 2" xfId="47294"/>
    <cellStyle name="Обычный 7 8 33" xfId="47295"/>
    <cellStyle name="Обычный 7 8 33 2" xfId="47296"/>
    <cellStyle name="Обычный 7 8 34" xfId="47297"/>
    <cellStyle name="Обычный 7 8 34 2" xfId="47298"/>
    <cellStyle name="Обычный 7 8 35" xfId="47299"/>
    <cellStyle name="Обычный 7 8 35 2" xfId="47300"/>
    <cellStyle name="Обычный 7 8 36" xfId="47301"/>
    <cellStyle name="Обычный 7 8 36 2" xfId="47302"/>
    <cellStyle name="Обычный 7 8 37" xfId="47303"/>
    <cellStyle name="Обычный 7 8 4" xfId="47304"/>
    <cellStyle name="Обычный 7 8 4 2" xfId="47305"/>
    <cellStyle name="Обычный 7 8 5" xfId="47306"/>
    <cellStyle name="Обычный 7 8 5 2" xfId="47307"/>
    <cellStyle name="Обычный 7 8 6" xfId="47308"/>
    <cellStyle name="Обычный 7 8 6 2" xfId="47309"/>
    <cellStyle name="Обычный 7 8 7" xfId="47310"/>
    <cellStyle name="Обычный 7 8 7 2" xfId="47311"/>
    <cellStyle name="Обычный 7 8 8" xfId="47312"/>
    <cellStyle name="Обычный 7 8 8 2" xfId="47313"/>
    <cellStyle name="Обычный 7 8 9" xfId="47314"/>
    <cellStyle name="Обычный 7 8 9 2" xfId="47315"/>
    <cellStyle name="Обычный 7 9" xfId="47316"/>
    <cellStyle name="Обычный 7 9 10" xfId="47317"/>
    <cellStyle name="Обычный 7 9 10 2" xfId="47318"/>
    <cellStyle name="Обычный 7 9 11" xfId="47319"/>
    <cellStyle name="Обычный 7 9 11 2" xfId="47320"/>
    <cellStyle name="Обычный 7 9 12" xfId="47321"/>
    <cellStyle name="Обычный 7 9 12 2" xfId="47322"/>
    <cellStyle name="Обычный 7 9 13" xfId="47323"/>
    <cellStyle name="Обычный 7 9 13 2" xfId="47324"/>
    <cellStyle name="Обычный 7 9 14" xfId="47325"/>
    <cellStyle name="Обычный 7 9 14 2" xfId="47326"/>
    <cellStyle name="Обычный 7 9 15" xfId="47327"/>
    <cellStyle name="Обычный 7 9 15 2" xfId="47328"/>
    <cellStyle name="Обычный 7 9 16" xfId="47329"/>
    <cellStyle name="Обычный 7 9 16 2" xfId="47330"/>
    <cellStyle name="Обычный 7 9 17" xfId="47331"/>
    <cellStyle name="Обычный 7 9 17 2" xfId="47332"/>
    <cellStyle name="Обычный 7 9 18" xfId="47333"/>
    <cellStyle name="Обычный 7 9 18 2" xfId="47334"/>
    <cellStyle name="Обычный 7 9 19" xfId="47335"/>
    <cellStyle name="Обычный 7 9 19 2" xfId="47336"/>
    <cellStyle name="Обычный 7 9 2" xfId="47337"/>
    <cellStyle name="Обычный 7 9 2 10" xfId="47338"/>
    <cellStyle name="Обычный 7 9 2 10 2" xfId="47339"/>
    <cellStyle name="Обычный 7 9 2 11" xfId="47340"/>
    <cellStyle name="Обычный 7 9 2 11 2" xfId="47341"/>
    <cellStyle name="Обычный 7 9 2 12" xfId="47342"/>
    <cellStyle name="Обычный 7 9 2 12 2" xfId="47343"/>
    <cellStyle name="Обычный 7 9 2 13" xfId="47344"/>
    <cellStyle name="Обычный 7 9 2 13 2" xfId="47345"/>
    <cellStyle name="Обычный 7 9 2 14" xfId="47346"/>
    <cellStyle name="Обычный 7 9 2 14 2" xfId="47347"/>
    <cellStyle name="Обычный 7 9 2 15" xfId="47348"/>
    <cellStyle name="Обычный 7 9 2 15 2" xfId="47349"/>
    <cellStyle name="Обычный 7 9 2 16" xfId="47350"/>
    <cellStyle name="Обычный 7 9 2 16 2" xfId="47351"/>
    <cellStyle name="Обычный 7 9 2 17" xfId="47352"/>
    <cellStyle name="Обычный 7 9 2 17 2" xfId="47353"/>
    <cellStyle name="Обычный 7 9 2 18" xfId="47354"/>
    <cellStyle name="Обычный 7 9 2 18 2" xfId="47355"/>
    <cellStyle name="Обычный 7 9 2 19" xfId="47356"/>
    <cellStyle name="Обычный 7 9 2 19 2" xfId="47357"/>
    <cellStyle name="Обычный 7 9 2 2" xfId="47358"/>
    <cellStyle name="Обычный 7 9 2 2 2" xfId="47359"/>
    <cellStyle name="Обычный 7 9 2 20" xfId="47360"/>
    <cellStyle name="Обычный 7 9 2 20 2" xfId="47361"/>
    <cellStyle name="Обычный 7 9 2 21" xfId="47362"/>
    <cellStyle name="Обычный 7 9 2 21 2" xfId="47363"/>
    <cellStyle name="Обычный 7 9 2 22" xfId="47364"/>
    <cellStyle name="Обычный 7 9 2 22 2" xfId="47365"/>
    <cellStyle name="Обычный 7 9 2 23" xfId="47366"/>
    <cellStyle name="Обычный 7 9 2 23 2" xfId="47367"/>
    <cellStyle name="Обычный 7 9 2 24" xfId="47368"/>
    <cellStyle name="Обычный 7 9 2 24 2" xfId="47369"/>
    <cellStyle name="Обычный 7 9 2 25" xfId="47370"/>
    <cellStyle name="Обычный 7 9 2 25 2" xfId="47371"/>
    <cellStyle name="Обычный 7 9 2 26" xfId="47372"/>
    <cellStyle name="Обычный 7 9 2 26 2" xfId="47373"/>
    <cellStyle name="Обычный 7 9 2 27" xfId="47374"/>
    <cellStyle name="Обычный 7 9 2 27 2" xfId="47375"/>
    <cellStyle name="Обычный 7 9 2 28" xfId="47376"/>
    <cellStyle name="Обычный 7 9 2 28 2" xfId="47377"/>
    <cellStyle name="Обычный 7 9 2 29" xfId="47378"/>
    <cellStyle name="Обычный 7 9 2 29 2" xfId="47379"/>
    <cellStyle name="Обычный 7 9 2 3" xfId="47380"/>
    <cellStyle name="Обычный 7 9 2 3 2" xfId="47381"/>
    <cellStyle name="Обычный 7 9 2 30" xfId="47382"/>
    <cellStyle name="Обычный 7 9 2 30 2" xfId="47383"/>
    <cellStyle name="Обычный 7 9 2 31" xfId="47384"/>
    <cellStyle name="Обычный 7 9 2 31 2" xfId="47385"/>
    <cellStyle name="Обычный 7 9 2 32" xfId="47386"/>
    <cellStyle name="Обычный 7 9 2 32 2" xfId="47387"/>
    <cellStyle name="Обычный 7 9 2 33" xfId="47388"/>
    <cellStyle name="Обычный 7 9 2 33 2" xfId="47389"/>
    <cellStyle name="Обычный 7 9 2 34" xfId="47390"/>
    <cellStyle name="Обычный 7 9 2 34 2" xfId="47391"/>
    <cellStyle name="Обычный 7 9 2 35" xfId="47392"/>
    <cellStyle name="Обычный 7 9 2 4" xfId="47393"/>
    <cellStyle name="Обычный 7 9 2 4 2" xfId="47394"/>
    <cellStyle name="Обычный 7 9 2 5" xfId="47395"/>
    <cellStyle name="Обычный 7 9 2 5 2" xfId="47396"/>
    <cellStyle name="Обычный 7 9 2 6" xfId="47397"/>
    <cellStyle name="Обычный 7 9 2 6 2" xfId="47398"/>
    <cellStyle name="Обычный 7 9 2 7" xfId="47399"/>
    <cellStyle name="Обычный 7 9 2 7 2" xfId="47400"/>
    <cellStyle name="Обычный 7 9 2 8" xfId="47401"/>
    <cellStyle name="Обычный 7 9 2 8 2" xfId="47402"/>
    <cellStyle name="Обычный 7 9 2 9" xfId="47403"/>
    <cellStyle name="Обычный 7 9 2 9 2" xfId="47404"/>
    <cellStyle name="Обычный 7 9 20" xfId="47405"/>
    <cellStyle name="Обычный 7 9 20 2" xfId="47406"/>
    <cellStyle name="Обычный 7 9 21" xfId="47407"/>
    <cellStyle name="Обычный 7 9 21 2" xfId="47408"/>
    <cellStyle name="Обычный 7 9 22" xfId="47409"/>
    <cellStyle name="Обычный 7 9 22 2" xfId="47410"/>
    <cellStyle name="Обычный 7 9 23" xfId="47411"/>
    <cellStyle name="Обычный 7 9 23 2" xfId="47412"/>
    <cellStyle name="Обычный 7 9 24" xfId="47413"/>
    <cellStyle name="Обычный 7 9 24 2" xfId="47414"/>
    <cellStyle name="Обычный 7 9 25" xfId="47415"/>
    <cellStyle name="Обычный 7 9 25 2" xfId="47416"/>
    <cellStyle name="Обычный 7 9 26" xfId="47417"/>
    <cellStyle name="Обычный 7 9 26 2" xfId="47418"/>
    <cellStyle name="Обычный 7 9 27" xfId="47419"/>
    <cellStyle name="Обычный 7 9 27 2" xfId="47420"/>
    <cellStyle name="Обычный 7 9 28" xfId="47421"/>
    <cellStyle name="Обычный 7 9 28 2" xfId="47422"/>
    <cellStyle name="Обычный 7 9 29" xfId="47423"/>
    <cellStyle name="Обычный 7 9 29 2" xfId="47424"/>
    <cellStyle name="Обычный 7 9 3" xfId="47425"/>
    <cellStyle name="Обычный 7 9 3 2" xfId="47426"/>
    <cellStyle name="Обычный 7 9 30" xfId="47427"/>
    <cellStyle name="Обычный 7 9 30 2" xfId="47428"/>
    <cellStyle name="Обычный 7 9 31" xfId="47429"/>
    <cellStyle name="Обычный 7 9 31 2" xfId="47430"/>
    <cellStyle name="Обычный 7 9 32" xfId="47431"/>
    <cellStyle name="Обычный 7 9 32 2" xfId="47432"/>
    <cellStyle name="Обычный 7 9 33" xfId="47433"/>
    <cellStyle name="Обычный 7 9 33 2" xfId="47434"/>
    <cellStyle name="Обычный 7 9 34" xfId="47435"/>
    <cellStyle name="Обычный 7 9 34 2" xfId="47436"/>
    <cellStyle name="Обычный 7 9 35" xfId="47437"/>
    <cellStyle name="Обычный 7 9 35 2" xfId="47438"/>
    <cellStyle name="Обычный 7 9 36" xfId="47439"/>
    <cellStyle name="Обычный 7 9 36 2" xfId="47440"/>
    <cellStyle name="Обычный 7 9 37" xfId="47441"/>
    <cellStyle name="Обычный 7 9 4" xfId="47442"/>
    <cellStyle name="Обычный 7 9 4 2" xfId="47443"/>
    <cellStyle name="Обычный 7 9 5" xfId="47444"/>
    <cellStyle name="Обычный 7 9 5 2" xfId="47445"/>
    <cellStyle name="Обычный 7 9 6" xfId="47446"/>
    <cellStyle name="Обычный 7 9 6 2" xfId="47447"/>
    <cellStyle name="Обычный 7 9 7" xfId="47448"/>
    <cellStyle name="Обычный 7 9 7 2" xfId="47449"/>
    <cellStyle name="Обычный 7 9 8" xfId="47450"/>
    <cellStyle name="Обычный 7 9 8 2" xfId="47451"/>
    <cellStyle name="Обычный 7 9 9" xfId="47452"/>
    <cellStyle name="Обычный 7 9 9 2" xfId="47453"/>
    <cellStyle name="Обычный 70" xfId="47454"/>
    <cellStyle name="Обычный 71" xfId="47455"/>
    <cellStyle name="Обычный 72" xfId="47456"/>
    <cellStyle name="Обычный 73" xfId="47457"/>
    <cellStyle name="Обычный 74" xfId="47458"/>
    <cellStyle name="Обычный 75" xfId="47459"/>
    <cellStyle name="Обычный 76" xfId="47460"/>
    <cellStyle name="Обычный 77" xfId="47461"/>
    <cellStyle name="Обычный 78" xfId="47462"/>
    <cellStyle name="Обычный 79" xfId="47463"/>
    <cellStyle name="Обычный 8" xfId="47464"/>
    <cellStyle name="Обычный 8 10" xfId="47465"/>
    <cellStyle name="Обычный 8 11" xfId="47466"/>
    <cellStyle name="Обычный 8 12" xfId="47467"/>
    <cellStyle name="Обычный 8 2" xfId="47468"/>
    <cellStyle name="Обычный 8 2 10" xfId="47469"/>
    <cellStyle name="Обычный 8 2 10 2" xfId="47470"/>
    <cellStyle name="Обычный 8 2 11" xfId="47471"/>
    <cellStyle name="Обычный 8 2 11 2" xfId="47472"/>
    <cellStyle name="Обычный 8 2 12" xfId="47473"/>
    <cellStyle name="Обычный 8 2 12 2" xfId="47474"/>
    <cellStyle name="Обычный 8 2 13" xfId="47475"/>
    <cellStyle name="Обычный 8 2 13 2" xfId="47476"/>
    <cellStyle name="Обычный 8 2 14" xfId="47477"/>
    <cellStyle name="Обычный 8 2 14 2" xfId="47478"/>
    <cellStyle name="Обычный 8 2 15" xfId="47479"/>
    <cellStyle name="Обычный 8 2 15 2" xfId="47480"/>
    <cellStyle name="Обычный 8 2 16" xfId="47481"/>
    <cellStyle name="Обычный 8 2 16 2" xfId="47482"/>
    <cellStyle name="Обычный 8 2 17" xfId="47483"/>
    <cellStyle name="Обычный 8 2 17 2" xfId="47484"/>
    <cellStyle name="Обычный 8 2 18" xfId="47485"/>
    <cellStyle name="Обычный 8 2 18 2" xfId="47486"/>
    <cellStyle name="Обычный 8 2 19" xfId="47487"/>
    <cellStyle name="Обычный 8 2 19 2" xfId="47488"/>
    <cellStyle name="Обычный 8 2 2" xfId="47489"/>
    <cellStyle name="Обычный 8 2 2 10" xfId="47490"/>
    <cellStyle name="Обычный 8 2 2 10 2" xfId="47491"/>
    <cellStyle name="Обычный 8 2 2 11" xfId="47492"/>
    <cellStyle name="Обычный 8 2 2 11 2" xfId="47493"/>
    <cellStyle name="Обычный 8 2 2 12" xfId="47494"/>
    <cellStyle name="Обычный 8 2 2 12 2" xfId="47495"/>
    <cellStyle name="Обычный 8 2 2 13" xfId="47496"/>
    <cellStyle name="Обычный 8 2 2 13 2" xfId="47497"/>
    <cellStyle name="Обычный 8 2 2 14" xfId="47498"/>
    <cellStyle name="Обычный 8 2 2 14 2" xfId="47499"/>
    <cellStyle name="Обычный 8 2 2 15" xfId="47500"/>
    <cellStyle name="Обычный 8 2 2 15 2" xfId="47501"/>
    <cellStyle name="Обычный 8 2 2 16" xfId="47502"/>
    <cellStyle name="Обычный 8 2 2 16 2" xfId="47503"/>
    <cellStyle name="Обычный 8 2 2 17" xfId="47504"/>
    <cellStyle name="Обычный 8 2 2 17 2" xfId="47505"/>
    <cellStyle name="Обычный 8 2 2 18" xfId="47506"/>
    <cellStyle name="Обычный 8 2 2 18 2" xfId="47507"/>
    <cellStyle name="Обычный 8 2 2 19" xfId="47508"/>
    <cellStyle name="Обычный 8 2 2 19 2" xfId="47509"/>
    <cellStyle name="Обычный 8 2 2 2" xfId="47510"/>
    <cellStyle name="Обычный 8 2 2 2 10" xfId="47511"/>
    <cellStyle name="Обычный 8 2 2 2 10 2" xfId="47512"/>
    <cellStyle name="Обычный 8 2 2 2 11" xfId="47513"/>
    <cellStyle name="Обычный 8 2 2 2 11 2" xfId="47514"/>
    <cellStyle name="Обычный 8 2 2 2 12" xfId="47515"/>
    <cellStyle name="Обычный 8 2 2 2 12 2" xfId="47516"/>
    <cellStyle name="Обычный 8 2 2 2 13" xfId="47517"/>
    <cellStyle name="Обычный 8 2 2 2 13 2" xfId="47518"/>
    <cellStyle name="Обычный 8 2 2 2 14" xfId="47519"/>
    <cellStyle name="Обычный 8 2 2 2 14 2" xfId="47520"/>
    <cellStyle name="Обычный 8 2 2 2 15" xfId="47521"/>
    <cellStyle name="Обычный 8 2 2 2 15 2" xfId="47522"/>
    <cellStyle name="Обычный 8 2 2 2 16" xfId="47523"/>
    <cellStyle name="Обычный 8 2 2 2 16 2" xfId="47524"/>
    <cellStyle name="Обычный 8 2 2 2 17" xfId="47525"/>
    <cellStyle name="Обычный 8 2 2 2 17 2" xfId="47526"/>
    <cellStyle name="Обычный 8 2 2 2 18" xfId="47527"/>
    <cellStyle name="Обычный 8 2 2 2 18 2" xfId="47528"/>
    <cellStyle name="Обычный 8 2 2 2 19" xfId="47529"/>
    <cellStyle name="Обычный 8 2 2 2 19 2" xfId="47530"/>
    <cellStyle name="Обычный 8 2 2 2 2" xfId="47531"/>
    <cellStyle name="Обычный 8 2 2 2 2 10" xfId="47532"/>
    <cellStyle name="Обычный 8 2 2 2 2 10 2" xfId="47533"/>
    <cellStyle name="Обычный 8 2 2 2 2 11" xfId="47534"/>
    <cellStyle name="Обычный 8 2 2 2 2 11 2" xfId="47535"/>
    <cellStyle name="Обычный 8 2 2 2 2 12" xfId="47536"/>
    <cellStyle name="Обычный 8 2 2 2 2 12 2" xfId="47537"/>
    <cellStyle name="Обычный 8 2 2 2 2 13" xfId="47538"/>
    <cellStyle name="Обычный 8 2 2 2 2 13 2" xfId="47539"/>
    <cellStyle name="Обычный 8 2 2 2 2 14" xfId="47540"/>
    <cellStyle name="Обычный 8 2 2 2 2 14 2" xfId="47541"/>
    <cellStyle name="Обычный 8 2 2 2 2 15" xfId="47542"/>
    <cellStyle name="Обычный 8 2 2 2 2 15 2" xfId="47543"/>
    <cellStyle name="Обычный 8 2 2 2 2 16" xfId="47544"/>
    <cellStyle name="Обычный 8 2 2 2 2 16 2" xfId="47545"/>
    <cellStyle name="Обычный 8 2 2 2 2 17" xfId="47546"/>
    <cellStyle name="Обычный 8 2 2 2 2 17 2" xfId="47547"/>
    <cellStyle name="Обычный 8 2 2 2 2 18" xfId="47548"/>
    <cellStyle name="Обычный 8 2 2 2 2 18 2" xfId="47549"/>
    <cellStyle name="Обычный 8 2 2 2 2 19" xfId="47550"/>
    <cellStyle name="Обычный 8 2 2 2 2 19 2" xfId="47551"/>
    <cellStyle name="Обычный 8 2 2 2 2 2" xfId="47552"/>
    <cellStyle name="Обычный 8 2 2 2 2 2 2" xfId="47553"/>
    <cellStyle name="Обычный 8 2 2 2 2 20" xfId="47554"/>
    <cellStyle name="Обычный 8 2 2 2 2 20 2" xfId="47555"/>
    <cellStyle name="Обычный 8 2 2 2 2 21" xfId="47556"/>
    <cellStyle name="Обычный 8 2 2 2 2 21 2" xfId="47557"/>
    <cellStyle name="Обычный 8 2 2 2 2 22" xfId="47558"/>
    <cellStyle name="Обычный 8 2 2 2 2 22 2" xfId="47559"/>
    <cellStyle name="Обычный 8 2 2 2 2 23" xfId="47560"/>
    <cellStyle name="Обычный 8 2 2 2 2 23 2" xfId="47561"/>
    <cellStyle name="Обычный 8 2 2 2 2 24" xfId="47562"/>
    <cellStyle name="Обычный 8 2 2 2 2 24 2" xfId="47563"/>
    <cellStyle name="Обычный 8 2 2 2 2 25" xfId="47564"/>
    <cellStyle name="Обычный 8 2 2 2 2 25 2" xfId="47565"/>
    <cellStyle name="Обычный 8 2 2 2 2 26" xfId="47566"/>
    <cellStyle name="Обычный 8 2 2 2 2 26 2" xfId="47567"/>
    <cellStyle name="Обычный 8 2 2 2 2 27" xfId="47568"/>
    <cellStyle name="Обычный 8 2 2 2 2 27 2" xfId="47569"/>
    <cellStyle name="Обычный 8 2 2 2 2 28" xfId="47570"/>
    <cellStyle name="Обычный 8 2 2 2 2 28 2" xfId="47571"/>
    <cellStyle name="Обычный 8 2 2 2 2 29" xfId="47572"/>
    <cellStyle name="Обычный 8 2 2 2 2 29 2" xfId="47573"/>
    <cellStyle name="Обычный 8 2 2 2 2 3" xfId="47574"/>
    <cellStyle name="Обычный 8 2 2 2 2 3 2" xfId="47575"/>
    <cellStyle name="Обычный 8 2 2 2 2 30" xfId="47576"/>
    <cellStyle name="Обычный 8 2 2 2 2 30 2" xfId="47577"/>
    <cellStyle name="Обычный 8 2 2 2 2 31" xfId="47578"/>
    <cellStyle name="Обычный 8 2 2 2 2 31 2" xfId="47579"/>
    <cellStyle name="Обычный 8 2 2 2 2 32" xfId="47580"/>
    <cellStyle name="Обычный 8 2 2 2 2 32 2" xfId="47581"/>
    <cellStyle name="Обычный 8 2 2 2 2 33" xfId="47582"/>
    <cellStyle name="Обычный 8 2 2 2 2 33 2" xfId="47583"/>
    <cellStyle name="Обычный 8 2 2 2 2 34" xfId="47584"/>
    <cellStyle name="Обычный 8 2 2 2 2 34 2" xfId="47585"/>
    <cellStyle name="Обычный 8 2 2 2 2 35" xfId="47586"/>
    <cellStyle name="Обычный 8 2 2 2 2 4" xfId="47587"/>
    <cellStyle name="Обычный 8 2 2 2 2 4 2" xfId="47588"/>
    <cellStyle name="Обычный 8 2 2 2 2 5" xfId="47589"/>
    <cellStyle name="Обычный 8 2 2 2 2 5 2" xfId="47590"/>
    <cellStyle name="Обычный 8 2 2 2 2 6" xfId="47591"/>
    <cellStyle name="Обычный 8 2 2 2 2 6 2" xfId="47592"/>
    <cellStyle name="Обычный 8 2 2 2 2 7" xfId="47593"/>
    <cellStyle name="Обычный 8 2 2 2 2 7 2" xfId="47594"/>
    <cellStyle name="Обычный 8 2 2 2 2 8" xfId="47595"/>
    <cellStyle name="Обычный 8 2 2 2 2 8 2" xfId="47596"/>
    <cellStyle name="Обычный 8 2 2 2 2 9" xfId="47597"/>
    <cellStyle name="Обычный 8 2 2 2 2 9 2" xfId="47598"/>
    <cellStyle name="Обычный 8 2 2 2 20" xfId="47599"/>
    <cellStyle name="Обычный 8 2 2 2 20 2" xfId="47600"/>
    <cellStyle name="Обычный 8 2 2 2 21" xfId="47601"/>
    <cellStyle name="Обычный 8 2 2 2 21 2" xfId="47602"/>
    <cellStyle name="Обычный 8 2 2 2 22" xfId="47603"/>
    <cellStyle name="Обычный 8 2 2 2 22 2" xfId="47604"/>
    <cellStyle name="Обычный 8 2 2 2 23" xfId="47605"/>
    <cellStyle name="Обычный 8 2 2 2 23 2" xfId="47606"/>
    <cellStyle name="Обычный 8 2 2 2 24" xfId="47607"/>
    <cellStyle name="Обычный 8 2 2 2 24 2" xfId="47608"/>
    <cellStyle name="Обычный 8 2 2 2 25" xfId="47609"/>
    <cellStyle name="Обычный 8 2 2 2 25 2" xfId="47610"/>
    <cellStyle name="Обычный 8 2 2 2 26" xfId="47611"/>
    <cellStyle name="Обычный 8 2 2 2 26 2" xfId="47612"/>
    <cellStyle name="Обычный 8 2 2 2 27" xfId="47613"/>
    <cellStyle name="Обычный 8 2 2 2 27 2" xfId="47614"/>
    <cellStyle name="Обычный 8 2 2 2 28" xfId="47615"/>
    <cellStyle name="Обычный 8 2 2 2 28 2" xfId="47616"/>
    <cellStyle name="Обычный 8 2 2 2 29" xfId="47617"/>
    <cellStyle name="Обычный 8 2 2 2 29 2" xfId="47618"/>
    <cellStyle name="Обычный 8 2 2 2 3" xfId="47619"/>
    <cellStyle name="Обычный 8 2 2 2 3 2" xfId="47620"/>
    <cellStyle name="Обычный 8 2 2 2 30" xfId="47621"/>
    <cellStyle name="Обычный 8 2 2 2 30 2" xfId="47622"/>
    <cellStyle name="Обычный 8 2 2 2 31" xfId="47623"/>
    <cellStyle name="Обычный 8 2 2 2 31 2" xfId="47624"/>
    <cellStyle name="Обычный 8 2 2 2 32" xfId="47625"/>
    <cellStyle name="Обычный 8 2 2 2 32 2" xfId="47626"/>
    <cellStyle name="Обычный 8 2 2 2 33" xfId="47627"/>
    <cellStyle name="Обычный 8 2 2 2 33 2" xfId="47628"/>
    <cellStyle name="Обычный 8 2 2 2 34" xfId="47629"/>
    <cellStyle name="Обычный 8 2 2 2 34 2" xfId="47630"/>
    <cellStyle name="Обычный 8 2 2 2 35" xfId="47631"/>
    <cellStyle name="Обычный 8 2 2 2 35 2" xfId="47632"/>
    <cellStyle name="Обычный 8 2 2 2 36" xfId="47633"/>
    <cellStyle name="Обычный 8 2 2 2 36 2" xfId="47634"/>
    <cellStyle name="Обычный 8 2 2 2 37" xfId="47635"/>
    <cellStyle name="Обычный 8 2 2 2 4" xfId="47636"/>
    <cellStyle name="Обычный 8 2 2 2 4 2" xfId="47637"/>
    <cellStyle name="Обычный 8 2 2 2 5" xfId="47638"/>
    <cellStyle name="Обычный 8 2 2 2 5 2" xfId="47639"/>
    <cellStyle name="Обычный 8 2 2 2 6" xfId="47640"/>
    <cellStyle name="Обычный 8 2 2 2 6 2" xfId="47641"/>
    <cellStyle name="Обычный 8 2 2 2 7" xfId="47642"/>
    <cellStyle name="Обычный 8 2 2 2 7 2" xfId="47643"/>
    <cellStyle name="Обычный 8 2 2 2 8" xfId="47644"/>
    <cellStyle name="Обычный 8 2 2 2 8 2" xfId="47645"/>
    <cellStyle name="Обычный 8 2 2 2 9" xfId="47646"/>
    <cellStyle name="Обычный 8 2 2 2 9 2" xfId="47647"/>
    <cellStyle name="Обычный 8 2 2 20" xfId="47648"/>
    <cellStyle name="Обычный 8 2 2 20 2" xfId="47649"/>
    <cellStyle name="Обычный 8 2 2 21" xfId="47650"/>
    <cellStyle name="Обычный 8 2 2 21 2" xfId="47651"/>
    <cellStyle name="Обычный 8 2 2 22" xfId="47652"/>
    <cellStyle name="Обычный 8 2 2 22 2" xfId="47653"/>
    <cellStyle name="Обычный 8 2 2 23" xfId="47654"/>
    <cellStyle name="Обычный 8 2 2 23 2" xfId="47655"/>
    <cellStyle name="Обычный 8 2 2 24" xfId="47656"/>
    <cellStyle name="Обычный 8 2 2 24 2" xfId="47657"/>
    <cellStyle name="Обычный 8 2 2 25" xfId="47658"/>
    <cellStyle name="Обычный 8 2 2 25 2" xfId="47659"/>
    <cellStyle name="Обычный 8 2 2 26" xfId="47660"/>
    <cellStyle name="Обычный 8 2 2 26 2" xfId="47661"/>
    <cellStyle name="Обычный 8 2 2 27" xfId="47662"/>
    <cellStyle name="Обычный 8 2 2 27 2" xfId="47663"/>
    <cellStyle name="Обычный 8 2 2 28" xfId="47664"/>
    <cellStyle name="Обычный 8 2 2 28 2" xfId="47665"/>
    <cellStyle name="Обычный 8 2 2 29" xfId="47666"/>
    <cellStyle name="Обычный 8 2 2 29 2" xfId="47667"/>
    <cellStyle name="Обычный 8 2 2 3" xfId="47668"/>
    <cellStyle name="Обычный 8 2 2 3 10" xfId="47669"/>
    <cellStyle name="Обычный 8 2 2 3 10 2" xfId="47670"/>
    <cellStyle name="Обычный 8 2 2 3 11" xfId="47671"/>
    <cellStyle name="Обычный 8 2 2 3 11 2" xfId="47672"/>
    <cellStyle name="Обычный 8 2 2 3 12" xfId="47673"/>
    <cellStyle name="Обычный 8 2 2 3 12 2" xfId="47674"/>
    <cellStyle name="Обычный 8 2 2 3 13" xfId="47675"/>
    <cellStyle name="Обычный 8 2 2 3 13 2" xfId="47676"/>
    <cellStyle name="Обычный 8 2 2 3 14" xfId="47677"/>
    <cellStyle name="Обычный 8 2 2 3 14 2" xfId="47678"/>
    <cellStyle name="Обычный 8 2 2 3 15" xfId="47679"/>
    <cellStyle name="Обычный 8 2 2 3 15 2" xfId="47680"/>
    <cellStyle name="Обычный 8 2 2 3 16" xfId="47681"/>
    <cellStyle name="Обычный 8 2 2 3 16 2" xfId="47682"/>
    <cellStyle name="Обычный 8 2 2 3 17" xfId="47683"/>
    <cellStyle name="Обычный 8 2 2 3 17 2" xfId="47684"/>
    <cellStyle name="Обычный 8 2 2 3 18" xfId="47685"/>
    <cellStyle name="Обычный 8 2 2 3 18 2" xfId="47686"/>
    <cellStyle name="Обычный 8 2 2 3 19" xfId="47687"/>
    <cellStyle name="Обычный 8 2 2 3 19 2" xfId="47688"/>
    <cellStyle name="Обычный 8 2 2 3 2" xfId="47689"/>
    <cellStyle name="Обычный 8 2 2 3 2 2" xfId="47690"/>
    <cellStyle name="Обычный 8 2 2 3 20" xfId="47691"/>
    <cellStyle name="Обычный 8 2 2 3 20 2" xfId="47692"/>
    <cellStyle name="Обычный 8 2 2 3 21" xfId="47693"/>
    <cellStyle name="Обычный 8 2 2 3 21 2" xfId="47694"/>
    <cellStyle name="Обычный 8 2 2 3 22" xfId="47695"/>
    <cellStyle name="Обычный 8 2 2 3 22 2" xfId="47696"/>
    <cellStyle name="Обычный 8 2 2 3 23" xfId="47697"/>
    <cellStyle name="Обычный 8 2 2 3 23 2" xfId="47698"/>
    <cellStyle name="Обычный 8 2 2 3 24" xfId="47699"/>
    <cellStyle name="Обычный 8 2 2 3 24 2" xfId="47700"/>
    <cellStyle name="Обычный 8 2 2 3 25" xfId="47701"/>
    <cellStyle name="Обычный 8 2 2 3 25 2" xfId="47702"/>
    <cellStyle name="Обычный 8 2 2 3 26" xfId="47703"/>
    <cellStyle name="Обычный 8 2 2 3 26 2" xfId="47704"/>
    <cellStyle name="Обычный 8 2 2 3 27" xfId="47705"/>
    <cellStyle name="Обычный 8 2 2 3 27 2" xfId="47706"/>
    <cellStyle name="Обычный 8 2 2 3 28" xfId="47707"/>
    <cellStyle name="Обычный 8 2 2 3 28 2" xfId="47708"/>
    <cellStyle name="Обычный 8 2 2 3 29" xfId="47709"/>
    <cellStyle name="Обычный 8 2 2 3 29 2" xfId="47710"/>
    <cellStyle name="Обычный 8 2 2 3 3" xfId="47711"/>
    <cellStyle name="Обычный 8 2 2 3 3 2" xfId="47712"/>
    <cellStyle name="Обычный 8 2 2 3 30" xfId="47713"/>
    <cellStyle name="Обычный 8 2 2 3 30 2" xfId="47714"/>
    <cellStyle name="Обычный 8 2 2 3 31" xfId="47715"/>
    <cellStyle name="Обычный 8 2 2 3 31 2" xfId="47716"/>
    <cellStyle name="Обычный 8 2 2 3 32" xfId="47717"/>
    <cellStyle name="Обычный 8 2 2 3 32 2" xfId="47718"/>
    <cellStyle name="Обычный 8 2 2 3 33" xfId="47719"/>
    <cellStyle name="Обычный 8 2 2 3 33 2" xfId="47720"/>
    <cellStyle name="Обычный 8 2 2 3 34" xfId="47721"/>
    <cellStyle name="Обычный 8 2 2 3 34 2" xfId="47722"/>
    <cellStyle name="Обычный 8 2 2 3 35" xfId="47723"/>
    <cellStyle name="Обычный 8 2 2 3 4" xfId="47724"/>
    <cellStyle name="Обычный 8 2 2 3 4 2" xfId="47725"/>
    <cellStyle name="Обычный 8 2 2 3 5" xfId="47726"/>
    <cellStyle name="Обычный 8 2 2 3 5 2" xfId="47727"/>
    <cellStyle name="Обычный 8 2 2 3 6" xfId="47728"/>
    <cellStyle name="Обычный 8 2 2 3 6 2" xfId="47729"/>
    <cellStyle name="Обычный 8 2 2 3 7" xfId="47730"/>
    <cellStyle name="Обычный 8 2 2 3 7 2" xfId="47731"/>
    <cellStyle name="Обычный 8 2 2 3 8" xfId="47732"/>
    <cellStyle name="Обычный 8 2 2 3 8 2" xfId="47733"/>
    <cellStyle name="Обычный 8 2 2 3 9" xfId="47734"/>
    <cellStyle name="Обычный 8 2 2 3 9 2" xfId="47735"/>
    <cellStyle name="Обычный 8 2 2 30" xfId="47736"/>
    <cellStyle name="Обычный 8 2 2 30 2" xfId="47737"/>
    <cellStyle name="Обычный 8 2 2 31" xfId="47738"/>
    <cellStyle name="Обычный 8 2 2 31 2" xfId="47739"/>
    <cellStyle name="Обычный 8 2 2 32" xfId="47740"/>
    <cellStyle name="Обычный 8 2 2 32 2" xfId="47741"/>
    <cellStyle name="Обычный 8 2 2 33" xfId="47742"/>
    <cellStyle name="Обычный 8 2 2 33 2" xfId="47743"/>
    <cellStyle name="Обычный 8 2 2 34" xfId="47744"/>
    <cellStyle name="Обычный 8 2 2 34 2" xfId="47745"/>
    <cellStyle name="Обычный 8 2 2 35" xfId="47746"/>
    <cellStyle name="Обычный 8 2 2 35 2" xfId="47747"/>
    <cellStyle name="Обычный 8 2 2 36" xfId="47748"/>
    <cellStyle name="Обычный 8 2 2 36 2" xfId="47749"/>
    <cellStyle name="Обычный 8 2 2 37" xfId="47750"/>
    <cellStyle name="Обычный 8 2 2 37 2" xfId="47751"/>
    <cellStyle name="Обычный 8 2 2 38" xfId="47752"/>
    <cellStyle name="Обычный 8 2 2 4" xfId="47753"/>
    <cellStyle name="Обычный 8 2 2 4 2" xfId="47754"/>
    <cellStyle name="Обычный 8 2 2 5" xfId="47755"/>
    <cellStyle name="Обычный 8 2 2 5 2" xfId="47756"/>
    <cellStyle name="Обычный 8 2 2 6" xfId="47757"/>
    <cellStyle name="Обычный 8 2 2 6 2" xfId="47758"/>
    <cellStyle name="Обычный 8 2 2 7" xfId="47759"/>
    <cellStyle name="Обычный 8 2 2 7 2" xfId="47760"/>
    <cellStyle name="Обычный 8 2 2 8" xfId="47761"/>
    <cellStyle name="Обычный 8 2 2 8 2" xfId="47762"/>
    <cellStyle name="Обычный 8 2 2 9" xfId="47763"/>
    <cellStyle name="Обычный 8 2 2 9 2" xfId="47764"/>
    <cellStyle name="Обычный 8 2 20" xfId="47765"/>
    <cellStyle name="Обычный 8 2 20 2" xfId="47766"/>
    <cellStyle name="Обычный 8 2 21" xfId="47767"/>
    <cellStyle name="Обычный 8 2 21 2" xfId="47768"/>
    <cellStyle name="Обычный 8 2 22" xfId="47769"/>
    <cellStyle name="Обычный 8 2 22 2" xfId="47770"/>
    <cellStyle name="Обычный 8 2 23" xfId="47771"/>
    <cellStyle name="Обычный 8 2 23 2" xfId="47772"/>
    <cellStyle name="Обычный 8 2 24" xfId="47773"/>
    <cellStyle name="Обычный 8 2 24 2" xfId="47774"/>
    <cellStyle name="Обычный 8 2 25" xfId="47775"/>
    <cellStyle name="Обычный 8 2 25 2" xfId="47776"/>
    <cellStyle name="Обычный 8 2 26" xfId="47777"/>
    <cellStyle name="Обычный 8 2 26 2" xfId="47778"/>
    <cellStyle name="Обычный 8 2 27" xfId="47779"/>
    <cellStyle name="Обычный 8 2 27 2" xfId="47780"/>
    <cellStyle name="Обычный 8 2 28" xfId="47781"/>
    <cellStyle name="Обычный 8 2 28 2" xfId="47782"/>
    <cellStyle name="Обычный 8 2 29" xfId="47783"/>
    <cellStyle name="Обычный 8 2 29 2" xfId="47784"/>
    <cellStyle name="Обычный 8 2 3" xfId="47785"/>
    <cellStyle name="Обычный 8 2 3 10" xfId="47786"/>
    <cellStyle name="Обычный 8 2 3 10 2" xfId="47787"/>
    <cellStyle name="Обычный 8 2 3 11" xfId="47788"/>
    <cellStyle name="Обычный 8 2 3 11 2" xfId="47789"/>
    <cellStyle name="Обычный 8 2 3 12" xfId="47790"/>
    <cellStyle name="Обычный 8 2 3 12 2" xfId="47791"/>
    <cellStyle name="Обычный 8 2 3 13" xfId="47792"/>
    <cellStyle name="Обычный 8 2 3 13 2" xfId="47793"/>
    <cellStyle name="Обычный 8 2 3 14" xfId="47794"/>
    <cellStyle name="Обычный 8 2 3 14 2" xfId="47795"/>
    <cellStyle name="Обычный 8 2 3 15" xfId="47796"/>
    <cellStyle name="Обычный 8 2 3 15 2" xfId="47797"/>
    <cellStyle name="Обычный 8 2 3 16" xfId="47798"/>
    <cellStyle name="Обычный 8 2 3 16 2" xfId="47799"/>
    <cellStyle name="Обычный 8 2 3 17" xfId="47800"/>
    <cellStyle name="Обычный 8 2 3 17 2" xfId="47801"/>
    <cellStyle name="Обычный 8 2 3 18" xfId="47802"/>
    <cellStyle name="Обычный 8 2 3 18 2" xfId="47803"/>
    <cellStyle name="Обычный 8 2 3 19" xfId="47804"/>
    <cellStyle name="Обычный 8 2 3 19 2" xfId="47805"/>
    <cellStyle name="Обычный 8 2 3 2" xfId="47806"/>
    <cellStyle name="Обычный 8 2 3 2 10" xfId="47807"/>
    <cellStyle name="Обычный 8 2 3 2 10 2" xfId="47808"/>
    <cellStyle name="Обычный 8 2 3 2 11" xfId="47809"/>
    <cellStyle name="Обычный 8 2 3 2 11 2" xfId="47810"/>
    <cellStyle name="Обычный 8 2 3 2 12" xfId="47811"/>
    <cellStyle name="Обычный 8 2 3 2 12 2" xfId="47812"/>
    <cellStyle name="Обычный 8 2 3 2 13" xfId="47813"/>
    <cellStyle name="Обычный 8 2 3 2 13 2" xfId="47814"/>
    <cellStyle name="Обычный 8 2 3 2 14" xfId="47815"/>
    <cellStyle name="Обычный 8 2 3 2 14 2" xfId="47816"/>
    <cellStyle name="Обычный 8 2 3 2 15" xfId="47817"/>
    <cellStyle name="Обычный 8 2 3 2 15 2" xfId="47818"/>
    <cellStyle name="Обычный 8 2 3 2 16" xfId="47819"/>
    <cellStyle name="Обычный 8 2 3 2 16 2" xfId="47820"/>
    <cellStyle name="Обычный 8 2 3 2 17" xfId="47821"/>
    <cellStyle name="Обычный 8 2 3 2 17 2" xfId="47822"/>
    <cellStyle name="Обычный 8 2 3 2 18" xfId="47823"/>
    <cellStyle name="Обычный 8 2 3 2 18 2" xfId="47824"/>
    <cellStyle name="Обычный 8 2 3 2 19" xfId="47825"/>
    <cellStyle name="Обычный 8 2 3 2 19 2" xfId="47826"/>
    <cellStyle name="Обычный 8 2 3 2 2" xfId="47827"/>
    <cellStyle name="Обычный 8 2 3 2 2 10" xfId="47828"/>
    <cellStyle name="Обычный 8 2 3 2 2 10 2" xfId="47829"/>
    <cellStyle name="Обычный 8 2 3 2 2 11" xfId="47830"/>
    <cellStyle name="Обычный 8 2 3 2 2 11 2" xfId="47831"/>
    <cellStyle name="Обычный 8 2 3 2 2 12" xfId="47832"/>
    <cellStyle name="Обычный 8 2 3 2 2 12 2" xfId="47833"/>
    <cellStyle name="Обычный 8 2 3 2 2 13" xfId="47834"/>
    <cellStyle name="Обычный 8 2 3 2 2 13 2" xfId="47835"/>
    <cellStyle name="Обычный 8 2 3 2 2 14" xfId="47836"/>
    <cellStyle name="Обычный 8 2 3 2 2 14 2" xfId="47837"/>
    <cellStyle name="Обычный 8 2 3 2 2 15" xfId="47838"/>
    <cellStyle name="Обычный 8 2 3 2 2 15 2" xfId="47839"/>
    <cellStyle name="Обычный 8 2 3 2 2 16" xfId="47840"/>
    <cellStyle name="Обычный 8 2 3 2 2 16 2" xfId="47841"/>
    <cellStyle name="Обычный 8 2 3 2 2 17" xfId="47842"/>
    <cellStyle name="Обычный 8 2 3 2 2 17 2" xfId="47843"/>
    <cellStyle name="Обычный 8 2 3 2 2 18" xfId="47844"/>
    <cellStyle name="Обычный 8 2 3 2 2 18 2" xfId="47845"/>
    <cellStyle name="Обычный 8 2 3 2 2 19" xfId="47846"/>
    <cellStyle name="Обычный 8 2 3 2 2 19 2" xfId="47847"/>
    <cellStyle name="Обычный 8 2 3 2 2 2" xfId="47848"/>
    <cellStyle name="Обычный 8 2 3 2 2 2 2" xfId="47849"/>
    <cellStyle name="Обычный 8 2 3 2 2 20" xfId="47850"/>
    <cellStyle name="Обычный 8 2 3 2 2 20 2" xfId="47851"/>
    <cellStyle name="Обычный 8 2 3 2 2 21" xfId="47852"/>
    <cellStyle name="Обычный 8 2 3 2 2 21 2" xfId="47853"/>
    <cellStyle name="Обычный 8 2 3 2 2 22" xfId="47854"/>
    <cellStyle name="Обычный 8 2 3 2 2 22 2" xfId="47855"/>
    <cellStyle name="Обычный 8 2 3 2 2 23" xfId="47856"/>
    <cellStyle name="Обычный 8 2 3 2 2 23 2" xfId="47857"/>
    <cellStyle name="Обычный 8 2 3 2 2 24" xfId="47858"/>
    <cellStyle name="Обычный 8 2 3 2 2 24 2" xfId="47859"/>
    <cellStyle name="Обычный 8 2 3 2 2 25" xfId="47860"/>
    <cellStyle name="Обычный 8 2 3 2 2 25 2" xfId="47861"/>
    <cellStyle name="Обычный 8 2 3 2 2 26" xfId="47862"/>
    <cellStyle name="Обычный 8 2 3 2 2 26 2" xfId="47863"/>
    <cellStyle name="Обычный 8 2 3 2 2 27" xfId="47864"/>
    <cellStyle name="Обычный 8 2 3 2 2 27 2" xfId="47865"/>
    <cellStyle name="Обычный 8 2 3 2 2 28" xfId="47866"/>
    <cellStyle name="Обычный 8 2 3 2 2 28 2" xfId="47867"/>
    <cellStyle name="Обычный 8 2 3 2 2 29" xfId="47868"/>
    <cellStyle name="Обычный 8 2 3 2 2 29 2" xfId="47869"/>
    <cellStyle name="Обычный 8 2 3 2 2 3" xfId="47870"/>
    <cellStyle name="Обычный 8 2 3 2 2 3 2" xfId="47871"/>
    <cellStyle name="Обычный 8 2 3 2 2 30" xfId="47872"/>
    <cellStyle name="Обычный 8 2 3 2 2 30 2" xfId="47873"/>
    <cellStyle name="Обычный 8 2 3 2 2 31" xfId="47874"/>
    <cellStyle name="Обычный 8 2 3 2 2 31 2" xfId="47875"/>
    <cellStyle name="Обычный 8 2 3 2 2 32" xfId="47876"/>
    <cellStyle name="Обычный 8 2 3 2 2 32 2" xfId="47877"/>
    <cellStyle name="Обычный 8 2 3 2 2 33" xfId="47878"/>
    <cellStyle name="Обычный 8 2 3 2 2 33 2" xfId="47879"/>
    <cellStyle name="Обычный 8 2 3 2 2 34" xfId="47880"/>
    <cellStyle name="Обычный 8 2 3 2 2 34 2" xfId="47881"/>
    <cellStyle name="Обычный 8 2 3 2 2 35" xfId="47882"/>
    <cellStyle name="Обычный 8 2 3 2 2 4" xfId="47883"/>
    <cellStyle name="Обычный 8 2 3 2 2 4 2" xfId="47884"/>
    <cellStyle name="Обычный 8 2 3 2 2 5" xfId="47885"/>
    <cellStyle name="Обычный 8 2 3 2 2 5 2" xfId="47886"/>
    <cellStyle name="Обычный 8 2 3 2 2 6" xfId="47887"/>
    <cellStyle name="Обычный 8 2 3 2 2 6 2" xfId="47888"/>
    <cellStyle name="Обычный 8 2 3 2 2 7" xfId="47889"/>
    <cellStyle name="Обычный 8 2 3 2 2 7 2" xfId="47890"/>
    <cellStyle name="Обычный 8 2 3 2 2 8" xfId="47891"/>
    <cellStyle name="Обычный 8 2 3 2 2 8 2" xfId="47892"/>
    <cellStyle name="Обычный 8 2 3 2 2 9" xfId="47893"/>
    <cellStyle name="Обычный 8 2 3 2 2 9 2" xfId="47894"/>
    <cellStyle name="Обычный 8 2 3 2 20" xfId="47895"/>
    <cellStyle name="Обычный 8 2 3 2 20 2" xfId="47896"/>
    <cellStyle name="Обычный 8 2 3 2 21" xfId="47897"/>
    <cellStyle name="Обычный 8 2 3 2 21 2" xfId="47898"/>
    <cellStyle name="Обычный 8 2 3 2 22" xfId="47899"/>
    <cellStyle name="Обычный 8 2 3 2 22 2" xfId="47900"/>
    <cellStyle name="Обычный 8 2 3 2 23" xfId="47901"/>
    <cellStyle name="Обычный 8 2 3 2 23 2" xfId="47902"/>
    <cellStyle name="Обычный 8 2 3 2 24" xfId="47903"/>
    <cellStyle name="Обычный 8 2 3 2 24 2" xfId="47904"/>
    <cellStyle name="Обычный 8 2 3 2 25" xfId="47905"/>
    <cellStyle name="Обычный 8 2 3 2 25 2" xfId="47906"/>
    <cellStyle name="Обычный 8 2 3 2 26" xfId="47907"/>
    <cellStyle name="Обычный 8 2 3 2 26 2" xfId="47908"/>
    <cellStyle name="Обычный 8 2 3 2 27" xfId="47909"/>
    <cellStyle name="Обычный 8 2 3 2 27 2" xfId="47910"/>
    <cellStyle name="Обычный 8 2 3 2 28" xfId="47911"/>
    <cellStyle name="Обычный 8 2 3 2 28 2" xfId="47912"/>
    <cellStyle name="Обычный 8 2 3 2 29" xfId="47913"/>
    <cellStyle name="Обычный 8 2 3 2 29 2" xfId="47914"/>
    <cellStyle name="Обычный 8 2 3 2 3" xfId="47915"/>
    <cellStyle name="Обычный 8 2 3 2 3 2" xfId="47916"/>
    <cellStyle name="Обычный 8 2 3 2 30" xfId="47917"/>
    <cellStyle name="Обычный 8 2 3 2 30 2" xfId="47918"/>
    <cellStyle name="Обычный 8 2 3 2 31" xfId="47919"/>
    <cellStyle name="Обычный 8 2 3 2 31 2" xfId="47920"/>
    <cellStyle name="Обычный 8 2 3 2 32" xfId="47921"/>
    <cellStyle name="Обычный 8 2 3 2 32 2" xfId="47922"/>
    <cellStyle name="Обычный 8 2 3 2 33" xfId="47923"/>
    <cellStyle name="Обычный 8 2 3 2 33 2" xfId="47924"/>
    <cellStyle name="Обычный 8 2 3 2 34" xfId="47925"/>
    <cellStyle name="Обычный 8 2 3 2 34 2" xfId="47926"/>
    <cellStyle name="Обычный 8 2 3 2 35" xfId="47927"/>
    <cellStyle name="Обычный 8 2 3 2 35 2" xfId="47928"/>
    <cellStyle name="Обычный 8 2 3 2 36" xfId="47929"/>
    <cellStyle name="Обычный 8 2 3 2 36 2" xfId="47930"/>
    <cellStyle name="Обычный 8 2 3 2 37" xfId="47931"/>
    <cellStyle name="Обычный 8 2 3 2 4" xfId="47932"/>
    <cellStyle name="Обычный 8 2 3 2 4 2" xfId="47933"/>
    <cellStyle name="Обычный 8 2 3 2 5" xfId="47934"/>
    <cellStyle name="Обычный 8 2 3 2 5 2" xfId="47935"/>
    <cellStyle name="Обычный 8 2 3 2 6" xfId="47936"/>
    <cellStyle name="Обычный 8 2 3 2 6 2" xfId="47937"/>
    <cellStyle name="Обычный 8 2 3 2 7" xfId="47938"/>
    <cellStyle name="Обычный 8 2 3 2 7 2" xfId="47939"/>
    <cellStyle name="Обычный 8 2 3 2 8" xfId="47940"/>
    <cellStyle name="Обычный 8 2 3 2 8 2" xfId="47941"/>
    <cellStyle name="Обычный 8 2 3 2 9" xfId="47942"/>
    <cellStyle name="Обычный 8 2 3 2 9 2" xfId="47943"/>
    <cellStyle name="Обычный 8 2 3 20" xfId="47944"/>
    <cellStyle name="Обычный 8 2 3 20 2" xfId="47945"/>
    <cellStyle name="Обычный 8 2 3 21" xfId="47946"/>
    <cellStyle name="Обычный 8 2 3 21 2" xfId="47947"/>
    <cellStyle name="Обычный 8 2 3 22" xfId="47948"/>
    <cellStyle name="Обычный 8 2 3 22 2" xfId="47949"/>
    <cellStyle name="Обычный 8 2 3 23" xfId="47950"/>
    <cellStyle name="Обычный 8 2 3 23 2" xfId="47951"/>
    <cellStyle name="Обычный 8 2 3 24" xfId="47952"/>
    <cellStyle name="Обычный 8 2 3 24 2" xfId="47953"/>
    <cellStyle name="Обычный 8 2 3 25" xfId="47954"/>
    <cellStyle name="Обычный 8 2 3 25 2" xfId="47955"/>
    <cellStyle name="Обычный 8 2 3 26" xfId="47956"/>
    <cellStyle name="Обычный 8 2 3 26 2" xfId="47957"/>
    <cellStyle name="Обычный 8 2 3 27" xfId="47958"/>
    <cellStyle name="Обычный 8 2 3 27 2" xfId="47959"/>
    <cellStyle name="Обычный 8 2 3 28" xfId="47960"/>
    <cellStyle name="Обычный 8 2 3 28 2" xfId="47961"/>
    <cellStyle name="Обычный 8 2 3 29" xfId="47962"/>
    <cellStyle name="Обычный 8 2 3 29 2" xfId="47963"/>
    <cellStyle name="Обычный 8 2 3 3" xfId="47964"/>
    <cellStyle name="Обычный 8 2 3 3 10" xfId="47965"/>
    <cellStyle name="Обычный 8 2 3 3 10 2" xfId="47966"/>
    <cellStyle name="Обычный 8 2 3 3 11" xfId="47967"/>
    <cellStyle name="Обычный 8 2 3 3 11 2" xfId="47968"/>
    <cellStyle name="Обычный 8 2 3 3 12" xfId="47969"/>
    <cellStyle name="Обычный 8 2 3 3 12 2" xfId="47970"/>
    <cellStyle name="Обычный 8 2 3 3 13" xfId="47971"/>
    <cellStyle name="Обычный 8 2 3 3 13 2" xfId="47972"/>
    <cellStyle name="Обычный 8 2 3 3 14" xfId="47973"/>
    <cellStyle name="Обычный 8 2 3 3 14 2" xfId="47974"/>
    <cellStyle name="Обычный 8 2 3 3 15" xfId="47975"/>
    <cellStyle name="Обычный 8 2 3 3 15 2" xfId="47976"/>
    <cellStyle name="Обычный 8 2 3 3 16" xfId="47977"/>
    <cellStyle name="Обычный 8 2 3 3 16 2" xfId="47978"/>
    <cellStyle name="Обычный 8 2 3 3 17" xfId="47979"/>
    <cellStyle name="Обычный 8 2 3 3 17 2" xfId="47980"/>
    <cellStyle name="Обычный 8 2 3 3 18" xfId="47981"/>
    <cellStyle name="Обычный 8 2 3 3 18 2" xfId="47982"/>
    <cellStyle name="Обычный 8 2 3 3 19" xfId="47983"/>
    <cellStyle name="Обычный 8 2 3 3 19 2" xfId="47984"/>
    <cellStyle name="Обычный 8 2 3 3 2" xfId="47985"/>
    <cellStyle name="Обычный 8 2 3 3 2 2" xfId="47986"/>
    <cellStyle name="Обычный 8 2 3 3 20" xfId="47987"/>
    <cellStyle name="Обычный 8 2 3 3 20 2" xfId="47988"/>
    <cellStyle name="Обычный 8 2 3 3 21" xfId="47989"/>
    <cellStyle name="Обычный 8 2 3 3 21 2" xfId="47990"/>
    <cellStyle name="Обычный 8 2 3 3 22" xfId="47991"/>
    <cellStyle name="Обычный 8 2 3 3 22 2" xfId="47992"/>
    <cellStyle name="Обычный 8 2 3 3 23" xfId="47993"/>
    <cellStyle name="Обычный 8 2 3 3 23 2" xfId="47994"/>
    <cellStyle name="Обычный 8 2 3 3 24" xfId="47995"/>
    <cellStyle name="Обычный 8 2 3 3 24 2" xfId="47996"/>
    <cellStyle name="Обычный 8 2 3 3 25" xfId="47997"/>
    <cellStyle name="Обычный 8 2 3 3 25 2" xfId="47998"/>
    <cellStyle name="Обычный 8 2 3 3 26" xfId="47999"/>
    <cellStyle name="Обычный 8 2 3 3 26 2" xfId="48000"/>
    <cellStyle name="Обычный 8 2 3 3 27" xfId="48001"/>
    <cellStyle name="Обычный 8 2 3 3 27 2" xfId="48002"/>
    <cellStyle name="Обычный 8 2 3 3 28" xfId="48003"/>
    <cellStyle name="Обычный 8 2 3 3 28 2" xfId="48004"/>
    <cellStyle name="Обычный 8 2 3 3 29" xfId="48005"/>
    <cellStyle name="Обычный 8 2 3 3 29 2" xfId="48006"/>
    <cellStyle name="Обычный 8 2 3 3 3" xfId="48007"/>
    <cellStyle name="Обычный 8 2 3 3 3 2" xfId="48008"/>
    <cellStyle name="Обычный 8 2 3 3 30" xfId="48009"/>
    <cellStyle name="Обычный 8 2 3 3 30 2" xfId="48010"/>
    <cellStyle name="Обычный 8 2 3 3 31" xfId="48011"/>
    <cellStyle name="Обычный 8 2 3 3 31 2" xfId="48012"/>
    <cellStyle name="Обычный 8 2 3 3 32" xfId="48013"/>
    <cellStyle name="Обычный 8 2 3 3 32 2" xfId="48014"/>
    <cellStyle name="Обычный 8 2 3 3 33" xfId="48015"/>
    <cellStyle name="Обычный 8 2 3 3 33 2" xfId="48016"/>
    <cellStyle name="Обычный 8 2 3 3 34" xfId="48017"/>
    <cellStyle name="Обычный 8 2 3 3 34 2" xfId="48018"/>
    <cellStyle name="Обычный 8 2 3 3 35" xfId="48019"/>
    <cellStyle name="Обычный 8 2 3 3 4" xfId="48020"/>
    <cellStyle name="Обычный 8 2 3 3 4 2" xfId="48021"/>
    <cellStyle name="Обычный 8 2 3 3 5" xfId="48022"/>
    <cellStyle name="Обычный 8 2 3 3 5 2" xfId="48023"/>
    <cellStyle name="Обычный 8 2 3 3 6" xfId="48024"/>
    <cellStyle name="Обычный 8 2 3 3 6 2" xfId="48025"/>
    <cellStyle name="Обычный 8 2 3 3 7" xfId="48026"/>
    <cellStyle name="Обычный 8 2 3 3 7 2" xfId="48027"/>
    <cellStyle name="Обычный 8 2 3 3 8" xfId="48028"/>
    <cellStyle name="Обычный 8 2 3 3 8 2" xfId="48029"/>
    <cellStyle name="Обычный 8 2 3 3 9" xfId="48030"/>
    <cellStyle name="Обычный 8 2 3 3 9 2" xfId="48031"/>
    <cellStyle name="Обычный 8 2 3 30" xfId="48032"/>
    <cellStyle name="Обычный 8 2 3 30 2" xfId="48033"/>
    <cellStyle name="Обычный 8 2 3 31" xfId="48034"/>
    <cellStyle name="Обычный 8 2 3 31 2" xfId="48035"/>
    <cellStyle name="Обычный 8 2 3 32" xfId="48036"/>
    <cellStyle name="Обычный 8 2 3 32 2" xfId="48037"/>
    <cellStyle name="Обычный 8 2 3 33" xfId="48038"/>
    <cellStyle name="Обычный 8 2 3 33 2" xfId="48039"/>
    <cellStyle name="Обычный 8 2 3 34" xfId="48040"/>
    <cellStyle name="Обычный 8 2 3 34 2" xfId="48041"/>
    <cellStyle name="Обычный 8 2 3 35" xfId="48042"/>
    <cellStyle name="Обычный 8 2 3 35 2" xfId="48043"/>
    <cellStyle name="Обычный 8 2 3 36" xfId="48044"/>
    <cellStyle name="Обычный 8 2 3 36 2" xfId="48045"/>
    <cellStyle name="Обычный 8 2 3 37" xfId="48046"/>
    <cellStyle name="Обычный 8 2 3 37 2" xfId="48047"/>
    <cellStyle name="Обычный 8 2 3 38" xfId="48048"/>
    <cellStyle name="Обычный 8 2 3 4" xfId="48049"/>
    <cellStyle name="Обычный 8 2 3 4 2" xfId="48050"/>
    <cellStyle name="Обычный 8 2 3 5" xfId="48051"/>
    <cellStyle name="Обычный 8 2 3 5 2" xfId="48052"/>
    <cellStyle name="Обычный 8 2 3 6" xfId="48053"/>
    <cellStyle name="Обычный 8 2 3 6 2" xfId="48054"/>
    <cellStyle name="Обычный 8 2 3 7" xfId="48055"/>
    <cellStyle name="Обычный 8 2 3 7 2" xfId="48056"/>
    <cellStyle name="Обычный 8 2 3 8" xfId="48057"/>
    <cellStyle name="Обычный 8 2 3 8 2" xfId="48058"/>
    <cellStyle name="Обычный 8 2 3 9" xfId="48059"/>
    <cellStyle name="Обычный 8 2 3 9 2" xfId="48060"/>
    <cellStyle name="Обычный 8 2 30" xfId="48061"/>
    <cellStyle name="Обычный 8 2 30 2" xfId="48062"/>
    <cellStyle name="Обычный 8 2 31" xfId="48063"/>
    <cellStyle name="Обычный 8 2 31 2" xfId="48064"/>
    <cellStyle name="Обычный 8 2 32" xfId="48065"/>
    <cellStyle name="Обычный 8 2 32 2" xfId="48066"/>
    <cellStyle name="Обычный 8 2 33" xfId="48067"/>
    <cellStyle name="Обычный 8 2 33 2" xfId="48068"/>
    <cellStyle name="Обычный 8 2 34" xfId="48069"/>
    <cellStyle name="Обычный 8 2 34 2" xfId="48070"/>
    <cellStyle name="Обычный 8 2 35" xfId="48071"/>
    <cellStyle name="Обычный 8 2 35 2" xfId="48072"/>
    <cellStyle name="Обычный 8 2 36" xfId="48073"/>
    <cellStyle name="Обычный 8 2 36 2" xfId="48074"/>
    <cellStyle name="Обычный 8 2 37" xfId="48075"/>
    <cellStyle name="Обычный 8 2 37 2" xfId="48076"/>
    <cellStyle name="Обычный 8 2 38" xfId="48077"/>
    <cellStyle name="Обычный 8 2 38 2" xfId="48078"/>
    <cellStyle name="Обычный 8 2 39" xfId="48079"/>
    <cellStyle name="Обычный 8 2 39 2" xfId="48080"/>
    <cellStyle name="Обычный 8 2 4" xfId="48081"/>
    <cellStyle name="Обычный 8 2 4 10" xfId="48082"/>
    <cellStyle name="Обычный 8 2 4 10 2" xfId="48083"/>
    <cellStyle name="Обычный 8 2 4 11" xfId="48084"/>
    <cellStyle name="Обычный 8 2 4 11 2" xfId="48085"/>
    <cellStyle name="Обычный 8 2 4 12" xfId="48086"/>
    <cellStyle name="Обычный 8 2 4 12 2" xfId="48087"/>
    <cellStyle name="Обычный 8 2 4 13" xfId="48088"/>
    <cellStyle name="Обычный 8 2 4 13 2" xfId="48089"/>
    <cellStyle name="Обычный 8 2 4 14" xfId="48090"/>
    <cellStyle name="Обычный 8 2 4 14 2" xfId="48091"/>
    <cellStyle name="Обычный 8 2 4 15" xfId="48092"/>
    <cellStyle name="Обычный 8 2 4 15 2" xfId="48093"/>
    <cellStyle name="Обычный 8 2 4 16" xfId="48094"/>
    <cellStyle name="Обычный 8 2 4 16 2" xfId="48095"/>
    <cellStyle name="Обычный 8 2 4 17" xfId="48096"/>
    <cellStyle name="Обычный 8 2 4 17 2" xfId="48097"/>
    <cellStyle name="Обычный 8 2 4 18" xfId="48098"/>
    <cellStyle name="Обычный 8 2 4 18 2" xfId="48099"/>
    <cellStyle name="Обычный 8 2 4 19" xfId="48100"/>
    <cellStyle name="Обычный 8 2 4 19 2" xfId="48101"/>
    <cellStyle name="Обычный 8 2 4 2" xfId="48102"/>
    <cellStyle name="Обычный 8 2 4 2 10" xfId="48103"/>
    <cellStyle name="Обычный 8 2 4 2 10 2" xfId="48104"/>
    <cellStyle name="Обычный 8 2 4 2 11" xfId="48105"/>
    <cellStyle name="Обычный 8 2 4 2 11 2" xfId="48106"/>
    <cellStyle name="Обычный 8 2 4 2 12" xfId="48107"/>
    <cellStyle name="Обычный 8 2 4 2 12 2" xfId="48108"/>
    <cellStyle name="Обычный 8 2 4 2 13" xfId="48109"/>
    <cellStyle name="Обычный 8 2 4 2 13 2" xfId="48110"/>
    <cellStyle name="Обычный 8 2 4 2 14" xfId="48111"/>
    <cellStyle name="Обычный 8 2 4 2 14 2" xfId="48112"/>
    <cellStyle name="Обычный 8 2 4 2 15" xfId="48113"/>
    <cellStyle name="Обычный 8 2 4 2 15 2" xfId="48114"/>
    <cellStyle name="Обычный 8 2 4 2 16" xfId="48115"/>
    <cellStyle name="Обычный 8 2 4 2 16 2" xfId="48116"/>
    <cellStyle name="Обычный 8 2 4 2 17" xfId="48117"/>
    <cellStyle name="Обычный 8 2 4 2 17 2" xfId="48118"/>
    <cellStyle name="Обычный 8 2 4 2 18" xfId="48119"/>
    <cellStyle name="Обычный 8 2 4 2 18 2" xfId="48120"/>
    <cellStyle name="Обычный 8 2 4 2 19" xfId="48121"/>
    <cellStyle name="Обычный 8 2 4 2 19 2" xfId="48122"/>
    <cellStyle name="Обычный 8 2 4 2 2" xfId="48123"/>
    <cellStyle name="Обычный 8 2 4 2 2 2" xfId="48124"/>
    <cellStyle name="Обычный 8 2 4 2 20" xfId="48125"/>
    <cellStyle name="Обычный 8 2 4 2 20 2" xfId="48126"/>
    <cellStyle name="Обычный 8 2 4 2 21" xfId="48127"/>
    <cellStyle name="Обычный 8 2 4 2 21 2" xfId="48128"/>
    <cellStyle name="Обычный 8 2 4 2 22" xfId="48129"/>
    <cellStyle name="Обычный 8 2 4 2 22 2" xfId="48130"/>
    <cellStyle name="Обычный 8 2 4 2 23" xfId="48131"/>
    <cellStyle name="Обычный 8 2 4 2 23 2" xfId="48132"/>
    <cellStyle name="Обычный 8 2 4 2 24" xfId="48133"/>
    <cellStyle name="Обычный 8 2 4 2 24 2" xfId="48134"/>
    <cellStyle name="Обычный 8 2 4 2 25" xfId="48135"/>
    <cellStyle name="Обычный 8 2 4 2 25 2" xfId="48136"/>
    <cellStyle name="Обычный 8 2 4 2 26" xfId="48137"/>
    <cellStyle name="Обычный 8 2 4 2 26 2" xfId="48138"/>
    <cellStyle name="Обычный 8 2 4 2 27" xfId="48139"/>
    <cellStyle name="Обычный 8 2 4 2 27 2" xfId="48140"/>
    <cellStyle name="Обычный 8 2 4 2 28" xfId="48141"/>
    <cellStyle name="Обычный 8 2 4 2 28 2" xfId="48142"/>
    <cellStyle name="Обычный 8 2 4 2 29" xfId="48143"/>
    <cellStyle name="Обычный 8 2 4 2 29 2" xfId="48144"/>
    <cellStyle name="Обычный 8 2 4 2 3" xfId="48145"/>
    <cellStyle name="Обычный 8 2 4 2 3 2" xfId="48146"/>
    <cellStyle name="Обычный 8 2 4 2 30" xfId="48147"/>
    <cellStyle name="Обычный 8 2 4 2 30 2" xfId="48148"/>
    <cellStyle name="Обычный 8 2 4 2 31" xfId="48149"/>
    <cellStyle name="Обычный 8 2 4 2 31 2" xfId="48150"/>
    <cellStyle name="Обычный 8 2 4 2 32" xfId="48151"/>
    <cellStyle name="Обычный 8 2 4 2 32 2" xfId="48152"/>
    <cellStyle name="Обычный 8 2 4 2 33" xfId="48153"/>
    <cellStyle name="Обычный 8 2 4 2 33 2" xfId="48154"/>
    <cellStyle name="Обычный 8 2 4 2 34" xfId="48155"/>
    <cellStyle name="Обычный 8 2 4 2 34 2" xfId="48156"/>
    <cellStyle name="Обычный 8 2 4 2 35" xfId="48157"/>
    <cellStyle name="Обычный 8 2 4 2 4" xfId="48158"/>
    <cellStyle name="Обычный 8 2 4 2 4 2" xfId="48159"/>
    <cellStyle name="Обычный 8 2 4 2 5" xfId="48160"/>
    <cellStyle name="Обычный 8 2 4 2 5 2" xfId="48161"/>
    <cellStyle name="Обычный 8 2 4 2 6" xfId="48162"/>
    <cellStyle name="Обычный 8 2 4 2 6 2" xfId="48163"/>
    <cellStyle name="Обычный 8 2 4 2 7" xfId="48164"/>
    <cellStyle name="Обычный 8 2 4 2 7 2" xfId="48165"/>
    <cellStyle name="Обычный 8 2 4 2 8" xfId="48166"/>
    <cellStyle name="Обычный 8 2 4 2 8 2" xfId="48167"/>
    <cellStyle name="Обычный 8 2 4 2 9" xfId="48168"/>
    <cellStyle name="Обычный 8 2 4 2 9 2" xfId="48169"/>
    <cellStyle name="Обычный 8 2 4 20" xfId="48170"/>
    <cellStyle name="Обычный 8 2 4 20 2" xfId="48171"/>
    <cellStyle name="Обычный 8 2 4 21" xfId="48172"/>
    <cellStyle name="Обычный 8 2 4 21 2" xfId="48173"/>
    <cellStyle name="Обычный 8 2 4 22" xfId="48174"/>
    <cellStyle name="Обычный 8 2 4 22 2" xfId="48175"/>
    <cellStyle name="Обычный 8 2 4 23" xfId="48176"/>
    <cellStyle name="Обычный 8 2 4 23 2" xfId="48177"/>
    <cellStyle name="Обычный 8 2 4 24" xfId="48178"/>
    <cellStyle name="Обычный 8 2 4 24 2" xfId="48179"/>
    <cellStyle name="Обычный 8 2 4 25" xfId="48180"/>
    <cellStyle name="Обычный 8 2 4 25 2" xfId="48181"/>
    <cellStyle name="Обычный 8 2 4 26" xfId="48182"/>
    <cellStyle name="Обычный 8 2 4 26 2" xfId="48183"/>
    <cellStyle name="Обычный 8 2 4 27" xfId="48184"/>
    <cellStyle name="Обычный 8 2 4 27 2" xfId="48185"/>
    <cellStyle name="Обычный 8 2 4 28" xfId="48186"/>
    <cellStyle name="Обычный 8 2 4 28 2" xfId="48187"/>
    <cellStyle name="Обычный 8 2 4 29" xfId="48188"/>
    <cellStyle name="Обычный 8 2 4 29 2" xfId="48189"/>
    <cellStyle name="Обычный 8 2 4 3" xfId="48190"/>
    <cellStyle name="Обычный 8 2 4 3 2" xfId="48191"/>
    <cellStyle name="Обычный 8 2 4 30" xfId="48192"/>
    <cellStyle name="Обычный 8 2 4 30 2" xfId="48193"/>
    <cellStyle name="Обычный 8 2 4 31" xfId="48194"/>
    <cellStyle name="Обычный 8 2 4 31 2" xfId="48195"/>
    <cellStyle name="Обычный 8 2 4 32" xfId="48196"/>
    <cellStyle name="Обычный 8 2 4 32 2" xfId="48197"/>
    <cellStyle name="Обычный 8 2 4 33" xfId="48198"/>
    <cellStyle name="Обычный 8 2 4 33 2" xfId="48199"/>
    <cellStyle name="Обычный 8 2 4 34" xfId="48200"/>
    <cellStyle name="Обычный 8 2 4 34 2" xfId="48201"/>
    <cellStyle name="Обычный 8 2 4 35" xfId="48202"/>
    <cellStyle name="Обычный 8 2 4 35 2" xfId="48203"/>
    <cellStyle name="Обычный 8 2 4 36" xfId="48204"/>
    <cellStyle name="Обычный 8 2 4 36 2" xfId="48205"/>
    <cellStyle name="Обычный 8 2 4 37" xfId="48206"/>
    <cellStyle name="Обычный 8 2 4 4" xfId="48207"/>
    <cellStyle name="Обычный 8 2 4 4 2" xfId="48208"/>
    <cellStyle name="Обычный 8 2 4 5" xfId="48209"/>
    <cellStyle name="Обычный 8 2 4 5 2" xfId="48210"/>
    <cellStyle name="Обычный 8 2 4 6" xfId="48211"/>
    <cellStyle name="Обычный 8 2 4 6 2" xfId="48212"/>
    <cellStyle name="Обычный 8 2 4 7" xfId="48213"/>
    <cellStyle name="Обычный 8 2 4 7 2" xfId="48214"/>
    <cellStyle name="Обычный 8 2 4 8" xfId="48215"/>
    <cellStyle name="Обычный 8 2 4 8 2" xfId="48216"/>
    <cellStyle name="Обычный 8 2 4 9" xfId="48217"/>
    <cellStyle name="Обычный 8 2 4 9 2" xfId="48218"/>
    <cellStyle name="Обычный 8 2 40" xfId="48219"/>
    <cellStyle name="Обычный 8 2 40 2" xfId="48220"/>
    <cellStyle name="Обычный 8 2 41" xfId="48221"/>
    <cellStyle name="Обычный 8 2 5" xfId="48222"/>
    <cellStyle name="Обычный 8 2 5 10" xfId="48223"/>
    <cellStyle name="Обычный 8 2 5 10 2" xfId="48224"/>
    <cellStyle name="Обычный 8 2 5 11" xfId="48225"/>
    <cellStyle name="Обычный 8 2 5 11 2" xfId="48226"/>
    <cellStyle name="Обычный 8 2 5 12" xfId="48227"/>
    <cellStyle name="Обычный 8 2 5 12 2" xfId="48228"/>
    <cellStyle name="Обычный 8 2 5 13" xfId="48229"/>
    <cellStyle name="Обычный 8 2 5 13 2" xfId="48230"/>
    <cellStyle name="Обычный 8 2 5 14" xfId="48231"/>
    <cellStyle name="Обычный 8 2 5 14 2" xfId="48232"/>
    <cellStyle name="Обычный 8 2 5 15" xfId="48233"/>
    <cellStyle name="Обычный 8 2 5 15 2" xfId="48234"/>
    <cellStyle name="Обычный 8 2 5 16" xfId="48235"/>
    <cellStyle name="Обычный 8 2 5 16 2" xfId="48236"/>
    <cellStyle name="Обычный 8 2 5 17" xfId="48237"/>
    <cellStyle name="Обычный 8 2 5 17 2" xfId="48238"/>
    <cellStyle name="Обычный 8 2 5 18" xfId="48239"/>
    <cellStyle name="Обычный 8 2 5 18 2" xfId="48240"/>
    <cellStyle name="Обычный 8 2 5 19" xfId="48241"/>
    <cellStyle name="Обычный 8 2 5 19 2" xfId="48242"/>
    <cellStyle name="Обычный 8 2 5 2" xfId="48243"/>
    <cellStyle name="Обычный 8 2 5 2 10" xfId="48244"/>
    <cellStyle name="Обычный 8 2 5 2 10 2" xfId="48245"/>
    <cellStyle name="Обычный 8 2 5 2 11" xfId="48246"/>
    <cellStyle name="Обычный 8 2 5 2 11 2" xfId="48247"/>
    <cellStyle name="Обычный 8 2 5 2 12" xfId="48248"/>
    <cellStyle name="Обычный 8 2 5 2 12 2" xfId="48249"/>
    <cellStyle name="Обычный 8 2 5 2 13" xfId="48250"/>
    <cellStyle name="Обычный 8 2 5 2 13 2" xfId="48251"/>
    <cellStyle name="Обычный 8 2 5 2 14" xfId="48252"/>
    <cellStyle name="Обычный 8 2 5 2 14 2" xfId="48253"/>
    <cellStyle name="Обычный 8 2 5 2 15" xfId="48254"/>
    <cellStyle name="Обычный 8 2 5 2 15 2" xfId="48255"/>
    <cellStyle name="Обычный 8 2 5 2 16" xfId="48256"/>
    <cellStyle name="Обычный 8 2 5 2 16 2" xfId="48257"/>
    <cellStyle name="Обычный 8 2 5 2 17" xfId="48258"/>
    <cellStyle name="Обычный 8 2 5 2 17 2" xfId="48259"/>
    <cellStyle name="Обычный 8 2 5 2 18" xfId="48260"/>
    <cellStyle name="Обычный 8 2 5 2 18 2" xfId="48261"/>
    <cellStyle name="Обычный 8 2 5 2 19" xfId="48262"/>
    <cellStyle name="Обычный 8 2 5 2 19 2" xfId="48263"/>
    <cellStyle name="Обычный 8 2 5 2 2" xfId="48264"/>
    <cellStyle name="Обычный 8 2 5 2 2 2" xfId="48265"/>
    <cellStyle name="Обычный 8 2 5 2 20" xfId="48266"/>
    <cellStyle name="Обычный 8 2 5 2 20 2" xfId="48267"/>
    <cellStyle name="Обычный 8 2 5 2 21" xfId="48268"/>
    <cellStyle name="Обычный 8 2 5 2 21 2" xfId="48269"/>
    <cellStyle name="Обычный 8 2 5 2 22" xfId="48270"/>
    <cellStyle name="Обычный 8 2 5 2 22 2" xfId="48271"/>
    <cellStyle name="Обычный 8 2 5 2 23" xfId="48272"/>
    <cellStyle name="Обычный 8 2 5 2 23 2" xfId="48273"/>
    <cellStyle name="Обычный 8 2 5 2 24" xfId="48274"/>
    <cellStyle name="Обычный 8 2 5 2 24 2" xfId="48275"/>
    <cellStyle name="Обычный 8 2 5 2 25" xfId="48276"/>
    <cellStyle name="Обычный 8 2 5 2 25 2" xfId="48277"/>
    <cellStyle name="Обычный 8 2 5 2 26" xfId="48278"/>
    <cellStyle name="Обычный 8 2 5 2 26 2" xfId="48279"/>
    <cellStyle name="Обычный 8 2 5 2 27" xfId="48280"/>
    <cellStyle name="Обычный 8 2 5 2 27 2" xfId="48281"/>
    <cellStyle name="Обычный 8 2 5 2 28" xfId="48282"/>
    <cellStyle name="Обычный 8 2 5 2 28 2" xfId="48283"/>
    <cellStyle name="Обычный 8 2 5 2 29" xfId="48284"/>
    <cellStyle name="Обычный 8 2 5 2 29 2" xfId="48285"/>
    <cellStyle name="Обычный 8 2 5 2 3" xfId="48286"/>
    <cellStyle name="Обычный 8 2 5 2 3 2" xfId="48287"/>
    <cellStyle name="Обычный 8 2 5 2 30" xfId="48288"/>
    <cellStyle name="Обычный 8 2 5 2 30 2" xfId="48289"/>
    <cellStyle name="Обычный 8 2 5 2 31" xfId="48290"/>
    <cellStyle name="Обычный 8 2 5 2 31 2" xfId="48291"/>
    <cellStyle name="Обычный 8 2 5 2 32" xfId="48292"/>
    <cellStyle name="Обычный 8 2 5 2 32 2" xfId="48293"/>
    <cellStyle name="Обычный 8 2 5 2 33" xfId="48294"/>
    <cellStyle name="Обычный 8 2 5 2 33 2" xfId="48295"/>
    <cellStyle name="Обычный 8 2 5 2 34" xfId="48296"/>
    <cellStyle name="Обычный 8 2 5 2 34 2" xfId="48297"/>
    <cellStyle name="Обычный 8 2 5 2 35" xfId="48298"/>
    <cellStyle name="Обычный 8 2 5 2 4" xfId="48299"/>
    <cellStyle name="Обычный 8 2 5 2 4 2" xfId="48300"/>
    <cellStyle name="Обычный 8 2 5 2 5" xfId="48301"/>
    <cellStyle name="Обычный 8 2 5 2 5 2" xfId="48302"/>
    <cellStyle name="Обычный 8 2 5 2 6" xfId="48303"/>
    <cellStyle name="Обычный 8 2 5 2 6 2" xfId="48304"/>
    <cellStyle name="Обычный 8 2 5 2 7" xfId="48305"/>
    <cellStyle name="Обычный 8 2 5 2 7 2" xfId="48306"/>
    <cellStyle name="Обычный 8 2 5 2 8" xfId="48307"/>
    <cellStyle name="Обычный 8 2 5 2 8 2" xfId="48308"/>
    <cellStyle name="Обычный 8 2 5 2 9" xfId="48309"/>
    <cellStyle name="Обычный 8 2 5 2 9 2" xfId="48310"/>
    <cellStyle name="Обычный 8 2 5 20" xfId="48311"/>
    <cellStyle name="Обычный 8 2 5 20 2" xfId="48312"/>
    <cellStyle name="Обычный 8 2 5 21" xfId="48313"/>
    <cellStyle name="Обычный 8 2 5 21 2" xfId="48314"/>
    <cellStyle name="Обычный 8 2 5 22" xfId="48315"/>
    <cellStyle name="Обычный 8 2 5 22 2" xfId="48316"/>
    <cellStyle name="Обычный 8 2 5 23" xfId="48317"/>
    <cellStyle name="Обычный 8 2 5 23 2" xfId="48318"/>
    <cellStyle name="Обычный 8 2 5 24" xfId="48319"/>
    <cellStyle name="Обычный 8 2 5 24 2" xfId="48320"/>
    <cellStyle name="Обычный 8 2 5 25" xfId="48321"/>
    <cellStyle name="Обычный 8 2 5 25 2" xfId="48322"/>
    <cellStyle name="Обычный 8 2 5 26" xfId="48323"/>
    <cellStyle name="Обычный 8 2 5 26 2" xfId="48324"/>
    <cellStyle name="Обычный 8 2 5 27" xfId="48325"/>
    <cellStyle name="Обычный 8 2 5 27 2" xfId="48326"/>
    <cellStyle name="Обычный 8 2 5 28" xfId="48327"/>
    <cellStyle name="Обычный 8 2 5 28 2" xfId="48328"/>
    <cellStyle name="Обычный 8 2 5 29" xfId="48329"/>
    <cellStyle name="Обычный 8 2 5 29 2" xfId="48330"/>
    <cellStyle name="Обычный 8 2 5 3" xfId="48331"/>
    <cellStyle name="Обычный 8 2 5 3 2" xfId="48332"/>
    <cellStyle name="Обычный 8 2 5 30" xfId="48333"/>
    <cellStyle name="Обычный 8 2 5 30 2" xfId="48334"/>
    <cellStyle name="Обычный 8 2 5 31" xfId="48335"/>
    <cellStyle name="Обычный 8 2 5 31 2" xfId="48336"/>
    <cellStyle name="Обычный 8 2 5 32" xfId="48337"/>
    <cellStyle name="Обычный 8 2 5 32 2" xfId="48338"/>
    <cellStyle name="Обычный 8 2 5 33" xfId="48339"/>
    <cellStyle name="Обычный 8 2 5 33 2" xfId="48340"/>
    <cellStyle name="Обычный 8 2 5 34" xfId="48341"/>
    <cellStyle name="Обычный 8 2 5 34 2" xfId="48342"/>
    <cellStyle name="Обычный 8 2 5 35" xfId="48343"/>
    <cellStyle name="Обычный 8 2 5 35 2" xfId="48344"/>
    <cellStyle name="Обычный 8 2 5 36" xfId="48345"/>
    <cellStyle name="Обычный 8 2 5 36 2" xfId="48346"/>
    <cellStyle name="Обычный 8 2 5 37" xfId="48347"/>
    <cellStyle name="Обычный 8 2 5 4" xfId="48348"/>
    <cellStyle name="Обычный 8 2 5 4 2" xfId="48349"/>
    <cellStyle name="Обычный 8 2 5 5" xfId="48350"/>
    <cellStyle name="Обычный 8 2 5 5 2" xfId="48351"/>
    <cellStyle name="Обычный 8 2 5 6" xfId="48352"/>
    <cellStyle name="Обычный 8 2 5 6 2" xfId="48353"/>
    <cellStyle name="Обычный 8 2 5 7" xfId="48354"/>
    <cellStyle name="Обычный 8 2 5 7 2" xfId="48355"/>
    <cellStyle name="Обычный 8 2 5 8" xfId="48356"/>
    <cellStyle name="Обычный 8 2 5 8 2" xfId="48357"/>
    <cellStyle name="Обычный 8 2 5 9" xfId="48358"/>
    <cellStyle name="Обычный 8 2 5 9 2" xfId="48359"/>
    <cellStyle name="Обычный 8 2 6" xfId="48360"/>
    <cellStyle name="Обычный 8 2 6 10" xfId="48361"/>
    <cellStyle name="Обычный 8 2 6 10 2" xfId="48362"/>
    <cellStyle name="Обычный 8 2 6 11" xfId="48363"/>
    <cellStyle name="Обычный 8 2 6 11 2" xfId="48364"/>
    <cellStyle name="Обычный 8 2 6 12" xfId="48365"/>
    <cellStyle name="Обычный 8 2 6 12 2" xfId="48366"/>
    <cellStyle name="Обычный 8 2 6 13" xfId="48367"/>
    <cellStyle name="Обычный 8 2 6 13 2" xfId="48368"/>
    <cellStyle name="Обычный 8 2 6 14" xfId="48369"/>
    <cellStyle name="Обычный 8 2 6 14 2" xfId="48370"/>
    <cellStyle name="Обычный 8 2 6 15" xfId="48371"/>
    <cellStyle name="Обычный 8 2 6 15 2" xfId="48372"/>
    <cellStyle name="Обычный 8 2 6 16" xfId="48373"/>
    <cellStyle name="Обычный 8 2 6 16 2" xfId="48374"/>
    <cellStyle name="Обычный 8 2 6 17" xfId="48375"/>
    <cellStyle name="Обычный 8 2 6 17 2" xfId="48376"/>
    <cellStyle name="Обычный 8 2 6 18" xfId="48377"/>
    <cellStyle name="Обычный 8 2 6 18 2" xfId="48378"/>
    <cellStyle name="Обычный 8 2 6 19" xfId="48379"/>
    <cellStyle name="Обычный 8 2 6 19 2" xfId="48380"/>
    <cellStyle name="Обычный 8 2 6 2" xfId="48381"/>
    <cellStyle name="Обычный 8 2 6 2 2" xfId="48382"/>
    <cellStyle name="Обычный 8 2 6 20" xfId="48383"/>
    <cellStyle name="Обычный 8 2 6 20 2" xfId="48384"/>
    <cellStyle name="Обычный 8 2 6 21" xfId="48385"/>
    <cellStyle name="Обычный 8 2 6 21 2" xfId="48386"/>
    <cellStyle name="Обычный 8 2 6 22" xfId="48387"/>
    <cellStyle name="Обычный 8 2 6 22 2" xfId="48388"/>
    <cellStyle name="Обычный 8 2 6 23" xfId="48389"/>
    <cellStyle name="Обычный 8 2 6 23 2" xfId="48390"/>
    <cellStyle name="Обычный 8 2 6 24" xfId="48391"/>
    <cellStyle name="Обычный 8 2 6 24 2" xfId="48392"/>
    <cellStyle name="Обычный 8 2 6 25" xfId="48393"/>
    <cellStyle name="Обычный 8 2 6 25 2" xfId="48394"/>
    <cellStyle name="Обычный 8 2 6 26" xfId="48395"/>
    <cellStyle name="Обычный 8 2 6 26 2" xfId="48396"/>
    <cellStyle name="Обычный 8 2 6 27" xfId="48397"/>
    <cellStyle name="Обычный 8 2 6 27 2" xfId="48398"/>
    <cellStyle name="Обычный 8 2 6 28" xfId="48399"/>
    <cellStyle name="Обычный 8 2 6 28 2" xfId="48400"/>
    <cellStyle name="Обычный 8 2 6 29" xfId="48401"/>
    <cellStyle name="Обычный 8 2 6 29 2" xfId="48402"/>
    <cellStyle name="Обычный 8 2 6 3" xfId="48403"/>
    <cellStyle name="Обычный 8 2 6 3 2" xfId="48404"/>
    <cellStyle name="Обычный 8 2 6 30" xfId="48405"/>
    <cellStyle name="Обычный 8 2 6 30 2" xfId="48406"/>
    <cellStyle name="Обычный 8 2 6 31" xfId="48407"/>
    <cellStyle name="Обычный 8 2 6 31 2" xfId="48408"/>
    <cellStyle name="Обычный 8 2 6 32" xfId="48409"/>
    <cellStyle name="Обычный 8 2 6 32 2" xfId="48410"/>
    <cellStyle name="Обычный 8 2 6 33" xfId="48411"/>
    <cellStyle name="Обычный 8 2 6 33 2" xfId="48412"/>
    <cellStyle name="Обычный 8 2 6 34" xfId="48413"/>
    <cellStyle name="Обычный 8 2 6 34 2" xfId="48414"/>
    <cellStyle name="Обычный 8 2 6 35" xfId="48415"/>
    <cellStyle name="Обычный 8 2 6 4" xfId="48416"/>
    <cellStyle name="Обычный 8 2 6 4 2" xfId="48417"/>
    <cellStyle name="Обычный 8 2 6 5" xfId="48418"/>
    <cellStyle name="Обычный 8 2 6 5 2" xfId="48419"/>
    <cellStyle name="Обычный 8 2 6 6" xfId="48420"/>
    <cellStyle name="Обычный 8 2 6 6 2" xfId="48421"/>
    <cellStyle name="Обычный 8 2 6 7" xfId="48422"/>
    <cellStyle name="Обычный 8 2 6 7 2" xfId="48423"/>
    <cellStyle name="Обычный 8 2 6 8" xfId="48424"/>
    <cellStyle name="Обычный 8 2 6 8 2" xfId="48425"/>
    <cellStyle name="Обычный 8 2 6 9" xfId="48426"/>
    <cellStyle name="Обычный 8 2 6 9 2" xfId="48427"/>
    <cellStyle name="Обычный 8 2 7" xfId="48428"/>
    <cellStyle name="Обычный 8 2 7 2" xfId="48429"/>
    <cellStyle name="Обычный 8 2 8" xfId="48430"/>
    <cellStyle name="Обычный 8 2 8 2" xfId="48431"/>
    <cellStyle name="Обычный 8 2 9" xfId="48432"/>
    <cellStyle name="Обычный 8 2 9 2" xfId="48433"/>
    <cellStyle name="Обычный 8 3" xfId="48434"/>
    <cellStyle name="Обычный 8 3 10" xfId="48435"/>
    <cellStyle name="Обычный 8 3 10 2" xfId="48436"/>
    <cellStyle name="Обычный 8 3 11" xfId="48437"/>
    <cellStyle name="Обычный 8 3 11 2" xfId="48438"/>
    <cellStyle name="Обычный 8 3 12" xfId="48439"/>
    <cellStyle name="Обычный 8 3 12 2" xfId="48440"/>
    <cellStyle name="Обычный 8 3 13" xfId="48441"/>
    <cellStyle name="Обычный 8 3 13 2" xfId="48442"/>
    <cellStyle name="Обычный 8 3 14" xfId="48443"/>
    <cellStyle name="Обычный 8 3 14 2" xfId="48444"/>
    <cellStyle name="Обычный 8 3 15" xfId="48445"/>
    <cellStyle name="Обычный 8 3 15 2" xfId="48446"/>
    <cellStyle name="Обычный 8 3 16" xfId="48447"/>
    <cellStyle name="Обычный 8 3 16 2" xfId="48448"/>
    <cellStyle name="Обычный 8 3 17" xfId="48449"/>
    <cellStyle name="Обычный 8 3 17 2" xfId="48450"/>
    <cellStyle name="Обычный 8 3 18" xfId="48451"/>
    <cellStyle name="Обычный 8 3 18 2" xfId="48452"/>
    <cellStyle name="Обычный 8 3 19" xfId="48453"/>
    <cellStyle name="Обычный 8 3 19 2" xfId="48454"/>
    <cellStyle name="Обычный 8 3 2" xfId="48455"/>
    <cellStyle name="Обычный 8 3 2 10" xfId="48456"/>
    <cellStyle name="Обычный 8 3 2 10 2" xfId="48457"/>
    <cellStyle name="Обычный 8 3 2 11" xfId="48458"/>
    <cellStyle name="Обычный 8 3 2 11 2" xfId="48459"/>
    <cellStyle name="Обычный 8 3 2 12" xfId="48460"/>
    <cellStyle name="Обычный 8 3 2 12 2" xfId="48461"/>
    <cellStyle name="Обычный 8 3 2 13" xfId="48462"/>
    <cellStyle name="Обычный 8 3 2 13 2" xfId="48463"/>
    <cellStyle name="Обычный 8 3 2 14" xfId="48464"/>
    <cellStyle name="Обычный 8 3 2 14 2" xfId="48465"/>
    <cellStyle name="Обычный 8 3 2 15" xfId="48466"/>
    <cellStyle name="Обычный 8 3 2 15 2" xfId="48467"/>
    <cellStyle name="Обычный 8 3 2 16" xfId="48468"/>
    <cellStyle name="Обычный 8 3 2 16 2" xfId="48469"/>
    <cellStyle name="Обычный 8 3 2 17" xfId="48470"/>
    <cellStyle name="Обычный 8 3 2 17 2" xfId="48471"/>
    <cellStyle name="Обычный 8 3 2 18" xfId="48472"/>
    <cellStyle name="Обычный 8 3 2 18 2" xfId="48473"/>
    <cellStyle name="Обычный 8 3 2 19" xfId="48474"/>
    <cellStyle name="Обычный 8 3 2 19 2" xfId="48475"/>
    <cellStyle name="Обычный 8 3 2 2" xfId="48476"/>
    <cellStyle name="Обычный 8 3 2 2 10" xfId="48477"/>
    <cellStyle name="Обычный 8 3 2 2 10 2" xfId="48478"/>
    <cellStyle name="Обычный 8 3 2 2 11" xfId="48479"/>
    <cellStyle name="Обычный 8 3 2 2 11 2" xfId="48480"/>
    <cellStyle name="Обычный 8 3 2 2 12" xfId="48481"/>
    <cellStyle name="Обычный 8 3 2 2 12 2" xfId="48482"/>
    <cellStyle name="Обычный 8 3 2 2 13" xfId="48483"/>
    <cellStyle name="Обычный 8 3 2 2 13 2" xfId="48484"/>
    <cellStyle name="Обычный 8 3 2 2 14" xfId="48485"/>
    <cellStyle name="Обычный 8 3 2 2 14 2" xfId="48486"/>
    <cellStyle name="Обычный 8 3 2 2 15" xfId="48487"/>
    <cellStyle name="Обычный 8 3 2 2 15 2" xfId="48488"/>
    <cellStyle name="Обычный 8 3 2 2 16" xfId="48489"/>
    <cellStyle name="Обычный 8 3 2 2 16 2" xfId="48490"/>
    <cellStyle name="Обычный 8 3 2 2 17" xfId="48491"/>
    <cellStyle name="Обычный 8 3 2 2 17 2" xfId="48492"/>
    <cellStyle name="Обычный 8 3 2 2 18" xfId="48493"/>
    <cellStyle name="Обычный 8 3 2 2 18 2" xfId="48494"/>
    <cellStyle name="Обычный 8 3 2 2 19" xfId="48495"/>
    <cellStyle name="Обычный 8 3 2 2 19 2" xfId="48496"/>
    <cellStyle name="Обычный 8 3 2 2 2" xfId="48497"/>
    <cellStyle name="Обычный 8 3 2 2 2 2" xfId="48498"/>
    <cellStyle name="Обычный 8 3 2 2 20" xfId="48499"/>
    <cellStyle name="Обычный 8 3 2 2 20 2" xfId="48500"/>
    <cellStyle name="Обычный 8 3 2 2 21" xfId="48501"/>
    <cellStyle name="Обычный 8 3 2 2 21 2" xfId="48502"/>
    <cellStyle name="Обычный 8 3 2 2 22" xfId="48503"/>
    <cellStyle name="Обычный 8 3 2 2 22 2" xfId="48504"/>
    <cellStyle name="Обычный 8 3 2 2 23" xfId="48505"/>
    <cellStyle name="Обычный 8 3 2 2 23 2" xfId="48506"/>
    <cellStyle name="Обычный 8 3 2 2 24" xfId="48507"/>
    <cellStyle name="Обычный 8 3 2 2 24 2" xfId="48508"/>
    <cellStyle name="Обычный 8 3 2 2 25" xfId="48509"/>
    <cellStyle name="Обычный 8 3 2 2 25 2" xfId="48510"/>
    <cellStyle name="Обычный 8 3 2 2 26" xfId="48511"/>
    <cellStyle name="Обычный 8 3 2 2 26 2" xfId="48512"/>
    <cellStyle name="Обычный 8 3 2 2 27" xfId="48513"/>
    <cellStyle name="Обычный 8 3 2 2 27 2" xfId="48514"/>
    <cellStyle name="Обычный 8 3 2 2 28" xfId="48515"/>
    <cellStyle name="Обычный 8 3 2 2 28 2" xfId="48516"/>
    <cellStyle name="Обычный 8 3 2 2 29" xfId="48517"/>
    <cellStyle name="Обычный 8 3 2 2 29 2" xfId="48518"/>
    <cellStyle name="Обычный 8 3 2 2 3" xfId="48519"/>
    <cellStyle name="Обычный 8 3 2 2 3 2" xfId="48520"/>
    <cellStyle name="Обычный 8 3 2 2 30" xfId="48521"/>
    <cellStyle name="Обычный 8 3 2 2 30 2" xfId="48522"/>
    <cellStyle name="Обычный 8 3 2 2 31" xfId="48523"/>
    <cellStyle name="Обычный 8 3 2 2 31 2" xfId="48524"/>
    <cellStyle name="Обычный 8 3 2 2 32" xfId="48525"/>
    <cellStyle name="Обычный 8 3 2 2 32 2" xfId="48526"/>
    <cellStyle name="Обычный 8 3 2 2 33" xfId="48527"/>
    <cellStyle name="Обычный 8 3 2 2 33 2" xfId="48528"/>
    <cellStyle name="Обычный 8 3 2 2 34" xfId="48529"/>
    <cellStyle name="Обычный 8 3 2 2 34 2" xfId="48530"/>
    <cellStyle name="Обычный 8 3 2 2 35" xfId="48531"/>
    <cellStyle name="Обычный 8 3 2 2 4" xfId="48532"/>
    <cellStyle name="Обычный 8 3 2 2 4 2" xfId="48533"/>
    <cellStyle name="Обычный 8 3 2 2 5" xfId="48534"/>
    <cellStyle name="Обычный 8 3 2 2 5 2" xfId="48535"/>
    <cellStyle name="Обычный 8 3 2 2 6" xfId="48536"/>
    <cellStyle name="Обычный 8 3 2 2 6 2" xfId="48537"/>
    <cellStyle name="Обычный 8 3 2 2 7" xfId="48538"/>
    <cellStyle name="Обычный 8 3 2 2 7 2" xfId="48539"/>
    <cellStyle name="Обычный 8 3 2 2 8" xfId="48540"/>
    <cellStyle name="Обычный 8 3 2 2 8 2" xfId="48541"/>
    <cellStyle name="Обычный 8 3 2 2 9" xfId="48542"/>
    <cellStyle name="Обычный 8 3 2 2 9 2" xfId="48543"/>
    <cellStyle name="Обычный 8 3 2 20" xfId="48544"/>
    <cellStyle name="Обычный 8 3 2 20 2" xfId="48545"/>
    <cellStyle name="Обычный 8 3 2 21" xfId="48546"/>
    <cellStyle name="Обычный 8 3 2 21 2" xfId="48547"/>
    <cellStyle name="Обычный 8 3 2 22" xfId="48548"/>
    <cellStyle name="Обычный 8 3 2 22 2" xfId="48549"/>
    <cellStyle name="Обычный 8 3 2 23" xfId="48550"/>
    <cellStyle name="Обычный 8 3 2 23 2" xfId="48551"/>
    <cellStyle name="Обычный 8 3 2 24" xfId="48552"/>
    <cellStyle name="Обычный 8 3 2 24 2" xfId="48553"/>
    <cellStyle name="Обычный 8 3 2 25" xfId="48554"/>
    <cellStyle name="Обычный 8 3 2 25 2" xfId="48555"/>
    <cellStyle name="Обычный 8 3 2 26" xfId="48556"/>
    <cellStyle name="Обычный 8 3 2 26 2" xfId="48557"/>
    <cellStyle name="Обычный 8 3 2 27" xfId="48558"/>
    <cellStyle name="Обычный 8 3 2 27 2" xfId="48559"/>
    <cellStyle name="Обычный 8 3 2 28" xfId="48560"/>
    <cellStyle name="Обычный 8 3 2 28 2" xfId="48561"/>
    <cellStyle name="Обычный 8 3 2 29" xfId="48562"/>
    <cellStyle name="Обычный 8 3 2 29 2" xfId="48563"/>
    <cellStyle name="Обычный 8 3 2 3" xfId="48564"/>
    <cellStyle name="Обычный 8 3 2 3 2" xfId="48565"/>
    <cellStyle name="Обычный 8 3 2 30" xfId="48566"/>
    <cellStyle name="Обычный 8 3 2 30 2" xfId="48567"/>
    <cellStyle name="Обычный 8 3 2 31" xfId="48568"/>
    <cellStyle name="Обычный 8 3 2 31 2" xfId="48569"/>
    <cellStyle name="Обычный 8 3 2 32" xfId="48570"/>
    <cellStyle name="Обычный 8 3 2 32 2" xfId="48571"/>
    <cellStyle name="Обычный 8 3 2 33" xfId="48572"/>
    <cellStyle name="Обычный 8 3 2 33 2" xfId="48573"/>
    <cellStyle name="Обычный 8 3 2 34" xfId="48574"/>
    <cellStyle name="Обычный 8 3 2 34 2" xfId="48575"/>
    <cellStyle name="Обычный 8 3 2 35" xfId="48576"/>
    <cellStyle name="Обычный 8 3 2 35 2" xfId="48577"/>
    <cellStyle name="Обычный 8 3 2 36" xfId="48578"/>
    <cellStyle name="Обычный 8 3 2 36 2" xfId="48579"/>
    <cellStyle name="Обычный 8 3 2 37" xfId="48580"/>
    <cellStyle name="Обычный 8 3 2 4" xfId="48581"/>
    <cellStyle name="Обычный 8 3 2 4 2" xfId="48582"/>
    <cellStyle name="Обычный 8 3 2 5" xfId="48583"/>
    <cellStyle name="Обычный 8 3 2 5 2" xfId="48584"/>
    <cellStyle name="Обычный 8 3 2 6" xfId="48585"/>
    <cellStyle name="Обычный 8 3 2 6 2" xfId="48586"/>
    <cellStyle name="Обычный 8 3 2 7" xfId="48587"/>
    <cellStyle name="Обычный 8 3 2 7 2" xfId="48588"/>
    <cellStyle name="Обычный 8 3 2 8" xfId="48589"/>
    <cellStyle name="Обычный 8 3 2 8 2" xfId="48590"/>
    <cellStyle name="Обычный 8 3 2 9" xfId="48591"/>
    <cellStyle name="Обычный 8 3 2 9 2" xfId="48592"/>
    <cellStyle name="Обычный 8 3 20" xfId="48593"/>
    <cellStyle name="Обычный 8 3 20 2" xfId="48594"/>
    <cellStyle name="Обычный 8 3 21" xfId="48595"/>
    <cellStyle name="Обычный 8 3 21 2" xfId="48596"/>
    <cellStyle name="Обычный 8 3 22" xfId="48597"/>
    <cellStyle name="Обычный 8 3 22 2" xfId="48598"/>
    <cellStyle name="Обычный 8 3 23" xfId="48599"/>
    <cellStyle name="Обычный 8 3 23 2" xfId="48600"/>
    <cellStyle name="Обычный 8 3 24" xfId="48601"/>
    <cellStyle name="Обычный 8 3 24 2" xfId="48602"/>
    <cellStyle name="Обычный 8 3 25" xfId="48603"/>
    <cellStyle name="Обычный 8 3 25 2" xfId="48604"/>
    <cellStyle name="Обычный 8 3 26" xfId="48605"/>
    <cellStyle name="Обычный 8 3 26 2" xfId="48606"/>
    <cellStyle name="Обычный 8 3 27" xfId="48607"/>
    <cellStyle name="Обычный 8 3 27 2" xfId="48608"/>
    <cellStyle name="Обычный 8 3 28" xfId="48609"/>
    <cellStyle name="Обычный 8 3 28 2" xfId="48610"/>
    <cellStyle name="Обычный 8 3 29" xfId="48611"/>
    <cellStyle name="Обычный 8 3 29 2" xfId="48612"/>
    <cellStyle name="Обычный 8 3 3" xfId="48613"/>
    <cellStyle name="Обычный 8 3 3 10" xfId="48614"/>
    <cellStyle name="Обычный 8 3 3 10 2" xfId="48615"/>
    <cellStyle name="Обычный 8 3 3 11" xfId="48616"/>
    <cellStyle name="Обычный 8 3 3 11 2" xfId="48617"/>
    <cellStyle name="Обычный 8 3 3 12" xfId="48618"/>
    <cellStyle name="Обычный 8 3 3 12 2" xfId="48619"/>
    <cellStyle name="Обычный 8 3 3 13" xfId="48620"/>
    <cellStyle name="Обычный 8 3 3 13 2" xfId="48621"/>
    <cellStyle name="Обычный 8 3 3 14" xfId="48622"/>
    <cellStyle name="Обычный 8 3 3 14 2" xfId="48623"/>
    <cellStyle name="Обычный 8 3 3 15" xfId="48624"/>
    <cellStyle name="Обычный 8 3 3 15 2" xfId="48625"/>
    <cellStyle name="Обычный 8 3 3 16" xfId="48626"/>
    <cellStyle name="Обычный 8 3 3 16 2" xfId="48627"/>
    <cellStyle name="Обычный 8 3 3 17" xfId="48628"/>
    <cellStyle name="Обычный 8 3 3 17 2" xfId="48629"/>
    <cellStyle name="Обычный 8 3 3 18" xfId="48630"/>
    <cellStyle name="Обычный 8 3 3 18 2" xfId="48631"/>
    <cellStyle name="Обычный 8 3 3 19" xfId="48632"/>
    <cellStyle name="Обычный 8 3 3 19 2" xfId="48633"/>
    <cellStyle name="Обычный 8 3 3 2" xfId="48634"/>
    <cellStyle name="Обычный 8 3 3 2 2" xfId="48635"/>
    <cellStyle name="Обычный 8 3 3 20" xfId="48636"/>
    <cellStyle name="Обычный 8 3 3 20 2" xfId="48637"/>
    <cellStyle name="Обычный 8 3 3 21" xfId="48638"/>
    <cellStyle name="Обычный 8 3 3 21 2" xfId="48639"/>
    <cellStyle name="Обычный 8 3 3 22" xfId="48640"/>
    <cellStyle name="Обычный 8 3 3 22 2" xfId="48641"/>
    <cellStyle name="Обычный 8 3 3 23" xfId="48642"/>
    <cellStyle name="Обычный 8 3 3 23 2" xfId="48643"/>
    <cellStyle name="Обычный 8 3 3 24" xfId="48644"/>
    <cellStyle name="Обычный 8 3 3 24 2" xfId="48645"/>
    <cellStyle name="Обычный 8 3 3 25" xfId="48646"/>
    <cellStyle name="Обычный 8 3 3 25 2" xfId="48647"/>
    <cellStyle name="Обычный 8 3 3 26" xfId="48648"/>
    <cellStyle name="Обычный 8 3 3 26 2" xfId="48649"/>
    <cellStyle name="Обычный 8 3 3 27" xfId="48650"/>
    <cellStyle name="Обычный 8 3 3 27 2" xfId="48651"/>
    <cellStyle name="Обычный 8 3 3 28" xfId="48652"/>
    <cellStyle name="Обычный 8 3 3 28 2" xfId="48653"/>
    <cellStyle name="Обычный 8 3 3 29" xfId="48654"/>
    <cellStyle name="Обычный 8 3 3 29 2" xfId="48655"/>
    <cellStyle name="Обычный 8 3 3 3" xfId="48656"/>
    <cellStyle name="Обычный 8 3 3 3 2" xfId="48657"/>
    <cellStyle name="Обычный 8 3 3 30" xfId="48658"/>
    <cellStyle name="Обычный 8 3 3 30 2" xfId="48659"/>
    <cellStyle name="Обычный 8 3 3 31" xfId="48660"/>
    <cellStyle name="Обычный 8 3 3 31 2" xfId="48661"/>
    <cellStyle name="Обычный 8 3 3 32" xfId="48662"/>
    <cellStyle name="Обычный 8 3 3 32 2" xfId="48663"/>
    <cellStyle name="Обычный 8 3 3 33" xfId="48664"/>
    <cellStyle name="Обычный 8 3 3 33 2" xfId="48665"/>
    <cellStyle name="Обычный 8 3 3 34" xfId="48666"/>
    <cellStyle name="Обычный 8 3 3 34 2" xfId="48667"/>
    <cellStyle name="Обычный 8 3 3 35" xfId="48668"/>
    <cellStyle name="Обычный 8 3 3 4" xfId="48669"/>
    <cellStyle name="Обычный 8 3 3 4 2" xfId="48670"/>
    <cellStyle name="Обычный 8 3 3 5" xfId="48671"/>
    <cellStyle name="Обычный 8 3 3 5 2" xfId="48672"/>
    <cellStyle name="Обычный 8 3 3 6" xfId="48673"/>
    <cellStyle name="Обычный 8 3 3 6 2" xfId="48674"/>
    <cellStyle name="Обычный 8 3 3 7" xfId="48675"/>
    <cellStyle name="Обычный 8 3 3 7 2" xfId="48676"/>
    <cellStyle name="Обычный 8 3 3 8" xfId="48677"/>
    <cellStyle name="Обычный 8 3 3 8 2" xfId="48678"/>
    <cellStyle name="Обычный 8 3 3 9" xfId="48679"/>
    <cellStyle name="Обычный 8 3 3 9 2" xfId="48680"/>
    <cellStyle name="Обычный 8 3 30" xfId="48681"/>
    <cellStyle name="Обычный 8 3 30 2" xfId="48682"/>
    <cellStyle name="Обычный 8 3 31" xfId="48683"/>
    <cellStyle name="Обычный 8 3 31 2" xfId="48684"/>
    <cellStyle name="Обычный 8 3 32" xfId="48685"/>
    <cellStyle name="Обычный 8 3 32 2" xfId="48686"/>
    <cellStyle name="Обычный 8 3 33" xfId="48687"/>
    <cellStyle name="Обычный 8 3 33 2" xfId="48688"/>
    <cellStyle name="Обычный 8 3 34" xfId="48689"/>
    <cellStyle name="Обычный 8 3 34 2" xfId="48690"/>
    <cellStyle name="Обычный 8 3 35" xfId="48691"/>
    <cellStyle name="Обычный 8 3 35 2" xfId="48692"/>
    <cellStyle name="Обычный 8 3 36" xfId="48693"/>
    <cellStyle name="Обычный 8 3 36 2" xfId="48694"/>
    <cellStyle name="Обычный 8 3 37" xfId="48695"/>
    <cellStyle name="Обычный 8 3 37 2" xfId="48696"/>
    <cellStyle name="Обычный 8 3 38" xfId="48697"/>
    <cellStyle name="Обычный 8 3 4" xfId="48698"/>
    <cellStyle name="Обычный 8 3 4 2" xfId="48699"/>
    <cellStyle name="Обычный 8 3 5" xfId="48700"/>
    <cellStyle name="Обычный 8 3 5 2" xfId="48701"/>
    <cellStyle name="Обычный 8 3 6" xfId="48702"/>
    <cellStyle name="Обычный 8 3 6 2" xfId="48703"/>
    <cellStyle name="Обычный 8 3 7" xfId="48704"/>
    <cellStyle name="Обычный 8 3 7 2" xfId="48705"/>
    <cellStyle name="Обычный 8 3 8" xfId="48706"/>
    <cellStyle name="Обычный 8 3 8 2" xfId="48707"/>
    <cellStyle name="Обычный 8 3 9" xfId="48708"/>
    <cellStyle name="Обычный 8 3 9 2" xfId="48709"/>
    <cellStyle name="Обычный 8 4" xfId="48710"/>
    <cellStyle name="Обычный 8 4 10" xfId="48711"/>
    <cellStyle name="Обычный 8 4 10 2" xfId="48712"/>
    <cellStyle name="Обычный 8 4 11" xfId="48713"/>
    <cellStyle name="Обычный 8 4 11 2" xfId="48714"/>
    <cellStyle name="Обычный 8 4 12" xfId="48715"/>
    <cellStyle name="Обычный 8 4 12 2" xfId="48716"/>
    <cellStyle name="Обычный 8 4 13" xfId="48717"/>
    <cellStyle name="Обычный 8 4 13 2" xfId="48718"/>
    <cellStyle name="Обычный 8 4 14" xfId="48719"/>
    <cellStyle name="Обычный 8 4 14 2" xfId="48720"/>
    <cellStyle name="Обычный 8 4 15" xfId="48721"/>
    <cellStyle name="Обычный 8 4 15 2" xfId="48722"/>
    <cellStyle name="Обычный 8 4 16" xfId="48723"/>
    <cellStyle name="Обычный 8 4 16 2" xfId="48724"/>
    <cellStyle name="Обычный 8 4 17" xfId="48725"/>
    <cellStyle name="Обычный 8 4 17 2" xfId="48726"/>
    <cellStyle name="Обычный 8 4 18" xfId="48727"/>
    <cellStyle name="Обычный 8 4 18 2" xfId="48728"/>
    <cellStyle name="Обычный 8 4 19" xfId="48729"/>
    <cellStyle name="Обычный 8 4 19 2" xfId="48730"/>
    <cellStyle name="Обычный 8 4 2" xfId="48731"/>
    <cellStyle name="Обычный 8 4 2 10" xfId="48732"/>
    <cellStyle name="Обычный 8 4 2 10 2" xfId="48733"/>
    <cellStyle name="Обычный 8 4 2 11" xfId="48734"/>
    <cellStyle name="Обычный 8 4 2 11 2" xfId="48735"/>
    <cellStyle name="Обычный 8 4 2 12" xfId="48736"/>
    <cellStyle name="Обычный 8 4 2 12 2" xfId="48737"/>
    <cellStyle name="Обычный 8 4 2 13" xfId="48738"/>
    <cellStyle name="Обычный 8 4 2 13 2" xfId="48739"/>
    <cellStyle name="Обычный 8 4 2 14" xfId="48740"/>
    <cellStyle name="Обычный 8 4 2 14 2" xfId="48741"/>
    <cellStyle name="Обычный 8 4 2 15" xfId="48742"/>
    <cellStyle name="Обычный 8 4 2 15 2" xfId="48743"/>
    <cellStyle name="Обычный 8 4 2 16" xfId="48744"/>
    <cellStyle name="Обычный 8 4 2 16 2" xfId="48745"/>
    <cellStyle name="Обычный 8 4 2 17" xfId="48746"/>
    <cellStyle name="Обычный 8 4 2 17 2" xfId="48747"/>
    <cellStyle name="Обычный 8 4 2 18" xfId="48748"/>
    <cellStyle name="Обычный 8 4 2 18 2" xfId="48749"/>
    <cellStyle name="Обычный 8 4 2 19" xfId="48750"/>
    <cellStyle name="Обычный 8 4 2 19 2" xfId="48751"/>
    <cellStyle name="Обычный 8 4 2 2" xfId="48752"/>
    <cellStyle name="Обычный 8 4 2 2 10" xfId="48753"/>
    <cellStyle name="Обычный 8 4 2 2 10 2" xfId="48754"/>
    <cellStyle name="Обычный 8 4 2 2 11" xfId="48755"/>
    <cellStyle name="Обычный 8 4 2 2 11 2" xfId="48756"/>
    <cellStyle name="Обычный 8 4 2 2 12" xfId="48757"/>
    <cellStyle name="Обычный 8 4 2 2 12 2" xfId="48758"/>
    <cellStyle name="Обычный 8 4 2 2 13" xfId="48759"/>
    <cellStyle name="Обычный 8 4 2 2 13 2" xfId="48760"/>
    <cellStyle name="Обычный 8 4 2 2 14" xfId="48761"/>
    <cellStyle name="Обычный 8 4 2 2 14 2" xfId="48762"/>
    <cellStyle name="Обычный 8 4 2 2 15" xfId="48763"/>
    <cellStyle name="Обычный 8 4 2 2 15 2" xfId="48764"/>
    <cellStyle name="Обычный 8 4 2 2 16" xfId="48765"/>
    <cellStyle name="Обычный 8 4 2 2 16 2" xfId="48766"/>
    <cellStyle name="Обычный 8 4 2 2 17" xfId="48767"/>
    <cellStyle name="Обычный 8 4 2 2 17 2" xfId="48768"/>
    <cellStyle name="Обычный 8 4 2 2 18" xfId="48769"/>
    <cellStyle name="Обычный 8 4 2 2 18 2" xfId="48770"/>
    <cellStyle name="Обычный 8 4 2 2 19" xfId="48771"/>
    <cellStyle name="Обычный 8 4 2 2 19 2" xfId="48772"/>
    <cellStyle name="Обычный 8 4 2 2 2" xfId="48773"/>
    <cellStyle name="Обычный 8 4 2 2 2 2" xfId="48774"/>
    <cellStyle name="Обычный 8 4 2 2 20" xfId="48775"/>
    <cellStyle name="Обычный 8 4 2 2 20 2" xfId="48776"/>
    <cellStyle name="Обычный 8 4 2 2 21" xfId="48777"/>
    <cellStyle name="Обычный 8 4 2 2 21 2" xfId="48778"/>
    <cellStyle name="Обычный 8 4 2 2 22" xfId="48779"/>
    <cellStyle name="Обычный 8 4 2 2 22 2" xfId="48780"/>
    <cellStyle name="Обычный 8 4 2 2 23" xfId="48781"/>
    <cellStyle name="Обычный 8 4 2 2 23 2" xfId="48782"/>
    <cellStyle name="Обычный 8 4 2 2 24" xfId="48783"/>
    <cellStyle name="Обычный 8 4 2 2 24 2" xfId="48784"/>
    <cellStyle name="Обычный 8 4 2 2 25" xfId="48785"/>
    <cellStyle name="Обычный 8 4 2 2 25 2" xfId="48786"/>
    <cellStyle name="Обычный 8 4 2 2 26" xfId="48787"/>
    <cellStyle name="Обычный 8 4 2 2 26 2" xfId="48788"/>
    <cellStyle name="Обычный 8 4 2 2 27" xfId="48789"/>
    <cellStyle name="Обычный 8 4 2 2 27 2" xfId="48790"/>
    <cellStyle name="Обычный 8 4 2 2 28" xfId="48791"/>
    <cellStyle name="Обычный 8 4 2 2 28 2" xfId="48792"/>
    <cellStyle name="Обычный 8 4 2 2 29" xfId="48793"/>
    <cellStyle name="Обычный 8 4 2 2 29 2" xfId="48794"/>
    <cellStyle name="Обычный 8 4 2 2 3" xfId="48795"/>
    <cellStyle name="Обычный 8 4 2 2 3 2" xfId="48796"/>
    <cellStyle name="Обычный 8 4 2 2 30" xfId="48797"/>
    <cellStyle name="Обычный 8 4 2 2 30 2" xfId="48798"/>
    <cellStyle name="Обычный 8 4 2 2 31" xfId="48799"/>
    <cellStyle name="Обычный 8 4 2 2 31 2" xfId="48800"/>
    <cellStyle name="Обычный 8 4 2 2 32" xfId="48801"/>
    <cellStyle name="Обычный 8 4 2 2 32 2" xfId="48802"/>
    <cellStyle name="Обычный 8 4 2 2 33" xfId="48803"/>
    <cellStyle name="Обычный 8 4 2 2 33 2" xfId="48804"/>
    <cellStyle name="Обычный 8 4 2 2 34" xfId="48805"/>
    <cellStyle name="Обычный 8 4 2 2 34 2" xfId="48806"/>
    <cellStyle name="Обычный 8 4 2 2 35" xfId="48807"/>
    <cellStyle name="Обычный 8 4 2 2 4" xfId="48808"/>
    <cellStyle name="Обычный 8 4 2 2 4 2" xfId="48809"/>
    <cellStyle name="Обычный 8 4 2 2 5" xfId="48810"/>
    <cellStyle name="Обычный 8 4 2 2 5 2" xfId="48811"/>
    <cellStyle name="Обычный 8 4 2 2 6" xfId="48812"/>
    <cellStyle name="Обычный 8 4 2 2 6 2" xfId="48813"/>
    <cellStyle name="Обычный 8 4 2 2 7" xfId="48814"/>
    <cellStyle name="Обычный 8 4 2 2 7 2" xfId="48815"/>
    <cellStyle name="Обычный 8 4 2 2 8" xfId="48816"/>
    <cellStyle name="Обычный 8 4 2 2 8 2" xfId="48817"/>
    <cellStyle name="Обычный 8 4 2 2 9" xfId="48818"/>
    <cellStyle name="Обычный 8 4 2 2 9 2" xfId="48819"/>
    <cellStyle name="Обычный 8 4 2 20" xfId="48820"/>
    <cellStyle name="Обычный 8 4 2 20 2" xfId="48821"/>
    <cellStyle name="Обычный 8 4 2 21" xfId="48822"/>
    <cellStyle name="Обычный 8 4 2 21 2" xfId="48823"/>
    <cellStyle name="Обычный 8 4 2 22" xfId="48824"/>
    <cellStyle name="Обычный 8 4 2 22 2" xfId="48825"/>
    <cellStyle name="Обычный 8 4 2 23" xfId="48826"/>
    <cellStyle name="Обычный 8 4 2 23 2" xfId="48827"/>
    <cellStyle name="Обычный 8 4 2 24" xfId="48828"/>
    <cellStyle name="Обычный 8 4 2 24 2" xfId="48829"/>
    <cellStyle name="Обычный 8 4 2 25" xfId="48830"/>
    <cellStyle name="Обычный 8 4 2 25 2" xfId="48831"/>
    <cellStyle name="Обычный 8 4 2 26" xfId="48832"/>
    <cellStyle name="Обычный 8 4 2 26 2" xfId="48833"/>
    <cellStyle name="Обычный 8 4 2 27" xfId="48834"/>
    <cellStyle name="Обычный 8 4 2 27 2" xfId="48835"/>
    <cellStyle name="Обычный 8 4 2 28" xfId="48836"/>
    <cellStyle name="Обычный 8 4 2 28 2" xfId="48837"/>
    <cellStyle name="Обычный 8 4 2 29" xfId="48838"/>
    <cellStyle name="Обычный 8 4 2 29 2" xfId="48839"/>
    <cellStyle name="Обычный 8 4 2 3" xfId="48840"/>
    <cellStyle name="Обычный 8 4 2 3 2" xfId="48841"/>
    <cellStyle name="Обычный 8 4 2 30" xfId="48842"/>
    <cellStyle name="Обычный 8 4 2 30 2" xfId="48843"/>
    <cellStyle name="Обычный 8 4 2 31" xfId="48844"/>
    <cellStyle name="Обычный 8 4 2 31 2" xfId="48845"/>
    <cellStyle name="Обычный 8 4 2 32" xfId="48846"/>
    <cellStyle name="Обычный 8 4 2 32 2" xfId="48847"/>
    <cellStyle name="Обычный 8 4 2 33" xfId="48848"/>
    <cellStyle name="Обычный 8 4 2 33 2" xfId="48849"/>
    <cellStyle name="Обычный 8 4 2 34" xfId="48850"/>
    <cellStyle name="Обычный 8 4 2 34 2" xfId="48851"/>
    <cellStyle name="Обычный 8 4 2 35" xfId="48852"/>
    <cellStyle name="Обычный 8 4 2 35 2" xfId="48853"/>
    <cellStyle name="Обычный 8 4 2 36" xfId="48854"/>
    <cellStyle name="Обычный 8 4 2 36 2" xfId="48855"/>
    <cellStyle name="Обычный 8 4 2 37" xfId="48856"/>
    <cellStyle name="Обычный 8 4 2 4" xfId="48857"/>
    <cellStyle name="Обычный 8 4 2 4 2" xfId="48858"/>
    <cellStyle name="Обычный 8 4 2 5" xfId="48859"/>
    <cellStyle name="Обычный 8 4 2 5 2" xfId="48860"/>
    <cellStyle name="Обычный 8 4 2 6" xfId="48861"/>
    <cellStyle name="Обычный 8 4 2 6 2" xfId="48862"/>
    <cellStyle name="Обычный 8 4 2 7" xfId="48863"/>
    <cellStyle name="Обычный 8 4 2 7 2" xfId="48864"/>
    <cellStyle name="Обычный 8 4 2 8" xfId="48865"/>
    <cellStyle name="Обычный 8 4 2 8 2" xfId="48866"/>
    <cellStyle name="Обычный 8 4 2 9" xfId="48867"/>
    <cellStyle name="Обычный 8 4 2 9 2" xfId="48868"/>
    <cellStyle name="Обычный 8 4 20" xfId="48869"/>
    <cellStyle name="Обычный 8 4 20 2" xfId="48870"/>
    <cellStyle name="Обычный 8 4 21" xfId="48871"/>
    <cellStyle name="Обычный 8 4 21 2" xfId="48872"/>
    <cellStyle name="Обычный 8 4 22" xfId="48873"/>
    <cellStyle name="Обычный 8 4 22 2" xfId="48874"/>
    <cellStyle name="Обычный 8 4 23" xfId="48875"/>
    <cellStyle name="Обычный 8 4 23 2" xfId="48876"/>
    <cellStyle name="Обычный 8 4 24" xfId="48877"/>
    <cellStyle name="Обычный 8 4 24 2" xfId="48878"/>
    <cellStyle name="Обычный 8 4 25" xfId="48879"/>
    <cellStyle name="Обычный 8 4 25 2" xfId="48880"/>
    <cellStyle name="Обычный 8 4 26" xfId="48881"/>
    <cellStyle name="Обычный 8 4 26 2" xfId="48882"/>
    <cellStyle name="Обычный 8 4 27" xfId="48883"/>
    <cellStyle name="Обычный 8 4 27 2" xfId="48884"/>
    <cellStyle name="Обычный 8 4 28" xfId="48885"/>
    <cellStyle name="Обычный 8 4 28 2" xfId="48886"/>
    <cellStyle name="Обычный 8 4 29" xfId="48887"/>
    <cellStyle name="Обычный 8 4 29 2" xfId="48888"/>
    <cellStyle name="Обычный 8 4 3" xfId="48889"/>
    <cellStyle name="Обычный 8 4 3 10" xfId="48890"/>
    <cellStyle name="Обычный 8 4 3 10 2" xfId="48891"/>
    <cellStyle name="Обычный 8 4 3 11" xfId="48892"/>
    <cellStyle name="Обычный 8 4 3 11 2" xfId="48893"/>
    <cellStyle name="Обычный 8 4 3 12" xfId="48894"/>
    <cellStyle name="Обычный 8 4 3 12 2" xfId="48895"/>
    <cellStyle name="Обычный 8 4 3 13" xfId="48896"/>
    <cellStyle name="Обычный 8 4 3 13 2" xfId="48897"/>
    <cellStyle name="Обычный 8 4 3 14" xfId="48898"/>
    <cellStyle name="Обычный 8 4 3 14 2" xfId="48899"/>
    <cellStyle name="Обычный 8 4 3 15" xfId="48900"/>
    <cellStyle name="Обычный 8 4 3 15 2" xfId="48901"/>
    <cellStyle name="Обычный 8 4 3 16" xfId="48902"/>
    <cellStyle name="Обычный 8 4 3 16 2" xfId="48903"/>
    <cellStyle name="Обычный 8 4 3 17" xfId="48904"/>
    <cellStyle name="Обычный 8 4 3 17 2" xfId="48905"/>
    <cellStyle name="Обычный 8 4 3 18" xfId="48906"/>
    <cellStyle name="Обычный 8 4 3 18 2" xfId="48907"/>
    <cellStyle name="Обычный 8 4 3 19" xfId="48908"/>
    <cellStyle name="Обычный 8 4 3 19 2" xfId="48909"/>
    <cellStyle name="Обычный 8 4 3 2" xfId="48910"/>
    <cellStyle name="Обычный 8 4 3 2 2" xfId="48911"/>
    <cellStyle name="Обычный 8 4 3 20" xfId="48912"/>
    <cellStyle name="Обычный 8 4 3 20 2" xfId="48913"/>
    <cellStyle name="Обычный 8 4 3 21" xfId="48914"/>
    <cellStyle name="Обычный 8 4 3 21 2" xfId="48915"/>
    <cellStyle name="Обычный 8 4 3 22" xfId="48916"/>
    <cellStyle name="Обычный 8 4 3 22 2" xfId="48917"/>
    <cellStyle name="Обычный 8 4 3 23" xfId="48918"/>
    <cellStyle name="Обычный 8 4 3 23 2" xfId="48919"/>
    <cellStyle name="Обычный 8 4 3 24" xfId="48920"/>
    <cellStyle name="Обычный 8 4 3 24 2" xfId="48921"/>
    <cellStyle name="Обычный 8 4 3 25" xfId="48922"/>
    <cellStyle name="Обычный 8 4 3 25 2" xfId="48923"/>
    <cellStyle name="Обычный 8 4 3 26" xfId="48924"/>
    <cellStyle name="Обычный 8 4 3 26 2" xfId="48925"/>
    <cellStyle name="Обычный 8 4 3 27" xfId="48926"/>
    <cellStyle name="Обычный 8 4 3 27 2" xfId="48927"/>
    <cellStyle name="Обычный 8 4 3 28" xfId="48928"/>
    <cellStyle name="Обычный 8 4 3 28 2" xfId="48929"/>
    <cellStyle name="Обычный 8 4 3 29" xfId="48930"/>
    <cellStyle name="Обычный 8 4 3 29 2" xfId="48931"/>
    <cellStyle name="Обычный 8 4 3 3" xfId="48932"/>
    <cellStyle name="Обычный 8 4 3 3 2" xfId="48933"/>
    <cellStyle name="Обычный 8 4 3 30" xfId="48934"/>
    <cellStyle name="Обычный 8 4 3 30 2" xfId="48935"/>
    <cellStyle name="Обычный 8 4 3 31" xfId="48936"/>
    <cellStyle name="Обычный 8 4 3 31 2" xfId="48937"/>
    <cellStyle name="Обычный 8 4 3 32" xfId="48938"/>
    <cellStyle name="Обычный 8 4 3 32 2" xfId="48939"/>
    <cellStyle name="Обычный 8 4 3 33" xfId="48940"/>
    <cellStyle name="Обычный 8 4 3 33 2" xfId="48941"/>
    <cellStyle name="Обычный 8 4 3 34" xfId="48942"/>
    <cellStyle name="Обычный 8 4 3 34 2" xfId="48943"/>
    <cellStyle name="Обычный 8 4 3 35" xfId="48944"/>
    <cellStyle name="Обычный 8 4 3 4" xfId="48945"/>
    <cellStyle name="Обычный 8 4 3 4 2" xfId="48946"/>
    <cellStyle name="Обычный 8 4 3 5" xfId="48947"/>
    <cellStyle name="Обычный 8 4 3 5 2" xfId="48948"/>
    <cellStyle name="Обычный 8 4 3 6" xfId="48949"/>
    <cellStyle name="Обычный 8 4 3 6 2" xfId="48950"/>
    <cellStyle name="Обычный 8 4 3 7" xfId="48951"/>
    <cellStyle name="Обычный 8 4 3 7 2" xfId="48952"/>
    <cellStyle name="Обычный 8 4 3 8" xfId="48953"/>
    <cellStyle name="Обычный 8 4 3 8 2" xfId="48954"/>
    <cellStyle name="Обычный 8 4 3 9" xfId="48955"/>
    <cellStyle name="Обычный 8 4 3 9 2" xfId="48956"/>
    <cellStyle name="Обычный 8 4 30" xfId="48957"/>
    <cellStyle name="Обычный 8 4 30 2" xfId="48958"/>
    <cellStyle name="Обычный 8 4 31" xfId="48959"/>
    <cellStyle name="Обычный 8 4 31 2" xfId="48960"/>
    <cellStyle name="Обычный 8 4 32" xfId="48961"/>
    <cellStyle name="Обычный 8 4 32 2" xfId="48962"/>
    <cellStyle name="Обычный 8 4 33" xfId="48963"/>
    <cellStyle name="Обычный 8 4 33 2" xfId="48964"/>
    <cellStyle name="Обычный 8 4 34" xfId="48965"/>
    <cellStyle name="Обычный 8 4 34 2" xfId="48966"/>
    <cellStyle name="Обычный 8 4 35" xfId="48967"/>
    <cellStyle name="Обычный 8 4 35 2" xfId="48968"/>
    <cellStyle name="Обычный 8 4 36" xfId="48969"/>
    <cellStyle name="Обычный 8 4 36 2" xfId="48970"/>
    <cellStyle name="Обычный 8 4 37" xfId="48971"/>
    <cellStyle name="Обычный 8 4 37 2" xfId="48972"/>
    <cellStyle name="Обычный 8 4 38" xfId="48973"/>
    <cellStyle name="Обычный 8 4 4" xfId="48974"/>
    <cellStyle name="Обычный 8 4 4 2" xfId="48975"/>
    <cellStyle name="Обычный 8 4 5" xfId="48976"/>
    <cellStyle name="Обычный 8 4 5 2" xfId="48977"/>
    <cellStyle name="Обычный 8 4 6" xfId="48978"/>
    <cellStyle name="Обычный 8 4 6 2" xfId="48979"/>
    <cellStyle name="Обычный 8 4 7" xfId="48980"/>
    <cellStyle name="Обычный 8 4 7 2" xfId="48981"/>
    <cellStyle name="Обычный 8 4 8" xfId="48982"/>
    <cellStyle name="Обычный 8 4 8 2" xfId="48983"/>
    <cellStyle name="Обычный 8 4 9" xfId="48984"/>
    <cellStyle name="Обычный 8 4 9 2" xfId="48985"/>
    <cellStyle name="Обычный 8 5" xfId="48986"/>
    <cellStyle name="Обычный 8 5 10" xfId="48987"/>
    <cellStyle name="Обычный 8 5 10 2" xfId="48988"/>
    <cellStyle name="Обычный 8 5 11" xfId="48989"/>
    <cellStyle name="Обычный 8 5 11 2" xfId="48990"/>
    <cellStyle name="Обычный 8 5 12" xfId="48991"/>
    <cellStyle name="Обычный 8 5 12 2" xfId="48992"/>
    <cellStyle name="Обычный 8 5 13" xfId="48993"/>
    <cellStyle name="Обычный 8 5 13 2" xfId="48994"/>
    <cellStyle name="Обычный 8 5 14" xfId="48995"/>
    <cellStyle name="Обычный 8 5 14 2" xfId="48996"/>
    <cellStyle name="Обычный 8 5 15" xfId="48997"/>
    <cellStyle name="Обычный 8 5 15 2" xfId="48998"/>
    <cellStyle name="Обычный 8 5 16" xfId="48999"/>
    <cellStyle name="Обычный 8 5 16 2" xfId="49000"/>
    <cellStyle name="Обычный 8 5 17" xfId="49001"/>
    <cellStyle name="Обычный 8 5 17 2" xfId="49002"/>
    <cellStyle name="Обычный 8 5 18" xfId="49003"/>
    <cellStyle name="Обычный 8 5 18 2" xfId="49004"/>
    <cellStyle name="Обычный 8 5 19" xfId="49005"/>
    <cellStyle name="Обычный 8 5 19 2" xfId="49006"/>
    <cellStyle name="Обычный 8 5 2" xfId="49007"/>
    <cellStyle name="Обычный 8 5 2 10" xfId="49008"/>
    <cellStyle name="Обычный 8 5 2 10 2" xfId="49009"/>
    <cellStyle name="Обычный 8 5 2 11" xfId="49010"/>
    <cellStyle name="Обычный 8 5 2 11 2" xfId="49011"/>
    <cellStyle name="Обычный 8 5 2 12" xfId="49012"/>
    <cellStyle name="Обычный 8 5 2 12 2" xfId="49013"/>
    <cellStyle name="Обычный 8 5 2 13" xfId="49014"/>
    <cellStyle name="Обычный 8 5 2 13 2" xfId="49015"/>
    <cellStyle name="Обычный 8 5 2 14" xfId="49016"/>
    <cellStyle name="Обычный 8 5 2 14 2" xfId="49017"/>
    <cellStyle name="Обычный 8 5 2 15" xfId="49018"/>
    <cellStyle name="Обычный 8 5 2 15 2" xfId="49019"/>
    <cellStyle name="Обычный 8 5 2 16" xfId="49020"/>
    <cellStyle name="Обычный 8 5 2 16 2" xfId="49021"/>
    <cellStyle name="Обычный 8 5 2 17" xfId="49022"/>
    <cellStyle name="Обычный 8 5 2 17 2" xfId="49023"/>
    <cellStyle name="Обычный 8 5 2 18" xfId="49024"/>
    <cellStyle name="Обычный 8 5 2 18 2" xfId="49025"/>
    <cellStyle name="Обычный 8 5 2 19" xfId="49026"/>
    <cellStyle name="Обычный 8 5 2 19 2" xfId="49027"/>
    <cellStyle name="Обычный 8 5 2 2" xfId="49028"/>
    <cellStyle name="Обычный 8 5 2 2 10" xfId="49029"/>
    <cellStyle name="Обычный 8 5 2 2 10 2" xfId="49030"/>
    <cellStyle name="Обычный 8 5 2 2 11" xfId="49031"/>
    <cellStyle name="Обычный 8 5 2 2 11 2" xfId="49032"/>
    <cellStyle name="Обычный 8 5 2 2 12" xfId="49033"/>
    <cellStyle name="Обычный 8 5 2 2 12 2" xfId="49034"/>
    <cellStyle name="Обычный 8 5 2 2 13" xfId="49035"/>
    <cellStyle name="Обычный 8 5 2 2 13 2" xfId="49036"/>
    <cellStyle name="Обычный 8 5 2 2 14" xfId="49037"/>
    <cellStyle name="Обычный 8 5 2 2 14 2" xfId="49038"/>
    <cellStyle name="Обычный 8 5 2 2 15" xfId="49039"/>
    <cellStyle name="Обычный 8 5 2 2 15 2" xfId="49040"/>
    <cellStyle name="Обычный 8 5 2 2 16" xfId="49041"/>
    <cellStyle name="Обычный 8 5 2 2 16 2" xfId="49042"/>
    <cellStyle name="Обычный 8 5 2 2 17" xfId="49043"/>
    <cellStyle name="Обычный 8 5 2 2 17 2" xfId="49044"/>
    <cellStyle name="Обычный 8 5 2 2 18" xfId="49045"/>
    <cellStyle name="Обычный 8 5 2 2 18 2" xfId="49046"/>
    <cellStyle name="Обычный 8 5 2 2 19" xfId="49047"/>
    <cellStyle name="Обычный 8 5 2 2 19 2" xfId="49048"/>
    <cellStyle name="Обычный 8 5 2 2 2" xfId="49049"/>
    <cellStyle name="Обычный 8 5 2 2 2 2" xfId="49050"/>
    <cellStyle name="Обычный 8 5 2 2 20" xfId="49051"/>
    <cellStyle name="Обычный 8 5 2 2 20 2" xfId="49052"/>
    <cellStyle name="Обычный 8 5 2 2 21" xfId="49053"/>
    <cellStyle name="Обычный 8 5 2 2 21 2" xfId="49054"/>
    <cellStyle name="Обычный 8 5 2 2 22" xfId="49055"/>
    <cellStyle name="Обычный 8 5 2 2 22 2" xfId="49056"/>
    <cellStyle name="Обычный 8 5 2 2 23" xfId="49057"/>
    <cellStyle name="Обычный 8 5 2 2 23 2" xfId="49058"/>
    <cellStyle name="Обычный 8 5 2 2 24" xfId="49059"/>
    <cellStyle name="Обычный 8 5 2 2 24 2" xfId="49060"/>
    <cellStyle name="Обычный 8 5 2 2 25" xfId="49061"/>
    <cellStyle name="Обычный 8 5 2 2 25 2" xfId="49062"/>
    <cellStyle name="Обычный 8 5 2 2 26" xfId="49063"/>
    <cellStyle name="Обычный 8 5 2 2 26 2" xfId="49064"/>
    <cellStyle name="Обычный 8 5 2 2 27" xfId="49065"/>
    <cellStyle name="Обычный 8 5 2 2 27 2" xfId="49066"/>
    <cellStyle name="Обычный 8 5 2 2 28" xfId="49067"/>
    <cellStyle name="Обычный 8 5 2 2 28 2" xfId="49068"/>
    <cellStyle name="Обычный 8 5 2 2 29" xfId="49069"/>
    <cellStyle name="Обычный 8 5 2 2 29 2" xfId="49070"/>
    <cellStyle name="Обычный 8 5 2 2 3" xfId="49071"/>
    <cellStyle name="Обычный 8 5 2 2 3 2" xfId="49072"/>
    <cellStyle name="Обычный 8 5 2 2 30" xfId="49073"/>
    <cellStyle name="Обычный 8 5 2 2 30 2" xfId="49074"/>
    <cellStyle name="Обычный 8 5 2 2 31" xfId="49075"/>
    <cellStyle name="Обычный 8 5 2 2 31 2" xfId="49076"/>
    <cellStyle name="Обычный 8 5 2 2 32" xfId="49077"/>
    <cellStyle name="Обычный 8 5 2 2 32 2" xfId="49078"/>
    <cellStyle name="Обычный 8 5 2 2 33" xfId="49079"/>
    <cellStyle name="Обычный 8 5 2 2 33 2" xfId="49080"/>
    <cellStyle name="Обычный 8 5 2 2 34" xfId="49081"/>
    <cellStyle name="Обычный 8 5 2 2 34 2" xfId="49082"/>
    <cellStyle name="Обычный 8 5 2 2 35" xfId="49083"/>
    <cellStyle name="Обычный 8 5 2 2 4" xfId="49084"/>
    <cellStyle name="Обычный 8 5 2 2 4 2" xfId="49085"/>
    <cellStyle name="Обычный 8 5 2 2 5" xfId="49086"/>
    <cellStyle name="Обычный 8 5 2 2 5 2" xfId="49087"/>
    <cellStyle name="Обычный 8 5 2 2 6" xfId="49088"/>
    <cellStyle name="Обычный 8 5 2 2 6 2" xfId="49089"/>
    <cellStyle name="Обычный 8 5 2 2 7" xfId="49090"/>
    <cellStyle name="Обычный 8 5 2 2 7 2" xfId="49091"/>
    <cellStyle name="Обычный 8 5 2 2 8" xfId="49092"/>
    <cellStyle name="Обычный 8 5 2 2 8 2" xfId="49093"/>
    <cellStyle name="Обычный 8 5 2 2 9" xfId="49094"/>
    <cellStyle name="Обычный 8 5 2 2 9 2" xfId="49095"/>
    <cellStyle name="Обычный 8 5 2 20" xfId="49096"/>
    <cellStyle name="Обычный 8 5 2 20 2" xfId="49097"/>
    <cellStyle name="Обычный 8 5 2 21" xfId="49098"/>
    <cellStyle name="Обычный 8 5 2 21 2" xfId="49099"/>
    <cellStyle name="Обычный 8 5 2 22" xfId="49100"/>
    <cellStyle name="Обычный 8 5 2 22 2" xfId="49101"/>
    <cellStyle name="Обычный 8 5 2 23" xfId="49102"/>
    <cellStyle name="Обычный 8 5 2 23 2" xfId="49103"/>
    <cellStyle name="Обычный 8 5 2 24" xfId="49104"/>
    <cellStyle name="Обычный 8 5 2 24 2" xfId="49105"/>
    <cellStyle name="Обычный 8 5 2 25" xfId="49106"/>
    <cellStyle name="Обычный 8 5 2 25 2" xfId="49107"/>
    <cellStyle name="Обычный 8 5 2 26" xfId="49108"/>
    <cellStyle name="Обычный 8 5 2 26 2" xfId="49109"/>
    <cellStyle name="Обычный 8 5 2 27" xfId="49110"/>
    <cellStyle name="Обычный 8 5 2 27 2" xfId="49111"/>
    <cellStyle name="Обычный 8 5 2 28" xfId="49112"/>
    <cellStyle name="Обычный 8 5 2 28 2" xfId="49113"/>
    <cellStyle name="Обычный 8 5 2 29" xfId="49114"/>
    <cellStyle name="Обычный 8 5 2 29 2" xfId="49115"/>
    <cellStyle name="Обычный 8 5 2 3" xfId="49116"/>
    <cellStyle name="Обычный 8 5 2 3 2" xfId="49117"/>
    <cellStyle name="Обычный 8 5 2 30" xfId="49118"/>
    <cellStyle name="Обычный 8 5 2 30 2" xfId="49119"/>
    <cellStyle name="Обычный 8 5 2 31" xfId="49120"/>
    <cellStyle name="Обычный 8 5 2 31 2" xfId="49121"/>
    <cellStyle name="Обычный 8 5 2 32" xfId="49122"/>
    <cellStyle name="Обычный 8 5 2 32 2" xfId="49123"/>
    <cellStyle name="Обычный 8 5 2 33" xfId="49124"/>
    <cellStyle name="Обычный 8 5 2 33 2" xfId="49125"/>
    <cellStyle name="Обычный 8 5 2 34" xfId="49126"/>
    <cellStyle name="Обычный 8 5 2 34 2" xfId="49127"/>
    <cellStyle name="Обычный 8 5 2 35" xfId="49128"/>
    <cellStyle name="Обычный 8 5 2 35 2" xfId="49129"/>
    <cellStyle name="Обычный 8 5 2 36" xfId="49130"/>
    <cellStyle name="Обычный 8 5 2 36 2" xfId="49131"/>
    <cellStyle name="Обычный 8 5 2 37" xfId="49132"/>
    <cellStyle name="Обычный 8 5 2 4" xfId="49133"/>
    <cellStyle name="Обычный 8 5 2 4 2" xfId="49134"/>
    <cellStyle name="Обычный 8 5 2 5" xfId="49135"/>
    <cellStyle name="Обычный 8 5 2 5 2" xfId="49136"/>
    <cellStyle name="Обычный 8 5 2 6" xfId="49137"/>
    <cellStyle name="Обычный 8 5 2 6 2" xfId="49138"/>
    <cellStyle name="Обычный 8 5 2 7" xfId="49139"/>
    <cellStyle name="Обычный 8 5 2 7 2" xfId="49140"/>
    <cellStyle name="Обычный 8 5 2 8" xfId="49141"/>
    <cellStyle name="Обычный 8 5 2 8 2" xfId="49142"/>
    <cellStyle name="Обычный 8 5 2 9" xfId="49143"/>
    <cellStyle name="Обычный 8 5 2 9 2" xfId="49144"/>
    <cellStyle name="Обычный 8 5 20" xfId="49145"/>
    <cellStyle name="Обычный 8 5 20 2" xfId="49146"/>
    <cellStyle name="Обычный 8 5 21" xfId="49147"/>
    <cellStyle name="Обычный 8 5 21 2" xfId="49148"/>
    <cellStyle name="Обычный 8 5 22" xfId="49149"/>
    <cellStyle name="Обычный 8 5 22 2" xfId="49150"/>
    <cellStyle name="Обычный 8 5 23" xfId="49151"/>
    <cellStyle name="Обычный 8 5 23 2" xfId="49152"/>
    <cellStyle name="Обычный 8 5 24" xfId="49153"/>
    <cellStyle name="Обычный 8 5 24 2" xfId="49154"/>
    <cellStyle name="Обычный 8 5 25" xfId="49155"/>
    <cellStyle name="Обычный 8 5 25 2" xfId="49156"/>
    <cellStyle name="Обычный 8 5 26" xfId="49157"/>
    <cellStyle name="Обычный 8 5 26 2" xfId="49158"/>
    <cellStyle name="Обычный 8 5 27" xfId="49159"/>
    <cellStyle name="Обычный 8 5 27 2" xfId="49160"/>
    <cellStyle name="Обычный 8 5 28" xfId="49161"/>
    <cellStyle name="Обычный 8 5 28 2" xfId="49162"/>
    <cellStyle name="Обычный 8 5 29" xfId="49163"/>
    <cellStyle name="Обычный 8 5 29 2" xfId="49164"/>
    <cellStyle name="Обычный 8 5 3" xfId="49165"/>
    <cellStyle name="Обычный 8 5 3 10" xfId="49166"/>
    <cellStyle name="Обычный 8 5 3 10 2" xfId="49167"/>
    <cellStyle name="Обычный 8 5 3 11" xfId="49168"/>
    <cellStyle name="Обычный 8 5 3 11 2" xfId="49169"/>
    <cellStyle name="Обычный 8 5 3 12" xfId="49170"/>
    <cellStyle name="Обычный 8 5 3 12 2" xfId="49171"/>
    <cellStyle name="Обычный 8 5 3 13" xfId="49172"/>
    <cellStyle name="Обычный 8 5 3 13 2" xfId="49173"/>
    <cellStyle name="Обычный 8 5 3 14" xfId="49174"/>
    <cellStyle name="Обычный 8 5 3 14 2" xfId="49175"/>
    <cellStyle name="Обычный 8 5 3 15" xfId="49176"/>
    <cellStyle name="Обычный 8 5 3 15 2" xfId="49177"/>
    <cellStyle name="Обычный 8 5 3 16" xfId="49178"/>
    <cellStyle name="Обычный 8 5 3 16 2" xfId="49179"/>
    <cellStyle name="Обычный 8 5 3 17" xfId="49180"/>
    <cellStyle name="Обычный 8 5 3 17 2" xfId="49181"/>
    <cellStyle name="Обычный 8 5 3 18" xfId="49182"/>
    <cellStyle name="Обычный 8 5 3 18 2" xfId="49183"/>
    <cellStyle name="Обычный 8 5 3 19" xfId="49184"/>
    <cellStyle name="Обычный 8 5 3 19 2" xfId="49185"/>
    <cellStyle name="Обычный 8 5 3 2" xfId="49186"/>
    <cellStyle name="Обычный 8 5 3 2 2" xfId="49187"/>
    <cellStyle name="Обычный 8 5 3 20" xfId="49188"/>
    <cellStyle name="Обычный 8 5 3 20 2" xfId="49189"/>
    <cellStyle name="Обычный 8 5 3 21" xfId="49190"/>
    <cellStyle name="Обычный 8 5 3 21 2" xfId="49191"/>
    <cellStyle name="Обычный 8 5 3 22" xfId="49192"/>
    <cellStyle name="Обычный 8 5 3 22 2" xfId="49193"/>
    <cellStyle name="Обычный 8 5 3 23" xfId="49194"/>
    <cellStyle name="Обычный 8 5 3 23 2" xfId="49195"/>
    <cellStyle name="Обычный 8 5 3 24" xfId="49196"/>
    <cellStyle name="Обычный 8 5 3 24 2" xfId="49197"/>
    <cellStyle name="Обычный 8 5 3 25" xfId="49198"/>
    <cellStyle name="Обычный 8 5 3 25 2" xfId="49199"/>
    <cellStyle name="Обычный 8 5 3 26" xfId="49200"/>
    <cellStyle name="Обычный 8 5 3 26 2" xfId="49201"/>
    <cellStyle name="Обычный 8 5 3 27" xfId="49202"/>
    <cellStyle name="Обычный 8 5 3 27 2" xfId="49203"/>
    <cellStyle name="Обычный 8 5 3 28" xfId="49204"/>
    <cellStyle name="Обычный 8 5 3 28 2" xfId="49205"/>
    <cellStyle name="Обычный 8 5 3 29" xfId="49206"/>
    <cellStyle name="Обычный 8 5 3 29 2" xfId="49207"/>
    <cellStyle name="Обычный 8 5 3 3" xfId="49208"/>
    <cellStyle name="Обычный 8 5 3 3 2" xfId="49209"/>
    <cellStyle name="Обычный 8 5 3 30" xfId="49210"/>
    <cellStyle name="Обычный 8 5 3 30 2" xfId="49211"/>
    <cellStyle name="Обычный 8 5 3 31" xfId="49212"/>
    <cellStyle name="Обычный 8 5 3 31 2" xfId="49213"/>
    <cellStyle name="Обычный 8 5 3 32" xfId="49214"/>
    <cellStyle name="Обычный 8 5 3 32 2" xfId="49215"/>
    <cellStyle name="Обычный 8 5 3 33" xfId="49216"/>
    <cellStyle name="Обычный 8 5 3 33 2" xfId="49217"/>
    <cellStyle name="Обычный 8 5 3 34" xfId="49218"/>
    <cellStyle name="Обычный 8 5 3 34 2" xfId="49219"/>
    <cellStyle name="Обычный 8 5 3 35" xfId="49220"/>
    <cellStyle name="Обычный 8 5 3 4" xfId="49221"/>
    <cellStyle name="Обычный 8 5 3 4 2" xfId="49222"/>
    <cellStyle name="Обычный 8 5 3 5" xfId="49223"/>
    <cellStyle name="Обычный 8 5 3 5 2" xfId="49224"/>
    <cellStyle name="Обычный 8 5 3 6" xfId="49225"/>
    <cellStyle name="Обычный 8 5 3 6 2" xfId="49226"/>
    <cellStyle name="Обычный 8 5 3 7" xfId="49227"/>
    <cellStyle name="Обычный 8 5 3 7 2" xfId="49228"/>
    <cellStyle name="Обычный 8 5 3 8" xfId="49229"/>
    <cellStyle name="Обычный 8 5 3 8 2" xfId="49230"/>
    <cellStyle name="Обычный 8 5 3 9" xfId="49231"/>
    <cellStyle name="Обычный 8 5 3 9 2" xfId="49232"/>
    <cellStyle name="Обычный 8 5 30" xfId="49233"/>
    <cellStyle name="Обычный 8 5 30 2" xfId="49234"/>
    <cellStyle name="Обычный 8 5 31" xfId="49235"/>
    <cellStyle name="Обычный 8 5 31 2" xfId="49236"/>
    <cellStyle name="Обычный 8 5 32" xfId="49237"/>
    <cellStyle name="Обычный 8 5 32 2" xfId="49238"/>
    <cellStyle name="Обычный 8 5 33" xfId="49239"/>
    <cellStyle name="Обычный 8 5 33 2" xfId="49240"/>
    <cellStyle name="Обычный 8 5 34" xfId="49241"/>
    <cellStyle name="Обычный 8 5 34 2" xfId="49242"/>
    <cellStyle name="Обычный 8 5 35" xfId="49243"/>
    <cellStyle name="Обычный 8 5 35 2" xfId="49244"/>
    <cellStyle name="Обычный 8 5 36" xfId="49245"/>
    <cellStyle name="Обычный 8 5 36 2" xfId="49246"/>
    <cellStyle name="Обычный 8 5 37" xfId="49247"/>
    <cellStyle name="Обычный 8 5 37 2" xfId="49248"/>
    <cellStyle name="Обычный 8 5 38" xfId="49249"/>
    <cellStyle name="Обычный 8 5 4" xfId="49250"/>
    <cellStyle name="Обычный 8 5 4 2" xfId="49251"/>
    <cellStyle name="Обычный 8 5 5" xfId="49252"/>
    <cellStyle name="Обычный 8 5 5 2" xfId="49253"/>
    <cellStyle name="Обычный 8 5 6" xfId="49254"/>
    <cellStyle name="Обычный 8 5 6 2" xfId="49255"/>
    <cellStyle name="Обычный 8 5 7" xfId="49256"/>
    <cellStyle name="Обычный 8 5 7 2" xfId="49257"/>
    <cellStyle name="Обычный 8 5 8" xfId="49258"/>
    <cellStyle name="Обычный 8 5 8 2" xfId="49259"/>
    <cellStyle name="Обычный 8 5 9" xfId="49260"/>
    <cellStyle name="Обычный 8 5 9 2" xfId="49261"/>
    <cellStyle name="Обычный 8 6" xfId="49262"/>
    <cellStyle name="Обычный 8 6 10" xfId="49263"/>
    <cellStyle name="Обычный 8 6 10 2" xfId="49264"/>
    <cellStyle name="Обычный 8 6 11" xfId="49265"/>
    <cellStyle name="Обычный 8 6 11 2" xfId="49266"/>
    <cellStyle name="Обычный 8 6 12" xfId="49267"/>
    <cellStyle name="Обычный 8 6 12 2" xfId="49268"/>
    <cellStyle name="Обычный 8 6 13" xfId="49269"/>
    <cellStyle name="Обычный 8 6 13 2" xfId="49270"/>
    <cellStyle name="Обычный 8 6 14" xfId="49271"/>
    <cellStyle name="Обычный 8 6 14 2" xfId="49272"/>
    <cellStyle name="Обычный 8 6 15" xfId="49273"/>
    <cellStyle name="Обычный 8 6 15 2" xfId="49274"/>
    <cellStyle name="Обычный 8 6 16" xfId="49275"/>
    <cellStyle name="Обычный 8 6 16 2" xfId="49276"/>
    <cellStyle name="Обычный 8 6 17" xfId="49277"/>
    <cellStyle name="Обычный 8 6 17 2" xfId="49278"/>
    <cellStyle name="Обычный 8 6 18" xfId="49279"/>
    <cellStyle name="Обычный 8 6 18 2" xfId="49280"/>
    <cellStyle name="Обычный 8 6 19" xfId="49281"/>
    <cellStyle name="Обычный 8 6 19 2" xfId="49282"/>
    <cellStyle name="Обычный 8 6 2" xfId="49283"/>
    <cellStyle name="Обычный 8 6 2 10" xfId="49284"/>
    <cellStyle name="Обычный 8 6 2 10 2" xfId="49285"/>
    <cellStyle name="Обычный 8 6 2 11" xfId="49286"/>
    <cellStyle name="Обычный 8 6 2 11 2" xfId="49287"/>
    <cellStyle name="Обычный 8 6 2 12" xfId="49288"/>
    <cellStyle name="Обычный 8 6 2 12 2" xfId="49289"/>
    <cellStyle name="Обычный 8 6 2 13" xfId="49290"/>
    <cellStyle name="Обычный 8 6 2 13 2" xfId="49291"/>
    <cellStyle name="Обычный 8 6 2 14" xfId="49292"/>
    <cellStyle name="Обычный 8 6 2 14 2" xfId="49293"/>
    <cellStyle name="Обычный 8 6 2 15" xfId="49294"/>
    <cellStyle name="Обычный 8 6 2 15 2" xfId="49295"/>
    <cellStyle name="Обычный 8 6 2 16" xfId="49296"/>
    <cellStyle name="Обычный 8 6 2 16 2" xfId="49297"/>
    <cellStyle name="Обычный 8 6 2 17" xfId="49298"/>
    <cellStyle name="Обычный 8 6 2 17 2" xfId="49299"/>
    <cellStyle name="Обычный 8 6 2 18" xfId="49300"/>
    <cellStyle name="Обычный 8 6 2 18 2" xfId="49301"/>
    <cellStyle name="Обычный 8 6 2 19" xfId="49302"/>
    <cellStyle name="Обычный 8 6 2 19 2" xfId="49303"/>
    <cellStyle name="Обычный 8 6 2 2" xfId="49304"/>
    <cellStyle name="Обычный 8 6 2 2 2" xfId="49305"/>
    <cellStyle name="Обычный 8 6 2 20" xfId="49306"/>
    <cellStyle name="Обычный 8 6 2 20 2" xfId="49307"/>
    <cellStyle name="Обычный 8 6 2 21" xfId="49308"/>
    <cellStyle name="Обычный 8 6 2 21 2" xfId="49309"/>
    <cellStyle name="Обычный 8 6 2 22" xfId="49310"/>
    <cellStyle name="Обычный 8 6 2 22 2" xfId="49311"/>
    <cellStyle name="Обычный 8 6 2 23" xfId="49312"/>
    <cellStyle name="Обычный 8 6 2 23 2" xfId="49313"/>
    <cellStyle name="Обычный 8 6 2 24" xfId="49314"/>
    <cellStyle name="Обычный 8 6 2 24 2" xfId="49315"/>
    <cellStyle name="Обычный 8 6 2 25" xfId="49316"/>
    <cellStyle name="Обычный 8 6 2 25 2" xfId="49317"/>
    <cellStyle name="Обычный 8 6 2 26" xfId="49318"/>
    <cellStyle name="Обычный 8 6 2 26 2" xfId="49319"/>
    <cellStyle name="Обычный 8 6 2 27" xfId="49320"/>
    <cellStyle name="Обычный 8 6 2 27 2" xfId="49321"/>
    <cellStyle name="Обычный 8 6 2 28" xfId="49322"/>
    <cellStyle name="Обычный 8 6 2 28 2" xfId="49323"/>
    <cellStyle name="Обычный 8 6 2 29" xfId="49324"/>
    <cellStyle name="Обычный 8 6 2 29 2" xfId="49325"/>
    <cellStyle name="Обычный 8 6 2 3" xfId="49326"/>
    <cellStyle name="Обычный 8 6 2 3 2" xfId="49327"/>
    <cellStyle name="Обычный 8 6 2 30" xfId="49328"/>
    <cellStyle name="Обычный 8 6 2 30 2" xfId="49329"/>
    <cellStyle name="Обычный 8 6 2 31" xfId="49330"/>
    <cellStyle name="Обычный 8 6 2 31 2" xfId="49331"/>
    <cellStyle name="Обычный 8 6 2 32" xfId="49332"/>
    <cellStyle name="Обычный 8 6 2 32 2" xfId="49333"/>
    <cellStyle name="Обычный 8 6 2 33" xfId="49334"/>
    <cellStyle name="Обычный 8 6 2 33 2" xfId="49335"/>
    <cellStyle name="Обычный 8 6 2 34" xfId="49336"/>
    <cellStyle name="Обычный 8 6 2 34 2" xfId="49337"/>
    <cellStyle name="Обычный 8 6 2 35" xfId="49338"/>
    <cellStyle name="Обычный 8 6 2 4" xfId="49339"/>
    <cellStyle name="Обычный 8 6 2 4 2" xfId="49340"/>
    <cellStyle name="Обычный 8 6 2 5" xfId="49341"/>
    <cellStyle name="Обычный 8 6 2 5 2" xfId="49342"/>
    <cellStyle name="Обычный 8 6 2 6" xfId="49343"/>
    <cellStyle name="Обычный 8 6 2 6 2" xfId="49344"/>
    <cellStyle name="Обычный 8 6 2 7" xfId="49345"/>
    <cellStyle name="Обычный 8 6 2 7 2" xfId="49346"/>
    <cellStyle name="Обычный 8 6 2 8" xfId="49347"/>
    <cellStyle name="Обычный 8 6 2 8 2" xfId="49348"/>
    <cellStyle name="Обычный 8 6 2 9" xfId="49349"/>
    <cellStyle name="Обычный 8 6 2 9 2" xfId="49350"/>
    <cellStyle name="Обычный 8 6 20" xfId="49351"/>
    <cellStyle name="Обычный 8 6 20 2" xfId="49352"/>
    <cellStyle name="Обычный 8 6 21" xfId="49353"/>
    <cellStyle name="Обычный 8 6 21 2" xfId="49354"/>
    <cellStyle name="Обычный 8 6 22" xfId="49355"/>
    <cellStyle name="Обычный 8 6 22 2" xfId="49356"/>
    <cellStyle name="Обычный 8 6 23" xfId="49357"/>
    <cellStyle name="Обычный 8 6 23 2" xfId="49358"/>
    <cellStyle name="Обычный 8 6 24" xfId="49359"/>
    <cellStyle name="Обычный 8 6 24 2" xfId="49360"/>
    <cellStyle name="Обычный 8 6 25" xfId="49361"/>
    <cellStyle name="Обычный 8 6 25 2" xfId="49362"/>
    <cellStyle name="Обычный 8 6 26" xfId="49363"/>
    <cellStyle name="Обычный 8 6 26 2" xfId="49364"/>
    <cellStyle name="Обычный 8 6 27" xfId="49365"/>
    <cellStyle name="Обычный 8 6 27 2" xfId="49366"/>
    <cellStyle name="Обычный 8 6 28" xfId="49367"/>
    <cellStyle name="Обычный 8 6 28 2" xfId="49368"/>
    <cellStyle name="Обычный 8 6 29" xfId="49369"/>
    <cellStyle name="Обычный 8 6 29 2" xfId="49370"/>
    <cellStyle name="Обычный 8 6 3" xfId="49371"/>
    <cellStyle name="Обычный 8 6 3 2" xfId="49372"/>
    <cellStyle name="Обычный 8 6 30" xfId="49373"/>
    <cellStyle name="Обычный 8 6 30 2" xfId="49374"/>
    <cellStyle name="Обычный 8 6 31" xfId="49375"/>
    <cellStyle name="Обычный 8 6 31 2" xfId="49376"/>
    <cellStyle name="Обычный 8 6 32" xfId="49377"/>
    <cellStyle name="Обычный 8 6 32 2" xfId="49378"/>
    <cellStyle name="Обычный 8 6 33" xfId="49379"/>
    <cellStyle name="Обычный 8 6 33 2" xfId="49380"/>
    <cellStyle name="Обычный 8 6 34" xfId="49381"/>
    <cellStyle name="Обычный 8 6 34 2" xfId="49382"/>
    <cellStyle name="Обычный 8 6 35" xfId="49383"/>
    <cellStyle name="Обычный 8 6 35 2" xfId="49384"/>
    <cellStyle name="Обычный 8 6 36" xfId="49385"/>
    <cellStyle name="Обычный 8 6 36 2" xfId="49386"/>
    <cellStyle name="Обычный 8 6 37" xfId="49387"/>
    <cellStyle name="Обычный 8 6 4" xfId="49388"/>
    <cellStyle name="Обычный 8 6 4 2" xfId="49389"/>
    <cellStyle name="Обычный 8 6 5" xfId="49390"/>
    <cellStyle name="Обычный 8 6 5 2" xfId="49391"/>
    <cellStyle name="Обычный 8 6 6" xfId="49392"/>
    <cellStyle name="Обычный 8 6 6 2" xfId="49393"/>
    <cellStyle name="Обычный 8 6 7" xfId="49394"/>
    <cellStyle name="Обычный 8 6 7 2" xfId="49395"/>
    <cellStyle name="Обычный 8 6 8" xfId="49396"/>
    <cellStyle name="Обычный 8 6 8 2" xfId="49397"/>
    <cellStyle name="Обычный 8 6 9" xfId="49398"/>
    <cellStyle name="Обычный 8 6 9 2" xfId="49399"/>
    <cellStyle name="Обычный 8 7" xfId="49400"/>
    <cellStyle name="Обычный 8 7 10" xfId="49401"/>
    <cellStyle name="Обычный 8 7 10 2" xfId="49402"/>
    <cellStyle name="Обычный 8 7 11" xfId="49403"/>
    <cellStyle name="Обычный 8 7 11 2" xfId="49404"/>
    <cellStyle name="Обычный 8 7 12" xfId="49405"/>
    <cellStyle name="Обычный 8 7 12 2" xfId="49406"/>
    <cellStyle name="Обычный 8 7 13" xfId="49407"/>
    <cellStyle name="Обычный 8 7 13 2" xfId="49408"/>
    <cellStyle name="Обычный 8 7 14" xfId="49409"/>
    <cellStyle name="Обычный 8 7 14 2" xfId="49410"/>
    <cellStyle name="Обычный 8 7 15" xfId="49411"/>
    <cellStyle name="Обычный 8 7 15 2" xfId="49412"/>
    <cellStyle name="Обычный 8 7 16" xfId="49413"/>
    <cellStyle name="Обычный 8 7 16 2" xfId="49414"/>
    <cellStyle name="Обычный 8 7 17" xfId="49415"/>
    <cellStyle name="Обычный 8 7 17 2" xfId="49416"/>
    <cellStyle name="Обычный 8 7 18" xfId="49417"/>
    <cellStyle name="Обычный 8 7 18 2" xfId="49418"/>
    <cellStyle name="Обычный 8 7 19" xfId="49419"/>
    <cellStyle name="Обычный 8 7 19 2" xfId="49420"/>
    <cellStyle name="Обычный 8 7 2" xfId="49421"/>
    <cellStyle name="Обычный 8 7 2 10" xfId="49422"/>
    <cellStyle name="Обычный 8 7 2 10 2" xfId="49423"/>
    <cellStyle name="Обычный 8 7 2 11" xfId="49424"/>
    <cellStyle name="Обычный 8 7 2 11 2" xfId="49425"/>
    <cellStyle name="Обычный 8 7 2 12" xfId="49426"/>
    <cellStyle name="Обычный 8 7 2 12 2" xfId="49427"/>
    <cellStyle name="Обычный 8 7 2 13" xfId="49428"/>
    <cellStyle name="Обычный 8 7 2 13 2" xfId="49429"/>
    <cellStyle name="Обычный 8 7 2 14" xfId="49430"/>
    <cellStyle name="Обычный 8 7 2 14 2" xfId="49431"/>
    <cellStyle name="Обычный 8 7 2 15" xfId="49432"/>
    <cellStyle name="Обычный 8 7 2 15 2" xfId="49433"/>
    <cellStyle name="Обычный 8 7 2 16" xfId="49434"/>
    <cellStyle name="Обычный 8 7 2 16 2" xfId="49435"/>
    <cellStyle name="Обычный 8 7 2 17" xfId="49436"/>
    <cellStyle name="Обычный 8 7 2 17 2" xfId="49437"/>
    <cellStyle name="Обычный 8 7 2 18" xfId="49438"/>
    <cellStyle name="Обычный 8 7 2 18 2" xfId="49439"/>
    <cellStyle name="Обычный 8 7 2 19" xfId="49440"/>
    <cellStyle name="Обычный 8 7 2 19 2" xfId="49441"/>
    <cellStyle name="Обычный 8 7 2 2" xfId="49442"/>
    <cellStyle name="Обычный 8 7 2 2 2" xfId="49443"/>
    <cellStyle name="Обычный 8 7 2 20" xfId="49444"/>
    <cellStyle name="Обычный 8 7 2 20 2" xfId="49445"/>
    <cellStyle name="Обычный 8 7 2 21" xfId="49446"/>
    <cellStyle name="Обычный 8 7 2 21 2" xfId="49447"/>
    <cellStyle name="Обычный 8 7 2 22" xfId="49448"/>
    <cellStyle name="Обычный 8 7 2 22 2" xfId="49449"/>
    <cellStyle name="Обычный 8 7 2 23" xfId="49450"/>
    <cellStyle name="Обычный 8 7 2 23 2" xfId="49451"/>
    <cellStyle name="Обычный 8 7 2 24" xfId="49452"/>
    <cellStyle name="Обычный 8 7 2 24 2" xfId="49453"/>
    <cellStyle name="Обычный 8 7 2 25" xfId="49454"/>
    <cellStyle name="Обычный 8 7 2 25 2" xfId="49455"/>
    <cellStyle name="Обычный 8 7 2 26" xfId="49456"/>
    <cellStyle name="Обычный 8 7 2 26 2" xfId="49457"/>
    <cellStyle name="Обычный 8 7 2 27" xfId="49458"/>
    <cellStyle name="Обычный 8 7 2 27 2" xfId="49459"/>
    <cellStyle name="Обычный 8 7 2 28" xfId="49460"/>
    <cellStyle name="Обычный 8 7 2 28 2" xfId="49461"/>
    <cellStyle name="Обычный 8 7 2 29" xfId="49462"/>
    <cellStyle name="Обычный 8 7 2 29 2" xfId="49463"/>
    <cellStyle name="Обычный 8 7 2 3" xfId="49464"/>
    <cellStyle name="Обычный 8 7 2 3 2" xfId="49465"/>
    <cellStyle name="Обычный 8 7 2 30" xfId="49466"/>
    <cellStyle name="Обычный 8 7 2 30 2" xfId="49467"/>
    <cellStyle name="Обычный 8 7 2 31" xfId="49468"/>
    <cellStyle name="Обычный 8 7 2 31 2" xfId="49469"/>
    <cellStyle name="Обычный 8 7 2 32" xfId="49470"/>
    <cellStyle name="Обычный 8 7 2 32 2" xfId="49471"/>
    <cellStyle name="Обычный 8 7 2 33" xfId="49472"/>
    <cellStyle name="Обычный 8 7 2 33 2" xfId="49473"/>
    <cellStyle name="Обычный 8 7 2 34" xfId="49474"/>
    <cellStyle name="Обычный 8 7 2 34 2" xfId="49475"/>
    <cellStyle name="Обычный 8 7 2 35" xfId="49476"/>
    <cellStyle name="Обычный 8 7 2 4" xfId="49477"/>
    <cellStyle name="Обычный 8 7 2 4 2" xfId="49478"/>
    <cellStyle name="Обычный 8 7 2 5" xfId="49479"/>
    <cellStyle name="Обычный 8 7 2 5 2" xfId="49480"/>
    <cellStyle name="Обычный 8 7 2 6" xfId="49481"/>
    <cellStyle name="Обычный 8 7 2 6 2" xfId="49482"/>
    <cellStyle name="Обычный 8 7 2 7" xfId="49483"/>
    <cellStyle name="Обычный 8 7 2 7 2" xfId="49484"/>
    <cellStyle name="Обычный 8 7 2 8" xfId="49485"/>
    <cellStyle name="Обычный 8 7 2 8 2" xfId="49486"/>
    <cellStyle name="Обычный 8 7 2 9" xfId="49487"/>
    <cellStyle name="Обычный 8 7 2 9 2" xfId="49488"/>
    <cellStyle name="Обычный 8 7 20" xfId="49489"/>
    <cellStyle name="Обычный 8 7 20 2" xfId="49490"/>
    <cellStyle name="Обычный 8 7 21" xfId="49491"/>
    <cellStyle name="Обычный 8 7 21 2" xfId="49492"/>
    <cellStyle name="Обычный 8 7 22" xfId="49493"/>
    <cellStyle name="Обычный 8 7 22 2" xfId="49494"/>
    <cellStyle name="Обычный 8 7 23" xfId="49495"/>
    <cellStyle name="Обычный 8 7 23 2" xfId="49496"/>
    <cellStyle name="Обычный 8 7 24" xfId="49497"/>
    <cellStyle name="Обычный 8 7 24 2" xfId="49498"/>
    <cellStyle name="Обычный 8 7 25" xfId="49499"/>
    <cellStyle name="Обычный 8 7 25 2" xfId="49500"/>
    <cellStyle name="Обычный 8 7 26" xfId="49501"/>
    <cellStyle name="Обычный 8 7 26 2" xfId="49502"/>
    <cellStyle name="Обычный 8 7 27" xfId="49503"/>
    <cellStyle name="Обычный 8 7 27 2" xfId="49504"/>
    <cellStyle name="Обычный 8 7 28" xfId="49505"/>
    <cellStyle name="Обычный 8 7 28 2" xfId="49506"/>
    <cellStyle name="Обычный 8 7 29" xfId="49507"/>
    <cellStyle name="Обычный 8 7 29 2" xfId="49508"/>
    <cellStyle name="Обычный 8 7 3" xfId="49509"/>
    <cellStyle name="Обычный 8 7 3 2" xfId="49510"/>
    <cellStyle name="Обычный 8 7 30" xfId="49511"/>
    <cellStyle name="Обычный 8 7 30 2" xfId="49512"/>
    <cellStyle name="Обычный 8 7 31" xfId="49513"/>
    <cellStyle name="Обычный 8 7 31 2" xfId="49514"/>
    <cellStyle name="Обычный 8 7 32" xfId="49515"/>
    <cellStyle name="Обычный 8 7 32 2" xfId="49516"/>
    <cellStyle name="Обычный 8 7 33" xfId="49517"/>
    <cellStyle name="Обычный 8 7 33 2" xfId="49518"/>
    <cellStyle name="Обычный 8 7 34" xfId="49519"/>
    <cellStyle name="Обычный 8 7 34 2" xfId="49520"/>
    <cellStyle name="Обычный 8 7 35" xfId="49521"/>
    <cellStyle name="Обычный 8 7 35 2" xfId="49522"/>
    <cellStyle name="Обычный 8 7 36" xfId="49523"/>
    <cellStyle name="Обычный 8 7 36 2" xfId="49524"/>
    <cellStyle name="Обычный 8 7 37" xfId="49525"/>
    <cellStyle name="Обычный 8 7 4" xfId="49526"/>
    <cellStyle name="Обычный 8 7 4 2" xfId="49527"/>
    <cellStyle name="Обычный 8 7 5" xfId="49528"/>
    <cellStyle name="Обычный 8 7 5 2" xfId="49529"/>
    <cellStyle name="Обычный 8 7 6" xfId="49530"/>
    <cellStyle name="Обычный 8 7 6 2" xfId="49531"/>
    <cellStyle name="Обычный 8 7 7" xfId="49532"/>
    <cellStyle name="Обычный 8 7 7 2" xfId="49533"/>
    <cellStyle name="Обычный 8 7 8" xfId="49534"/>
    <cellStyle name="Обычный 8 7 8 2" xfId="49535"/>
    <cellStyle name="Обычный 8 7 9" xfId="49536"/>
    <cellStyle name="Обычный 8 7 9 2" xfId="49537"/>
    <cellStyle name="Обычный 8 8" xfId="49538"/>
    <cellStyle name="Обычный 8 8 10" xfId="49539"/>
    <cellStyle name="Обычный 8 8 10 2" xfId="49540"/>
    <cellStyle name="Обычный 8 8 11" xfId="49541"/>
    <cellStyle name="Обычный 8 8 11 2" xfId="49542"/>
    <cellStyle name="Обычный 8 8 12" xfId="49543"/>
    <cellStyle name="Обычный 8 8 12 2" xfId="49544"/>
    <cellStyle name="Обычный 8 8 13" xfId="49545"/>
    <cellStyle name="Обычный 8 8 13 2" xfId="49546"/>
    <cellStyle name="Обычный 8 8 14" xfId="49547"/>
    <cellStyle name="Обычный 8 8 14 2" xfId="49548"/>
    <cellStyle name="Обычный 8 8 15" xfId="49549"/>
    <cellStyle name="Обычный 8 8 15 2" xfId="49550"/>
    <cellStyle name="Обычный 8 8 16" xfId="49551"/>
    <cellStyle name="Обычный 8 8 16 2" xfId="49552"/>
    <cellStyle name="Обычный 8 8 17" xfId="49553"/>
    <cellStyle name="Обычный 8 8 17 2" xfId="49554"/>
    <cellStyle name="Обычный 8 8 18" xfId="49555"/>
    <cellStyle name="Обычный 8 8 18 2" xfId="49556"/>
    <cellStyle name="Обычный 8 8 19" xfId="49557"/>
    <cellStyle name="Обычный 8 8 19 2" xfId="49558"/>
    <cellStyle name="Обычный 8 8 2" xfId="49559"/>
    <cellStyle name="Обычный 8 8 2 10" xfId="49560"/>
    <cellStyle name="Обычный 8 8 2 10 2" xfId="49561"/>
    <cellStyle name="Обычный 8 8 2 11" xfId="49562"/>
    <cellStyle name="Обычный 8 8 2 11 2" xfId="49563"/>
    <cellStyle name="Обычный 8 8 2 12" xfId="49564"/>
    <cellStyle name="Обычный 8 8 2 12 2" xfId="49565"/>
    <cellStyle name="Обычный 8 8 2 13" xfId="49566"/>
    <cellStyle name="Обычный 8 8 2 13 2" xfId="49567"/>
    <cellStyle name="Обычный 8 8 2 14" xfId="49568"/>
    <cellStyle name="Обычный 8 8 2 14 2" xfId="49569"/>
    <cellStyle name="Обычный 8 8 2 15" xfId="49570"/>
    <cellStyle name="Обычный 8 8 2 15 2" xfId="49571"/>
    <cellStyle name="Обычный 8 8 2 16" xfId="49572"/>
    <cellStyle name="Обычный 8 8 2 16 2" xfId="49573"/>
    <cellStyle name="Обычный 8 8 2 17" xfId="49574"/>
    <cellStyle name="Обычный 8 8 2 17 2" xfId="49575"/>
    <cellStyle name="Обычный 8 8 2 18" xfId="49576"/>
    <cellStyle name="Обычный 8 8 2 18 2" xfId="49577"/>
    <cellStyle name="Обычный 8 8 2 19" xfId="49578"/>
    <cellStyle name="Обычный 8 8 2 19 2" xfId="49579"/>
    <cellStyle name="Обычный 8 8 2 2" xfId="49580"/>
    <cellStyle name="Обычный 8 8 2 2 2" xfId="49581"/>
    <cellStyle name="Обычный 8 8 2 20" xfId="49582"/>
    <cellStyle name="Обычный 8 8 2 20 2" xfId="49583"/>
    <cellStyle name="Обычный 8 8 2 21" xfId="49584"/>
    <cellStyle name="Обычный 8 8 2 21 2" xfId="49585"/>
    <cellStyle name="Обычный 8 8 2 22" xfId="49586"/>
    <cellStyle name="Обычный 8 8 2 22 2" xfId="49587"/>
    <cellStyle name="Обычный 8 8 2 23" xfId="49588"/>
    <cellStyle name="Обычный 8 8 2 23 2" xfId="49589"/>
    <cellStyle name="Обычный 8 8 2 24" xfId="49590"/>
    <cellStyle name="Обычный 8 8 2 24 2" xfId="49591"/>
    <cellStyle name="Обычный 8 8 2 25" xfId="49592"/>
    <cellStyle name="Обычный 8 8 2 25 2" xfId="49593"/>
    <cellStyle name="Обычный 8 8 2 26" xfId="49594"/>
    <cellStyle name="Обычный 8 8 2 26 2" xfId="49595"/>
    <cellStyle name="Обычный 8 8 2 27" xfId="49596"/>
    <cellStyle name="Обычный 8 8 2 27 2" xfId="49597"/>
    <cellStyle name="Обычный 8 8 2 28" xfId="49598"/>
    <cellStyle name="Обычный 8 8 2 28 2" xfId="49599"/>
    <cellStyle name="Обычный 8 8 2 29" xfId="49600"/>
    <cellStyle name="Обычный 8 8 2 29 2" xfId="49601"/>
    <cellStyle name="Обычный 8 8 2 3" xfId="49602"/>
    <cellStyle name="Обычный 8 8 2 3 2" xfId="49603"/>
    <cellStyle name="Обычный 8 8 2 30" xfId="49604"/>
    <cellStyle name="Обычный 8 8 2 30 2" xfId="49605"/>
    <cellStyle name="Обычный 8 8 2 31" xfId="49606"/>
    <cellStyle name="Обычный 8 8 2 31 2" xfId="49607"/>
    <cellStyle name="Обычный 8 8 2 32" xfId="49608"/>
    <cellStyle name="Обычный 8 8 2 32 2" xfId="49609"/>
    <cellStyle name="Обычный 8 8 2 33" xfId="49610"/>
    <cellStyle name="Обычный 8 8 2 33 2" xfId="49611"/>
    <cellStyle name="Обычный 8 8 2 34" xfId="49612"/>
    <cellStyle name="Обычный 8 8 2 34 2" xfId="49613"/>
    <cellStyle name="Обычный 8 8 2 35" xfId="49614"/>
    <cellStyle name="Обычный 8 8 2 4" xfId="49615"/>
    <cellStyle name="Обычный 8 8 2 4 2" xfId="49616"/>
    <cellStyle name="Обычный 8 8 2 5" xfId="49617"/>
    <cellStyle name="Обычный 8 8 2 5 2" xfId="49618"/>
    <cellStyle name="Обычный 8 8 2 6" xfId="49619"/>
    <cellStyle name="Обычный 8 8 2 6 2" xfId="49620"/>
    <cellStyle name="Обычный 8 8 2 7" xfId="49621"/>
    <cellStyle name="Обычный 8 8 2 7 2" xfId="49622"/>
    <cellStyle name="Обычный 8 8 2 8" xfId="49623"/>
    <cellStyle name="Обычный 8 8 2 8 2" xfId="49624"/>
    <cellStyle name="Обычный 8 8 2 9" xfId="49625"/>
    <cellStyle name="Обычный 8 8 2 9 2" xfId="49626"/>
    <cellStyle name="Обычный 8 8 20" xfId="49627"/>
    <cellStyle name="Обычный 8 8 20 2" xfId="49628"/>
    <cellStyle name="Обычный 8 8 21" xfId="49629"/>
    <cellStyle name="Обычный 8 8 21 2" xfId="49630"/>
    <cellStyle name="Обычный 8 8 22" xfId="49631"/>
    <cellStyle name="Обычный 8 8 22 2" xfId="49632"/>
    <cellStyle name="Обычный 8 8 23" xfId="49633"/>
    <cellStyle name="Обычный 8 8 23 2" xfId="49634"/>
    <cellStyle name="Обычный 8 8 24" xfId="49635"/>
    <cellStyle name="Обычный 8 8 24 2" xfId="49636"/>
    <cellStyle name="Обычный 8 8 25" xfId="49637"/>
    <cellStyle name="Обычный 8 8 25 2" xfId="49638"/>
    <cellStyle name="Обычный 8 8 26" xfId="49639"/>
    <cellStyle name="Обычный 8 8 26 2" xfId="49640"/>
    <cellStyle name="Обычный 8 8 27" xfId="49641"/>
    <cellStyle name="Обычный 8 8 27 2" xfId="49642"/>
    <cellStyle name="Обычный 8 8 28" xfId="49643"/>
    <cellStyle name="Обычный 8 8 28 2" xfId="49644"/>
    <cellStyle name="Обычный 8 8 29" xfId="49645"/>
    <cellStyle name="Обычный 8 8 29 2" xfId="49646"/>
    <cellStyle name="Обычный 8 8 3" xfId="49647"/>
    <cellStyle name="Обычный 8 8 3 2" xfId="49648"/>
    <cellStyle name="Обычный 8 8 30" xfId="49649"/>
    <cellStyle name="Обычный 8 8 30 2" xfId="49650"/>
    <cellStyle name="Обычный 8 8 31" xfId="49651"/>
    <cellStyle name="Обычный 8 8 31 2" xfId="49652"/>
    <cellStyle name="Обычный 8 8 32" xfId="49653"/>
    <cellStyle name="Обычный 8 8 32 2" xfId="49654"/>
    <cellStyle name="Обычный 8 8 33" xfId="49655"/>
    <cellStyle name="Обычный 8 8 33 2" xfId="49656"/>
    <cellStyle name="Обычный 8 8 34" xfId="49657"/>
    <cellStyle name="Обычный 8 8 34 2" xfId="49658"/>
    <cellStyle name="Обычный 8 8 35" xfId="49659"/>
    <cellStyle name="Обычный 8 8 35 2" xfId="49660"/>
    <cellStyle name="Обычный 8 8 36" xfId="49661"/>
    <cellStyle name="Обычный 8 8 36 2" xfId="49662"/>
    <cellStyle name="Обычный 8 8 37" xfId="49663"/>
    <cellStyle name="Обычный 8 8 4" xfId="49664"/>
    <cellStyle name="Обычный 8 8 4 2" xfId="49665"/>
    <cellStyle name="Обычный 8 8 5" xfId="49666"/>
    <cellStyle name="Обычный 8 8 5 2" xfId="49667"/>
    <cellStyle name="Обычный 8 8 6" xfId="49668"/>
    <cellStyle name="Обычный 8 8 6 2" xfId="49669"/>
    <cellStyle name="Обычный 8 8 7" xfId="49670"/>
    <cellStyle name="Обычный 8 8 7 2" xfId="49671"/>
    <cellStyle name="Обычный 8 8 8" xfId="49672"/>
    <cellStyle name="Обычный 8 8 8 2" xfId="49673"/>
    <cellStyle name="Обычный 8 8 9" xfId="49674"/>
    <cellStyle name="Обычный 8 8 9 2" xfId="49675"/>
    <cellStyle name="Обычный 8 9" xfId="49676"/>
    <cellStyle name="Обычный 8 9 10" xfId="49677"/>
    <cellStyle name="Обычный 8 9 10 2" xfId="49678"/>
    <cellStyle name="Обычный 8 9 11" xfId="49679"/>
    <cellStyle name="Обычный 8 9 11 2" xfId="49680"/>
    <cellStyle name="Обычный 8 9 12" xfId="49681"/>
    <cellStyle name="Обычный 8 9 12 2" xfId="49682"/>
    <cellStyle name="Обычный 8 9 13" xfId="49683"/>
    <cellStyle name="Обычный 8 9 13 2" xfId="49684"/>
    <cellStyle name="Обычный 8 9 14" xfId="49685"/>
    <cellStyle name="Обычный 8 9 14 2" xfId="49686"/>
    <cellStyle name="Обычный 8 9 15" xfId="49687"/>
    <cellStyle name="Обычный 8 9 15 2" xfId="49688"/>
    <cellStyle name="Обычный 8 9 16" xfId="49689"/>
    <cellStyle name="Обычный 8 9 16 2" xfId="49690"/>
    <cellStyle name="Обычный 8 9 17" xfId="49691"/>
    <cellStyle name="Обычный 8 9 17 2" xfId="49692"/>
    <cellStyle name="Обычный 8 9 18" xfId="49693"/>
    <cellStyle name="Обычный 8 9 18 2" xfId="49694"/>
    <cellStyle name="Обычный 8 9 19" xfId="49695"/>
    <cellStyle name="Обычный 8 9 19 2" xfId="49696"/>
    <cellStyle name="Обычный 8 9 2" xfId="49697"/>
    <cellStyle name="Обычный 8 9 2 10" xfId="49698"/>
    <cellStyle name="Обычный 8 9 2 10 2" xfId="49699"/>
    <cellStyle name="Обычный 8 9 2 11" xfId="49700"/>
    <cellStyle name="Обычный 8 9 2 11 2" xfId="49701"/>
    <cellStyle name="Обычный 8 9 2 12" xfId="49702"/>
    <cellStyle name="Обычный 8 9 2 12 2" xfId="49703"/>
    <cellStyle name="Обычный 8 9 2 13" xfId="49704"/>
    <cellStyle name="Обычный 8 9 2 13 2" xfId="49705"/>
    <cellStyle name="Обычный 8 9 2 14" xfId="49706"/>
    <cellStyle name="Обычный 8 9 2 14 2" xfId="49707"/>
    <cellStyle name="Обычный 8 9 2 15" xfId="49708"/>
    <cellStyle name="Обычный 8 9 2 15 2" xfId="49709"/>
    <cellStyle name="Обычный 8 9 2 16" xfId="49710"/>
    <cellStyle name="Обычный 8 9 2 16 2" xfId="49711"/>
    <cellStyle name="Обычный 8 9 2 17" xfId="49712"/>
    <cellStyle name="Обычный 8 9 2 17 2" xfId="49713"/>
    <cellStyle name="Обычный 8 9 2 18" xfId="49714"/>
    <cellStyle name="Обычный 8 9 2 18 2" xfId="49715"/>
    <cellStyle name="Обычный 8 9 2 19" xfId="49716"/>
    <cellStyle name="Обычный 8 9 2 19 2" xfId="49717"/>
    <cellStyle name="Обычный 8 9 2 2" xfId="49718"/>
    <cellStyle name="Обычный 8 9 2 2 2" xfId="49719"/>
    <cellStyle name="Обычный 8 9 2 20" xfId="49720"/>
    <cellStyle name="Обычный 8 9 2 20 2" xfId="49721"/>
    <cellStyle name="Обычный 8 9 2 21" xfId="49722"/>
    <cellStyle name="Обычный 8 9 2 21 2" xfId="49723"/>
    <cellStyle name="Обычный 8 9 2 22" xfId="49724"/>
    <cellStyle name="Обычный 8 9 2 22 2" xfId="49725"/>
    <cellStyle name="Обычный 8 9 2 23" xfId="49726"/>
    <cellStyle name="Обычный 8 9 2 23 2" xfId="49727"/>
    <cellStyle name="Обычный 8 9 2 24" xfId="49728"/>
    <cellStyle name="Обычный 8 9 2 24 2" xfId="49729"/>
    <cellStyle name="Обычный 8 9 2 25" xfId="49730"/>
    <cellStyle name="Обычный 8 9 2 25 2" xfId="49731"/>
    <cellStyle name="Обычный 8 9 2 26" xfId="49732"/>
    <cellStyle name="Обычный 8 9 2 26 2" xfId="49733"/>
    <cellStyle name="Обычный 8 9 2 27" xfId="49734"/>
    <cellStyle name="Обычный 8 9 2 27 2" xfId="49735"/>
    <cellStyle name="Обычный 8 9 2 28" xfId="49736"/>
    <cellStyle name="Обычный 8 9 2 28 2" xfId="49737"/>
    <cellStyle name="Обычный 8 9 2 29" xfId="49738"/>
    <cellStyle name="Обычный 8 9 2 29 2" xfId="49739"/>
    <cellStyle name="Обычный 8 9 2 3" xfId="49740"/>
    <cellStyle name="Обычный 8 9 2 3 2" xfId="49741"/>
    <cellStyle name="Обычный 8 9 2 30" xfId="49742"/>
    <cellStyle name="Обычный 8 9 2 30 2" xfId="49743"/>
    <cellStyle name="Обычный 8 9 2 31" xfId="49744"/>
    <cellStyle name="Обычный 8 9 2 31 2" xfId="49745"/>
    <cellStyle name="Обычный 8 9 2 32" xfId="49746"/>
    <cellStyle name="Обычный 8 9 2 32 2" xfId="49747"/>
    <cellStyle name="Обычный 8 9 2 33" xfId="49748"/>
    <cellStyle name="Обычный 8 9 2 33 2" xfId="49749"/>
    <cellStyle name="Обычный 8 9 2 34" xfId="49750"/>
    <cellStyle name="Обычный 8 9 2 34 2" xfId="49751"/>
    <cellStyle name="Обычный 8 9 2 35" xfId="49752"/>
    <cellStyle name="Обычный 8 9 2 4" xfId="49753"/>
    <cellStyle name="Обычный 8 9 2 4 2" xfId="49754"/>
    <cellStyle name="Обычный 8 9 2 5" xfId="49755"/>
    <cellStyle name="Обычный 8 9 2 5 2" xfId="49756"/>
    <cellStyle name="Обычный 8 9 2 6" xfId="49757"/>
    <cellStyle name="Обычный 8 9 2 6 2" xfId="49758"/>
    <cellStyle name="Обычный 8 9 2 7" xfId="49759"/>
    <cellStyle name="Обычный 8 9 2 7 2" xfId="49760"/>
    <cellStyle name="Обычный 8 9 2 8" xfId="49761"/>
    <cellStyle name="Обычный 8 9 2 8 2" xfId="49762"/>
    <cellStyle name="Обычный 8 9 2 9" xfId="49763"/>
    <cellStyle name="Обычный 8 9 2 9 2" xfId="49764"/>
    <cellStyle name="Обычный 8 9 20" xfId="49765"/>
    <cellStyle name="Обычный 8 9 20 2" xfId="49766"/>
    <cellStyle name="Обычный 8 9 21" xfId="49767"/>
    <cellStyle name="Обычный 8 9 21 2" xfId="49768"/>
    <cellStyle name="Обычный 8 9 22" xfId="49769"/>
    <cellStyle name="Обычный 8 9 22 2" xfId="49770"/>
    <cellStyle name="Обычный 8 9 23" xfId="49771"/>
    <cellStyle name="Обычный 8 9 23 2" xfId="49772"/>
    <cellStyle name="Обычный 8 9 24" xfId="49773"/>
    <cellStyle name="Обычный 8 9 24 2" xfId="49774"/>
    <cellStyle name="Обычный 8 9 25" xfId="49775"/>
    <cellStyle name="Обычный 8 9 25 2" xfId="49776"/>
    <cellStyle name="Обычный 8 9 26" xfId="49777"/>
    <cellStyle name="Обычный 8 9 26 2" xfId="49778"/>
    <cellStyle name="Обычный 8 9 27" xfId="49779"/>
    <cellStyle name="Обычный 8 9 27 2" xfId="49780"/>
    <cellStyle name="Обычный 8 9 28" xfId="49781"/>
    <cellStyle name="Обычный 8 9 28 2" xfId="49782"/>
    <cellStyle name="Обычный 8 9 29" xfId="49783"/>
    <cellStyle name="Обычный 8 9 29 2" xfId="49784"/>
    <cellStyle name="Обычный 8 9 3" xfId="49785"/>
    <cellStyle name="Обычный 8 9 3 2" xfId="49786"/>
    <cellStyle name="Обычный 8 9 30" xfId="49787"/>
    <cellStyle name="Обычный 8 9 30 2" xfId="49788"/>
    <cellStyle name="Обычный 8 9 31" xfId="49789"/>
    <cellStyle name="Обычный 8 9 31 2" xfId="49790"/>
    <cellStyle name="Обычный 8 9 32" xfId="49791"/>
    <cellStyle name="Обычный 8 9 32 2" xfId="49792"/>
    <cellStyle name="Обычный 8 9 33" xfId="49793"/>
    <cellStyle name="Обычный 8 9 33 2" xfId="49794"/>
    <cellStyle name="Обычный 8 9 34" xfId="49795"/>
    <cellStyle name="Обычный 8 9 34 2" xfId="49796"/>
    <cellStyle name="Обычный 8 9 35" xfId="49797"/>
    <cellStyle name="Обычный 8 9 35 2" xfId="49798"/>
    <cellStyle name="Обычный 8 9 36" xfId="49799"/>
    <cellStyle name="Обычный 8 9 36 2" xfId="49800"/>
    <cellStyle name="Обычный 8 9 37" xfId="49801"/>
    <cellStyle name="Обычный 8 9 4" xfId="49802"/>
    <cellStyle name="Обычный 8 9 4 2" xfId="49803"/>
    <cellStyle name="Обычный 8 9 5" xfId="49804"/>
    <cellStyle name="Обычный 8 9 5 2" xfId="49805"/>
    <cellStyle name="Обычный 8 9 6" xfId="49806"/>
    <cellStyle name="Обычный 8 9 6 2" xfId="49807"/>
    <cellStyle name="Обычный 8 9 7" xfId="49808"/>
    <cellStyle name="Обычный 8 9 7 2" xfId="49809"/>
    <cellStyle name="Обычный 8 9 8" xfId="49810"/>
    <cellStyle name="Обычный 8 9 8 2" xfId="49811"/>
    <cellStyle name="Обычный 8 9 9" xfId="49812"/>
    <cellStyle name="Обычный 8 9 9 2" xfId="49813"/>
    <cellStyle name="Обычный 80" xfId="49814"/>
    <cellStyle name="Обычный 81" xfId="49815"/>
    <cellStyle name="Обычный 82" xfId="49816"/>
    <cellStyle name="Обычный 83" xfId="49817"/>
    <cellStyle name="Обычный 84" xfId="49818"/>
    <cellStyle name="Обычный 85" xfId="49819"/>
    <cellStyle name="Обычный 86" xfId="49820"/>
    <cellStyle name="Обычный 87" xfId="49821"/>
    <cellStyle name="Обычный 88" xfId="49822"/>
    <cellStyle name="Обычный 89" xfId="49823"/>
    <cellStyle name="Обычный 9" xfId="49824"/>
    <cellStyle name="Обычный 9 2" xfId="49825"/>
    <cellStyle name="Обычный 9 2 2" xfId="49826"/>
    <cellStyle name="Обычный 9 2 3" xfId="49827"/>
    <cellStyle name="Обычный 9 3" xfId="49828"/>
    <cellStyle name="Обычный 9 3 2" xfId="49829"/>
    <cellStyle name="Обычный 9 4" xfId="49830"/>
    <cellStyle name="Обычный 9 4 2" xfId="49831"/>
    <cellStyle name="Обычный 9 5" xfId="49832"/>
    <cellStyle name="Обычный 9 6" xfId="49833"/>
    <cellStyle name="Обычный 90" xfId="49834"/>
    <cellStyle name="Обычный 91" xfId="49835"/>
    <cellStyle name="Обычный 92" xfId="49836"/>
    <cellStyle name="Обычный 93" xfId="49837"/>
    <cellStyle name="Обычный 94" xfId="49838"/>
    <cellStyle name="Обычный 95" xfId="49839"/>
    <cellStyle name="Обычный 96" xfId="49840"/>
    <cellStyle name="Обычный 97" xfId="49841"/>
    <cellStyle name="Обычный 98" xfId="49842"/>
    <cellStyle name="Обычный 99" xfId="49843"/>
    <cellStyle name="Обычный_Форматы по компаниям_last" xfId="8"/>
    <cellStyle name="Ошибка" xfId="49844"/>
    <cellStyle name="Ошибка 2" xfId="49845"/>
    <cellStyle name="Ошибка 3" xfId="49846"/>
    <cellStyle name="Параметры автоформата" xfId="49847"/>
    <cellStyle name="Плохой 10" xfId="49848"/>
    <cellStyle name="Плохой 2" xfId="49849"/>
    <cellStyle name="Плохой 2 2" xfId="49850"/>
    <cellStyle name="Плохой 2 3" xfId="49851"/>
    <cellStyle name="Плохой 3" xfId="49852"/>
    <cellStyle name="Плохой 3 2" xfId="49853"/>
    <cellStyle name="Плохой 3 3" xfId="49854"/>
    <cellStyle name="Плохой 4" xfId="49855"/>
    <cellStyle name="Плохой 4 2" xfId="49856"/>
    <cellStyle name="Плохой 5" xfId="49857"/>
    <cellStyle name="Плохой 5 2" xfId="49858"/>
    <cellStyle name="Плохой 6" xfId="49859"/>
    <cellStyle name="Плохой 6 2" xfId="49860"/>
    <cellStyle name="Плохой 7" xfId="49861"/>
    <cellStyle name="Плохой 7 2" xfId="49862"/>
    <cellStyle name="Плохой 8" xfId="49863"/>
    <cellStyle name="Плохой 8 2" xfId="49864"/>
    <cellStyle name="Плохой 9" xfId="49865"/>
    <cellStyle name="Плохой 9 2" xfId="49866"/>
    <cellStyle name="По центру с переносом" xfId="49867"/>
    <cellStyle name="По ширине с переносом" xfId="49868"/>
    <cellStyle name="Подгруппа" xfId="49869"/>
    <cellStyle name="Подгруппа 2" xfId="49870"/>
    <cellStyle name="Подгруппа 3" xfId="49871"/>
    <cellStyle name="Поле ввода" xfId="49872"/>
    <cellStyle name="Поле ввода 2" xfId="49873"/>
    <cellStyle name="Поле ввода 3" xfId="49874"/>
    <cellStyle name="Поле ввода 4" xfId="49875"/>
    <cellStyle name="Пояснение 10" xfId="49876"/>
    <cellStyle name="Пояснение 2" xfId="49877"/>
    <cellStyle name="Пояснение 2 2" xfId="49878"/>
    <cellStyle name="Пояснение 2 3" xfId="49879"/>
    <cellStyle name="Пояснение 3" xfId="49880"/>
    <cellStyle name="Пояснение 3 2" xfId="49881"/>
    <cellStyle name="Пояснение 3 3" xfId="49882"/>
    <cellStyle name="Пояснение 4" xfId="49883"/>
    <cellStyle name="Пояснение 4 2" xfId="49884"/>
    <cellStyle name="Пояснение 5" xfId="49885"/>
    <cellStyle name="Пояснение 5 2" xfId="49886"/>
    <cellStyle name="Пояснение 6" xfId="49887"/>
    <cellStyle name="Пояснение 6 2" xfId="49888"/>
    <cellStyle name="Пояснение 7" xfId="49889"/>
    <cellStyle name="Пояснение 7 2" xfId="49890"/>
    <cellStyle name="Пояснение 8" xfId="49891"/>
    <cellStyle name="Пояснение 8 2" xfId="49892"/>
    <cellStyle name="Пояснение 9" xfId="49893"/>
    <cellStyle name="Пояснение 9 2" xfId="49894"/>
    <cellStyle name="Примечание 10" xfId="49895"/>
    <cellStyle name="Примечание 10 2" xfId="49896"/>
    <cellStyle name="Примечание 10 2 2" xfId="49897"/>
    <cellStyle name="Примечание 10 2 3" xfId="49898"/>
    <cellStyle name="Примечание 10 3" xfId="49899"/>
    <cellStyle name="Примечание 10 3 2" xfId="49900"/>
    <cellStyle name="Примечание 10 3 3" xfId="49901"/>
    <cellStyle name="Примечание 10 4" xfId="49902"/>
    <cellStyle name="Примечание 10 5" xfId="49903"/>
    <cellStyle name="Примечание 10_46EE.2011(v1.0)" xfId="49904"/>
    <cellStyle name="Примечание 11" xfId="49905"/>
    <cellStyle name="Примечание 11 2" xfId="49906"/>
    <cellStyle name="Примечание 11 2 2" xfId="49907"/>
    <cellStyle name="Примечание 11 2 3" xfId="49908"/>
    <cellStyle name="Примечание 11 3" xfId="49909"/>
    <cellStyle name="Примечание 11 3 2" xfId="49910"/>
    <cellStyle name="Примечание 11 3 3" xfId="49911"/>
    <cellStyle name="Примечание 11 4" xfId="49912"/>
    <cellStyle name="Примечание 11 5" xfId="49913"/>
    <cellStyle name="Примечание 11_46EE.2011(v1.0)" xfId="49914"/>
    <cellStyle name="Примечание 12" xfId="49915"/>
    <cellStyle name="Примечание 12 2" xfId="49916"/>
    <cellStyle name="Примечание 12 2 2" xfId="49917"/>
    <cellStyle name="Примечание 12 2 3" xfId="49918"/>
    <cellStyle name="Примечание 12 3" xfId="49919"/>
    <cellStyle name="Примечание 12 3 2" xfId="49920"/>
    <cellStyle name="Примечание 12 3 3" xfId="49921"/>
    <cellStyle name="Примечание 12 4" xfId="49922"/>
    <cellStyle name="Примечание 12 5" xfId="49923"/>
    <cellStyle name="Примечание 12_46EE.2011(v1.0)" xfId="49924"/>
    <cellStyle name="Примечание 13" xfId="49925"/>
    <cellStyle name="Примечание 14" xfId="49926"/>
    <cellStyle name="Примечание 15" xfId="49927"/>
    <cellStyle name="Примечание 16" xfId="49928"/>
    <cellStyle name="Примечание 17" xfId="49929"/>
    <cellStyle name="Примечание 18" xfId="49930"/>
    <cellStyle name="Примечание 19" xfId="49931"/>
    <cellStyle name="Примечание 2" xfId="49932"/>
    <cellStyle name="Примечание 2 10" xfId="49933"/>
    <cellStyle name="Примечание 2 11" xfId="49934"/>
    <cellStyle name="Примечание 2 12" xfId="49935"/>
    <cellStyle name="Примечание 2 13" xfId="49936"/>
    <cellStyle name="Примечание 2 16" xfId="49937"/>
    <cellStyle name="Примечание 2 2" xfId="49938"/>
    <cellStyle name="Примечание 2 2 10" xfId="49939"/>
    <cellStyle name="Примечание 2 2 11" xfId="49940"/>
    <cellStyle name="Примечание 2 2 12" xfId="49941"/>
    <cellStyle name="Примечание 2 2 2" xfId="49942"/>
    <cellStyle name="Примечание 2 2 2 2" xfId="49943"/>
    <cellStyle name="Примечание 2 2 2 2 2" xfId="49944"/>
    <cellStyle name="Примечание 2 2 2 2 3" xfId="49945"/>
    <cellStyle name="Примечание 2 2 2 2 4" xfId="49946"/>
    <cellStyle name="Примечание 2 2 2 3" xfId="49947"/>
    <cellStyle name="Примечание 2 2 2 4" xfId="49948"/>
    <cellStyle name="Примечание 2 2 2 5" xfId="49949"/>
    <cellStyle name="Примечание 2 2 2 6" xfId="49950"/>
    <cellStyle name="Примечание 2 2 2 7" xfId="49951"/>
    <cellStyle name="Примечание 2 2 2 8" xfId="49952"/>
    <cellStyle name="Примечание 2 2 3" xfId="49953"/>
    <cellStyle name="Примечание 2 2 3 2" xfId="49954"/>
    <cellStyle name="Примечание 2 2 3 2 2" xfId="49955"/>
    <cellStyle name="Примечание 2 2 3 2 3" xfId="49956"/>
    <cellStyle name="Примечание 2 2 3 2 4" xfId="49957"/>
    <cellStyle name="Примечание 2 2 3 3" xfId="49958"/>
    <cellStyle name="Примечание 2 2 3 4" xfId="49959"/>
    <cellStyle name="Примечание 2 2 3 5" xfId="49960"/>
    <cellStyle name="Примечание 2 2 3 6" xfId="49961"/>
    <cellStyle name="Примечание 2 2 3 7" xfId="49962"/>
    <cellStyle name="Примечание 2 2 4" xfId="49963"/>
    <cellStyle name="Примечание 2 2 4 2" xfId="49964"/>
    <cellStyle name="Примечание 2 2 4 2 2" xfId="49965"/>
    <cellStyle name="Примечание 2 2 4 2 3" xfId="49966"/>
    <cellStyle name="Примечание 2 2 4 2 4" xfId="49967"/>
    <cellStyle name="Примечание 2 2 4 3" xfId="49968"/>
    <cellStyle name="Примечание 2 2 5" xfId="49969"/>
    <cellStyle name="Примечание 2 2 5 2" xfId="49970"/>
    <cellStyle name="Примечание 2 2 5 2 2" xfId="49971"/>
    <cellStyle name="Примечание 2 2 5 2 3" xfId="49972"/>
    <cellStyle name="Примечание 2 2 5 2 4" xfId="49973"/>
    <cellStyle name="Примечание 2 2 5 3" xfId="49974"/>
    <cellStyle name="Примечание 2 2 6" xfId="49975"/>
    <cellStyle name="Примечание 2 2 6 2" xfId="49976"/>
    <cellStyle name="Примечание 2 2 6 2 2" xfId="49977"/>
    <cellStyle name="Примечание 2 2 6 2 3" xfId="49978"/>
    <cellStyle name="Примечание 2 2 6 2 4" xfId="49979"/>
    <cellStyle name="Примечание 2 2 6 3" xfId="49980"/>
    <cellStyle name="Примечание 2 2 7" xfId="49981"/>
    <cellStyle name="Примечание 2 2 7 2" xfId="49982"/>
    <cellStyle name="Примечание 2 2 7 2 2" xfId="49983"/>
    <cellStyle name="Примечание 2 2 7 2 3" xfId="49984"/>
    <cellStyle name="Примечание 2 2 7 2 4" xfId="49985"/>
    <cellStyle name="Примечание 2 2 7 3" xfId="49986"/>
    <cellStyle name="Примечание 2 2 8" xfId="49987"/>
    <cellStyle name="Примечание 2 2 8 2" xfId="49988"/>
    <cellStyle name="Примечание 2 2 8 3" xfId="49989"/>
    <cellStyle name="Примечание 2 2 8 4" xfId="49990"/>
    <cellStyle name="Примечание 2 2 9" xfId="49991"/>
    <cellStyle name="Примечание 2 3" xfId="49992"/>
    <cellStyle name="Примечание 2 3 10" xfId="49993"/>
    <cellStyle name="Примечание 2 3 2" xfId="49994"/>
    <cellStyle name="Примечание 2 3 2 2" xfId="49995"/>
    <cellStyle name="Примечание 2 3 2 2 2" xfId="49996"/>
    <cellStyle name="Примечание 2 3 2 2 3" xfId="49997"/>
    <cellStyle name="Примечание 2 3 2 2 4" xfId="49998"/>
    <cellStyle name="Примечание 2 3 2 3" xfId="49999"/>
    <cellStyle name="Примечание 2 3 3" xfId="50000"/>
    <cellStyle name="Примечание 2 3 3 2" xfId="50001"/>
    <cellStyle name="Примечание 2 3 3 2 2" xfId="50002"/>
    <cellStyle name="Примечание 2 3 3 2 3" xfId="50003"/>
    <cellStyle name="Примечание 2 3 3 2 4" xfId="50004"/>
    <cellStyle name="Примечание 2 3 3 3" xfId="50005"/>
    <cellStyle name="Примечание 2 3 4" xfId="50006"/>
    <cellStyle name="Примечание 2 3 4 2" xfId="50007"/>
    <cellStyle name="Примечание 2 3 4 2 2" xfId="50008"/>
    <cellStyle name="Примечание 2 3 4 2 3" xfId="50009"/>
    <cellStyle name="Примечание 2 3 4 2 4" xfId="50010"/>
    <cellStyle name="Примечание 2 3 4 3" xfId="50011"/>
    <cellStyle name="Примечание 2 3 5" xfId="50012"/>
    <cellStyle name="Примечание 2 3 5 2" xfId="50013"/>
    <cellStyle name="Примечание 2 3 5 2 2" xfId="50014"/>
    <cellStyle name="Примечание 2 3 5 2 3" xfId="50015"/>
    <cellStyle name="Примечание 2 3 5 2 4" xfId="50016"/>
    <cellStyle name="Примечание 2 3 5 3" xfId="50017"/>
    <cellStyle name="Примечание 2 3 6" xfId="50018"/>
    <cellStyle name="Примечание 2 3 6 2" xfId="50019"/>
    <cellStyle name="Примечание 2 3 6 3" xfId="50020"/>
    <cellStyle name="Примечание 2 3 6 4" xfId="50021"/>
    <cellStyle name="Примечание 2 3 7" xfId="50022"/>
    <cellStyle name="Примечание 2 3 8" xfId="50023"/>
    <cellStyle name="Примечание 2 3 9" xfId="50024"/>
    <cellStyle name="Примечание 2 4" xfId="50025"/>
    <cellStyle name="Примечание 2 4 2" xfId="50026"/>
    <cellStyle name="Примечание 2 4 3" xfId="50027"/>
    <cellStyle name="Примечание 2 4 4" xfId="50028"/>
    <cellStyle name="Примечание 2 4 5" xfId="50029"/>
    <cellStyle name="Примечание 2 4 6" xfId="50030"/>
    <cellStyle name="Примечание 2 4 7" xfId="50031"/>
    <cellStyle name="Примечание 2 4 8" xfId="50032"/>
    <cellStyle name="Примечание 2 4 9" xfId="50033"/>
    <cellStyle name="Примечание 2 5" xfId="50034"/>
    <cellStyle name="Примечание 2 5 2" xfId="50035"/>
    <cellStyle name="Примечание 2 5 3" xfId="50036"/>
    <cellStyle name="Примечание 2 5 4" xfId="50037"/>
    <cellStyle name="Примечание 2 6" xfId="50038"/>
    <cellStyle name="Примечание 2 6 2" xfId="50039"/>
    <cellStyle name="Примечание 2 6 3" xfId="50040"/>
    <cellStyle name="Примечание 2 6 4" xfId="50041"/>
    <cellStyle name="Примечание 2 7" xfId="50042"/>
    <cellStyle name="Примечание 2 7 2" xfId="50043"/>
    <cellStyle name="Примечание 2 7 3" xfId="50044"/>
    <cellStyle name="Примечание 2 7 4" xfId="50045"/>
    <cellStyle name="Примечание 2 8" xfId="50046"/>
    <cellStyle name="Примечание 2 8 2" xfId="50047"/>
    <cellStyle name="Примечание 2 8 3" xfId="50048"/>
    <cellStyle name="Примечание 2 8 4" xfId="50049"/>
    <cellStyle name="Примечание 2 9" xfId="50050"/>
    <cellStyle name="Примечание 2 9 2" xfId="50051"/>
    <cellStyle name="Примечание 2 9 3" xfId="50052"/>
    <cellStyle name="Примечание 2 9 4" xfId="50053"/>
    <cellStyle name="Примечание 2_46EE.2011(v1.0)" xfId="50054"/>
    <cellStyle name="Примечание 20" xfId="50055"/>
    <cellStyle name="Примечание 21" xfId="50056"/>
    <cellStyle name="Примечание 22" xfId="50057"/>
    <cellStyle name="Примечание 23" xfId="50058"/>
    <cellStyle name="Примечание 24" xfId="50059"/>
    <cellStyle name="Примечание 25" xfId="50060"/>
    <cellStyle name="Примечание 26" xfId="50061"/>
    <cellStyle name="Примечание 27" xfId="50062"/>
    <cellStyle name="Примечание 28" xfId="50063"/>
    <cellStyle name="Примечание 3" xfId="50064"/>
    <cellStyle name="Примечание 3 10" xfId="50065"/>
    <cellStyle name="Примечание 3 11" xfId="50066"/>
    <cellStyle name="Примечание 3 12" xfId="50067"/>
    <cellStyle name="Примечание 3 2" xfId="50068"/>
    <cellStyle name="Примечание 3 2 10" xfId="50069"/>
    <cellStyle name="Примечание 3 2 11" xfId="50070"/>
    <cellStyle name="Примечание 3 2 2" xfId="50071"/>
    <cellStyle name="Примечание 3 2 2 2" xfId="50072"/>
    <cellStyle name="Примечание 3 2 2 3" xfId="50073"/>
    <cellStyle name="Примечание 3 2 2 4" xfId="50074"/>
    <cellStyle name="Примечание 3 2 2 5" xfId="50075"/>
    <cellStyle name="Примечание 3 2 2 6" xfId="50076"/>
    <cellStyle name="Примечание 3 2 2 7" xfId="50077"/>
    <cellStyle name="Примечание 3 2 2 8" xfId="50078"/>
    <cellStyle name="Примечание 3 2 3" xfId="50079"/>
    <cellStyle name="Примечание 3 2 3 2" xfId="50080"/>
    <cellStyle name="Примечание 3 2 3 3" xfId="50081"/>
    <cellStyle name="Примечание 3 2 3 4" xfId="50082"/>
    <cellStyle name="Примечание 3 2 3 5" xfId="50083"/>
    <cellStyle name="Примечание 3 2 3 6" xfId="50084"/>
    <cellStyle name="Примечание 3 2 4" xfId="50085"/>
    <cellStyle name="Примечание 3 2 5" xfId="50086"/>
    <cellStyle name="Примечание 3 2 6" xfId="50087"/>
    <cellStyle name="Примечание 3 2 7" xfId="50088"/>
    <cellStyle name="Примечание 3 2 8" xfId="50089"/>
    <cellStyle name="Примечание 3 2 9" xfId="50090"/>
    <cellStyle name="Примечание 3 3" xfId="50091"/>
    <cellStyle name="Примечание 3 3 10" xfId="50092"/>
    <cellStyle name="Примечание 3 3 2" xfId="50093"/>
    <cellStyle name="Примечание 3 3 2 2" xfId="50094"/>
    <cellStyle name="Примечание 3 3 3" xfId="50095"/>
    <cellStyle name="Примечание 3 3 4" xfId="50096"/>
    <cellStyle name="Примечание 3 3 5" xfId="50097"/>
    <cellStyle name="Примечание 3 3 6" xfId="50098"/>
    <cellStyle name="Примечание 3 3 7" xfId="50099"/>
    <cellStyle name="Примечание 3 3 8" xfId="50100"/>
    <cellStyle name="Примечание 3 3 9" xfId="50101"/>
    <cellStyle name="Примечание 3 4" xfId="50102"/>
    <cellStyle name="Примечание 3 4 2" xfId="50103"/>
    <cellStyle name="Примечание 3 4 3" xfId="50104"/>
    <cellStyle name="Примечание 3 4 4" xfId="50105"/>
    <cellStyle name="Примечание 3 4 5" xfId="50106"/>
    <cellStyle name="Примечание 3 4 6" xfId="50107"/>
    <cellStyle name="Примечание 3 4 7" xfId="50108"/>
    <cellStyle name="Примечание 3 4 8" xfId="50109"/>
    <cellStyle name="Примечание 3 4 9" xfId="50110"/>
    <cellStyle name="Примечание 3 5" xfId="50111"/>
    <cellStyle name="Примечание 3 5 2" xfId="50112"/>
    <cellStyle name="Примечание 3 5 3" xfId="50113"/>
    <cellStyle name="Примечание 3 5 4" xfId="50114"/>
    <cellStyle name="Примечание 3 6" xfId="50115"/>
    <cellStyle name="Примечание 3 6 2" xfId="50116"/>
    <cellStyle name="Примечание 3 6 3" xfId="50117"/>
    <cellStyle name="Примечание 3 6 4" xfId="50118"/>
    <cellStyle name="Примечание 3 7" xfId="50119"/>
    <cellStyle name="Примечание 3 7 2" xfId="50120"/>
    <cellStyle name="Примечание 3 7 3" xfId="50121"/>
    <cellStyle name="Примечание 3 7 4" xfId="50122"/>
    <cellStyle name="Примечание 3 8" xfId="50123"/>
    <cellStyle name="Примечание 3 8 2" xfId="50124"/>
    <cellStyle name="Примечание 3 8 3" xfId="50125"/>
    <cellStyle name="Примечание 3 8 4" xfId="50126"/>
    <cellStyle name="Примечание 3 9" xfId="50127"/>
    <cellStyle name="Примечание 3 9 2" xfId="50128"/>
    <cellStyle name="Примечание 3 9 3" xfId="50129"/>
    <cellStyle name="Примечание 3 9 4" xfId="50130"/>
    <cellStyle name="Примечание 3_46EE.2011(v1.0)" xfId="50131"/>
    <cellStyle name="Примечание 4" xfId="50132"/>
    <cellStyle name="Примечание 4 10" xfId="50133"/>
    <cellStyle name="Примечание 4 11" xfId="50134"/>
    <cellStyle name="Примечание 4 2" xfId="50135"/>
    <cellStyle name="Примечание 4 2 2" xfId="50136"/>
    <cellStyle name="Примечание 4 2 3" xfId="50137"/>
    <cellStyle name="Примечание 4 3" xfId="50138"/>
    <cellStyle name="Примечание 4 3 2" xfId="50139"/>
    <cellStyle name="Примечание 4 3 3" xfId="50140"/>
    <cellStyle name="Примечание 4 4" xfId="50141"/>
    <cellStyle name="Примечание 4 4 2" xfId="50142"/>
    <cellStyle name="Примечание 4 4 3" xfId="50143"/>
    <cellStyle name="Примечание 4 5" xfId="50144"/>
    <cellStyle name="Примечание 4 5 2" xfId="50145"/>
    <cellStyle name="Примечание 4 5 3" xfId="50146"/>
    <cellStyle name="Примечание 4 6" xfId="50147"/>
    <cellStyle name="Примечание 4 6 2" xfId="50148"/>
    <cellStyle name="Примечание 4 6 3" xfId="50149"/>
    <cellStyle name="Примечание 4 7" xfId="50150"/>
    <cellStyle name="Примечание 4 7 2" xfId="50151"/>
    <cellStyle name="Примечание 4 7 3" xfId="50152"/>
    <cellStyle name="Примечание 4 8" xfId="50153"/>
    <cellStyle name="Примечание 4 8 2" xfId="50154"/>
    <cellStyle name="Примечание 4 8 3" xfId="50155"/>
    <cellStyle name="Примечание 4 9" xfId="50156"/>
    <cellStyle name="Примечание 4 9 2" xfId="50157"/>
    <cellStyle name="Примечание 4 9 3" xfId="50158"/>
    <cellStyle name="Примечание 4_46EE.2011(v1.0)" xfId="50159"/>
    <cellStyle name="Примечание 5" xfId="50160"/>
    <cellStyle name="Примечание 5 10" xfId="50161"/>
    <cellStyle name="Примечание 5 11" xfId="50162"/>
    <cellStyle name="Примечание 5 2" xfId="50163"/>
    <cellStyle name="Примечание 5 2 2" xfId="50164"/>
    <cellStyle name="Примечание 5 2 3" xfId="50165"/>
    <cellStyle name="Примечание 5 3" xfId="50166"/>
    <cellStyle name="Примечание 5 3 2" xfId="50167"/>
    <cellStyle name="Примечание 5 3 3" xfId="50168"/>
    <cellStyle name="Примечание 5 4" xfId="50169"/>
    <cellStyle name="Примечание 5 4 2" xfId="50170"/>
    <cellStyle name="Примечание 5 4 3" xfId="50171"/>
    <cellStyle name="Примечание 5 5" xfId="50172"/>
    <cellStyle name="Примечание 5 5 2" xfId="50173"/>
    <cellStyle name="Примечание 5 5 3" xfId="50174"/>
    <cellStyle name="Примечание 5 6" xfId="50175"/>
    <cellStyle name="Примечание 5 6 2" xfId="50176"/>
    <cellStyle name="Примечание 5 6 3" xfId="50177"/>
    <cellStyle name="Примечание 5 7" xfId="50178"/>
    <cellStyle name="Примечание 5 7 2" xfId="50179"/>
    <cellStyle name="Примечание 5 7 3" xfId="50180"/>
    <cellStyle name="Примечание 5 8" xfId="50181"/>
    <cellStyle name="Примечание 5 8 2" xfId="50182"/>
    <cellStyle name="Примечание 5 8 3" xfId="50183"/>
    <cellStyle name="Примечание 5 9" xfId="50184"/>
    <cellStyle name="Примечание 5 9 2" xfId="50185"/>
    <cellStyle name="Примечание 5 9 3" xfId="50186"/>
    <cellStyle name="Примечание 5_46EE.2011(v1.0)" xfId="50187"/>
    <cellStyle name="Примечание 6" xfId="50188"/>
    <cellStyle name="Примечание 6 2" xfId="50189"/>
    <cellStyle name="Примечание 6 2 2" xfId="50190"/>
    <cellStyle name="Примечание 6 2 3" xfId="50191"/>
    <cellStyle name="Примечание 6 3" xfId="50192"/>
    <cellStyle name="Примечание 6 4" xfId="50193"/>
    <cellStyle name="Примечание 6_46EE.2011(v1.0)" xfId="50194"/>
    <cellStyle name="Примечание 7" xfId="50195"/>
    <cellStyle name="Примечание 7 2" xfId="50196"/>
    <cellStyle name="Примечание 7 2 2" xfId="50197"/>
    <cellStyle name="Примечание 7 2 3" xfId="50198"/>
    <cellStyle name="Примечание 7 3" xfId="50199"/>
    <cellStyle name="Примечание 7 4" xfId="50200"/>
    <cellStyle name="Примечание 7_46EE.2011(v1.0)" xfId="50201"/>
    <cellStyle name="Примечание 8" xfId="50202"/>
    <cellStyle name="Примечание 8 2" xfId="50203"/>
    <cellStyle name="Примечание 8 2 2" xfId="50204"/>
    <cellStyle name="Примечание 8 2 3" xfId="50205"/>
    <cellStyle name="Примечание 8 3" xfId="50206"/>
    <cellStyle name="Примечание 8 4" xfId="50207"/>
    <cellStyle name="Примечание 8_46EE.2011(v1.0)" xfId="50208"/>
    <cellStyle name="Примечание 9" xfId="50209"/>
    <cellStyle name="Примечание 9 2" xfId="50210"/>
    <cellStyle name="Примечание 9 2 2" xfId="50211"/>
    <cellStyle name="Примечание 9 2 3" xfId="50212"/>
    <cellStyle name="Примечание 9 3" xfId="50213"/>
    <cellStyle name="Примечание 9 4" xfId="50214"/>
    <cellStyle name="Примечание 9_46EE.2011(v1.0)" xfId="50215"/>
    <cellStyle name="Продукт" xfId="50216"/>
    <cellStyle name="Процентный 10" xfId="50217"/>
    <cellStyle name="Процентный 10 10" xfId="50218"/>
    <cellStyle name="Процентный 10 10 2" xfId="50219"/>
    <cellStyle name="Процентный 10 11" xfId="50220"/>
    <cellStyle name="Процентный 10 11 2" xfId="50221"/>
    <cellStyle name="Процентный 10 12" xfId="50222"/>
    <cellStyle name="Процентный 10 12 2" xfId="50223"/>
    <cellStyle name="Процентный 10 13" xfId="50224"/>
    <cellStyle name="Процентный 10 13 2" xfId="50225"/>
    <cellStyle name="Процентный 10 14" xfId="50226"/>
    <cellStyle name="Процентный 10 14 2" xfId="50227"/>
    <cellStyle name="Процентный 10 15" xfId="50228"/>
    <cellStyle name="Процентный 10 15 2" xfId="50229"/>
    <cellStyle name="Процентный 10 16" xfId="50230"/>
    <cellStyle name="Процентный 10 16 2" xfId="50231"/>
    <cellStyle name="Процентный 10 17" xfId="50232"/>
    <cellStyle name="Процентный 10 17 2" xfId="50233"/>
    <cellStyle name="Процентный 10 18" xfId="50234"/>
    <cellStyle name="Процентный 10 18 2" xfId="50235"/>
    <cellStyle name="Процентный 10 19" xfId="50236"/>
    <cellStyle name="Процентный 10 19 2" xfId="50237"/>
    <cellStyle name="Процентный 10 2" xfId="50238"/>
    <cellStyle name="Процентный 10 2 2" xfId="50239"/>
    <cellStyle name="Процентный 10 2 2 2" xfId="50240"/>
    <cellStyle name="Процентный 10 2 3" xfId="50241"/>
    <cellStyle name="Процентный 10 2 4" xfId="50242"/>
    <cellStyle name="Процентный 10 2 5" xfId="50243"/>
    <cellStyle name="Процентный 10 20" xfId="50244"/>
    <cellStyle name="Процентный 10 20 2" xfId="50245"/>
    <cellStyle name="Процентный 10 21" xfId="50246"/>
    <cellStyle name="Процентный 10 21 2" xfId="50247"/>
    <cellStyle name="Процентный 10 22" xfId="50248"/>
    <cellStyle name="Процентный 10 22 2" xfId="50249"/>
    <cellStyle name="Процентный 10 23" xfId="50250"/>
    <cellStyle name="Процентный 10 23 2" xfId="50251"/>
    <cellStyle name="Процентный 10 24" xfId="50252"/>
    <cellStyle name="Процентный 10 24 2" xfId="50253"/>
    <cellStyle name="Процентный 10 25" xfId="50254"/>
    <cellStyle name="Процентный 10 25 2" xfId="50255"/>
    <cellStyle name="Процентный 10 26" xfId="50256"/>
    <cellStyle name="Процентный 10 26 2" xfId="50257"/>
    <cellStyle name="Процентный 10 27" xfId="50258"/>
    <cellStyle name="Процентный 10 27 2" xfId="50259"/>
    <cellStyle name="Процентный 10 28" xfId="50260"/>
    <cellStyle name="Процентный 10 28 2" xfId="50261"/>
    <cellStyle name="Процентный 10 29" xfId="50262"/>
    <cellStyle name="Процентный 10 29 2" xfId="50263"/>
    <cellStyle name="Процентный 10 3" xfId="50264"/>
    <cellStyle name="Процентный 10 3 2" xfId="50265"/>
    <cellStyle name="Процентный 10 30" xfId="50266"/>
    <cellStyle name="Процентный 10 30 2" xfId="50267"/>
    <cellStyle name="Процентный 10 31" xfId="50268"/>
    <cellStyle name="Процентный 10 31 2" xfId="50269"/>
    <cellStyle name="Процентный 10 32" xfId="50270"/>
    <cellStyle name="Процентный 10 32 2" xfId="50271"/>
    <cellStyle name="Процентный 10 33" xfId="50272"/>
    <cellStyle name="Процентный 10 33 2" xfId="50273"/>
    <cellStyle name="Процентный 10 34" xfId="50274"/>
    <cellStyle name="Процентный 10 34 2" xfId="50275"/>
    <cellStyle name="Процентный 10 35" xfId="50276"/>
    <cellStyle name="Процентный 10 35 2" xfId="50277"/>
    <cellStyle name="Процентный 10 36" xfId="50278"/>
    <cellStyle name="Процентный 10 4" xfId="50279"/>
    <cellStyle name="Процентный 10 4 2" xfId="50280"/>
    <cellStyle name="Процентный 10 5" xfId="50281"/>
    <cellStyle name="Процентный 10 5 2" xfId="50282"/>
    <cellStyle name="Процентный 10 6" xfId="50283"/>
    <cellStyle name="Процентный 10 6 2" xfId="50284"/>
    <cellStyle name="Процентный 10 7" xfId="50285"/>
    <cellStyle name="Процентный 10 7 2" xfId="50286"/>
    <cellStyle name="Процентный 10 8" xfId="50287"/>
    <cellStyle name="Процентный 10 8 2" xfId="50288"/>
    <cellStyle name="Процентный 10 9" xfId="50289"/>
    <cellStyle name="Процентный 10 9 2" xfId="50290"/>
    <cellStyle name="Процентный 11" xfId="50291"/>
    <cellStyle name="Процентный 11 2" xfId="50292"/>
    <cellStyle name="Процентный 12" xfId="50293"/>
    <cellStyle name="Процентный 12 2" xfId="50294"/>
    <cellStyle name="Процентный 12 3" xfId="50295"/>
    <cellStyle name="Процентный 13" xfId="50296"/>
    <cellStyle name="Процентный 14" xfId="50297"/>
    <cellStyle name="Процентный 15" xfId="50298"/>
    <cellStyle name="Процентный 16" xfId="50299"/>
    <cellStyle name="Процентный 2" xfId="50300"/>
    <cellStyle name="Процентный 2 10" xfId="50301"/>
    <cellStyle name="Процентный 2 10 2" xfId="50302"/>
    <cellStyle name="Процентный 2 11" xfId="50303"/>
    <cellStyle name="Процентный 2 11 2" xfId="50304"/>
    <cellStyle name="Процентный 2 12" xfId="50305"/>
    <cellStyle name="Процентный 2 12 2" xfId="50306"/>
    <cellStyle name="Процентный 2 13" xfId="50307"/>
    <cellStyle name="Процентный 2 13 2" xfId="50308"/>
    <cellStyle name="Процентный 2 14" xfId="50309"/>
    <cellStyle name="Процентный 2 14 2" xfId="50310"/>
    <cellStyle name="Процентный 2 15" xfId="50311"/>
    <cellStyle name="Процентный 2 15 2" xfId="50312"/>
    <cellStyle name="Процентный 2 16" xfId="50313"/>
    <cellStyle name="Процентный 2 17" xfId="50314"/>
    <cellStyle name="Процентный 2 18" xfId="50315"/>
    <cellStyle name="Процентный 2 19" xfId="50316"/>
    <cellStyle name="Процентный 2 2" xfId="50317"/>
    <cellStyle name="Процентный 2 2 10" xfId="50318"/>
    <cellStyle name="Процентный 2 2 11" xfId="50319"/>
    <cellStyle name="Процентный 2 2 12" xfId="50320"/>
    <cellStyle name="Процентный 2 2 13" xfId="50321"/>
    <cellStyle name="Процентный 2 2 13 2" xfId="50322"/>
    <cellStyle name="Процентный 2 2 14" xfId="50323"/>
    <cellStyle name="Процентный 2 2 15" xfId="50324"/>
    <cellStyle name="Процентный 2 2 16" xfId="50325"/>
    <cellStyle name="Процентный 2 2 17" xfId="50326"/>
    <cellStyle name="Процентный 2 2 18" xfId="50327"/>
    <cellStyle name="Процентный 2 2 19" xfId="50328"/>
    <cellStyle name="Процентный 2 2 2" xfId="50329"/>
    <cellStyle name="Процентный 2 2 2 10" xfId="50330"/>
    <cellStyle name="Процентный 2 2 2 11" xfId="50331"/>
    <cellStyle name="Процентный 2 2 2 2" xfId="50332"/>
    <cellStyle name="Процентный 2 2 2 2 2" xfId="50333"/>
    <cellStyle name="Процентный 2 2 2 2 3" xfId="50334"/>
    <cellStyle name="Процентный 2 2 2 2 4" xfId="50335"/>
    <cellStyle name="Процентный 2 2 2 2 5" xfId="50336"/>
    <cellStyle name="Процентный 2 2 2 3" xfId="50337"/>
    <cellStyle name="Процентный 2 2 2 4" xfId="50338"/>
    <cellStyle name="Процентный 2 2 2 5" xfId="50339"/>
    <cellStyle name="Процентный 2 2 2 6" xfId="50340"/>
    <cellStyle name="Процентный 2 2 2 7" xfId="50341"/>
    <cellStyle name="Процентный 2 2 2 8" xfId="50342"/>
    <cellStyle name="Процентный 2 2 2 9" xfId="50343"/>
    <cellStyle name="Процентный 2 2 20" xfId="50344"/>
    <cellStyle name="Процентный 2 2 21" xfId="50345"/>
    <cellStyle name="Процентный 2 2 22" xfId="50346"/>
    <cellStyle name="Процентный 2 2 3" xfId="50347"/>
    <cellStyle name="Процентный 2 2 3 2" xfId="50348"/>
    <cellStyle name="Процентный 2 2 4" xfId="50349"/>
    <cellStyle name="Процентный 2 2 4 2" xfId="50350"/>
    <cellStyle name="Процентный 2 2 5" xfId="50351"/>
    <cellStyle name="Процентный 2 2 5 2" xfId="50352"/>
    <cellStyle name="Процентный 2 2 6" xfId="50353"/>
    <cellStyle name="Процентный 2 2 7" xfId="50354"/>
    <cellStyle name="Процентный 2 2 8" xfId="50355"/>
    <cellStyle name="Процентный 2 2 9" xfId="50356"/>
    <cellStyle name="Процентный 2 20" xfId="50357"/>
    <cellStyle name="Процентный 2 21" xfId="50358"/>
    <cellStyle name="Процентный 2 22" xfId="50359"/>
    <cellStyle name="Процентный 2 23" xfId="50360"/>
    <cellStyle name="Процентный 2 24" xfId="50361"/>
    <cellStyle name="Процентный 2 25" xfId="50362"/>
    <cellStyle name="Процентный 2 26" xfId="50363"/>
    <cellStyle name="Процентный 2 27" xfId="50364"/>
    <cellStyle name="Процентный 2 3" xfId="50365"/>
    <cellStyle name="Процентный 2 3 2" xfId="50366"/>
    <cellStyle name="Процентный 2 3 3" xfId="50367"/>
    <cellStyle name="Процентный 2 3 4" xfId="50368"/>
    <cellStyle name="Процентный 2 3 5" xfId="50369"/>
    <cellStyle name="Процентный 2 3 6" xfId="50370"/>
    <cellStyle name="Процентный 2 3 7" xfId="50371"/>
    <cellStyle name="Процентный 2 4" xfId="50372"/>
    <cellStyle name="Процентный 2 4 2" xfId="50373"/>
    <cellStyle name="Процентный 2 4 2 2" xfId="50374"/>
    <cellStyle name="Процентный 2 4 3" xfId="50375"/>
    <cellStyle name="Процентный 2 4 4" xfId="50376"/>
    <cellStyle name="Процентный 2 4 5" xfId="50377"/>
    <cellStyle name="Процентный 2 4 6" xfId="50378"/>
    <cellStyle name="Процентный 2 4 7" xfId="50379"/>
    <cellStyle name="Процентный 2 5" xfId="50380"/>
    <cellStyle name="Процентный 2 5 2" xfId="50381"/>
    <cellStyle name="Процентный 2 5 3" xfId="50382"/>
    <cellStyle name="Процентный 2 5 4" xfId="50383"/>
    <cellStyle name="Процентный 2 5 5" xfId="50384"/>
    <cellStyle name="Процентный 2 5 6" xfId="50385"/>
    <cellStyle name="Процентный 2 5 7" xfId="50386"/>
    <cellStyle name="Процентный 2 6" xfId="50387"/>
    <cellStyle name="Процентный 2 6 2" xfId="50388"/>
    <cellStyle name="Процентный 2 6 3" xfId="50389"/>
    <cellStyle name="Процентный 2 6 4" xfId="50390"/>
    <cellStyle name="Процентный 2 7" xfId="50391"/>
    <cellStyle name="Процентный 2 7 2" xfId="50392"/>
    <cellStyle name="Процентный 2 7 3" xfId="50393"/>
    <cellStyle name="Процентный 2 7 4" xfId="50394"/>
    <cellStyle name="Процентный 2 8" xfId="50395"/>
    <cellStyle name="Процентный 2 8 2" xfId="50396"/>
    <cellStyle name="Процентный 2 8 3" xfId="50397"/>
    <cellStyle name="Процентный 2 8 4" xfId="50398"/>
    <cellStyle name="Процентный 2 9" xfId="50399"/>
    <cellStyle name="Процентный 2 9 2" xfId="50400"/>
    <cellStyle name="Процентный 3" xfId="50401"/>
    <cellStyle name="Процентный 3 2" xfId="50402"/>
    <cellStyle name="Процентный 3 2 2" xfId="50403"/>
    <cellStyle name="Процентный 3 2 3" xfId="50404"/>
    <cellStyle name="Процентный 3 2 4" xfId="50405"/>
    <cellStyle name="Процентный 3 3" xfId="50406"/>
    <cellStyle name="Процентный 3 3 2" xfId="50407"/>
    <cellStyle name="Процентный 3 4" xfId="50408"/>
    <cellStyle name="Процентный 3 4 2" xfId="50409"/>
    <cellStyle name="Процентный 3 5" xfId="50410"/>
    <cellStyle name="Процентный 3 6" xfId="50411"/>
    <cellStyle name="Процентный 3 7" xfId="50412"/>
    <cellStyle name="Процентный 4" xfId="50413"/>
    <cellStyle name="Процентный 4 2" xfId="50414"/>
    <cellStyle name="Процентный 4 2 2" xfId="50415"/>
    <cellStyle name="Процентный 4 2 3" xfId="50416"/>
    <cellStyle name="Процентный 4 3" xfId="50417"/>
    <cellStyle name="Процентный 4 3 2" xfId="50418"/>
    <cellStyle name="Процентный 4 4" xfId="50419"/>
    <cellStyle name="Процентный 5" xfId="50420"/>
    <cellStyle name="Процентный 5 2" xfId="50421"/>
    <cellStyle name="Процентный 5 2 2" xfId="50422"/>
    <cellStyle name="Процентный 5 3" xfId="50423"/>
    <cellStyle name="Процентный 5 4" xfId="50424"/>
    <cellStyle name="Процентный 5 5" xfId="50425"/>
    <cellStyle name="Процентный 5 6" xfId="50426"/>
    <cellStyle name="Процентный 6" xfId="50427"/>
    <cellStyle name="Процентный 6 2" xfId="50428"/>
    <cellStyle name="Процентный 6 2 2" xfId="50429"/>
    <cellStyle name="Процентный 6 3" xfId="50430"/>
    <cellStyle name="Процентный 6 4" xfId="50431"/>
    <cellStyle name="Процентный 7" xfId="50432"/>
    <cellStyle name="Процентный 7 2" xfId="50433"/>
    <cellStyle name="Процентный 7 3" xfId="50434"/>
    <cellStyle name="Процентный 7 4" xfId="50435"/>
    <cellStyle name="Процентный 8" xfId="50436"/>
    <cellStyle name="Процентный 8 10" xfId="50437"/>
    <cellStyle name="Процентный 8 10 2" xfId="50438"/>
    <cellStyle name="Процентный 8 11" xfId="50439"/>
    <cellStyle name="Процентный 8 11 2" xfId="50440"/>
    <cellStyle name="Процентный 8 12" xfId="50441"/>
    <cellStyle name="Процентный 8 12 2" xfId="50442"/>
    <cellStyle name="Процентный 8 13" xfId="50443"/>
    <cellStyle name="Процентный 8 13 2" xfId="50444"/>
    <cellStyle name="Процентный 8 14" xfId="50445"/>
    <cellStyle name="Процентный 8 14 2" xfId="50446"/>
    <cellStyle name="Процентный 8 15" xfId="50447"/>
    <cellStyle name="Процентный 8 15 2" xfId="50448"/>
    <cellStyle name="Процентный 8 16" xfId="50449"/>
    <cellStyle name="Процентный 8 16 2" xfId="50450"/>
    <cellStyle name="Процентный 8 17" xfId="50451"/>
    <cellStyle name="Процентный 8 17 2" xfId="50452"/>
    <cellStyle name="Процентный 8 18" xfId="50453"/>
    <cellStyle name="Процентный 8 18 2" xfId="50454"/>
    <cellStyle name="Процентный 8 19" xfId="50455"/>
    <cellStyle name="Процентный 8 19 2" xfId="50456"/>
    <cellStyle name="Процентный 8 2" xfId="50457"/>
    <cellStyle name="Процентный 8 2 10" xfId="50458"/>
    <cellStyle name="Процентный 8 2 10 2" xfId="50459"/>
    <cellStyle name="Процентный 8 2 11" xfId="50460"/>
    <cellStyle name="Процентный 8 2 11 2" xfId="50461"/>
    <cellStyle name="Процентный 8 2 12" xfId="50462"/>
    <cellStyle name="Процентный 8 2 12 2" xfId="50463"/>
    <cellStyle name="Процентный 8 2 13" xfId="50464"/>
    <cellStyle name="Процентный 8 2 13 2" xfId="50465"/>
    <cellStyle name="Процентный 8 2 14" xfId="50466"/>
    <cellStyle name="Процентный 8 2 14 2" xfId="50467"/>
    <cellStyle name="Процентный 8 2 15" xfId="50468"/>
    <cellStyle name="Процентный 8 2 15 2" xfId="50469"/>
    <cellStyle name="Процентный 8 2 16" xfId="50470"/>
    <cellStyle name="Процентный 8 2 16 2" xfId="50471"/>
    <cellStyle name="Процентный 8 2 17" xfId="50472"/>
    <cellStyle name="Процентный 8 2 17 2" xfId="50473"/>
    <cellStyle name="Процентный 8 2 18" xfId="50474"/>
    <cellStyle name="Процентный 8 2 18 2" xfId="50475"/>
    <cellStyle name="Процентный 8 2 19" xfId="50476"/>
    <cellStyle name="Процентный 8 2 19 2" xfId="50477"/>
    <cellStyle name="Процентный 8 2 2" xfId="50478"/>
    <cellStyle name="Процентный 8 2 2 2" xfId="50479"/>
    <cellStyle name="Процентный 8 2 20" xfId="50480"/>
    <cellStyle name="Процентный 8 2 20 2" xfId="50481"/>
    <cellStyle name="Процентный 8 2 21" xfId="50482"/>
    <cellStyle name="Процентный 8 2 21 2" xfId="50483"/>
    <cellStyle name="Процентный 8 2 22" xfId="50484"/>
    <cellStyle name="Процентный 8 2 22 2" xfId="50485"/>
    <cellStyle name="Процентный 8 2 23" xfId="50486"/>
    <cellStyle name="Процентный 8 2 23 2" xfId="50487"/>
    <cellStyle name="Процентный 8 2 24" xfId="50488"/>
    <cellStyle name="Процентный 8 2 24 2" xfId="50489"/>
    <cellStyle name="Процентный 8 2 25" xfId="50490"/>
    <cellStyle name="Процентный 8 2 25 2" xfId="50491"/>
    <cellStyle name="Процентный 8 2 26" xfId="50492"/>
    <cellStyle name="Процентный 8 2 26 2" xfId="50493"/>
    <cellStyle name="Процентный 8 2 27" xfId="50494"/>
    <cellStyle name="Процентный 8 2 27 2" xfId="50495"/>
    <cellStyle name="Процентный 8 2 28" xfId="50496"/>
    <cellStyle name="Процентный 8 2 28 2" xfId="50497"/>
    <cellStyle name="Процентный 8 2 29" xfId="50498"/>
    <cellStyle name="Процентный 8 2 29 2" xfId="50499"/>
    <cellStyle name="Процентный 8 2 3" xfId="50500"/>
    <cellStyle name="Процентный 8 2 3 2" xfId="50501"/>
    <cellStyle name="Процентный 8 2 30" xfId="50502"/>
    <cellStyle name="Процентный 8 2 30 2" xfId="50503"/>
    <cellStyle name="Процентный 8 2 31" xfId="50504"/>
    <cellStyle name="Процентный 8 2 31 2" xfId="50505"/>
    <cellStyle name="Процентный 8 2 32" xfId="50506"/>
    <cellStyle name="Процентный 8 2 32 2" xfId="50507"/>
    <cellStyle name="Процентный 8 2 33" xfId="50508"/>
    <cellStyle name="Процентный 8 2 33 2" xfId="50509"/>
    <cellStyle name="Процентный 8 2 34" xfId="50510"/>
    <cellStyle name="Процентный 8 2 34 2" xfId="50511"/>
    <cellStyle name="Процентный 8 2 35" xfId="50512"/>
    <cellStyle name="Процентный 8 2 35 2" xfId="50513"/>
    <cellStyle name="Процентный 8 2 36" xfId="50514"/>
    <cellStyle name="Процентный 8 2 4" xfId="50515"/>
    <cellStyle name="Процентный 8 2 4 2" xfId="50516"/>
    <cellStyle name="Процентный 8 2 5" xfId="50517"/>
    <cellStyle name="Процентный 8 2 5 2" xfId="50518"/>
    <cellStyle name="Процентный 8 2 6" xfId="50519"/>
    <cellStyle name="Процентный 8 2 6 2" xfId="50520"/>
    <cellStyle name="Процентный 8 2 7" xfId="50521"/>
    <cellStyle name="Процентный 8 2 7 2" xfId="50522"/>
    <cellStyle name="Процентный 8 2 8" xfId="50523"/>
    <cellStyle name="Процентный 8 2 8 2" xfId="50524"/>
    <cellStyle name="Процентный 8 2 9" xfId="50525"/>
    <cellStyle name="Процентный 8 2 9 2" xfId="50526"/>
    <cellStyle name="Процентный 8 20" xfId="50527"/>
    <cellStyle name="Процентный 8 20 2" xfId="50528"/>
    <cellStyle name="Процентный 8 21" xfId="50529"/>
    <cellStyle name="Процентный 8 21 2" xfId="50530"/>
    <cellStyle name="Процентный 8 22" xfId="50531"/>
    <cellStyle name="Процентный 8 22 2" xfId="50532"/>
    <cellStyle name="Процентный 8 23" xfId="50533"/>
    <cellStyle name="Процентный 8 23 2" xfId="50534"/>
    <cellStyle name="Процентный 8 24" xfId="50535"/>
    <cellStyle name="Процентный 8 24 2" xfId="50536"/>
    <cellStyle name="Процентный 8 25" xfId="50537"/>
    <cellStyle name="Процентный 8 25 2" xfId="50538"/>
    <cellStyle name="Процентный 8 26" xfId="50539"/>
    <cellStyle name="Процентный 8 26 2" xfId="50540"/>
    <cellStyle name="Процентный 8 27" xfId="50541"/>
    <cellStyle name="Процентный 8 27 2" xfId="50542"/>
    <cellStyle name="Процентный 8 28" xfId="50543"/>
    <cellStyle name="Процентный 8 28 2" xfId="50544"/>
    <cellStyle name="Процентный 8 29" xfId="50545"/>
    <cellStyle name="Процентный 8 29 2" xfId="50546"/>
    <cellStyle name="Процентный 8 3" xfId="50547"/>
    <cellStyle name="Процентный 8 3 2" xfId="50548"/>
    <cellStyle name="Процентный 8 3 2 2" xfId="50549"/>
    <cellStyle name="Процентный 8 3 3" xfId="50550"/>
    <cellStyle name="Процентный 8 30" xfId="50551"/>
    <cellStyle name="Процентный 8 30 2" xfId="50552"/>
    <cellStyle name="Процентный 8 31" xfId="50553"/>
    <cellStyle name="Процентный 8 31 2" xfId="50554"/>
    <cellStyle name="Процентный 8 32" xfId="50555"/>
    <cellStyle name="Процентный 8 32 2" xfId="50556"/>
    <cellStyle name="Процентный 8 33" xfId="50557"/>
    <cellStyle name="Процентный 8 33 2" xfId="50558"/>
    <cellStyle name="Процентный 8 34" xfId="50559"/>
    <cellStyle name="Процентный 8 34 2" xfId="50560"/>
    <cellStyle name="Процентный 8 35" xfId="50561"/>
    <cellStyle name="Процентный 8 35 2" xfId="50562"/>
    <cellStyle name="Процентный 8 36" xfId="50563"/>
    <cellStyle name="Процентный 8 36 2" xfId="50564"/>
    <cellStyle name="Процентный 8 37" xfId="50565"/>
    <cellStyle name="Процентный 8 4" xfId="50566"/>
    <cellStyle name="Процентный 8 4 2" xfId="50567"/>
    <cellStyle name="Процентный 8 5" xfId="50568"/>
    <cellStyle name="Процентный 8 5 2" xfId="50569"/>
    <cellStyle name="Процентный 8 6" xfId="50570"/>
    <cellStyle name="Процентный 8 6 2" xfId="50571"/>
    <cellStyle name="Процентный 8 7" xfId="50572"/>
    <cellStyle name="Процентный 8 7 2" xfId="50573"/>
    <cellStyle name="Процентный 8 8" xfId="50574"/>
    <cellStyle name="Процентный 8 8 2" xfId="50575"/>
    <cellStyle name="Процентный 8 9" xfId="50576"/>
    <cellStyle name="Процентный 8 9 2" xfId="50577"/>
    <cellStyle name="Процентный 9" xfId="50578"/>
    <cellStyle name="Процентный 9 10" xfId="50579"/>
    <cellStyle name="Процентный 9 10 2" xfId="50580"/>
    <cellStyle name="Процентный 9 11" xfId="50581"/>
    <cellStyle name="Процентный 9 11 2" xfId="50582"/>
    <cellStyle name="Процентный 9 12" xfId="50583"/>
    <cellStyle name="Процентный 9 12 2" xfId="50584"/>
    <cellStyle name="Процентный 9 13" xfId="50585"/>
    <cellStyle name="Процентный 9 13 2" xfId="50586"/>
    <cellStyle name="Процентный 9 14" xfId="50587"/>
    <cellStyle name="Процентный 9 14 2" xfId="50588"/>
    <cellStyle name="Процентный 9 15" xfId="50589"/>
    <cellStyle name="Процентный 9 15 2" xfId="50590"/>
    <cellStyle name="Процентный 9 16" xfId="50591"/>
    <cellStyle name="Процентный 9 16 2" xfId="50592"/>
    <cellStyle name="Процентный 9 17" xfId="50593"/>
    <cellStyle name="Процентный 9 17 2" xfId="50594"/>
    <cellStyle name="Процентный 9 18" xfId="50595"/>
    <cellStyle name="Процентный 9 18 2" xfId="50596"/>
    <cellStyle name="Процентный 9 19" xfId="50597"/>
    <cellStyle name="Процентный 9 19 2" xfId="50598"/>
    <cellStyle name="Процентный 9 2" xfId="50599"/>
    <cellStyle name="Процентный 9 2 2" xfId="50600"/>
    <cellStyle name="Процентный 9 20" xfId="50601"/>
    <cellStyle name="Процентный 9 20 2" xfId="50602"/>
    <cellStyle name="Процентный 9 21" xfId="50603"/>
    <cellStyle name="Процентный 9 21 2" xfId="50604"/>
    <cellStyle name="Процентный 9 22" xfId="50605"/>
    <cellStyle name="Процентный 9 22 2" xfId="50606"/>
    <cellStyle name="Процентный 9 23" xfId="50607"/>
    <cellStyle name="Процентный 9 23 2" xfId="50608"/>
    <cellStyle name="Процентный 9 24" xfId="50609"/>
    <cellStyle name="Процентный 9 24 2" xfId="50610"/>
    <cellStyle name="Процентный 9 25" xfId="50611"/>
    <cellStyle name="Процентный 9 25 2" xfId="50612"/>
    <cellStyle name="Процентный 9 26" xfId="50613"/>
    <cellStyle name="Процентный 9 26 2" xfId="50614"/>
    <cellStyle name="Процентный 9 27" xfId="50615"/>
    <cellStyle name="Процентный 9 27 2" xfId="50616"/>
    <cellStyle name="Процентный 9 28" xfId="50617"/>
    <cellStyle name="Процентный 9 28 2" xfId="50618"/>
    <cellStyle name="Процентный 9 29" xfId="50619"/>
    <cellStyle name="Процентный 9 29 2" xfId="50620"/>
    <cellStyle name="Процентный 9 3" xfId="50621"/>
    <cellStyle name="Процентный 9 3 2" xfId="50622"/>
    <cellStyle name="Процентный 9 30" xfId="50623"/>
    <cellStyle name="Процентный 9 30 2" xfId="50624"/>
    <cellStyle name="Процентный 9 31" xfId="50625"/>
    <cellStyle name="Процентный 9 31 2" xfId="50626"/>
    <cellStyle name="Процентный 9 32" xfId="50627"/>
    <cellStyle name="Процентный 9 32 2" xfId="50628"/>
    <cellStyle name="Процентный 9 33" xfId="50629"/>
    <cellStyle name="Процентный 9 33 2" xfId="50630"/>
    <cellStyle name="Процентный 9 34" xfId="50631"/>
    <cellStyle name="Процентный 9 34 2" xfId="50632"/>
    <cellStyle name="Процентный 9 35" xfId="50633"/>
    <cellStyle name="Процентный 9 35 2" xfId="50634"/>
    <cellStyle name="Процентный 9 36" xfId="50635"/>
    <cellStyle name="Процентный 9 4" xfId="50636"/>
    <cellStyle name="Процентный 9 4 2" xfId="50637"/>
    <cellStyle name="Процентный 9 5" xfId="50638"/>
    <cellStyle name="Процентный 9 5 2" xfId="50639"/>
    <cellStyle name="Процентный 9 6" xfId="50640"/>
    <cellStyle name="Процентный 9 6 2" xfId="50641"/>
    <cellStyle name="Процентный 9 7" xfId="50642"/>
    <cellStyle name="Процентный 9 7 2" xfId="50643"/>
    <cellStyle name="Процентный 9 8" xfId="50644"/>
    <cellStyle name="Процентный 9 8 2" xfId="50645"/>
    <cellStyle name="Процентный 9 9" xfId="50646"/>
    <cellStyle name="Процентный 9 9 2" xfId="50647"/>
    <cellStyle name="Разница" xfId="50648"/>
    <cellStyle name="Разница 2" xfId="50649"/>
    <cellStyle name="Разница 3" xfId="50650"/>
    <cellStyle name="Рамки" xfId="50651"/>
    <cellStyle name="Рамки 2" xfId="50652"/>
    <cellStyle name="Рамки 3" xfId="50653"/>
    <cellStyle name="Сверхулин" xfId="50654"/>
    <cellStyle name="Сводная таблица" xfId="50655"/>
    <cellStyle name="Связанная ячейка 10" xfId="50656"/>
    <cellStyle name="Связанная ячейка 2" xfId="50657"/>
    <cellStyle name="Связанная ячейка 2 2" xfId="50658"/>
    <cellStyle name="Связанная ячейка 2 3" xfId="50659"/>
    <cellStyle name="Связанная ячейка 2_46EE.2011(v1.0)" xfId="50660"/>
    <cellStyle name="Связанная ячейка 3" xfId="50661"/>
    <cellStyle name="Связанная ячейка 3 2" xfId="50662"/>
    <cellStyle name="Связанная ячейка 3 3" xfId="50663"/>
    <cellStyle name="Связанная ячейка 3_46EE.2011(v1.0)" xfId="50664"/>
    <cellStyle name="Связанная ячейка 4" xfId="50665"/>
    <cellStyle name="Связанная ячейка 4 2" xfId="50666"/>
    <cellStyle name="Связанная ячейка 4_46EE.2011(v1.0)" xfId="50667"/>
    <cellStyle name="Связанная ячейка 5" xfId="50668"/>
    <cellStyle name="Связанная ячейка 5 2" xfId="50669"/>
    <cellStyle name="Связанная ячейка 5_46EE.2011(v1.0)" xfId="50670"/>
    <cellStyle name="Связанная ячейка 6" xfId="50671"/>
    <cellStyle name="Связанная ячейка 6 2" xfId="50672"/>
    <cellStyle name="Связанная ячейка 6_46EE.2011(v1.0)" xfId="50673"/>
    <cellStyle name="Связанная ячейка 7" xfId="50674"/>
    <cellStyle name="Связанная ячейка 7 2" xfId="50675"/>
    <cellStyle name="Связанная ячейка 7_46EE.2011(v1.0)" xfId="50676"/>
    <cellStyle name="Связанная ячейка 8" xfId="50677"/>
    <cellStyle name="Связанная ячейка 8 2" xfId="50678"/>
    <cellStyle name="Связанная ячейка 8_46EE.2011(v1.0)" xfId="50679"/>
    <cellStyle name="Связанная ячейка 9" xfId="50680"/>
    <cellStyle name="Связанная ячейка 9 2" xfId="50681"/>
    <cellStyle name="Связанная ячейка 9_46EE.2011(v1.0)" xfId="50682"/>
    <cellStyle name="Стиль 1" xfId="50683"/>
    <cellStyle name="Стиль 1 10" xfId="50684"/>
    <cellStyle name="Стиль 1 11" xfId="50685"/>
    <cellStyle name="Стиль 1 12" xfId="50686"/>
    <cellStyle name="Стиль 1 2" xfId="50687"/>
    <cellStyle name="Стиль 1 2 2" xfId="50688"/>
    <cellStyle name="Стиль 1 2 2 2" xfId="50689"/>
    <cellStyle name="Стиль 1 2 2 3" xfId="50690"/>
    <cellStyle name="Стиль 1 2 2 4" xfId="50691"/>
    <cellStyle name="Стиль 1 2 3" xfId="50692"/>
    <cellStyle name="Стиль 1 2 4" xfId="50693"/>
    <cellStyle name="Стиль 1 2 4 2" xfId="50694"/>
    <cellStyle name="Стиль 1 2 5" xfId="50695"/>
    <cellStyle name="Стиль 1 2 6" xfId="50696"/>
    <cellStyle name="Стиль 1 2 7" xfId="50697"/>
    <cellStyle name="Стиль 1 2 8" xfId="50698"/>
    <cellStyle name="Стиль 1 2_46EP.2012(v0.1)" xfId="50699"/>
    <cellStyle name="Стиль 1 3" xfId="50700"/>
    <cellStyle name="Стиль 1 3 2" xfId="50701"/>
    <cellStyle name="Стиль 1 3 2 2" xfId="50702"/>
    <cellStyle name="Стиль 1 3 3" xfId="50703"/>
    <cellStyle name="Стиль 1 3 4" xfId="50704"/>
    <cellStyle name="Стиль 1 4" xfId="50705"/>
    <cellStyle name="Стиль 1 5" xfId="50706"/>
    <cellStyle name="Стиль 1 6" xfId="50707"/>
    <cellStyle name="Стиль 1 7" xfId="50708"/>
    <cellStyle name="Стиль 1 8" xfId="50709"/>
    <cellStyle name="Стиль 1 8 2" xfId="50710"/>
    <cellStyle name="Стиль 1 9" xfId="50711"/>
    <cellStyle name="Стиль 1 9 2" xfId="50712"/>
    <cellStyle name="Стиль 1_Новая инструкция1_фст" xfId="50713"/>
    <cellStyle name="Стиль 10" xfId="50714"/>
    <cellStyle name="Стиль 11" xfId="50715"/>
    <cellStyle name="Стиль 12" xfId="50716"/>
    <cellStyle name="Стиль 13" xfId="50717"/>
    <cellStyle name="Стиль 14" xfId="50718"/>
    <cellStyle name="Стиль 15" xfId="50719"/>
    <cellStyle name="Стиль 16" xfId="50720"/>
    <cellStyle name="Стиль 17" xfId="50721"/>
    <cellStyle name="Стиль 18" xfId="50722"/>
    <cellStyle name="Стиль 2" xfId="50723"/>
    <cellStyle name="Стиль 2 2" xfId="50724"/>
    <cellStyle name="Стиль 2 3" xfId="50725"/>
    <cellStyle name="Стиль 2 4" xfId="50726"/>
    <cellStyle name="Стиль 2 5" xfId="50727"/>
    <cellStyle name="Стиль 3" xfId="50728"/>
    <cellStyle name="Стиль 3 2" xfId="50729"/>
    <cellStyle name="Стиль 3 3" xfId="50730"/>
    <cellStyle name="Стиль 3 4" xfId="50731"/>
    <cellStyle name="Стиль 3 5" xfId="50732"/>
    <cellStyle name="Стиль 4" xfId="50733"/>
    <cellStyle name="Стиль 4 2" xfId="50734"/>
    <cellStyle name="Стиль 4 3" xfId="50735"/>
    <cellStyle name="Стиль 4 4" xfId="50736"/>
    <cellStyle name="Стиль 4 5" xfId="50737"/>
    <cellStyle name="Стиль 5" xfId="50738"/>
    <cellStyle name="Стиль 5 2" xfId="50739"/>
    <cellStyle name="Стиль 5 3" xfId="50740"/>
    <cellStyle name="Стиль 5 4" xfId="50741"/>
    <cellStyle name="Стиль 5 5" xfId="50742"/>
    <cellStyle name="Стиль 6" xfId="50743"/>
    <cellStyle name="Стиль 7" xfId="50744"/>
    <cellStyle name="Стиль 8" xfId="50745"/>
    <cellStyle name="Стиль 9" xfId="50746"/>
    <cellStyle name="Субсчет" xfId="50747"/>
    <cellStyle name="Счет" xfId="50748"/>
    <cellStyle name="ТаблицаТекст" xfId="50749"/>
    <cellStyle name="ТаблицаТекст 2" xfId="50750"/>
    <cellStyle name="ТЕКСТ" xfId="50751"/>
    <cellStyle name="ТЕКСТ 10" xfId="50752"/>
    <cellStyle name="ТЕКСТ 2" xfId="50753"/>
    <cellStyle name="ТЕКСТ 3" xfId="50754"/>
    <cellStyle name="ТЕКСТ 4" xfId="50755"/>
    <cellStyle name="ТЕКСТ 5" xfId="50756"/>
    <cellStyle name="ТЕКСТ 6" xfId="50757"/>
    <cellStyle name="ТЕКСТ 7" xfId="50758"/>
    <cellStyle name="ТЕКСТ 8" xfId="50759"/>
    <cellStyle name="ТЕКСТ 9" xfId="50760"/>
    <cellStyle name="Текст предупреждения 10" xfId="50761"/>
    <cellStyle name="Текст предупреждения 2" xfId="50762"/>
    <cellStyle name="Текст предупреждения 2 2" xfId="50763"/>
    <cellStyle name="Текст предупреждения 2 3" xfId="50764"/>
    <cellStyle name="Текст предупреждения 3" xfId="50765"/>
    <cellStyle name="Текст предупреждения 3 2" xfId="50766"/>
    <cellStyle name="Текст предупреждения 3 3" xfId="50767"/>
    <cellStyle name="Текст предупреждения 4" xfId="50768"/>
    <cellStyle name="Текст предупреждения 4 2" xfId="50769"/>
    <cellStyle name="Текст предупреждения 5" xfId="50770"/>
    <cellStyle name="Текст предупреждения 5 2" xfId="50771"/>
    <cellStyle name="Текст предупреждения 6" xfId="50772"/>
    <cellStyle name="Текст предупреждения 6 2" xfId="50773"/>
    <cellStyle name="Текст предупреждения 7" xfId="50774"/>
    <cellStyle name="Текст предупреждения 7 2" xfId="50775"/>
    <cellStyle name="Текст предупреждения 8" xfId="50776"/>
    <cellStyle name="Текст предупреждения 8 2" xfId="50777"/>
    <cellStyle name="Текст предупреждения 9" xfId="50778"/>
    <cellStyle name="Текст предупреждения 9 2" xfId="50779"/>
    <cellStyle name="Текстовый" xfId="50780"/>
    <cellStyle name="Текстовый 10" xfId="50781"/>
    <cellStyle name="Текстовый 2" xfId="50782"/>
    <cellStyle name="Текстовый 3" xfId="50783"/>
    <cellStyle name="Текстовый 4" xfId="50784"/>
    <cellStyle name="Текстовый 5" xfId="50785"/>
    <cellStyle name="Текстовый 6" xfId="50786"/>
    <cellStyle name="Текстовый 7" xfId="50787"/>
    <cellStyle name="Текстовый 8" xfId="50788"/>
    <cellStyle name="Текстовый 9" xfId="50789"/>
    <cellStyle name="Текстовый_1" xfId="50790"/>
    <cellStyle name="тонны" xfId="50791"/>
    <cellStyle name="Тысячи [0]_21.10" xfId="50792"/>
    <cellStyle name="Тысячи [а]" xfId="50793"/>
    <cellStyle name="Тысячи [а] 2" xfId="50794"/>
    <cellStyle name="Тысячи [а] 3" xfId="50795"/>
    <cellStyle name="Тысячи [а] 4" xfId="50796"/>
    <cellStyle name="Тысячи [а] 5" xfId="50797"/>
    <cellStyle name="Тысячи_21.10" xfId="50798"/>
    <cellStyle name="ФИКСИРОВАННЫЙ" xfId="50799"/>
    <cellStyle name="ФИКСИРОВАННЫЙ 2" xfId="50800"/>
    <cellStyle name="ФИКСИРОВАННЫЙ 3" xfId="50801"/>
    <cellStyle name="ФИКСИРОВАННЫЙ 4" xfId="50802"/>
    <cellStyle name="ФИКСИРОВАННЫЙ 5" xfId="50803"/>
    <cellStyle name="ФИКСИРОВАННЫЙ 6" xfId="50804"/>
    <cellStyle name="ФИКСИРОВАННЫЙ 7" xfId="50805"/>
    <cellStyle name="ФИКСИРОВАННЫЙ 8" xfId="50806"/>
    <cellStyle name="ФИКСИРОВАННЫЙ 9" xfId="50807"/>
    <cellStyle name="ФИКСИРОВАННЫЙ_1" xfId="50808"/>
    <cellStyle name="Финансовый [0] 2" xfId="50809"/>
    <cellStyle name="Финансовый [0] 2 2" xfId="50810"/>
    <cellStyle name="Финансовый 10" xfId="50811"/>
    <cellStyle name="Финансовый 10 2" xfId="50812"/>
    <cellStyle name="Финансовый 10 2 2" xfId="50813"/>
    <cellStyle name="Финансовый 10 3" xfId="50814"/>
    <cellStyle name="Финансовый 11" xfId="50815"/>
    <cellStyle name="Финансовый 11 2" xfId="50816"/>
    <cellStyle name="Финансовый 11 3" xfId="50817"/>
    <cellStyle name="Финансовый 11 4" xfId="50818"/>
    <cellStyle name="Финансовый 12" xfId="50819"/>
    <cellStyle name="Финансовый 12 2" xfId="50820"/>
    <cellStyle name="Финансовый 12 3" xfId="50821"/>
    <cellStyle name="Финансовый 13" xfId="50822"/>
    <cellStyle name="Финансовый 13 2" xfId="50823"/>
    <cellStyle name="Финансовый 13 3" xfId="50824"/>
    <cellStyle name="Финансовый 14" xfId="50825"/>
    <cellStyle name="Финансовый 14 2" xfId="50826"/>
    <cellStyle name="Финансовый 15" xfId="50827"/>
    <cellStyle name="Финансовый 16" xfId="50828"/>
    <cellStyle name="Финансовый 17" xfId="50829"/>
    <cellStyle name="Финансовый 18" xfId="50830"/>
    <cellStyle name="Финансовый 19" xfId="50831"/>
    <cellStyle name="Финансовый 2" xfId="50832"/>
    <cellStyle name="Финансовый 2 10" xfId="50833"/>
    <cellStyle name="Финансовый 2 10 2" xfId="50834"/>
    <cellStyle name="Финансовый 2 10 2 2" xfId="50835"/>
    <cellStyle name="Финансовый 2 10 3" xfId="50836"/>
    <cellStyle name="Финансовый 2 10 4" xfId="50837"/>
    <cellStyle name="Финансовый 2 10 5" xfId="50838"/>
    <cellStyle name="Финансовый 2 11" xfId="50839"/>
    <cellStyle name="Финансовый 2 11 2" xfId="50840"/>
    <cellStyle name="Финансовый 2 11 2 2" xfId="50841"/>
    <cellStyle name="Финансовый 2 11 3" xfId="50842"/>
    <cellStyle name="Финансовый 2 11 4" xfId="50843"/>
    <cellStyle name="Финансовый 2 11 5" xfId="50844"/>
    <cellStyle name="Финансовый 2 12" xfId="50845"/>
    <cellStyle name="Финансовый 2 12 2" xfId="50846"/>
    <cellStyle name="Финансовый 2 12 2 2" xfId="50847"/>
    <cellStyle name="Финансовый 2 12 3" xfId="50848"/>
    <cellStyle name="Финансовый 2 12 4" xfId="50849"/>
    <cellStyle name="Финансовый 2 12 5" xfId="50850"/>
    <cellStyle name="Финансовый 2 13" xfId="50851"/>
    <cellStyle name="Финансовый 2 13 2" xfId="50852"/>
    <cellStyle name="Финансовый 2 13 3" xfId="50853"/>
    <cellStyle name="Финансовый 2 13 4" xfId="50854"/>
    <cellStyle name="Финансовый 2 14" xfId="50855"/>
    <cellStyle name="Финансовый 2 14 2" xfId="50856"/>
    <cellStyle name="Финансовый 2 14 3" xfId="50857"/>
    <cellStyle name="Финансовый 2 14 4" xfId="50858"/>
    <cellStyle name="Финансовый 2 15" xfId="50859"/>
    <cellStyle name="Финансовый 2 15 2" xfId="50860"/>
    <cellStyle name="Финансовый 2 15 3" xfId="50861"/>
    <cellStyle name="Финансовый 2 16" xfId="50862"/>
    <cellStyle name="Финансовый 2 17" xfId="50863"/>
    <cellStyle name="Финансовый 2 18" xfId="50864"/>
    <cellStyle name="Финансовый 2 19" xfId="50865"/>
    <cellStyle name="Финансовый 2 2" xfId="50866"/>
    <cellStyle name="Финансовый 2 2 10" xfId="50867"/>
    <cellStyle name="Финансовый 2 2 10 2" xfId="50868"/>
    <cellStyle name="Финансовый 2 2 10 3" xfId="50869"/>
    <cellStyle name="Финансовый 2 2 11" xfId="50870"/>
    <cellStyle name="Финансовый 2 2 11 2" xfId="50871"/>
    <cellStyle name="Финансовый 2 2 11 3" xfId="50872"/>
    <cellStyle name="Финансовый 2 2 12" xfId="50873"/>
    <cellStyle name="Финансовый 2 2 12 2" xfId="50874"/>
    <cellStyle name="Финансовый 2 2 12 3" xfId="50875"/>
    <cellStyle name="Финансовый 2 2 13" xfId="50876"/>
    <cellStyle name="Финансовый 2 2 13 2" xfId="50877"/>
    <cellStyle name="Финансовый 2 2 13 3" xfId="50878"/>
    <cellStyle name="Финансовый 2 2 14" xfId="50879"/>
    <cellStyle name="Финансовый 2 2 15" xfId="50880"/>
    <cellStyle name="Финансовый 2 2 16" xfId="50881"/>
    <cellStyle name="Финансовый 2 2 17" xfId="50882"/>
    <cellStyle name="Финансовый 2 2 18" xfId="50883"/>
    <cellStyle name="Финансовый 2 2 2" xfId="50884"/>
    <cellStyle name="Финансовый 2 2 2 10" xfId="50885"/>
    <cellStyle name="Финансовый 2 2 2 10 2" xfId="50886"/>
    <cellStyle name="Финансовый 2 2 2 11" xfId="50887"/>
    <cellStyle name="Финансовый 2 2 2 11 2" xfId="50888"/>
    <cellStyle name="Финансовый 2 2 2 12" xfId="50889"/>
    <cellStyle name="Финансовый 2 2 2 12 2" xfId="50890"/>
    <cellStyle name="Финансовый 2 2 2 13" xfId="50891"/>
    <cellStyle name="Финансовый 2 2 2 13 2" xfId="50892"/>
    <cellStyle name="Финансовый 2 2 2 14" xfId="50893"/>
    <cellStyle name="Финансовый 2 2 2 15" xfId="50894"/>
    <cellStyle name="Финансовый 2 2 2 2" xfId="50895"/>
    <cellStyle name="Финансовый 2 2 2 2 10" xfId="50896"/>
    <cellStyle name="Финансовый 2 2 2 2 10 2" xfId="50897"/>
    <cellStyle name="Финансовый 2 2 2 2 11" xfId="50898"/>
    <cellStyle name="Финансовый 2 2 2 2 11 2" xfId="50899"/>
    <cellStyle name="Финансовый 2 2 2 2 12" xfId="50900"/>
    <cellStyle name="Финансовый 2 2 2 2 2" xfId="50901"/>
    <cellStyle name="Финансовый 2 2 2 2 2 10" xfId="50902"/>
    <cellStyle name="Финансовый 2 2 2 2 2 10 2" xfId="50903"/>
    <cellStyle name="Финансовый 2 2 2 2 2 11" xfId="50904"/>
    <cellStyle name="Финансовый 2 2 2 2 2 11 2" xfId="50905"/>
    <cellStyle name="Финансовый 2 2 2 2 2 12" xfId="50906"/>
    <cellStyle name="Финансовый 2 2 2 2 2 12 2" xfId="50907"/>
    <cellStyle name="Финансовый 2 2 2 2 2 13" xfId="50908"/>
    <cellStyle name="Финансовый 2 2 2 2 2 2" xfId="50909"/>
    <cellStyle name="Финансовый 2 2 2 2 2 2 2" xfId="50910"/>
    <cellStyle name="Финансовый 2 2 2 2 2 2 2 2" xfId="50911"/>
    <cellStyle name="Финансовый 2 2 2 2 2 2 2 2 2" xfId="50912"/>
    <cellStyle name="Финансовый 2 2 2 2 2 2 2 2 2 2" xfId="50913"/>
    <cellStyle name="Финансовый 2 2 2 2 2 2 2 2 2 3" xfId="50914"/>
    <cellStyle name="Финансовый 2 2 2 2 2 2 2 2 3" xfId="50915"/>
    <cellStyle name="Финансовый 2 2 2 2 2 2 2 2 3 2" xfId="50916"/>
    <cellStyle name="Финансовый 2 2 2 2 2 2 2 2 4" xfId="50917"/>
    <cellStyle name="Финансовый 2 2 2 2 2 2 2 2 4 2" xfId="50918"/>
    <cellStyle name="Финансовый 2 2 2 2 2 2 2 2 5" xfId="50919"/>
    <cellStyle name="Финансовый 2 2 2 2 2 2 2 2 5 2" xfId="50920"/>
    <cellStyle name="Финансовый 2 2 2 2 2 2 2 2 6" xfId="50921"/>
    <cellStyle name="Финансовый 2 2 2 2 2 2 2 2 6 2" xfId="50922"/>
    <cellStyle name="Финансовый 2 2 2 2 2 2 2 2 7" xfId="50923"/>
    <cellStyle name="Финансовый 2 2 2 2 2 2 2 2 7 2" xfId="50924"/>
    <cellStyle name="Финансовый 2 2 2 2 2 2 2 2 8" xfId="50925"/>
    <cellStyle name="Финансовый 2 2 2 2 2 2 2 3" xfId="50926"/>
    <cellStyle name="Финансовый 2 2 2 2 2 2 2 3 2" xfId="50927"/>
    <cellStyle name="Финансовый 2 2 2 2 2 2 2 4" xfId="50928"/>
    <cellStyle name="Финансовый 2 2 2 2 2 2 2 4 2" xfId="50929"/>
    <cellStyle name="Финансовый 2 2 2 2 2 2 2 5" xfId="50930"/>
    <cellStyle name="Финансовый 2 2 2 2 2 2 2 5 2" xfId="50931"/>
    <cellStyle name="Финансовый 2 2 2 2 2 2 2 6" xfId="50932"/>
    <cellStyle name="Финансовый 2 2 2 2 2 2 2 6 2" xfId="50933"/>
    <cellStyle name="Финансовый 2 2 2 2 2 2 2 7" xfId="50934"/>
    <cellStyle name="Финансовый 2 2 2 2 2 2 2 7 2" xfId="50935"/>
    <cellStyle name="Финансовый 2 2 2 2 2 2 2 8" xfId="50936"/>
    <cellStyle name="Финансовый 2 2 2 2 2 2 2 8 2" xfId="50937"/>
    <cellStyle name="Финансовый 2 2 2 2 2 2 2 9" xfId="50938"/>
    <cellStyle name="Финансовый 2 2 2 2 2 2 3" xfId="50939"/>
    <cellStyle name="Финансовый 2 2 2 2 2 2 3 2" xfId="50940"/>
    <cellStyle name="Финансовый 2 2 2 2 2 2 4" xfId="50941"/>
    <cellStyle name="Финансовый 2 2 2 2 2 2 4 2" xfId="50942"/>
    <cellStyle name="Финансовый 2 2 2 2 2 2 5" xfId="50943"/>
    <cellStyle name="Финансовый 2 2 2 2 2 2 5 2" xfId="50944"/>
    <cellStyle name="Финансовый 2 2 2 2 2 2 6" xfId="50945"/>
    <cellStyle name="Финансовый 2 2 2 2 2 2 6 2" xfId="50946"/>
    <cellStyle name="Финансовый 2 2 2 2 2 2 7" xfId="50947"/>
    <cellStyle name="Финансовый 2 2 2 2 2 2 7 2" xfId="50948"/>
    <cellStyle name="Финансовый 2 2 2 2 2 2 8" xfId="50949"/>
    <cellStyle name="Финансовый 2 2 2 2 2 3" xfId="50950"/>
    <cellStyle name="Финансовый 2 2 2 2 2 3 2" xfId="50951"/>
    <cellStyle name="Финансовый 2 2 2 2 2 4" xfId="50952"/>
    <cellStyle name="Финансовый 2 2 2 2 2 4 2" xfId="50953"/>
    <cellStyle name="Финансовый 2 2 2 2 2 5" xfId="50954"/>
    <cellStyle name="Финансовый 2 2 2 2 2 5 2" xfId="50955"/>
    <cellStyle name="Финансовый 2 2 2 2 2 6" xfId="50956"/>
    <cellStyle name="Финансовый 2 2 2 2 2 6 2" xfId="50957"/>
    <cellStyle name="Финансовый 2 2 2 2 2 7" xfId="50958"/>
    <cellStyle name="Финансовый 2 2 2 2 2 7 2" xfId="50959"/>
    <cellStyle name="Финансовый 2 2 2 2 2 8" xfId="50960"/>
    <cellStyle name="Финансовый 2 2 2 2 2 8 2" xfId="50961"/>
    <cellStyle name="Финансовый 2 2 2 2 2 9" xfId="50962"/>
    <cellStyle name="Финансовый 2 2 2 2 2 9 2" xfId="50963"/>
    <cellStyle name="Финансовый 2 2 2 2 3" xfId="50964"/>
    <cellStyle name="Финансовый 2 2 2 2 3 2" xfId="50965"/>
    <cellStyle name="Финансовый 2 2 2 2 3 2 2" xfId="50966"/>
    <cellStyle name="Финансовый 2 2 2 2 3 2 2 2" xfId="50967"/>
    <cellStyle name="Финансовый 2 2 2 2 3 2 2 2 2" xfId="50968"/>
    <cellStyle name="Финансовый 2 2 2 2 3 2 2 3" xfId="50969"/>
    <cellStyle name="Финансовый 2 2 2 2 3 2 3" xfId="50970"/>
    <cellStyle name="Финансовый 2 2 2 2 3 3" xfId="50971"/>
    <cellStyle name="Финансовый 2 2 2 2 3 3 2" xfId="50972"/>
    <cellStyle name="Финансовый 2 2 2 2 3 4" xfId="50973"/>
    <cellStyle name="Финансовый 2 2 2 2 4" xfId="50974"/>
    <cellStyle name="Финансовый 2 2 2 2 4 2" xfId="50975"/>
    <cellStyle name="Финансовый 2 2 2 2 4 2 2" xfId="50976"/>
    <cellStyle name="Финансовый 2 2 2 2 4 3" xfId="50977"/>
    <cellStyle name="Финансовый 2 2 2 2 5" xfId="50978"/>
    <cellStyle name="Финансовый 2 2 2 2 5 2" xfId="50979"/>
    <cellStyle name="Финансовый 2 2 2 2 5 2 2" xfId="50980"/>
    <cellStyle name="Финансовый 2 2 2 2 5 3" xfId="50981"/>
    <cellStyle name="Финансовый 2 2 2 2 6" xfId="50982"/>
    <cellStyle name="Финансовый 2 2 2 2 6 2" xfId="50983"/>
    <cellStyle name="Финансовый 2 2 2 2 6 2 2" xfId="50984"/>
    <cellStyle name="Финансовый 2 2 2 2 6 3" xfId="50985"/>
    <cellStyle name="Финансовый 2 2 2 2 7" xfId="50986"/>
    <cellStyle name="Финансовый 2 2 2 2 7 2" xfId="50987"/>
    <cellStyle name="Финансовый 2 2 2 2 8" xfId="50988"/>
    <cellStyle name="Финансовый 2 2 2 2 8 2" xfId="50989"/>
    <cellStyle name="Финансовый 2 2 2 2 9" xfId="50990"/>
    <cellStyle name="Финансовый 2 2 2 2 9 2" xfId="50991"/>
    <cellStyle name="Финансовый 2 2 2 3" xfId="50992"/>
    <cellStyle name="Финансовый 2 2 2 3 2" xfId="50993"/>
    <cellStyle name="Финансовый 2 2 2 3 2 2" xfId="50994"/>
    <cellStyle name="Финансовый 2 2 2 3 2 2 2" xfId="50995"/>
    <cellStyle name="Финансовый 2 2 2 3 2 2 3" xfId="50996"/>
    <cellStyle name="Финансовый 2 2 2 3 2 3" xfId="50997"/>
    <cellStyle name="Финансовый 2 2 2 3 2 3 2" xfId="50998"/>
    <cellStyle name="Финансовый 2 2 2 3 2 4" xfId="50999"/>
    <cellStyle name="Финансовый 2 2 2 3 3" xfId="51000"/>
    <cellStyle name="Финансовый 2 2 2 4" xfId="51001"/>
    <cellStyle name="Финансовый 2 2 2 4 2" xfId="51002"/>
    <cellStyle name="Финансовый 2 2 2 4 3" xfId="51003"/>
    <cellStyle name="Финансовый 2 2 2 5" xfId="51004"/>
    <cellStyle name="Финансовый 2 2 2 5 2" xfId="51005"/>
    <cellStyle name="Финансовый 2 2 2 5 3" xfId="51006"/>
    <cellStyle name="Финансовый 2 2 2 6" xfId="51007"/>
    <cellStyle name="Финансовый 2 2 2 6 2" xfId="51008"/>
    <cellStyle name="Финансовый 2 2 2 6 3" xfId="51009"/>
    <cellStyle name="Финансовый 2 2 2 7" xfId="51010"/>
    <cellStyle name="Финансовый 2 2 2 7 2" xfId="51011"/>
    <cellStyle name="Финансовый 2 2 2 8" xfId="51012"/>
    <cellStyle name="Финансовый 2 2 2 8 2" xfId="51013"/>
    <cellStyle name="Финансовый 2 2 2 9" xfId="51014"/>
    <cellStyle name="Финансовый 2 2 2 9 2" xfId="51015"/>
    <cellStyle name="Финансовый 2 2 3" xfId="51016"/>
    <cellStyle name="Финансовый 2 2 3 2" xfId="51017"/>
    <cellStyle name="Финансовый 2 2 3 2 2" xfId="51018"/>
    <cellStyle name="Финансовый 2 2 3 2 2 2" xfId="51019"/>
    <cellStyle name="Финансовый 2 2 3 2 2 2 2" xfId="51020"/>
    <cellStyle name="Финансовый 2 2 3 2 2 2 3" xfId="51021"/>
    <cellStyle name="Финансовый 2 2 3 2 2 3" xfId="51022"/>
    <cellStyle name="Финансовый 2 2 3 2 2 3 2" xfId="51023"/>
    <cellStyle name="Финансовый 2 2 3 2 2 4" xfId="51024"/>
    <cellStyle name="Финансовый 2 2 3 2 3" xfId="51025"/>
    <cellStyle name="Финансовый 2 2 3 3" xfId="51026"/>
    <cellStyle name="Финансовый 2 2 3 3 2" xfId="51027"/>
    <cellStyle name="Финансовый 2 2 3 4" xfId="51028"/>
    <cellStyle name="Финансовый 2 2 3 4 2" xfId="51029"/>
    <cellStyle name="Финансовый 2 2 3 5" xfId="51030"/>
    <cellStyle name="Финансовый 2 2 3 5 2" xfId="51031"/>
    <cellStyle name="Финансовый 2 2 3 6" xfId="51032"/>
    <cellStyle name="Финансовый 2 2 3 6 2" xfId="51033"/>
    <cellStyle name="Финансовый 2 2 3 7" xfId="51034"/>
    <cellStyle name="Финансовый 2 2 3 7 2" xfId="51035"/>
    <cellStyle name="Финансовый 2 2 3 8" xfId="51036"/>
    <cellStyle name="Финансовый 2 2 4" xfId="51037"/>
    <cellStyle name="Финансовый 2 2 4 2" xfId="51038"/>
    <cellStyle name="Финансовый 2 2 4 2 2" xfId="51039"/>
    <cellStyle name="Финансовый 2 2 4 2 2 2" xfId="51040"/>
    <cellStyle name="Финансовый 2 2 4 2 2 2 2" xfId="51041"/>
    <cellStyle name="Финансовый 2 2 4 2 2 3" xfId="51042"/>
    <cellStyle name="Финансовый 2 2 4 2 3" xfId="51043"/>
    <cellStyle name="Финансовый 2 2 4 3" xfId="51044"/>
    <cellStyle name="Финансовый 2 2 4 3 2" xfId="51045"/>
    <cellStyle name="Финансовый 2 2 4 4" xfId="51046"/>
    <cellStyle name="Финансовый 2 2 5" xfId="51047"/>
    <cellStyle name="Финансовый 2 2 5 2" xfId="51048"/>
    <cellStyle name="Финансовый 2 2 5 2 2" xfId="51049"/>
    <cellStyle name="Финансовый 2 2 5 3" xfId="51050"/>
    <cellStyle name="Финансовый 2 2 6" xfId="51051"/>
    <cellStyle name="Финансовый 2 2 6 2" xfId="51052"/>
    <cellStyle name="Финансовый 2 2 6 2 2" xfId="51053"/>
    <cellStyle name="Финансовый 2 2 6 3" xfId="51054"/>
    <cellStyle name="Финансовый 2 2 7" xfId="51055"/>
    <cellStyle name="Финансовый 2 2 7 2" xfId="51056"/>
    <cellStyle name="Финансовый 2 2 7 2 2" xfId="51057"/>
    <cellStyle name="Финансовый 2 2 7 3" xfId="51058"/>
    <cellStyle name="Финансовый 2 2 8" xfId="51059"/>
    <cellStyle name="Финансовый 2 2 8 2" xfId="51060"/>
    <cellStyle name="Финансовый 2 2 8 3" xfId="51061"/>
    <cellStyle name="Финансовый 2 2 9" xfId="51062"/>
    <cellStyle name="Финансовый 2 2 9 2" xfId="51063"/>
    <cellStyle name="Финансовый 2 2 9 3" xfId="51064"/>
    <cellStyle name="Финансовый 2 2_INDEX.STATION.2012(v1.0)_" xfId="51065"/>
    <cellStyle name="Финансовый 2 20" xfId="51066"/>
    <cellStyle name="Финансовый 2 21" xfId="51067"/>
    <cellStyle name="Финансовый 2 22" xfId="51068"/>
    <cellStyle name="Финансовый 2 23" xfId="51069"/>
    <cellStyle name="Финансовый 2 24" xfId="51070"/>
    <cellStyle name="Финансовый 2 3" xfId="51071"/>
    <cellStyle name="Финансовый 2 3 2" xfId="51072"/>
    <cellStyle name="Финансовый 2 3 2 2" xfId="51073"/>
    <cellStyle name="Финансовый 2 3 2 2 2" xfId="51074"/>
    <cellStyle name="Финансовый 2 3 2 2 2 2" xfId="51075"/>
    <cellStyle name="Финансовый 2 3 2 2 2 2 2" xfId="51076"/>
    <cellStyle name="Финансовый 2 3 2 2 2 2 3" xfId="51077"/>
    <cellStyle name="Финансовый 2 3 2 2 2 3" xfId="51078"/>
    <cellStyle name="Финансовый 2 3 2 2 2 3 2" xfId="51079"/>
    <cellStyle name="Финансовый 2 3 2 2 2 4" xfId="51080"/>
    <cellStyle name="Финансовый 2 3 2 2 3" xfId="51081"/>
    <cellStyle name="Финансовый 2 3 2 3" xfId="51082"/>
    <cellStyle name="Финансовый 2 3 2 3 2" xfId="51083"/>
    <cellStyle name="Финансовый 2 3 2 4" xfId="51084"/>
    <cellStyle name="Финансовый 2 3 2 4 2" xfId="51085"/>
    <cellStyle name="Финансовый 2 3 2 5" xfId="51086"/>
    <cellStyle name="Финансовый 2 3 2 5 2" xfId="51087"/>
    <cellStyle name="Финансовый 2 3 2 6" xfId="51088"/>
    <cellStyle name="Финансовый 2 3 2 6 2" xfId="51089"/>
    <cellStyle name="Финансовый 2 3 2 7" xfId="51090"/>
    <cellStyle name="Финансовый 2 3 2 7 2" xfId="51091"/>
    <cellStyle name="Финансовый 2 3 2 8" xfId="51092"/>
    <cellStyle name="Финансовый 2 3 3" xfId="51093"/>
    <cellStyle name="Финансовый 2 3 3 2" xfId="51094"/>
    <cellStyle name="Финансовый 2 3 3 2 2" xfId="51095"/>
    <cellStyle name="Финансовый 2 3 3 2 2 2" xfId="51096"/>
    <cellStyle name="Финансовый 2 3 3 2 2 2 2" xfId="51097"/>
    <cellStyle name="Финансовый 2 3 3 2 2 3" xfId="51098"/>
    <cellStyle name="Финансовый 2 3 3 2 3" xfId="51099"/>
    <cellStyle name="Финансовый 2 3 3 3" xfId="51100"/>
    <cellStyle name="Финансовый 2 3 3 3 2" xfId="51101"/>
    <cellStyle name="Финансовый 2 3 3 4" xfId="51102"/>
    <cellStyle name="Финансовый 2 3 4" xfId="51103"/>
    <cellStyle name="Финансовый 2 3 4 2" xfId="51104"/>
    <cellStyle name="Финансовый 2 3 4 2 2" xfId="51105"/>
    <cellStyle name="Финансовый 2 3 4 3" xfId="51106"/>
    <cellStyle name="Финансовый 2 3 5" xfId="51107"/>
    <cellStyle name="Финансовый 2 3 5 2" xfId="51108"/>
    <cellStyle name="Финансовый 2 3 5 2 2" xfId="51109"/>
    <cellStyle name="Финансовый 2 3 5 3" xfId="51110"/>
    <cellStyle name="Финансовый 2 3 6" xfId="51111"/>
    <cellStyle name="Финансовый 2 3 6 2" xfId="51112"/>
    <cellStyle name="Финансовый 2 3 6 2 2" xfId="51113"/>
    <cellStyle name="Финансовый 2 3 6 3" xfId="51114"/>
    <cellStyle name="Финансовый 2 3 7" xfId="51115"/>
    <cellStyle name="Финансовый 2 3 8" xfId="51116"/>
    <cellStyle name="Финансовый 2 3 9" xfId="51117"/>
    <cellStyle name="Финансовый 2 4" xfId="51118"/>
    <cellStyle name="Финансовый 2 4 2" xfId="51119"/>
    <cellStyle name="Финансовый 2 4 2 2" xfId="51120"/>
    <cellStyle name="Финансовый 2 4 2 2 2" xfId="51121"/>
    <cellStyle name="Финансовый 2 4 2 2 3" xfId="51122"/>
    <cellStyle name="Финансовый 2 4 2 3" xfId="51123"/>
    <cellStyle name="Финансовый 2 4 2 3 2" xfId="51124"/>
    <cellStyle name="Финансовый 2 4 2 4" xfId="51125"/>
    <cellStyle name="Финансовый 2 4 3" xfId="51126"/>
    <cellStyle name="Финансовый 2 4 4" xfId="51127"/>
    <cellStyle name="Финансовый 2 5" xfId="51128"/>
    <cellStyle name="Финансовый 2 5 2" xfId="51129"/>
    <cellStyle name="Финансовый 2 5 2 2" xfId="51130"/>
    <cellStyle name="Финансовый 2 5 3" xfId="51131"/>
    <cellStyle name="Финансовый 2 5 4" xfId="51132"/>
    <cellStyle name="Финансовый 2 5 5" xfId="51133"/>
    <cellStyle name="Финансовый 2 6" xfId="51134"/>
    <cellStyle name="Финансовый 2 6 2" xfId="51135"/>
    <cellStyle name="Финансовый 2 6 2 2" xfId="51136"/>
    <cellStyle name="Финансовый 2 6 3" xfId="51137"/>
    <cellStyle name="Финансовый 2 6 4" xfId="51138"/>
    <cellStyle name="Финансовый 2 6 5" xfId="51139"/>
    <cellStyle name="Финансовый 2 7" xfId="51140"/>
    <cellStyle name="Финансовый 2 7 2" xfId="51141"/>
    <cellStyle name="Финансовый 2 7 2 2" xfId="51142"/>
    <cellStyle name="Финансовый 2 7 3" xfId="51143"/>
    <cellStyle name="Финансовый 2 7 4" xfId="51144"/>
    <cellStyle name="Финансовый 2 7 5" xfId="51145"/>
    <cellStyle name="Финансовый 2 8" xfId="51146"/>
    <cellStyle name="Финансовый 2 8 2" xfId="51147"/>
    <cellStyle name="Финансовый 2 8 2 2" xfId="51148"/>
    <cellStyle name="Финансовый 2 8 3" xfId="51149"/>
    <cellStyle name="Финансовый 2 8 4" xfId="51150"/>
    <cellStyle name="Финансовый 2 8 5" xfId="51151"/>
    <cellStyle name="Финансовый 2 9" xfId="51152"/>
    <cellStyle name="Финансовый 2 9 2" xfId="51153"/>
    <cellStyle name="Финансовый 2 9 2 2" xfId="51154"/>
    <cellStyle name="Финансовый 2 9 3" xfId="51155"/>
    <cellStyle name="Финансовый 2 9 4" xfId="51156"/>
    <cellStyle name="Финансовый 2 9 5" xfId="51157"/>
    <cellStyle name="Финансовый 2_46EE.2011(v1.0)" xfId="51158"/>
    <cellStyle name="Финансовый 20" xfId="51159"/>
    <cellStyle name="Финансовый 21" xfId="51160"/>
    <cellStyle name="Финансовый 22" xfId="51161"/>
    <cellStyle name="Финансовый 22 2" xfId="51162"/>
    <cellStyle name="Финансовый 23" xfId="51163"/>
    <cellStyle name="Финансовый 24" xfId="51164"/>
    <cellStyle name="Финансовый 25" xfId="51165"/>
    <cellStyle name="Финансовый 26" xfId="51166"/>
    <cellStyle name="Финансовый 27" xfId="51167"/>
    <cellStyle name="Финансовый 28" xfId="51168"/>
    <cellStyle name="Финансовый 3" xfId="51169"/>
    <cellStyle name="Финансовый 3 2" xfId="51170"/>
    <cellStyle name="Финансовый 3 2 2" xfId="51171"/>
    <cellStyle name="Финансовый 3 2 2 2" xfId="51172"/>
    <cellStyle name="Финансовый 3 2 3" xfId="51173"/>
    <cellStyle name="Финансовый 3 2 4" xfId="51174"/>
    <cellStyle name="Финансовый 3 3" xfId="51175"/>
    <cellStyle name="Финансовый 3 3 2" xfId="51176"/>
    <cellStyle name="Финансовый 3 3 3" xfId="51177"/>
    <cellStyle name="Финансовый 3 3 4" xfId="51178"/>
    <cellStyle name="Финансовый 3 4" xfId="51179"/>
    <cellStyle name="Финансовый 3 4 2" xfId="51180"/>
    <cellStyle name="Финансовый 3 5" xfId="51181"/>
    <cellStyle name="Финансовый 3 6" xfId="51182"/>
    <cellStyle name="Финансовый 3 7" xfId="51183"/>
    <cellStyle name="Финансовый 3_INDEX.STATION.2012(v1.0)_" xfId="51184"/>
    <cellStyle name="Финансовый 39" xfId="51185"/>
    <cellStyle name="Финансовый 4" xfId="51186"/>
    <cellStyle name="Финансовый 4 2" xfId="51187"/>
    <cellStyle name="Финансовый 4 2 2" xfId="51188"/>
    <cellStyle name="Финансовый 4 2 3" xfId="51189"/>
    <cellStyle name="Финансовый 4 3" xfId="51190"/>
    <cellStyle name="Финансовый 4 4" xfId="51191"/>
    <cellStyle name="Финансовый 4 5" xfId="51192"/>
    <cellStyle name="Финансовый 5" xfId="51193"/>
    <cellStyle name="Финансовый 5 2" xfId="51194"/>
    <cellStyle name="Финансовый 5 2 2" xfId="51195"/>
    <cellStyle name="Финансовый 5 2 3" xfId="51196"/>
    <cellStyle name="Финансовый 5 3" xfId="51197"/>
    <cellStyle name="Финансовый 5 4" xfId="51198"/>
    <cellStyle name="Финансовый 5 5" xfId="51199"/>
    <cellStyle name="Финансовый 6" xfId="51200"/>
    <cellStyle name="Финансовый 6 2" xfId="51201"/>
    <cellStyle name="Финансовый 6 3" xfId="51202"/>
    <cellStyle name="Финансовый 7" xfId="51203"/>
    <cellStyle name="Финансовый 7 2" xfId="51204"/>
    <cellStyle name="Финансовый 8" xfId="51205"/>
    <cellStyle name="Финансовый 8 2" xfId="51206"/>
    <cellStyle name="Финансовый 9" xfId="51207"/>
    <cellStyle name="Финансовый 9 2" xfId="51208"/>
    <cellStyle name="Финансовый0[0]_FU_bal" xfId="51209"/>
    <cellStyle name="Формула" xfId="51210"/>
    <cellStyle name="Формула 2" xfId="51211"/>
    <cellStyle name="Формула 2 2" xfId="51212"/>
    <cellStyle name="Формула 3" xfId="51213"/>
    <cellStyle name="Формула 4" xfId="51214"/>
    <cellStyle name="Формула 5" xfId="51215"/>
    <cellStyle name="Формула 6" xfId="51216"/>
    <cellStyle name="Формула 7" xfId="51217"/>
    <cellStyle name="Формула 8" xfId="51218"/>
    <cellStyle name="Формула_A РТ 2009 Рязаньэнерго" xfId="51219"/>
    <cellStyle name="ФормулаВБ" xfId="51220"/>
    <cellStyle name="ФормулаВБ 2" xfId="51221"/>
    <cellStyle name="ФормулаВБ 2 2" xfId="51222"/>
    <cellStyle name="ФормулаВБ 2 2 2" xfId="51223"/>
    <cellStyle name="ФормулаВБ 2 2 2 10" xfId="51224"/>
    <cellStyle name="ФормулаВБ 2 2 2 11" xfId="51225"/>
    <cellStyle name="ФормулаВБ 2 2 2 12" xfId="51226"/>
    <cellStyle name="ФормулаВБ 2 2 2 13" xfId="51227"/>
    <cellStyle name="ФормулаВБ 2 2 2 14" xfId="51228"/>
    <cellStyle name="ФормулаВБ 2 2 2 15" xfId="51229"/>
    <cellStyle name="ФормулаВБ 2 2 2 16" xfId="51230"/>
    <cellStyle name="ФормулаВБ 2 2 2 17" xfId="51231"/>
    <cellStyle name="ФормулаВБ 2 2 2 18" xfId="51232"/>
    <cellStyle name="ФормулаВБ 2 2 2 19" xfId="51233"/>
    <cellStyle name="ФормулаВБ 2 2 2 2" xfId="51234"/>
    <cellStyle name="ФормулаВБ 2 2 2 2 10" xfId="51235"/>
    <cellStyle name="ФормулаВБ 2 2 2 2 11" xfId="51236"/>
    <cellStyle name="ФормулаВБ 2 2 2 2 12" xfId="51237"/>
    <cellStyle name="ФормулаВБ 2 2 2 2 13" xfId="51238"/>
    <cellStyle name="ФормулаВБ 2 2 2 2 14" xfId="51239"/>
    <cellStyle name="ФормулаВБ 2 2 2 2 15" xfId="51240"/>
    <cellStyle name="ФормулаВБ 2 2 2 2 16" xfId="51241"/>
    <cellStyle name="ФормулаВБ 2 2 2 2 17" xfId="51242"/>
    <cellStyle name="ФормулаВБ 2 2 2 2 18" xfId="51243"/>
    <cellStyle name="ФормулаВБ 2 2 2 2 19" xfId="51244"/>
    <cellStyle name="ФормулаВБ 2 2 2 2 2" xfId="51245"/>
    <cellStyle name="ФормулаВБ 2 2 2 2 20" xfId="51246"/>
    <cellStyle name="ФормулаВБ 2 2 2 2 21" xfId="51247"/>
    <cellStyle name="ФормулаВБ 2 2 2 2 22" xfId="51248"/>
    <cellStyle name="ФормулаВБ 2 2 2 2 23" xfId="51249"/>
    <cellStyle name="ФормулаВБ 2 2 2 2 24" xfId="51250"/>
    <cellStyle name="ФормулаВБ 2 2 2 2 25" xfId="51251"/>
    <cellStyle name="ФормулаВБ 2 2 2 2 26" xfId="51252"/>
    <cellStyle name="ФормулаВБ 2 2 2 2 27" xfId="51253"/>
    <cellStyle name="ФормулаВБ 2 2 2 2 28" xfId="51254"/>
    <cellStyle name="ФормулаВБ 2 2 2 2 29" xfId="51255"/>
    <cellStyle name="ФормулаВБ 2 2 2 2 3" xfId="51256"/>
    <cellStyle name="ФормулаВБ 2 2 2 2 30" xfId="51257"/>
    <cellStyle name="ФормулаВБ 2 2 2 2 31" xfId="51258"/>
    <cellStyle name="ФормулаВБ 2 2 2 2 32" xfId="51259"/>
    <cellStyle name="ФормулаВБ 2 2 2 2 33" xfId="51260"/>
    <cellStyle name="ФормулаВБ 2 2 2 2 34" xfId="51261"/>
    <cellStyle name="ФормулаВБ 2 2 2 2 35" xfId="51262"/>
    <cellStyle name="ФормулаВБ 2 2 2 2 36" xfId="51263"/>
    <cellStyle name="ФормулаВБ 2 2 2 2 37" xfId="51264"/>
    <cellStyle name="ФормулаВБ 2 2 2 2 38" xfId="51265"/>
    <cellStyle name="ФормулаВБ 2 2 2 2 39" xfId="51266"/>
    <cellStyle name="ФормулаВБ 2 2 2 2 4" xfId="51267"/>
    <cellStyle name="ФормулаВБ 2 2 2 2 40" xfId="51268"/>
    <cellStyle name="ФормулаВБ 2 2 2 2 41" xfId="51269"/>
    <cellStyle name="ФормулаВБ 2 2 2 2 42" xfId="51270"/>
    <cellStyle name="ФормулаВБ 2 2 2 2 43" xfId="51271"/>
    <cellStyle name="ФормулаВБ 2 2 2 2 44" xfId="51272"/>
    <cellStyle name="ФормулаВБ 2 2 2 2 45" xfId="51273"/>
    <cellStyle name="ФормулаВБ 2 2 2 2 46" xfId="51274"/>
    <cellStyle name="ФормулаВБ 2 2 2 2 47" xfId="51275"/>
    <cellStyle name="ФормулаВБ 2 2 2 2 48" xfId="51276"/>
    <cellStyle name="ФормулаВБ 2 2 2 2 49" xfId="51277"/>
    <cellStyle name="ФормулаВБ 2 2 2 2 5" xfId="51278"/>
    <cellStyle name="ФормулаВБ 2 2 2 2 50" xfId="51279"/>
    <cellStyle name="ФормулаВБ 2 2 2 2 51" xfId="51280"/>
    <cellStyle name="ФормулаВБ 2 2 2 2 52" xfId="51281"/>
    <cellStyle name="ФормулаВБ 2 2 2 2 53" xfId="51282"/>
    <cellStyle name="ФормулаВБ 2 2 2 2 54" xfId="51283"/>
    <cellStyle name="ФормулаВБ 2 2 2 2 55" xfId="51284"/>
    <cellStyle name="ФормулаВБ 2 2 2 2 56" xfId="51285"/>
    <cellStyle name="ФормулаВБ 2 2 2 2 57" xfId="51286"/>
    <cellStyle name="ФормулаВБ 2 2 2 2 58" xfId="51287"/>
    <cellStyle name="ФормулаВБ 2 2 2 2 59" xfId="51288"/>
    <cellStyle name="ФормулаВБ 2 2 2 2 6" xfId="51289"/>
    <cellStyle name="ФормулаВБ 2 2 2 2 60" xfId="51290"/>
    <cellStyle name="ФормулаВБ 2 2 2 2 61" xfId="51291"/>
    <cellStyle name="ФормулаВБ 2 2 2 2 62" xfId="51292"/>
    <cellStyle name="ФормулаВБ 2 2 2 2 63" xfId="51293"/>
    <cellStyle name="ФормулаВБ 2 2 2 2 64" xfId="51294"/>
    <cellStyle name="ФормулаВБ 2 2 2 2 65" xfId="51295"/>
    <cellStyle name="ФормулаВБ 2 2 2 2 7" xfId="51296"/>
    <cellStyle name="ФормулаВБ 2 2 2 2 8" xfId="51297"/>
    <cellStyle name="ФормулаВБ 2 2 2 2 9" xfId="51298"/>
    <cellStyle name="ФормулаВБ 2 2 2 20" xfId="51299"/>
    <cellStyle name="ФормулаВБ 2 2 2 21" xfId="51300"/>
    <cellStyle name="ФормулаВБ 2 2 2 22" xfId="51301"/>
    <cellStyle name="ФормулаВБ 2 2 2 23" xfId="51302"/>
    <cellStyle name="ФормулаВБ 2 2 2 24" xfId="51303"/>
    <cellStyle name="ФормулаВБ 2 2 2 25" xfId="51304"/>
    <cellStyle name="ФормулаВБ 2 2 2 3" xfId="51305"/>
    <cellStyle name="ФормулаВБ 2 2 2 3 2" xfId="51306"/>
    <cellStyle name="ФормулаВБ 2 2 2 3 3" xfId="51307"/>
    <cellStyle name="ФормулаВБ 2 2 2 4" xfId="51308"/>
    <cellStyle name="ФормулаВБ 2 2 2 5" xfId="51309"/>
    <cellStyle name="ФормулаВБ 2 2 2 6" xfId="51310"/>
    <cellStyle name="ФормулаВБ 2 2 2 7" xfId="51311"/>
    <cellStyle name="ФормулаВБ 2 2 2 8" xfId="51312"/>
    <cellStyle name="ФормулаВБ 2 2 2 9" xfId="51313"/>
    <cellStyle name="ФормулаВБ 2 2 3" xfId="51314"/>
    <cellStyle name="ФормулаВБ 2 2 3 10" xfId="51315"/>
    <cellStyle name="ФормулаВБ 2 2 3 11" xfId="51316"/>
    <cellStyle name="ФормулаВБ 2 2 3 12" xfId="51317"/>
    <cellStyle name="ФормулаВБ 2 2 3 13" xfId="51318"/>
    <cellStyle name="ФормулаВБ 2 2 3 14" xfId="51319"/>
    <cellStyle name="ФормулаВБ 2 2 3 15" xfId="51320"/>
    <cellStyle name="ФормулаВБ 2 2 3 16" xfId="51321"/>
    <cellStyle name="ФормулаВБ 2 2 3 17" xfId="51322"/>
    <cellStyle name="ФормулаВБ 2 2 3 18" xfId="51323"/>
    <cellStyle name="ФормулаВБ 2 2 3 19" xfId="51324"/>
    <cellStyle name="ФормулаВБ 2 2 3 2" xfId="51325"/>
    <cellStyle name="ФормулаВБ 2 2 3 2 10" xfId="51326"/>
    <cellStyle name="ФормулаВБ 2 2 3 2 11" xfId="51327"/>
    <cellStyle name="ФормулаВБ 2 2 3 2 12" xfId="51328"/>
    <cellStyle name="ФормулаВБ 2 2 3 2 13" xfId="51329"/>
    <cellStyle name="ФормулаВБ 2 2 3 2 14" xfId="51330"/>
    <cellStyle name="ФормулаВБ 2 2 3 2 15" xfId="51331"/>
    <cellStyle name="ФормулаВБ 2 2 3 2 16" xfId="51332"/>
    <cellStyle name="ФормулаВБ 2 2 3 2 17" xfId="51333"/>
    <cellStyle name="ФормулаВБ 2 2 3 2 18" xfId="51334"/>
    <cellStyle name="ФормулаВБ 2 2 3 2 19" xfId="51335"/>
    <cellStyle name="ФормулаВБ 2 2 3 2 2" xfId="51336"/>
    <cellStyle name="ФормулаВБ 2 2 3 2 20" xfId="51337"/>
    <cellStyle name="ФормулаВБ 2 2 3 2 21" xfId="51338"/>
    <cellStyle name="ФормулаВБ 2 2 3 2 22" xfId="51339"/>
    <cellStyle name="ФормулаВБ 2 2 3 2 23" xfId="51340"/>
    <cellStyle name="ФормулаВБ 2 2 3 2 24" xfId="51341"/>
    <cellStyle name="ФормулаВБ 2 2 3 2 25" xfId="51342"/>
    <cellStyle name="ФормулаВБ 2 2 3 2 26" xfId="51343"/>
    <cellStyle name="ФормулаВБ 2 2 3 2 27" xfId="51344"/>
    <cellStyle name="ФормулаВБ 2 2 3 2 28" xfId="51345"/>
    <cellStyle name="ФормулаВБ 2 2 3 2 29" xfId="51346"/>
    <cellStyle name="ФормулаВБ 2 2 3 2 3" xfId="51347"/>
    <cellStyle name="ФормулаВБ 2 2 3 2 30" xfId="51348"/>
    <cellStyle name="ФормулаВБ 2 2 3 2 31" xfId="51349"/>
    <cellStyle name="ФормулаВБ 2 2 3 2 32" xfId="51350"/>
    <cellStyle name="ФормулаВБ 2 2 3 2 33" xfId="51351"/>
    <cellStyle name="ФормулаВБ 2 2 3 2 34" xfId="51352"/>
    <cellStyle name="ФормулаВБ 2 2 3 2 35" xfId="51353"/>
    <cellStyle name="ФормулаВБ 2 2 3 2 36" xfId="51354"/>
    <cellStyle name="ФормулаВБ 2 2 3 2 37" xfId="51355"/>
    <cellStyle name="ФормулаВБ 2 2 3 2 38" xfId="51356"/>
    <cellStyle name="ФормулаВБ 2 2 3 2 39" xfId="51357"/>
    <cellStyle name="ФормулаВБ 2 2 3 2 4" xfId="51358"/>
    <cellStyle name="ФормулаВБ 2 2 3 2 40" xfId="51359"/>
    <cellStyle name="ФормулаВБ 2 2 3 2 41" xfId="51360"/>
    <cellStyle name="ФормулаВБ 2 2 3 2 42" xfId="51361"/>
    <cellStyle name="ФормулаВБ 2 2 3 2 43" xfId="51362"/>
    <cellStyle name="ФормулаВБ 2 2 3 2 44" xfId="51363"/>
    <cellStyle name="ФормулаВБ 2 2 3 2 45" xfId="51364"/>
    <cellStyle name="ФормулаВБ 2 2 3 2 46" xfId="51365"/>
    <cellStyle name="ФормулаВБ 2 2 3 2 47" xfId="51366"/>
    <cellStyle name="ФормулаВБ 2 2 3 2 48" xfId="51367"/>
    <cellStyle name="ФормулаВБ 2 2 3 2 49" xfId="51368"/>
    <cellStyle name="ФормулаВБ 2 2 3 2 5" xfId="51369"/>
    <cellStyle name="ФормулаВБ 2 2 3 2 50" xfId="51370"/>
    <cellStyle name="ФормулаВБ 2 2 3 2 51" xfId="51371"/>
    <cellStyle name="ФормулаВБ 2 2 3 2 52" xfId="51372"/>
    <cellStyle name="ФормулаВБ 2 2 3 2 53" xfId="51373"/>
    <cellStyle name="ФормулаВБ 2 2 3 2 54" xfId="51374"/>
    <cellStyle name="ФормулаВБ 2 2 3 2 55" xfId="51375"/>
    <cellStyle name="ФормулаВБ 2 2 3 2 56" xfId="51376"/>
    <cellStyle name="ФормулаВБ 2 2 3 2 57" xfId="51377"/>
    <cellStyle name="ФормулаВБ 2 2 3 2 58" xfId="51378"/>
    <cellStyle name="ФормулаВБ 2 2 3 2 59" xfId="51379"/>
    <cellStyle name="ФормулаВБ 2 2 3 2 6" xfId="51380"/>
    <cellStyle name="ФормулаВБ 2 2 3 2 60" xfId="51381"/>
    <cellStyle name="ФормулаВБ 2 2 3 2 61" xfId="51382"/>
    <cellStyle name="ФормулаВБ 2 2 3 2 62" xfId="51383"/>
    <cellStyle name="ФормулаВБ 2 2 3 2 63" xfId="51384"/>
    <cellStyle name="ФормулаВБ 2 2 3 2 7" xfId="51385"/>
    <cellStyle name="ФормулаВБ 2 2 3 2 8" xfId="51386"/>
    <cellStyle name="ФормулаВБ 2 2 3 2 9" xfId="51387"/>
    <cellStyle name="ФормулаВБ 2 2 3 20" xfId="51388"/>
    <cellStyle name="ФормулаВБ 2 2 3 21" xfId="51389"/>
    <cellStyle name="ФормулаВБ 2 2 3 22" xfId="51390"/>
    <cellStyle name="ФормулаВБ 2 2 3 23" xfId="51391"/>
    <cellStyle name="ФормулаВБ 2 2 3 24" xfId="51392"/>
    <cellStyle name="ФормулаВБ 2 2 3 25" xfId="51393"/>
    <cellStyle name="ФормулаВБ 2 2 3 26" xfId="51394"/>
    <cellStyle name="ФормулаВБ 2 2 3 27" xfId="51395"/>
    <cellStyle name="ФормулаВБ 2 2 3 28" xfId="51396"/>
    <cellStyle name="ФормулаВБ 2 2 3 29" xfId="51397"/>
    <cellStyle name="ФормулаВБ 2 2 3 3" xfId="51398"/>
    <cellStyle name="ФормулаВБ 2 2 3 3 10" xfId="51399"/>
    <cellStyle name="ФормулаВБ 2 2 3 3 11" xfId="51400"/>
    <cellStyle name="ФормулаВБ 2 2 3 3 12" xfId="51401"/>
    <cellStyle name="ФормулаВБ 2 2 3 3 13" xfId="51402"/>
    <cellStyle name="ФормулаВБ 2 2 3 3 14" xfId="51403"/>
    <cellStyle name="ФормулаВБ 2 2 3 3 15" xfId="51404"/>
    <cellStyle name="ФормулаВБ 2 2 3 3 16" xfId="51405"/>
    <cellStyle name="ФормулаВБ 2 2 3 3 17" xfId="51406"/>
    <cellStyle name="ФормулаВБ 2 2 3 3 18" xfId="51407"/>
    <cellStyle name="ФормулаВБ 2 2 3 3 19" xfId="51408"/>
    <cellStyle name="ФормулаВБ 2 2 3 3 2" xfId="51409"/>
    <cellStyle name="ФормулаВБ 2 2 3 3 20" xfId="51410"/>
    <cellStyle name="ФормулаВБ 2 2 3 3 21" xfId="51411"/>
    <cellStyle name="ФормулаВБ 2 2 3 3 22" xfId="51412"/>
    <cellStyle name="ФормулаВБ 2 2 3 3 23" xfId="51413"/>
    <cellStyle name="ФормулаВБ 2 2 3 3 24" xfId="51414"/>
    <cellStyle name="ФормулаВБ 2 2 3 3 25" xfId="51415"/>
    <cellStyle name="ФормулаВБ 2 2 3 3 26" xfId="51416"/>
    <cellStyle name="ФормулаВБ 2 2 3 3 27" xfId="51417"/>
    <cellStyle name="ФормулаВБ 2 2 3 3 28" xfId="51418"/>
    <cellStyle name="ФормулаВБ 2 2 3 3 29" xfId="51419"/>
    <cellStyle name="ФормулаВБ 2 2 3 3 3" xfId="51420"/>
    <cellStyle name="ФормулаВБ 2 2 3 3 30" xfId="51421"/>
    <cellStyle name="ФормулаВБ 2 2 3 3 31" xfId="51422"/>
    <cellStyle name="ФормулаВБ 2 2 3 3 32" xfId="51423"/>
    <cellStyle name="ФормулаВБ 2 2 3 3 33" xfId="51424"/>
    <cellStyle name="ФормулаВБ 2 2 3 3 34" xfId="51425"/>
    <cellStyle name="ФормулаВБ 2 2 3 3 35" xfId="51426"/>
    <cellStyle name="ФормулаВБ 2 2 3 3 36" xfId="51427"/>
    <cellStyle name="ФормулаВБ 2 2 3 3 37" xfId="51428"/>
    <cellStyle name="ФормулаВБ 2 2 3 3 38" xfId="51429"/>
    <cellStyle name="ФормулаВБ 2 2 3 3 39" xfId="51430"/>
    <cellStyle name="ФормулаВБ 2 2 3 3 4" xfId="51431"/>
    <cellStyle name="ФормулаВБ 2 2 3 3 40" xfId="51432"/>
    <cellStyle name="ФормулаВБ 2 2 3 3 41" xfId="51433"/>
    <cellStyle name="ФормулаВБ 2 2 3 3 42" xfId="51434"/>
    <cellStyle name="ФормулаВБ 2 2 3 3 43" xfId="51435"/>
    <cellStyle name="ФормулаВБ 2 2 3 3 44" xfId="51436"/>
    <cellStyle name="ФормулаВБ 2 2 3 3 45" xfId="51437"/>
    <cellStyle name="ФормулаВБ 2 2 3 3 46" xfId="51438"/>
    <cellStyle name="ФормулаВБ 2 2 3 3 47" xfId="51439"/>
    <cellStyle name="ФормулаВБ 2 2 3 3 48" xfId="51440"/>
    <cellStyle name="ФормулаВБ 2 2 3 3 49" xfId="51441"/>
    <cellStyle name="ФормулаВБ 2 2 3 3 5" xfId="51442"/>
    <cellStyle name="ФормулаВБ 2 2 3 3 50" xfId="51443"/>
    <cellStyle name="ФормулаВБ 2 2 3 3 51" xfId="51444"/>
    <cellStyle name="ФормулаВБ 2 2 3 3 52" xfId="51445"/>
    <cellStyle name="ФормулаВБ 2 2 3 3 53" xfId="51446"/>
    <cellStyle name="ФормулаВБ 2 2 3 3 54" xfId="51447"/>
    <cellStyle name="ФормулаВБ 2 2 3 3 55" xfId="51448"/>
    <cellStyle name="ФормулаВБ 2 2 3 3 56" xfId="51449"/>
    <cellStyle name="ФормулаВБ 2 2 3 3 57" xfId="51450"/>
    <cellStyle name="ФормулаВБ 2 2 3 3 58" xfId="51451"/>
    <cellStyle name="ФормулаВБ 2 2 3 3 59" xfId="51452"/>
    <cellStyle name="ФормулаВБ 2 2 3 3 6" xfId="51453"/>
    <cellStyle name="ФормулаВБ 2 2 3 3 60" xfId="51454"/>
    <cellStyle name="ФормулаВБ 2 2 3 3 61" xfId="51455"/>
    <cellStyle name="ФормулаВБ 2 2 3 3 62" xfId="51456"/>
    <cellStyle name="ФормулаВБ 2 2 3 3 63" xfId="51457"/>
    <cellStyle name="ФормулаВБ 2 2 3 3 64" xfId="51458"/>
    <cellStyle name="ФормулаВБ 2 2 3 3 7" xfId="51459"/>
    <cellStyle name="ФормулаВБ 2 2 3 3 8" xfId="51460"/>
    <cellStyle name="ФормулаВБ 2 2 3 3 9" xfId="51461"/>
    <cellStyle name="ФормулаВБ 2 2 3 30" xfId="51462"/>
    <cellStyle name="ФормулаВБ 2 2 3 31" xfId="51463"/>
    <cellStyle name="ФормулаВБ 2 2 3 32" xfId="51464"/>
    <cellStyle name="ФормулаВБ 2 2 3 33" xfId="51465"/>
    <cellStyle name="ФормулаВБ 2 2 3 34" xfId="51466"/>
    <cellStyle name="ФормулаВБ 2 2 3 35" xfId="51467"/>
    <cellStyle name="ФормулаВБ 2 2 3 36" xfId="51468"/>
    <cellStyle name="ФормулаВБ 2 2 3 37" xfId="51469"/>
    <cellStyle name="ФормулаВБ 2 2 3 38" xfId="51470"/>
    <cellStyle name="ФормулаВБ 2 2 3 39" xfId="51471"/>
    <cellStyle name="ФормулаВБ 2 2 3 4" xfId="51472"/>
    <cellStyle name="ФормулаВБ 2 2 3 40" xfId="51473"/>
    <cellStyle name="ФормулаВБ 2 2 3 41" xfId="51474"/>
    <cellStyle name="ФормулаВБ 2 2 3 42" xfId="51475"/>
    <cellStyle name="ФормулаВБ 2 2 3 5" xfId="51476"/>
    <cellStyle name="ФормулаВБ 2 2 3 6" xfId="51477"/>
    <cellStyle name="ФормулаВБ 2 2 3 7" xfId="51478"/>
    <cellStyle name="ФормулаВБ 2 2 3 8" xfId="51479"/>
    <cellStyle name="ФормулаВБ 2 2 3 9" xfId="51480"/>
    <cellStyle name="ФормулаВБ 2 2 4" xfId="51481"/>
    <cellStyle name="ФормулаВБ 2 2 4 10" xfId="51482"/>
    <cellStyle name="ФормулаВБ 2 2 4 11" xfId="51483"/>
    <cellStyle name="ФормулаВБ 2 2 4 12" xfId="51484"/>
    <cellStyle name="ФормулаВБ 2 2 4 13" xfId="51485"/>
    <cellStyle name="ФормулаВБ 2 2 4 14" xfId="51486"/>
    <cellStyle name="ФормулаВБ 2 2 4 15" xfId="51487"/>
    <cellStyle name="ФормулаВБ 2 2 4 16" xfId="51488"/>
    <cellStyle name="ФормулаВБ 2 2 4 17" xfId="51489"/>
    <cellStyle name="ФормулаВБ 2 2 4 18" xfId="51490"/>
    <cellStyle name="ФормулаВБ 2 2 4 19" xfId="51491"/>
    <cellStyle name="ФормулаВБ 2 2 4 2" xfId="51492"/>
    <cellStyle name="ФормулаВБ 2 2 4 2 10" xfId="51493"/>
    <cellStyle name="ФормулаВБ 2 2 4 2 11" xfId="51494"/>
    <cellStyle name="ФормулаВБ 2 2 4 2 12" xfId="51495"/>
    <cellStyle name="ФормулаВБ 2 2 4 2 13" xfId="51496"/>
    <cellStyle name="ФормулаВБ 2 2 4 2 14" xfId="51497"/>
    <cellStyle name="ФормулаВБ 2 2 4 2 15" xfId="51498"/>
    <cellStyle name="ФормулаВБ 2 2 4 2 16" xfId="51499"/>
    <cellStyle name="ФормулаВБ 2 2 4 2 17" xfId="51500"/>
    <cellStyle name="ФормулаВБ 2 2 4 2 18" xfId="51501"/>
    <cellStyle name="ФормулаВБ 2 2 4 2 19" xfId="51502"/>
    <cellStyle name="ФормулаВБ 2 2 4 2 2" xfId="51503"/>
    <cellStyle name="ФормулаВБ 2 2 4 2 20" xfId="51504"/>
    <cellStyle name="ФормулаВБ 2 2 4 2 21" xfId="51505"/>
    <cellStyle name="ФормулаВБ 2 2 4 2 22" xfId="51506"/>
    <cellStyle name="ФормулаВБ 2 2 4 2 23" xfId="51507"/>
    <cellStyle name="ФормулаВБ 2 2 4 2 24" xfId="51508"/>
    <cellStyle name="ФормулаВБ 2 2 4 2 25" xfId="51509"/>
    <cellStyle name="ФормулаВБ 2 2 4 2 26" xfId="51510"/>
    <cellStyle name="ФормулаВБ 2 2 4 2 27" xfId="51511"/>
    <cellStyle name="ФормулаВБ 2 2 4 2 28" xfId="51512"/>
    <cellStyle name="ФормулаВБ 2 2 4 2 29" xfId="51513"/>
    <cellStyle name="ФормулаВБ 2 2 4 2 3" xfId="51514"/>
    <cellStyle name="ФормулаВБ 2 2 4 2 30" xfId="51515"/>
    <cellStyle name="ФормулаВБ 2 2 4 2 31" xfId="51516"/>
    <cellStyle name="ФормулаВБ 2 2 4 2 32" xfId="51517"/>
    <cellStyle name="ФормулаВБ 2 2 4 2 33" xfId="51518"/>
    <cellStyle name="ФормулаВБ 2 2 4 2 34" xfId="51519"/>
    <cellStyle name="ФормулаВБ 2 2 4 2 35" xfId="51520"/>
    <cellStyle name="ФормулаВБ 2 2 4 2 36" xfId="51521"/>
    <cellStyle name="ФормулаВБ 2 2 4 2 37" xfId="51522"/>
    <cellStyle name="ФормулаВБ 2 2 4 2 38" xfId="51523"/>
    <cellStyle name="ФормулаВБ 2 2 4 2 39" xfId="51524"/>
    <cellStyle name="ФормулаВБ 2 2 4 2 4" xfId="51525"/>
    <cellStyle name="ФормулаВБ 2 2 4 2 40" xfId="51526"/>
    <cellStyle name="ФормулаВБ 2 2 4 2 41" xfId="51527"/>
    <cellStyle name="ФормулаВБ 2 2 4 2 42" xfId="51528"/>
    <cellStyle name="ФормулаВБ 2 2 4 2 43" xfId="51529"/>
    <cellStyle name="ФормулаВБ 2 2 4 2 44" xfId="51530"/>
    <cellStyle name="ФормулаВБ 2 2 4 2 45" xfId="51531"/>
    <cellStyle name="ФормулаВБ 2 2 4 2 46" xfId="51532"/>
    <cellStyle name="ФормулаВБ 2 2 4 2 47" xfId="51533"/>
    <cellStyle name="ФормулаВБ 2 2 4 2 48" xfId="51534"/>
    <cellStyle name="ФормулаВБ 2 2 4 2 49" xfId="51535"/>
    <cellStyle name="ФормулаВБ 2 2 4 2 5" xfId="51536"/>
    <cellStyle name="ФормулаВБ 2 2 4 2 50" xfId="51537"/>
    <cellStyle name="ФормулаВБ 2 2 4 2 51" xfId="51538"/>
    <cellStyle name="ФормулаВБ 2 2 4 2 52" xfId="51539"/>
    <cellStyle name="ФормулаВБ 2 2 4 2 53" xfId="51540"/>
    <cellStyle name="ФормулаВБ 2 2 4 2 54" xfId="51541"/>
    <cellStyle name="ФормулаВБ 2 2 4 2 55" xfId="51542"/>
    <cellStyle name="ФормулаВБ 2 2 4 2 56" xfId="51543"/>
    <cellStyle name="ФормулаВБ 2 2 4 2 57" xfId="51544"/>
    <cellStyle name="ФормулаВБ 2 2 4 2 58" xfId="51545"/>
    <cellStyle name="ФормулаВБ 2 2 4 2 59" xfId="51546"/>
    <cellStyle name="ФормулаВБ 2 2 4 2 6" xfId="51547"/>
    <cellStyle name="ФормулаВБ 2 2 4 2 60" xfId="51548"/>
    <cellStyle name="ФормулаВБ 2 2 4 2 61" xfId="51549"/>
    <cellStyle name="ФормулаВБ 2 2 4 2 62" xfId="51550"/>
    <cellStyle name="ФормулаВБ 2 2 4 2 63" xfId="51551"/>
    <cellStyle name="ФормулаВБ 2 2 4 2 64" xfId="51552"/>
    <cellStyle name="ФормулаВБ 2 2 4 2 65" xfId="51553"/>
    <cellStyle name="ФормулаВБ 2 2 4 2 7" xfId="51554"/>
    <cellStyle name="ФормулаВБ 2 2 4 2 8" xfId="51555"/>
    <cellStyle name="ФормулаВБ 2 2 4 2 9" xfId="51556"/>
    <cellStyle name="ФормулаВБ 2 2 4 20" xfId="51557"/>
    <cellStyle name="ФормулаВБ 2 2 4 21" xfId="51558"/>
    <cellStyle name="ФормулаВБ 2 2 4 22" xfId="51559"/>
    <cellStyle name="ФормулаВБ 2 2 4 23" xfId="51560"/>
    <cellStyle name="ФормулаВБ 2 2 4 24" xfId="51561"/>
    <cellStyle name="ФормулаВБ 2 2 4 25" xfId="51562"/>
    <cellStyle name="ФормулаВБ 2 2 4 26" xfId="51563"/>
    <cellStyle name="ФормулаВБ 2 2 4 27" xfId="51564"/>
    <cellStyle name="ФормулаВБ 2 2 4 28" xfId="51565"/>
    <cellStyle name="ФормулаВБ 2 2 4 29" xfId="51566"/>
    <cellStyle name="ФормулаВБ 2 2 4 3" xfId="51567"/>
    <cellStyle name="ФормулаВБ 2 2 4 3 2" xfId="51568"/>
    <cellStyle name="ФормулаВБ 2 2 4 3 3" xfId="51569"/>
    <cellStyle name="ФормулаВБ 2 2 4 30" xfId="51570"/>
    <cellStyle name="ФормулаВБ 2 2 4 31" xfId="51571"/>
    <cellStyle name="ФормулаВБ 2 2 4 32" xfId="51572"/>
    <cellStyle name="ФормулаВБ 2 2 4 33" xfId="51573"/>
    <cellStyle name="ФормулаВБ 2 2 4 34" xfId="51574"/>
    <cellStyle name="ФормулаВБ 2 2 4 35" xfId="51575"/>
    <cellStyle name="ФормулаВБ 2 2 4 36" xfId="51576"/>
    <cellStyle name="ФормулаВБ 2 2 4 37" xfId="51577"/>
    <cellStyle name="ФормулаВБ 2 2 4 38" xfId="51578"/>
    <cellStyle name="ФормулаВБ 2 2 4 39" xfId="51579"/>
    <cellStyle name="ФормулаВБ 2 2 4 4" xfId="51580"/>
    <cellStyle name="ФормулаВБ 2 2 4 40" xfId="51581"/>
    <cellStyle name="ФормулаВБ 2 2 4 41" xfId="51582"/>
    <cellStyle name="ФормулаВБ 2 2 4 42" xfId="51583"/>
    <cellStyle name="ФормулаВБ 2 2 4 5" xfId="51584"/>
    <cellStyle name="ФормулаВБ 2 2 4 6" xfId="51585"/>
    <cellStyle name="ФормулаВБ 2 2 4 7" xfId="51586"/>
    <cellStyle name="ФормулаВБ 2 2 4 8" xfId="51587"/>
    <cellStyle name="ФормулаВБ 2 2 4 9" xfId="51588"/>
    <cellStyle name="ФормулаВБ 2 2 5" xfId="51589"/>
    <cellStyle name="ФормулаВБ 2 2 5 10" xfId="51590"/>
    <cellStyle name="ФормулаВБ 2 2 5 11" xfId="51591"/>
    <cellStyle name="ФормулаВБ 2 2 5 12" xfId="51592"/>
    <cellStyle name="ФормулаВБ 2 2 5 13" xfId="51593"/>
    <cellStyle name="ФормулаВБ 2 2 5 14" xfId="51594"/>
    <cellStyle name="ФормулаВБ 2 2 5 15" xfId="51595"/>
    <cellStyle name="ФормулаВБ 2 2 5 16" xfId="51596"/>
    <cellStyle name="ФормулаВБ 2 2 5 17" xfId="51597"/>
    <cellStyle name="ФормулаВБ 2 2 5 18" xfId="51598"/>
    <cellStyle name="ФормулаВБ 2 2 5 19" xfId="51599"/>
    <cellStyle name="ФормулаВБ 2 2 5 2" xfId="51600"/>
    <cellStyle name="ФормулаВБ 2 2 5 2 10" xfId="51601"/>
    <cellStyle name="ФормулаВБ 2 2 5 2 11" xfId="51602"/>
    <cellStyle name="ФормулаВБ 2 2 5 2 12" xfId="51603"/>
    <cellStyle name="ФормулаВБ 2 2 5 2 13" xfId="51604"/>
    <cellStyle name="ФормулаВБ 2 2 5 2 14" xfId="51605"/>
    <cellStyle name="ФормулаВБ 2 2 5 2 15" xfId="51606"/>
    <cellStyle name="ФормулаВБ 2 2 5 2 16" xfId="51607"/>
    <cellStyle name="ФормулаВБ 2 2 5 2 17" xfId="51608"/>
    <cellStyle name="ФормулаВБ 2 2 5 2 18" xfId="51609"/>
    <cellStyle name="ФормулаВБ 2 2 5 2 19" xfId="51610"/>
    <cellStyle name="ФормулаВБ 2 2 5 2 2" xfId="51611"/>
    <cellStyle name="ФормулаВБ 2 2 5 2 20" xfId="51612"/>
    <cellStyle name="ФормулаВБ 2 2 5 2 21" xfId="51613"/>
    <cellStyle name="ФормулаВБ 2 2 5 2 22" xfId="51614"/>
    <cellStyle name="ФормулаВБ 2 2 5 2 23" xfId="51615"/>
    <cellStyle name="ФормулаВБ 2 2 5 2 24" xfId="51616"/>
    <cellStyle name="ФормулаВБ 2 2 5 2 25" xfId="51617"/>
    <cellStyle name="ФормулаВБ 2 2 5 2 26" xfId="51618"/>
    <cellStyle name="ФормулаВБ 2 2 5 2 27" xfId="51619"/>
    <cellStyle name="ФормулаВБ 2 2 5 2 28" xfId="51620"/>
    <cellStyle name="ФормулаВБ 2 2 5 2 29" xfId="51621"/>
    <cellStyle name="ФормулаВБ 2 2 5 2 3" xfId="51622"/>
    <cellStyle name="ФормулаВБ 2 2 5 2 30" xfId="51623"/>
    <cellStyle name="ФормулаВБ 2 2 5 2 31" xfId="51624"/>
    <cellStyle name="ФормулаВБ 2 2 5 2 32" xfId="51625"/>
    <cellStyle name="ФормулаВБ 2 2 5 2 33" xfId="51626"/>
    <cellStyle name="ФормулаВБ 2 2 5 2 34" xfId="51627"/>
    <cellStyle name="ФормулаВБ 2 2 5 2 35" xfId="51628"/>
    <cellStyle name="ФормулаВБ 2 2 5 2 36" xfId="51629"/>
    <cellStyle name="ФормулаВБ 2 2 5 2 37" xfId="51630"/>
    <cellStyle name="ФормулаВБ 2 2 5 2 38" xfId="51631"/>
    <cellStyle name="ФормулаВБ 2 2 5 2 39" xfId="51632"/>
    <cellStyle name="ФормулаВБ 2 2 5 2 4" xfId="51633"/>
    <cellStyle name="ФормулаВБ 2 2 5 2 40" xfId="51634"/>
    <cellStyle name="ФормулаВБ 2 2 5 2 41" xfId="51635"/>
    <cellStyle name="ФормулаВБ 2 2 5 2 42" xfId="51636"/>
    <cellStyle name="ФормулаВБ 2 2 5 2 43" xfId="51637"/>
    <cellStyle name="ФормулаВБ 2 2 5 2 44" xfId="51638"/>
    <cellStyle name="ФормулаВБ 2 2 5 2 45" xfId="51639"/>
    <cellStyle name="ФормулаВБ 2 2 5 2 46" xfId="51640"/>
    <cellStyle name="ФормулаВБ 2 2 5 2 47" xfId="51641"/>
    <cellStyle name="ФормулаВБ 2 2 5 2 48" xfId="51642"/>
    <cellStyle name="ФормулаВБ 2 2 5 2 49" xfId="51643"/>
    <cellStyle name="ФормулаВБ 2 2 5 2 5" xfId="51644"/>
    <cellStyle name="ФормулаВБ 2 2 5 2 50" xfId="51645"/>
    <cellStyle name="ФормулаВБ 2 2 5 2 51" xfId="51646"/>
    <cellStyle name="ФормулаВБ 2 2 5 2 52" xfId="51647"/>
    <cellStyle name="ФормулаВБ 2 2 5 2 53" xfId="51648"/>
    <cellStyle name="ФормулаВБ 2 2 5 2 54" xfId="51649"/>
    <cellStyle name="ФормулаВБ 2 2 5 2 55" xfId="51650"/>
    <cellStyle name="ФормулаВБ 2 2 5 2 56" xfId="51651"/>
    <cellStyle name="ФормулаВБ 2 2 5 2 57" xfId="51652"/>
    <cellStyle name="ФормулаВБ 2 2 5 2 58" xfId="51653"/>
    <cellStyle name="ФормулаВБ 2 2 5 2 59" xfId="51654"/>
    <cellStyle name="ФормулаВБ 2 2 5 2 6" xfId="51655"/>
    <cellStyle name="ФормулаВБ 2 2 5 2 60" xfId="51656"/>
    <cellStyle name="ФормулаВБ 2 2 5 2 61" xfId="51657"/>
    <cellStyle name="ФормулаВБ 2 2 5 2 62" xfId="51658"/>
    <cellStyle name="ФормулаВБ 2 2 5 2 63" xfId="51659"/>
    <cellStyle name="ФормулаВБ 2 2 5 2 64" xfId="51660"/>
    <cellStyle name="ФормулаВБ 2 2 5 2 65" xfId="51661"/>
    <cellStyle name="ФормулаВБ 2 2 5 2 66" xfId="51662"/>
    <cellStyle name="ФормулаВБ 2 2 5 2 7" xfId="51663"/>
    <cellStyle name="ФормулаВБ 2 2 5 2 8" xfId="51664"/>
    <cellStyle name="ФормулаВБ 2 2 5 2 9" xfId="51665"/>
    <cellStyle name="ФормулаВБ 2 2 5 20" xfId="51666"/>
    <cellStyle name="ФормулаВБ 2 2 5 21" xfId="51667"/>
    <cellStyle name="ФормулаВБ 2 2 5 22" xfId="51668"/>
    <cellStyle name="ФормулаВБ 2 2 5 23" xfId="51669"/>
    <cellStyle name="ФормулаВБ 2 2 5 24" xfId="51670"/>
    <cellStyle name="ФормулаВБ 2 2 5 25" xfId="51671"/>
    <cellStyle name="ФормулаВБ 2 2 5 26" xfId="51672"/>
    <cellStyle name="ФормулаВБ 2 2 5 27" xfId="51673"/>
    <cellStyle name="ФормулаВБ 2 2 5 28" xfId="51674"/>
    <cellStyle name="ФормулаВБ 2 2 5 29" xfId="51675"/>
    <cellStyle name="ФормулаВБ 2 2 5 3" xfId="51676"/>
    <cellStyle name="ФормулаВБ 2 2 5 30" xfId="51677"/>
    <cellStyle name="ФормулаВБ 2 2 5 31" xfId="51678"/>
    <cellStyle name="ФормулаВБ 2 2 5 32" xfId="51679"/>
    <cellStyle name="ФормулаВБ 2 2 5 33" xfId="51680"/>
    <cellStyle name="ФормулаВБ 2 2 5 34" xfId="51681"/>
    <cellStyle name="ФормулаВБ 2 2 5 35" xfId="51682"/>
    <cellStyle name="ФормулаВБ 2 2 5 36" xfId="51683"/>
    <cellStyle name="ФормулаВБ 2 2 5 37" xfId="51684"/>
    <cellStyle name="ФормулаВБ 2 2 5 38" xfId="51685"/>
    <cellStyle name="ФормулаВБ 2 2 5 39" xfId="51686"/>
    <cellStyle name="ФормулаВБ 2 2 5 4" xfId="51687"/>
    <cellStyle name="ФормулаВБ 2 2 5 40" xfId="51688"/>
    <cellStyle name="ФормулаВБ 2 2 5 41" xfId="51689"/>
    <cellStyle name="ФормулаВБ 2 2 5 5" xfId="51690"/>
    <cellStyle name="ФормулаВБ 2 2 5 6" xfId="51691"/>
    <cellStyle name="ФормулаВБ 2 2 5 7" xfId="51692"/>
    <cellStyle name="ФормулаВБ 2 2 5 8" xfId="51693"/>
    <cellStyle name="ФормулаВБ 2 2 5 9" xfId="51694"/>
    <cellStyle name="ФормулаВБ 2 2 6" xfId="51695"/>
    <cellStyle name="ФормулаВБ 2 2 6 2" xfId="51696"/>
    <cellStyle name="ФормулаВБ 2 2 7" xfId="51697"/>
    <cellStyle name="ФормулаВБ 2 2 8" xfId="51698"/>
    <cellStyle name="ФормулаВБ 2 3" xfId="51699"/>
    <cellStyle name="ФормулаВБ 2 3 10" xfId="51700"/>
    <cellStyle name="ФормулаВБ 2 3 11" xfId="51701"/>
    <cellStyle name="ФормулаВБ 2 3 12" xfId="51702"/>
    <cellStyle name="ФормулаВБ 2 3 13" xfId="51703"/>
    <cellStyle name="ФормулаВБ 2 3 14" xfId="51704"/>
    <cellStyle name="ФормулаВБ 2 3 15" xfId="51705"/>
    <cellStyle name="ФормулаВБ 2 3 16" xfId="51706"/>
    <cellStyle name="ФормулаВБ 2 3 17" xfId="51707"/>
    <cellStyle name="ФормулаВБ 2 3 18" xfId="51708"/>
    <cellStyle name="ФормулаВБ 2 3 19" xfId="51709"/>
    <cellStyle name="ФормулаВБ 2 3 2" xfId="51710"/>
    <cellStyle name="ФормулаВБ 2 3 2 10" xfId="51711"/>
    <cellStyle name="ФормулаВБ 2 3 2 11" xfId="51712"/>
    <cellStyle name="ФормулаВБ 2 3 2 12" xfId="51713"/>
    <cellStyle name="ФормулаВБ 2 3 2 13" xfId="51714"/>
    <cellStyle name="ФормулаВБ 2 3 2 14" xfId="51715"/>
    <cellStyle name="ФормулаВБ 2 3 2 15" xfId="51716"/>
    <cellStyle name="ФормулаВБ 2 3 2 16" xfId="51717"/>
    <cellStyle name="ФормулаВБ 2 3 2 17" xfId="51718"/>
    <cellStyle name="ФормулаВБ 2 3 2 18" xfId="51719"/>
    <cellStyle name="ФормулаВБ 2 3 2 19" xfId="51720"/>
    <cellStyle name="ФормулаВБ 2 3 2 2" xfId="51721"/>
    <cellStyle name="ФормулаВБ 2 3 2 20" xfId="51722"/>
    <cellStyle name="ФормулаВБ 2 3 2 21" xfId="51723"/>
    <cellStyle name="ФормулаВБ 2 3 2 22" xfId="51724"/>
    <cellStyle name="ФормулаВБ 2 3 2 23" xfId="51725"/>
    <cellStyle name="ФормулаВБ 2 3 2 24" xfId="51726"/>
    <cellStyle name="ФормулаВБ 2 3 2 25" xfId="51727"/>
    <cellStyle name="ФормулаВБ 2 3 2 26" xfId="51728"/>
    <cellStyle name="ФормулаВБ 2 3 2 27" xfId="51729"/>
    <cellStyle name="ФормулаВБ 2 3 2 28" xfId="51730"/>
    <cellStyle name="ФормулаВБ 2 3 2 29" xfId="51731"/>
    <cellStyle name="ФормулаВБ 2 3 2 3" xfId="51732"/>
    <cellStyle name="ФормулаВБ 2 3 2 30" xfId="51733"/>
    <cellStyle name="ФормулаВБ 2 3 2 31" xfId="51734"/>
    <cellStyle name="ФормулаВБ 2 3 2 32" xfId="51735"/>
    <cellStyle name="ФормулаВБ 2 3 2 33" xfId="51736"/>
    <cellStyle name="ФормулаВБ 2 3 2 34" xfId="51737"/>
    <cellStyle name="ФормулаВБ 2 3 2 35" xfId="51738"/>
    <cellStyle name="ФормулаВБ 2 3 2 36" xfId="51739"/>
    <cellStyle name="ФормулаВБ 2 3 2 37" xfId="51740"/>
    <cellStyle name="ФормулаВБ 2 3 2 38" xfId="51741"/>
    <cellStyle name="ФормулаВБ 2 3 2 39" xfId="51742"/>
    <cellStyle name="ФормулаВБ 2 3 2 4" xfId="51743"/>
    <cellStyle name="ФормулаВБ 2 3 2 40" xfId="51744"/>
    <cellStyle name="ФормулаВБ 2 3 2 41" xfId="51745"/>
    <cellStyle name="ФормулаВБ 2 3 2 42" xfId="51746"/>
    <cellStyle name="ФормулаВБ 2 3 2 43" xfId="51747"/>
    <cellStyle name="ФормулаВБ 2 3 2 44" xfId="51748"/>
    <cellStyle name="ФормулаВБ 2 3 2 45" xfId="51749"/>
    <cellStyle name="ФормулаВБ 2 3 2 46" xfId="51750"/>
    <cellStyle name="ФормулаВБ 2 3 2 47" xfId="51751"/>
    <cellStyle name="ФормулаВБ 2 3 2 48" xfId="51752"/>
    <cellStyle name="ФормулаВБ 2 3 2 49" xfId="51753"/>
    <cellStyle name="ФормулаВБ 2 3 2 5" xfId="51754"/>
    <cellStyle name="ФормулаВБ 2 3 2 50" xfId="51755"/>
    <cellStyle name="ФормулаВБ 2 3 2 51" xfId="51756"/>
    <cellStyle name="ФормулаВБ 2 3 2 52" xfId="51757"/>
    <cellStyle name="ФормулаВБ 2 3 2 53" xfId="51758"/>
    <cellStyle name="ФормулаВБ 2 3 2 54" xfId="51759"/>
    <cellStyle name="ФормулаВБ 2 3 2 55" xfId="51760"/>
    <cellStyle name="ФормулаВБ 2 3 2 56" xfId="51761"/>
    <cellStyle name="ФормулаВБ 2 3 2 57" xfId="51762"/>
    <cellStyle name="ФормулаВБ 2 3 2 58" xfId="51763"/>
    <cellStyle name="ФормулаВБ 2 3 2 59" xfId="51764"/>
    <cellStyle name="ФормулаВБ 2 3 2 6" xfId="51765"/>
    <cellStyle name="ФормулаВБ 2 3 2 60" xfId="51766"/>
    <cellStyle name="ФормулаВБ 2 3 2 61" xfId="51767"/>
    <cellStyle name="ФормулаВБ 2 3 2 62" xfId="51768"/>
    <cellStyle name="ФормулаВБ 2 3 2 63" xfId="51769"/>
    <cellStyle name="ФормулаВБ 2 3 2 64" xfId="51770"/>
    <cellStyle name="ФормулаВБ 2 3 2 65" xfId="51771"/>
    <cellStyle name="ФормулаВБ 2 3 2 66" xfId="51772"/>
    <cellStyle name="ФормулаВБ 2 3 2 7" xfId="51773"/>
    <cellStyle name="ФормулаВБ 2 3 2 8" xfId="51774"/>
    <cellStyle name="ФормулаВБ 2 3 2 9" xfId="51775"/>
    <cellStyle name="ФормулаВБ 2 3 20" xfId="51776"/>
    <cellStyle name="ФормулаВБ 2 3 21" xfId="51777"/>
    <cellStyle name="ФормулаВБ 2 3 22" xfId="51778"/>
    <cellStyle name="ФормулаВБ 2 3 23" xfId="51779"/>
    <cellStyle name="ФормулаВБ 2 3 24" xfId="51780"/>
    <cellStyle name="ФормулаВБ 2 3 25" xfId="51781"/>
    <cellStyle name="ФормулаВБ 2 3 26" xfId="51782"/>
    <cellStyle name="ФормулаВБ 2 3 27" xfId="51783"/>
    <cellStyle name="ФормулаВБ 2 3 28" xfId="51784"/>
    <cellStyle name="ФормулаВБ 2 3 29" xfId="51785"/>
    <cellStyle name="ФормулаВБ 2 3 3" xfId="51786"/>
    <cellStyle name="ФормулаВБ 2 3 30" xfId="51787"/>
    <cellStyle name="ФормулаВБ 2 3 31" xfId="51788"/>
    <cellStyle name="ФормулаВБ 2 3 32" xfId="51789"/>
    <cellStyle name="ФормулаВБ 2 3 33" xfId="51790"/>
    <cellStyle name="ФормулаВБ 2 3 34" xfId="51791"/>
    <cellStyle name="ФормулаВБ 2 3 35" xfId="51792"/>
    <cellStyle name="ФормулаВБ 2 3 36" xfId="51793"/>
    <cellStyle name="ФормулаВБ 2 3 37" xfId="51794"/>
    <cellStyle name="ФормулаВБ 2 3 38" xfId="51795"/>
    <cellStyle name="ФормулаВБ 2 3 39" xfId="51796"/>
    <cellStyle name="ФормулаВБ 2 3 4" xfId="51797"/>
    <cellStyle name="ФормулаВБ 2 3 40" xfId="51798"/>
    <cellStyle name="ФормулаВБ 2 3 41" xfId="51799"/>
    <cellStyle name="ФормулаВБ 2 3 5" xfId="51800"/>
    <cellStyle name="ФормулаВБ 2 3 6" xfId="51801"/>
    <cellStyle name="ФормулаВБ 2 3 7" xfId="51802"/>
    <cellStyle name="ФормулаВБ 2 3 8" xfId="51803"/>
    <cellStyle name="ФормулаВБ 2 3 9" xfId="51804"/>
    <cellStyle name="ФормулаВБ 2 4" xfId="51805"/>
    <cellStyle name="ФормулаВБ 2 4 10" xfId="51806"/>
    <cellStyle name="ФормулаВБ 2 4 11" xfId="51807"/>
    <cellStyle name="ФормулаВБ 2 4 12" xfId="51808"/>
    <cellStyle name="ФормулаВБ 2 4 13" xfId="51809"/>
    <cellStyle name="ФормулаВБ 2 4 14" xfId="51810"/>
    <cellStyle name="ФормулаВБ 2 4 15" xfId="51811"/>
    <cellStyle name="ФормулаВБ 2 4 16" xfId="51812"/>
    <cellStyle name="ФормулаВБ 2 4 17" xfId="51813"/>
    <cellStyle name="ФормулаВБ 2 4 18" xfId="51814"/>
    <cellStyle name="ФормулаВБ 2 4 19" xfId="51815"/>
    <cellStyle name="ФормулаВБ 2 4 2" xfId="51816"/>
    <cellStyle name="ФормулаВБ 2 4 2 10" xfId="51817"/>
    <cellStyle name="ФормулаВБ 2 4 2 11" xfId="51818"/>
    <cellStyle name="ФормулаВБ 2 4 2 12" xfId="51819"/>
    <cellStyle name="ФормулаВБ 2 4 2 13" xfId="51820"/>
    <cellStyle name="ФормулаВБ 2 4 2 14" xfId="51821"/>
    <cellStyle name="ФормулаВБ 2 4 2 15" xfId="51822"/>
    <cellStyle name="ФормулаВБ 2 4 2 16" xfId="51823"/>
    <cellStyle name="ФормулаВБ 2 4 2 17" xfId="51824"/>
    <cellStyle name="ФормулаВБ 2 4 2 18" xfId="51825"/>
    <cellStyle name="ФормулаВБ 2 4 2 19" xfId="51826"/>
    <cellStyle name="ФормулаВБ 2 4 2 2" xfId="51827"/>
    <cellStyle name="ФормулаВБ 2 4 2 20" xfId="51828"/>
    <cellStyle name="ФормулаВБ 2 4 2 21" xfId="51829"/>
    <cellStyle name="ФормулаВБ 2 4 2 22" xfId="51830"/>
    <cellStyle name="ФормулаВБ 2 4 2 23" xfId="51831"/>
    <cellStyle name="ФормулаВБ 2 4 2 24" xfId="51832"/>
    <cellStyle name="ФормулаВБ 2 4 2 25" xfId="51833"/>
    <cellStyle name="ФормулаВБ 2 4 2 26" xfId="51834"/>
    <cellStyle name="ФормулаВБ 2 4 2 27" xfId="51835"/>
    <cellStyle name="ФормулаВБ 2 4 2 28" xfId="51836"/>
    <cellStyle name="ФормулаВБ 2 4 2 29" xfId="51837"/>
    <cellStyle name="ФормулаВБ 2 4 2 3" xfId="51838"/>
    <cellStyle name="ФормулаВБ 2 4 2 30" xfId="51839"/>
    <cellStyle name="ФормулаВБ 2 4 2 31" xfId="51840"/>
    <cellStyle name="ФормулаВБ 2 4 2 32" xfId="51841"/>
    <cellStyle name="ФормулаВБ 2 4 2 33" xfId="51842"/>
    <cellStyle name="ФормулаВБ 2 4 2 34" xfId="51843"/>
    <cellStyle name="ФормулаВБ 2 4 2 35" xfId="51844"/>
    <cellStyle name="ФормулаВБ 2 4 2 36" xfId="51845"/>
    <cellStyle name="ФормулаВБ 2 4 2 37" xfId="51846"/>
    <cellStyle name="ФормулаВБ 2 4 2 38" xfId="51847"/>
    <cellStyle name="ФормулаВБ 2 4 2 39" xfId="51848"/>
    <cellStyle name="ФормулаВБ 2 4 2 4" xfId="51849"/>
    <cellStyle name="ФормулаВБ 2 4 2 40" xfId="51850"/>
    <cellStyle name="ФормулаВБ 2 4 2 41" xfId="51851"/>
    <cellStyle name="ФормулаВБ 2 4 2 42" xfId="51852"/>
    <cellStyle name="ФормулаВБ 2 4 2 43" xfId="51853"/>
    <cellStyle name="ФормулаВБ 2 4 2 44" xfId="51854"/>
    <cellStyle name="ФормулаВБ 2 4 2 45" xfId="51855"/>
    <cellStyle name="ФормулаВБ 2 4 2 46" xfId="51856"/>
    <cellStyle name="ФормулаВБ 2 4 2 47" xfId="51857"/>
    <cellStyle name="ФормулаВБ 2 4 2 48" xfId="51858"/>
    <cellStyle name="ФормулаВБ 2 4 2 49" xfId="51859"/>
    <cellStyle name="ФормулаВБ 2 4 2 5" xfId="51860"/>
    <cellStyle name="ФормулаВБ 2 4 2 50" xfId="51861"/>
    <cellStyle name="ФормулаВБ 2 4 2 51" xfId="51862"/>
    <cellStyle name="ФормулаВБ 2 4 2 52" xfId="51863"/>
    <cellStyle name="ФормулаВБ 2 4 2 53" xfId="51864"/>
    <cellStyle name="ФормулаВБ 2 4 2 54" xfId="51865"/>
    <cellStyle name="ФормулаВБ 2 4 2 55" xfId="51866"/>
    <cellStyle name="ФормулаВБ 2 4 2 56" xfId="51867"/>
    <cellStyle name="ФормулаВБ 2 4 2 57" xfId="51868"/>
    <cellStyle name="ФормулаВБ 2 4 2 58" xfId="51869"/>
    <cellStyle name="ФормулаВБ 2 4 2 59" xfId="51870"/>
    <cellStyle name="ФормулаВБ 2 4 2 6" xfId="51871"/>
    <cellStyle name="ФормулаВБ 2 4 2 60" xfId="51872"/>
    <cellStyle name="ФормулаВБ 2 4 2 61" xfId="51873"/>
    <cellStyle name="ФормулаВБ 2 4 2 62" xfId="51874"/>
    <cellStyle name="ФормулаВБ 2 4 2 63" xfId="51875"/>
    <cellStyle name="ФормулаВБ 2 4 2 64" xfId="51876"/>
    <cellStyle name="ФормулаВБ 2 4 2 65" xfId="51877"/>
    <cellStyle name="ФормулаВБ 2 4 2 66" xfId="51878"/>
    <cellStyle name="ФормулаВБ 2 4 2 7" xfId="51879"/>
    <cellStyle name="ФормулаВБ 2 4 2 8" xfId="51880"/>
    <cellStyle name="ФормулаВБ 2 4 2 9" xfId="51881"/>
    <cellStyle name="ФормулаВБ 2 4 20" xfId="51882"/>
    <cellStyle name="ФормулаВБ 2 4 21" xfId="51883"/>
    <cellStyle name="ФормулаВБ 2 4 22" xfId="51884"/>
    <cellStyle name="ФормулаВБ 2 4 23" xfId="51885"/>
    <cellStyle name="ФормулаВБ 2 4 24" xfId="51886"/>
    <cellStyle name="ФормулаВБ 2 4 25" xfId="51887"/>
    <cellStyle name="ФормулаВБ 2 4 26" xfId="51888"/>
    <cellStyle name="ФормулаВБ 2 4 27" xfId="51889"/>
    <cellStyle name="ФормулаВБ 2 4 28" xfId="51890"/>
    <cellStyle name="ФормулаВБ 2 4 29" xfId="51891"/>
    <cellStyle name="ФормулаВБ 2 4 3" xfId="51892"/>
    <cellStyle name="ФормулаВБ 2 4 30" xfId="51893"/>
    <cellStyle name="ФормулаВБ 2 4 31" xfId="51894"/>
    <cellStyle name="ФормулаВБ 2 4 32" xfId="51895"/>
    <cellStyle name="ФормулаВБ 2 4 33" xfId="51896"/>
    <cellStyle name="ФормулаВБ 2 4 34" xfId="51897"/>
    <cellStyle name="ФормулаВБ 2 4 35" xfId="51898"/>
    <cellStyle name="ФормулаВБ 2 4 36" xfId="51899"/>
    <cellStyle name="ФормулаВБ 2 4 37" xfId="51900"/>
    <cellStyle name="ФормулаВБ 2 4 38" xfId="51901"/>
    <cellStyle name="ФормулаВБ 2 4 39" xfId="51902"/>
    <cellStyle name="ФормулаВБ 2 4 4" xfId="51903"/>
    <cellStyle name="ФормулаВБ 2 4 40" xfId="51904"/>
    <cellStyle name="ФормулаВБ 2 4 41" xfId="51905"/>
    <cellStyle name="ФормулаВБ 2 4 5" xfId="51906"/>
    <cellStyle name="ФормулаВБ 2 4 6" xfId="51907"/>
    <cellStyle name="ФормулаВБ 2 4 7" xfId="51908"/>
    <cellStyle name="ФормулаВБ 2 4 8" xfId="51909"/>
    <cellStyle name="ФормулаВБ 2 4 9" xfId="51910"/>
    <cellStyle name="ФормулаВБ 2 5" xfId="51911"/>
    <cellStyle name="ФормулаВБ 3" xfId="51912"/>
    <cellStyle name="ФормулаВБ 3 10" xfId="51913"/>
    <cellStyle name="ФормулаВБ 3 11" xfId="51914"/>
    <cellStyle name="ФормулаВБ 3 12" xfId="51915"/>
    <cellStyle name="ФормулаВБ 3 13" xfId="51916"/>
    <cellStyle name="ФормулаВБ 3 14" xfId="51917"/>
    <cellStyle name="ФормулаВБ 3 15" xfId="51918"/>
    <cellStyle name="ФормулаВБ 3 16" xfId="51919"/>
    <cellStyle name="ФормулаВБ 3 17" xfId="51920"/>
    <cellStyle name="ФормулаВБ 3 18" xfId="51921"/>
    <cellStyle name="ФормулаВБ 3 19" xfId="51922"/>
    <cellStyle name="ФормулаВБ 3 2" xfId="51923"/>
    <cellStyle name="ФормулаВБ 3 2 10" xfId="51924"/>
    <cellStyle name="ФормулаВБ 3 2 11" xfId="51925"/>
    <cellStyle name="ФормулаВБ 3 2 12" xfId="51926"/>
    <cellStyle name="ФормулаВБ 3 2 13" xfId="51927"/>
    <cellStyle name="ФормулаВБ 3 2 14" xfId="51928"/>
    <cellStyle name="ФормулаВБ 3 2 15" xfId="51929"/>
    <cellStyle name="ФормулаВБ 3 2 16" xfId="51930"/>
    <cellStyle name="ФормулаВБ 3 2 17" xfId="51931"/>
    <cellStyle name="ФормулаВБ 3 2 18" xfId="51932"/>
    <cellStyle name="ФормулаВБ 3 2 19" xfId="51933"/>
    <cellStyle name="ФормулаВБ 3 2 2" xfId="51934"/>
    <cellStyle name="ФормулаВБ 3 2 2 10" xfId="51935"/>
    <cellStyle name="ФормулаВБ 3 2 2 11" xfId="51936"/>
    <cellStyle name="ФормулаВБ 3 2 2 12" xfId="51937"/>
    <cellStyle name="ФормулаВБ 3 2 2 13" xfId="51938"/>
    <cellStyle name="ФормулаВБ 3 2 2 14" xfId="51939"/>
    <cellStyle name="ФормулаВБ 3 2 2 15" xfId="51940"/>
    <cellStyle name="ФормулаВБ 3 2 2 16" xfId="51941"/>
    <cellStyle name="ФормулаВБ 3 2 2 17" xfId="51942"/>
    <cellStyle name="ФормулаВБ 3 2 2 18" xfId="51943"/>
    <cellStyle name="ФормулаВБ 3 2 2 19" xfId="51944"/>
    <cellStyle name="ФормулаВБ 3 2 2 2" xfId="51945"/>
    <cellStyle name="ФормулаВБ 3 2 2 20" xfId="51946"/>
    <cellStyle name="ФормулаВБ 3 2 2 21" xfId="51947"/>
    <cellStyle name="ФормулаВБ 3 2 2 22" xfId="51948"/>
    <cellStyle name="ФормулаВБ 3 2 2 23" xfId="51949"/>
    <cellStyle name="ФормулаВБ 3 2 2 24" xfId="51950"/>
    <cellStyle name="ФормулаВБ 3 2 2 25" xfId="51951"/>
    <cellStyle name="ФормулаВБ 3 2 2 26" xfId="51952"/>
    <cellStyle name="ФормулаВБ 3 2 2 27" xfId="51953"/>
    <cellStyle name="ФормулаВБ 3 2 2 28" xfId="51954"/>
    <cellStyle name="ФормулаВБ 3 2 2 29" xfId="51955"/>
    <cellStyle name="ФормулаВБ 3 2 2 3" xfId="51956"/>
    <cellStyle name="ФормулаВБ 3 2 2 30" xfId="51957"/>
    <cellStyle name="ФормулаВБ 3 2 2 31" xfId="51958"/>
    <cellStyle name="ФормулаВБ 3 2 2 32" xfId="51959"/>
    <cellStyle name="ФормулаВБ 3 2 2 33" xfId="51960"/>
    <cellStyle name="ФормулаВБ 3 2 2 34" xfId="51961"/>
    <cellStyle name="ФормулаВБ 3 2 2 35" xfId="51962"/>
    <cellStyle name="ФормулаВБ 3 2 2 36" xfId="51963"/>
    <cellStyle name="ФормулаВБ 3 2 2 37" xfId="51964"/>
    <cellStyle name="ФормулаВБ 3 2 2 38" xfId="51965"/>
    <cellStyle name="ФормулаВБ 3 2 2 39" xfId="51966"/>
    <cellStyle name="ФормулаВБ 3 2 2 4" xfId="51967"/>
    <cellStyle name="ФормулаВБ 3 2 2 40" xfId="51968"/>
    <cellStyle name="ФормулаВБ 3 2 2 41" xfId="51969"/>
    <cellStyle name="ФормулаВБ 3 2 2 42" xfId="51970"/>
    <cellStyle name="ФормулаВБ 3 2 2 43" xfId="51971"/>
    <cellStyle name="ФормулаВБ 3 2 2 44" xfId="51972"/>
    <cellStyle name="ФормулаВБ 3 2 2 45" xfId="51973"/>
    <cellStyle name="ФормулаВБ 3 2 2 46" xfId="51974"/>
    <cellStyle name="ФормулаВБ 3 2 2 47" xfId="51975"/>
    <cellStyle name="ФормулаВБ 3 2 2 48" xfId="51976"/>
    <cellStyle name="ФормулаВБ 3 2 2 49" xfId="51977"/>
    <cellStyle name="ФормулаВБ 3 2 2 5" xfId="51978"/>
    <cellStyle name="ФормулаВБ 3 2 2 50" xfId="51979"/>
    <cellStyle name="ФормулаВБ 3 2 2 51" xfId="51980"/>
    <cellStyle name="ФормулаВБ 3 2 2 52" xfId="51981"/>
    <cellStyle name="ФормулаВБ 3 2 2 53" xfId="51982"/>
    <cellStyle name="ФормулаВБ 3 2 2 54" xfId="51983"/>
    <cellStyle name="ФормулаВБ 3 2 2 55" xfId="51984"/>
    <cellStyle name="ФормулаВБ 3 2 2 56" xfId="51985"/>
    <cellStyle name="ФормулаВБ 3 2 2 57" xfId="51986"/>
    <cellStyle name="ФормулаВБ 3 2 2 58" xfId="51987"/>
    <cellStyle name="ФормулаВБ 3 2 2 59" xfId="51988"/>
    <cellStyle name="ФормулаВБ 3 2 2 6" xfId="51989"/>
    <cellStyle name="ФормулаВБ 3 2 2 60" xfId="51990"/>
    <cellStyle name="ФормулаВБ 3 2 2 61" xfId="51991"/>
    <cellStyle name="ФормулаВБ 3 2 2 62" xfId="51992"/>
    <cellStyle name="ФормулаВБ 3 2 2 63" xfId="51993"/>
    <cellStyle name="ФормулаВБ 3 2 2 7" xfId="51994"/>
    <cellStyle name="ФормулаВБ 3 2 2 8" xfId="51995"/>
    <cellStyle name="ФормулаВБ 3 2 2 9" xfId="51996"/>
    <cellStyle name="ФормулаВБ 3 2 20" xfId="51997"/>
    <cellStyle name="ФормулаВБ 3 2 21" xfId="51998"/>
    <cellStyle name="ФормулаВБ 3 2 22" xfId="51999"/>
    <cellStyle name="ФормулаВБ 3 2 23" xfId="52000"/>
    <cellStyle name="ФормулаВБ 3 2 24" xfId="52001"/>
    <cellStyle name="ФормулаВБ 3 2 25" xfId="52002"/>
    <cellStyle name="ФормулаВБ 3 2 26" xfId="52003"/>
    <cellStyle name="ФормулаВБ 3 2 27" xfId="52004"/>
    <cellStyle name="ФормулаВБ 3 2 28" xfId="52005"/>
    <cellStyle name="ФормулаВБ 3 2 29" xfId="52006"/>
    <cellStyle name="ФормулаВБ 3 2 3" xfId="52007"/>
    <cellStyle name="ФормулаВБ 3 2 3 10" xfId="52008"/>
    <cellStyle name="ФормулаВБ 3 2 3 11" xfId="52009"/>
    <cellStyle name="ФормулаВБ 3 2 3 12" xfId="52010"/>
    <cellStyle name="ФормулаВБ 3 2 3 13" xfId="52011"/>
    <cellStyle name="ФормулаВБ 3 2 3 14" xfId="52012"/>
    <cellStyle name="ФормулаВБ 3 2 3 15" xfId="52013"/>
    <cellStyle name="ФормулаВБ 3 2 3 16" xfId="52014"/>
    <cellStyle name="ФормулаВБ 3 2 3 17" xfId="52015"/>
    <cellStyle name="ФормулаВБ 3 2 3 18" xfId="52016"/>
    <cellStyle name="ФормулаВБ 3 2 3 19" xfId="52017"/>
    <cellStyle name="ФормулаВБ 3 2 3 2" xfId="52018"/>
    <cellStyle name="ФормулаВБ 3 2 3 20" xfId="52019"/>
    <cellStyle name="ФормулаВБ 3 2 3 21" xfId="52020"/>
    <cellStyle name="ФормулаВБ 3 2 3 22" xfId="52021"/>
    <cellStyle name="ФормулаВБ 3 2 3 23" xfId="52022"/>
    <cellStyle name="ФормулаВБ 3 2 3 24" xfId="52023"/>
    <cellStyle name="ФормулаВБ 3 2 3 25" xfId="52024"/>
    <cellStyle name="ФормулаВБ 3 2 3 26" xfId="52025"/>
    <cellStyle name="ФормулаВБ 3 2 3 27" xfId="52026"/>
    <cellStyle name="ФормулаВБ 3 2 3 28" xfId="52027"/>
    <cellStyle name="ФормулаВБ 3 2 3 29" xfId="52028"/>
    <cellStyle name="ФормулаВБ 3 2 3 3" xfId="52029"/>
    <cellStyle name="ФормулаВБ 3 2 3 30" xfId="52030"/>
    <cellStyle name="ФормулаВБ 3 2 3 31" xfId="52031"/>
    <cellStyle name="ФормулаВБ 3 2 3 32" xfId="52032"/>
    <cellStyle name="ФормулаВБ 3 2 3 33" xfId="52033"/>
    <cellStyle name="ФормулаВБ 3 2 3 34" xfId="52034"/>
    <cellStyle name="ФормулаВБ 3 2 3 35" xfId="52035"/>
    <cellStyle name="ФормулаВБ 3 2 3 36" xfId="52036"/>
    <cellStyle name="ФормулаВБ 3 2 3 37" xfId="52037"/>
    <cellStyle name="ФормулаВБ 3 2 3 38" xfId="52038"/>
    <cellStyle name="ФормулаВБ 3 2 3 39" xfId="52039"/>
    <cellStyle name="ФормулаВБ 3 2 3 4" xfId="52040"/>
    <cellStyle name="ФормулаВБ 3 2 3 40" xfId="52041"/>
    <cellStyle name="ФормулаВБ 3 2 3 41" xfId="52042"/>
    <cellStyle name="ФормулаВБ 3 2 3 42" xfId="52043"/>
    <cellStyle name="ФормулаВБ 3 2 3 43" xfId="52044"/>
    <cellStyle name="ФормулаВБ 3 2 3 44" xfId="52045"/>
    <cellStyle name="ФормулаВБ 3 2 3 45" xfId="52046"/>
    <cellStyle name="ФормулаВБ 3 2 3 46" xfId="52047"/>
    <cellStyle name="ФормулаВБ 3 2 3 47" xfId="52048"/>
    <cellStyle name="ФормулаВБ 3 2 3 48" xfId="52049"/>
    <cellStyle name="ФормулаВБ 3 2 3 49" xfId="52050"/>
    <cellStyle name="ФормулаВБ 3 2 3 5" xfId="52051"/>
    <cellStyle name="ФормулаВБ 3 2 3 50" xfId="52052"/>
    <cellStyle name="ФормулаВБ 3 2 3 51" xfId="52053"/>
    <cellStyle name="ФормулаВБ 3 2 3 52" xfId="52054"/>
    <cellStyle name="ФормулаВБ 3 2 3 53" xfId="52055"/>
    <cellStyle name="ФормулаВБ 3 2 3 54" xfId="52056"/>
    <cellStyle name="ФормулаВБ 3 2 3 55" xfId="52057"/>
    <cellStyle name="ФормулаВБ 3 2 3 56" xfId="52058"/>
    <cellStyle name="ФормулаВБ 3 2 3 57" xfId="52059"/>
    <cellStyle name="ФормулаВБ 3 2 3 58" xfId="52060"/>
    <cellStyle name="ФормулаВБ 3 2 3 59" xfId="52061"/>
    <cellStyle name="ФормулаВБ 3 2 3 6" xfId="52062"/>
    <cellStyle name="ФормулаВБ 3 2 3 60" xfId="52063"/>
    <cellStyle name="ФормулаВБ 3 2 3 61" xfId="52064"/>
    <cellStyle name="ФормулаВБ 3 2 3 62" xfId="52065"/>
    <cellStyle name="ФормулаВБ 3 2 3 63" xfId="52066"/>
    <cellStyle name="ФормулаВБ 3 2 3 64" xfId="52067"/>
    <cellStyle name="ФормулаВБ 3 2 3 7" xfId="52068"/>
    <cellStyle name="ФормулаВБ 3 2 3 8" xfId="52069"/>
    <cellStyle name="ФормулаВБ 3 2 3 9" xfId="52070"/>
    <cellStyle name="ФормулаВБ 3 2 30" xfId="52071"/>
    <cellStyle name="ФормулаВБ 3 2 31" xfId="52072"/>
    <cellStyle name="ФормулаВБ 3 2 32" xfId="52073"/>
    <cellStyle name="ФормулаВБ 3 2 33" xfId="52074"/>
    <cellStyle name="ФормулаВБ 3 2 34" xfId="52075"/>
    <cellStyle name="ФормулаВБ 3 2 35" xfId="52076"/>
    <cellStyle name="ФормулаВБ 3 2 36" xfId="52077"/>
    <cellStyle name="ФормулаВБ 3 2 37" xfId="52078"/>
    <cellStyle name="ФормулаВБ 3 2 38" xfId="52079"/>
    <cellStyle name="ФормулаВБ 3 2 39" xfId="52080"/>
    <cellStyle name="ФормулаВБ 3 2 4" xfId="52081"/>
    <cellStyle name="ФормулаВБ 3 2 40" xfId="52082"/>
    <cellStyle name="ФормулаВБ 3 2 41" xfId="52083"/>
    <cellStyle name="ФормулаВБ 3 2 42" xfId="52084"/>
    <cellStyle name="ФормулаВБ 3 2 43" xfId="52085"/>
    <cellStyle name="ФормулаВБ 3 2 5" xfId="52086"/>
    <cellStyle name="ФормулаВБ 3 2 6" xfId="52087"/>
    <cellStyle name="ФормулаВБ 3 2 7" xfId="52088"/>
    <cellStyle name="ФормулаВБ 3 2 8" xfId="52089"/>
    <cellStyle name="ФормулаВБ 3 2 9" xfId="52090"/>
    <cellStyle name="ФормулаВБ 3 20" xfId="52091"/>
    <cellStyle name="ФормулаВБ 3 21" xfId="52092"/>
    <cellStyle name="ФормулаВБ 3 22" xfId="52093"/>
    <cellStyle name="ФормулаВБ 3 23" xfId="52094"/>
    <cellStyle name="ФормулаВБ 3 24" xfId="52095"/>
    <cellStyle name="ФормулаВБ 3 25" xfId="52096"/>
    <cellStyle name="ФормулаВБ 3 26" xfId="52097"/>
    <cellStyle name="ФормулаВБ 3 27" xfId="52098"/>
    <cellStyle name="ФормулаВБ 3 28" xfId="52099"/>
    <cellStyle name="ФормулаВБ 3 29" xfId="52100"/>
    <cellStyle name="ФормулаВБ 3 3" xfId="52101"/>
    <cellStyle name="ФормулаВБ 3 3 10" xfId="52102"/>
    <cellStyle name="ФормулаВБ 3 3 11" xfId="52103"/>
    <cellStyle name="ФормулаВБ 3 3 12" xfId="52104"/>
    <cellStyle name="ФормулаВБ 3 3 13" xfId="52105"/>
    <cellStyle name="ФормулаВБ 3 3 14" xfId="52106"/>
    <cellStyle name="ФормулаВБ 3 3 15" xfId="52107"/>
    <cellStyle name="ФормулаВБ 3 3 16" xfId="52108"/>
    <cellStyle name="ФормулаВБ 3 3 17" xfId="52109"/>
    <cellStyle name="ФормулаВБ 3 3 18" xfId="52110"/>
    <cellStyle name="ФормулаВБ 3 3 19" xfId="52111"/>
    <cellStyle name="ФормулаВБ 3 3 2" xfId="52112"/>
    <cellStyle name="ФормулаВБ 3 3 2 10" xfId="52113"/>
    <cellStyle name="ФормулаВБ 3 3 2 11" xfId="52114"/>
    <cellStyle name="ФормулаВБ 3 3 2 12" xfId="52115"/>
    <cellStyle name="ФормулаВБ 3 3 2 13" xfId="52116"/>
    <cellStyle name="ФормулаВБ 3 3 2 14" xfId="52117"/>
    <cellStyle name="ФормулаВБ 3 3 2 15" xfId="52118"/>
    <cellStyle name="ФормулаВБ 3 3 2 16" xfId="52119"/>
    <cellStyle name="ФормулаВБ 3 3 2 17" xfId="52120"/>
    <cellStyle name="ФормулаВБ 3 3 2 18" xfId="52121"/>
    <cellStyle name="ФормулаВБ 3 3 2 19" xfId="52122"/>
    <cellStyle name="ФормулаВБ 3 3 2 2" xfId="52123"/>
    <cellStyle name="ФормулаВБ 3 3 2 20" xfId="52124"/>
    <cellStyle name="ФормулаВБ 3 3 2 21" xfId="52125"/>
    <cellStyle name="ФормулаВБ 3 3 2 22" xfId="52126"/>
    <cellStyle name="ФормулаВБ 3 3 2 23" xfId="52127"/>
    <cellStyle name="ФормулаВБ 3 3 2 24" xfId="52128"/>
    <cellStyle name="ФормулаВБ 3 3 2 25" xfId="52129"/>
    <cellStyle name="ФормулаВБ 3 3 2 26" xfId="52130"/>
    <cellStyle name="ФормулаВБ 3 3 2 27" xfId="52131"/>
    <cellStyle name="ФормулаВБ 3 3 2 28" xfId="52132"/>
    <cellStyle name="ФормулаВБ 3 3 2 29" xfId="52133"/>
    <cellStyle name="ФормулаВБ 3 3 2 3" xfId="52134"/>
    <cellStyle name="ФормулаВБ 3 3 2 30" xfId="52135"/>
    <cellStyle name="ФормулаВБ 3 3 2 31" xfId="52136"/>
    <cellStyle name="ФормулаВБ 3 3 2 32" xfId="52137"/>
    <cellStyle name="ФормулаВБ 3 3 2 33" xfId="52138"/>
    <cellStyle name="ФормулаВБ 3 3 2 34" xfId="52139"/>
    <cellStyle name="ФормулаВБ 3 3 2 35" xfId="52140"/>
    <cellStyle name="ФормулаВБ 3 3 2 36" xfId="52141"/>
    <cellStyle name="ФормулаВБ 3 3 2 37" xfId="52142"/>
    <cellStyle name="ФормулаВБ 3 3 2 38" xfId="52143"/>
    <cellStyle name="ФормулаВБ 3 3 2 39" xfId="52144"/>
    <cellStyle name="ФормулаВБ 3 3 2 4" xfId="52145"/>
    <cellStyle name="ФормулаВБ 3 3 2 40" xfId="52146"/>
    <cellStyle name="ФормулаВБ 3 3 2 41" xfId="52147"/>
    <cellStyle name="ФормулаВБ 3 3 2 42" xfId="52148"/>
    <cellStyle name="ФормулаВБ 3 3 2 43" xfId="52149"/>
    <cellStyle name="ФормулаВБ 3 3 2 44" xfId="52150"/>
    <cellStyle name="ФормулаВБ 3 3 2 45" xfId="52151"/>
    <cellStyle name="ФормулаВБ 3 3 2 46" xfId="52152"/>
    <cellStyle name="ФормулаВБ 3 3 2 47" xfId="52153"/>
    <cellStyle name="ФормулаВБ 3 3 2 48" xfId="52154"/>
    <cellStyle name="ФормулаВБ 3 3 2 49" xfId="52155"/>
    <cellStyle name="ФормулаВБ 3 3 2 5" xfId="52156"/>
    <cellStyle name="ФормулаВБ 3 3 2 50" xfId="52157"/>
    <cellStyle name="ФормулаВБ 3 3 2 51" xfId="52158"/>
    <cellStyle name="ФормулаВБ 3 3 2 52" xfId="52159"/>
    <cellStyle name="ФормулаВБ 3 3 2 53" xfId="52160"/>
    <cellStyle name="ФормулаВБ 3 3 2 54" xfId="52161"/>
    <cellStyle name="ФормулаВБ 3 3 2 55" xfId="52162"/>
    <cellStyle name="ФормулаВБ 3 3 2 56" xfId="52163"/>
    <cellStyle name="ФормулаВБ 3 3 2 57" xfId="52164"/>
    <cellStyle name="ФормулаВБ 3 3 2 58" xfId="52165"/>
    <cellStyle name="ФормулаВБ 3 3 2 59" xfId="52166"/>
    <cellStyle name="ФормулаВБ 3 3 2 6" xfId="52167"/>
    <cellStyle name="ФормулаВБ 3 3 2 60" xfId="52168"/>
    <cellStyle name="ФормулаВБ 3 3 2 61" xfId="52169"/>
    <cellStyle name="ФормулаВБ 3 3 2 62" xfId="52170"/>
    <cellStyle name="ФормулаВБ 3 3 2 63" xfId="52171"/>
    <cellStyle name="ФормулаВБ 3 3 2 64" xfId="52172"/>
    <cellStyle name="ФормулаВБ 3 3 2 65" xfId="52173"/>
    <cellStyle name="ФормулаВБ 3 3 2 66" xfId="52174"/>
    <cellStyle name="ФормулаВБ 3 3 2 7" xfId="52175"/>
    <cellStyle name="ФормулаВБ 3 3 2 8" xfId="52176"/>
    <cellStyle name="ФормулаВБ 3 3 2 9" xfId="52177"/>
    <cellStyle name="ФормулаВБ 3 3 20" xfId="52178"/>
    <cellStyle name="ФормулаВБ 3 3 21" xfId="52179"/>
    <cellStyle name="ФормулаВБ 3 3 22" xfId="52180"/>
    <cellStyle name="ФормулаВБ 3 3 23" xfId="52181"/>
    <cellStyle name="ФормулаВБ 3 3 24" xfId="52182"/>
    <cellStyle name="ФормулаВБ 3 3 25" xfId="52183"/>
    <cellStyle name="ФормулаВБ 3 3 26" xfId="52184"/>
    <cellStyle name="ФормулаВБ 3 3 27" xfId="52185"/>
    <cellStyle name="ФормулаВБ 3 3 28" xfId="52186"/>
    <cellStyle name="ФормулаВБ 3 3 29" xfId="52187"/>
    <cellStyle name="ФормулаВБ 3 3 3" xfId="52188"/>
    <cellStyle name="ФормулаВБ 3 3 30" xfId="52189"/>
    <cellStyle name="ФормулаВБ 3 3 31" xfId="52190"/>
    <cellStyle name="ФормулаВБ 3 3 32" xfId="52191"/>
    <cellStyle name="ФормулаВБ 3 3 33" xfId="52192"/>
    <cellStyle name="ФормулаВБ 3 3 34" xfId="52193"/>
    <cellStyle name="ФормулаВБ 3 3 35" xfId="52194"/>
    <cellStyle name="ФормулаВБ 3 3 36" xfId="52195"/>
    <cellStyle name="ФормулаВБ 3 3 37" xfId="52196"/>
    <cellStyle name="ФормулаВБ 3 3 38" xfId="52197"/>
    <cellStyle name="ФормулаВБ 3 3 39" xfId="52198"/>
    <cellStyle name="ФормулаВБ 3 3 4" xfId="52199"/>
    <cellStyle name="ФормулаВБ 3 3 40" xfId="52200"/>
    <cellStyle name="ФормулаВБ 3 3 41" xfId="52201"/>
    <cellStyle name="ФормулаВБ 3 3 5" xfId="52202"/>
    <cellStyle name="ФормулаВБ 3 3 6" xfId="52203"/>
    <cellStyle name="ФормулаВБ 3 3 7" xfId="52204"/>
    <cellStyle name="ФормулаВБ 3 3 8" xfId="52205"/>
    <cellStyle name="ФормулаВБ 3 3 9" xfId="52206"/>
    <cellStyle name="ФормулаВБ 3 30" xfId="52207"/>
    <cellStyle name="ФормулаВБ 3 31" xfId="52208"/>
    <cellStyle name="ФормулаВБ 3 32" xfId="52209"/>
    <cellStyle name="ФормулаВБ 3 33" xfId="52210"/>
    <cellStyle name="ФормулаВБ 3 34" xfId="52211"/>
    <cellStyle name="ФормулаВБ 3 35" xfId="52212"/>
    <cellStyle name="ФормулаВБ 3 36" xfId="52213"/>
    <cellStyle name="ФормулаВБ 3 37" xfId="52214"/>
    <cellStyle name="ФормулаВБ 3 38" xfId="52215"/>
    <cellStyle name="ФормулаВБ 3 39" xfId="52216"/>
    <cellStyle name="ФормулаВБ 3 4" xfId="52217"/>
    <cellStyle name="ФормулаВБ 3 4 10" xfId="52218"/>
    <cellStyle name="ФормулаВБ 3 4 11" xfId="52219"/>
    <cellStyle name="ФормулаВБ 3 4 12" xfId="52220"/>
    <cellStyle name="ФормулаВБ 3 4 13" xfId="52221"/>
    <cellStyle name="ФормулаВБ 3 4 14" xfId="52222"/>
    <cellStyle name="ФормулаВБ 3 4 15" xfId="52223"/>
    <cellStyle name="ФормулаВБ 3 4 16" xfId="52224"/>
    <cellStyle name="ФормулаВБ 3 4 17" xfId="52225"/>
    <cellStyle name="ФормулаВБ 3 4 18" xfId="52226"/>
    <cellStyle name="ФормулаВБ 3 4 19" xfId="52227"/>
    <cellStyle name="ФормулаВБ 3 4 2" xfId="52228"/>
    <cellStyle name="ФормулаВБ 3 4 2 10" xfId="52229"/>
    <cellStyle name="ФормулаВБ 3 4 2 11" xfId="52230"/>
    <cellStyle name="ФормулаВБ 3 4 2 12" xfId="52231"/>
    <cellStyle name="ФормулаВБ 3 4 2 13" xfId="52232"/>
    <cellStyle name="ФормулаВБ 3 4 2 14" xfId="52233"/>
    <cellStyle name="ФормулаВБ 3 4 2 15" xfId="52234"/>
    <cellStyle name="ФормулаВБ 3 4 2 16" xfId="52235"/>
    <cellStyle name="ФормулаВБ 3 4 2 17" xfId="52236"/>
    <cellStyle name="ФормулаВБ 3 4 2 18" xfId="52237"/>
    <cellStyle name="ФормулаВБ 3 4 2 19" xfId="52238"/>
    <cellStyle name="ФормулаВБ 3 4 2 2" xfId="52239"/>
    <cellStyle name="ФормулаВБ 3 4 2 20" xfId="52240"/>
    <cellStyle name="ФормулаВБ 3 4 2 21" xfId="52241"/>
    <cellStyle name="ФормулаВБ 3 4 2 22" xfId="52242"/>
    <cellStyle name="ФормулаВБ 3 4 2 23" xfId="52243"/>
    <cellStyle name="ФормулаВБ 3 4 2 24" xfId="52244"/>
    <cellStyle name="ФормулаВБ 3 4 2 25" xfId="52245"/>
    <cellStyle name="ФормулаВБ 3 4 2 26" xfId="52246"/>
    <cellStyle name="ФормулаВБ 3 4 2 27" xfId="52247"/>
    <cellStyle name="ФормулаВБ 3 4 2 28" xfId="52248"/>
    <cellStyle name="ФормулаВБ 3 4 2 29" xfId="52249"/>
    <cellStyle name="ФормулаВБ 3 4 2 3" xfId="52250"/>
    <cellStyle name="ФормулаВБ 3 4 2 30" xfId="52251"/>
    <cellStyle name="ФормулаВБ 3 4 2 31" xfId="52252"/>
    <cellStyle name="ФормулаВБ 3 4 2 32" xfId="52253"/>
    <cellStyle name="ФормулаВБ 3 4 2 33" xfId="52254"/>
    <cellStyle name="ФормулаВБ 3 4 2 34" xfId="52255"/>
    <cellStyle name="ФормулаВБ 3 4 2 35" xfId="52256"/>
    <cellStyle name="ФормулаВБ 3 4 2 36" xfId="52257"/>
    <cellStyle name="ФормулаВБ 3 4 2 37" xfId="52258"/>
    <cellStyle name="ФормулаВБ 3 4 2 38" xfId="52259"/>
    <cellStyle name="ФормулаВБ 3 4 2 39" xfId="52260"/>
    <cellStyle name="ФормулаВБ 3 4 2 4" xfId="52261"/>
    <cellStyle name="ФормулаВБ 3 4 2 40" xfId="52262"/>
    <cellStyle name="ФормулаВБ 3 4 2 41" xfId="52263"/>
    <cellStyle name="ФормулаВБ 3 4 2 42" xfId="52264"/>
    <cellStyle name="ФормулаВБ 3 4 2 43" xfId="52265"/>
    <cellStyle name="ФормулаВБ 3 4 2 44" xfId="52266"/>
    <cellStyle name="ФормулаВБ 3 4 2 45" xfId="52267"/>
    <cellStyle name="ФормулаВБ 3 4 2 46" xfId="52268"/>
    <cellStyle name="ФормулаВБ 3 4 2 47" xfId="52269"/>
    <cellStyle name="ФормулаВБ 3 4 2 48" xfId="52270"/>
    <cellStyle name="ФормулаВБ 3 4 2 49" xfId="52271"/>
    <cellStyle name="ФормулаВБ 3 4 2 5" xfId="52272"/>
    <cellStyle name="ФормулаВБ 3 4 2 50" xfId="52273"/>
    <cellStyle name="ФормулаВБ 3 4 2 51" xfId="52274"/>
    <cellStyle name="ФормулаВБ 3 4 2 52" xfId="52275"/>
    <cellStyle name="ФормулаВБ 3 4 2 53" xfId="52276"/>
    <cellStyle name="ФормулаВБ 3 4 2 54" xfId="52277"/>
    <cellStyle name="ФормулаВБ 3 4 2 55" xfId="52278"/>
    <cellStyle name="ФормулаВБ 3 4 2 56" xfId="52279"/>
    <cellStyle name="ФормулаВБ 3 4 2 57" xfId="52280"/>
    <cellStyle name="ФормулаВБ 3 4 2 58" xfId="52281"/>
    <cellStyle name="ФормулаВБ 3 4 2 59" xfId="52282"/>
    <cellStyle name="ФормулаВБ 3 4 2 6" xfId="52283"/>
    <cellStyle name="ФормулаВБ 3 4 2 60" xfId="52284"/>
    <cellStyle name="ФормулаВБ 3 4 2 61" xfId="52285"/>
    <cellStyle name="ФормулаВБ 3 4 2 62" xfId="52286"/>
    <cellStyle name="ФормулаВБ 3 4 2 63" xfId="52287"/>
    <cellStyle name="ФормулаВБ 3 4 2 64" xfId="52288"/>
    <cellStyle name="ФормулаВБ 3 4 2 65" xfId="52289"/>
    <cellStyle name="ФормулаВБ 3 4 2 66" xfId="52290"/>
    <cellStyle name="ФормулаВБ 3 4 2 7" xfId="52291"/>
    <cellStyle name="ФормулаВБ 3 4 2 8" xfId="52292"/>
    <cellStyle name="ФормулаВБ 3 4 2 9" xfId="52293"/>
    <cellStyle name="ФормулаВБ 3 4 20" xfId="52294"/>
    <cellStyle name="ФормулаВБ 3 4 21" xfId="52295"/>
    <cellStyle name="ФормулаВБ 3 4 22" xfId="52296"/>
    <cellStyle name="ФормулаВБ 3 4 23" xfId="52297"/>
    <cellStyle name="ФормулаВБ 3 4 24" xfId="52298"/>
    <cellStyle name="ФормулаВБ 3 4 25" xfId="52299"/>
    <cellStyle name="ФормулаВБ 3 4 26" xfId="52300"/>
    <cellStyle name="ФормулаВБ 3 4 27" xfId="52301"/>
    <cellStyle name="ФормулаВБ 3 4 28" xfId="52302"/>
    <cellStyle name="ФормулаВБ 3 4 29" xfId="52303"/>
    <cellStyle name="ФормулаВБ 3 4 3" xfId="52304"/>
    <cellStyle name="ФормулаВБ 3 4 30" xfId="52305"/>
    <cellStyle name="ФормулаВБ 3 4 31" xfId="52306"/>
    <cellStyle name="ФормулаВБ 3 4 32" xfId="52307"/>
    <cellStyle name="ФормулаВБ 3 4 33" xfId="52308"/>
    <cellStyle name="ФормулаВБ 3 4 34" xfId="52309"/>
    <cellStyle name="ФормулаВБ 3 4 35" xfId="52310"/>
    <cellStyle name="ФормулаВБ 3 4 36" xfId="52311"/>
    <cellStyle name="ФормулаВБ 3 4 37" xfId="52312"/>
    <cellStyle name="ФормулаВБ 3 4 38" xfId="52313"/>
    <cellStyle name="ФормулаВБ 3 4 39" xfId="52314"/>
    <cellStyle name="ФормулаВБ 3 4 4" xfId="52315"/>
    <cellStyle name="ФормулаВБ 3 4 40" xfId="52316"/>
    <cellStyle name="ФормулаВБ 3 4 41" xfId="52317"/>
    <cellStyle name="ФормулаВБ 3 4 5" xfId="52318"/>
    <cellStyle name="ФормулаВБ 3 4 6" xfId="52319"/>
    <cellStyle name="ФормулаВБ 3 4 7" xfId="52320"/>
    <cellStyle name="ФормулаВБ 3 4 8" xfId="52321"/>
    <cellStyle name="ФормулаВБ 3 4 9" xfId="52322"/>
    <cellStyle name="ФормулаВБ 3 40" xfId="52323"/>
    <cellStyle name="ФормулаВБ 3 41" xfId="52324"/>
    <cellStyle name="ФормулаВБ 3 42" xfId="52325"/>
    <cellStyle name="ФормулаВБ 3 43" xfId="52326"/>
    <cellStyle name="ФормулаВБ 3 44" xfId="52327"/>
    <cellStyle name="ФормулаВБ 3 45" xfId="52328"/>
    <cellStyle name="ФормулаВБ 3 46" xfId="52329"/>
    <cellStyle name="ФормулаВБ 3 5" xfId="52330"/>
    <cellStyle name="ФормулаВБ 3 5 10" xfId="52331"/>
    <cellStyle name="ФормулаВБ 3 5 11" xfId="52332"/>
    <cellStyle name="ФормулаВБ 3 5 12" xfId="52333"/>
    <cellStyle name="ФормулаВБ 3 5 13" xfId="52334"/>
    <cellStyle name="ФормулаВБ 3 5 14" xfId="52335"/>
    <cellStyle name="ФормулаВБ 3 5 15" xfId="52336"/>
    <cellStyle name="ФормулаВБ 3 5 16" xfId="52337"/>
    <cellStyle name="ФормулаВБ 3 5 17" xfId="52338"/>
    <cellStyle name="ФормулаВБ 3 5 18" xfId="52339"/>
    <cellStyle name="ФормулаВБ 3 5 19" xfId="52340"/>
    <cellStyle name="ФормулаВБ 3 5 2" xfId="52341"/>
    <cellStyle name="ФормулаВБ 3 5 20" xfId="52342"/>
    <cellStyle name="ФормулаВБ 3 5 21" xfId="52343"/>
    <cellStyle name="ФормулаВБ 3 5 22" xfId="52344"/>
    <cellStyle name="ФормулаВБ 3 5 23" xfId="52345"/>
    <cellStyle name="ФормулаВБ 3 5 24" xfId="52346"/>
    <cellStyle name="ФормулаВБ 3 5 25" xfId="52347"/>
    <cellStyle name="ФормулаВБ 3 5 26" xfId="52348"/>
    <cellStyle name="ФормулаВБ 3 5 27" xfId="52349"/>
    <cellStyle name="ФормулаВБ 3 5 28" xfId="52350"/>
    <cellStyle name="ФормулаВБ 3 5 29" xfId="52351"/>
    <cellStyle name="ФормулаВБ 3 5 3" xfId="52352"/>
    <cellStyle name="ФормулаВБ 3 5 30" xfId="52353"/>
    <cellStyle name="ФормулаВБ 3 5 31" xfId="52354"/>
    <cellStyle name="ФормулаВБ 3 5 32" xfId="52355"/>
    <cellStyle name="ФормулаВБ 3 5 33" xfId="52356"/>
    <cellStyle name="ФормулаВБ 3 5 34" xfId="52357"/>
    <cellStyle name="ФормулаВБ 3 5 35" xfId="52358"/>
    <cellStyle name="ФормулаВБ 3 5 36" xfId="52359"/>
    <cellStyle name="ФормулаВБ 3 5 37" xfId="52360"/>
    <cellStyle name="ФормулаВБ 3 5 38" xfId="52361"/>
    <cellStyle name="ФормулаВБ 3 5 39" xfId="52362"/>
    <cellStyle name="ФормулаВБ 3 5 4" xfId="52363"/>
    <cellStyle name="ФормулаВБ 3 5 40" xfId="52364"/>
    <cellStyle name="ФормулаВБ 3 5 41" xfId="52365"/>
    <cellStyle name="ФормулаВБ 3 5 42" xfId="52366"/>
    <cellStyle name="ФормулаВБ 3 5 43" xfId="52367"/>
    <cellStyle name="ФормулаВБ 3 5 44" xfId="52368"/>
    <cellStyle name="ФормулаВБ 3 5 45" xfId="52369"/>
    <cellStyle name="ФормулаВБ 3 5 46" xfId="52370"/>
    <cellStyle name="ФормулаВБ 3 5 47" xfId="52371"/>
    <cellStyle name="ФормулаВБ 3 5 48" xfId="52372"/>
    <cellStyle name="ФормулаВБ 3 5 49" xfId="52373"/>
    <cellStyle name="ФормулаВБ 3 5 5" xfId="52374"/>
    <cellStyle name="ФормулаВБ 3 5 50" xfId="52375"/>
    <cellStyle name="ФормулаВБ 3 5 51" xfId="52376"/>
    <cellStyle name="ФормулаВБ 3 5 52" xfId="52377"/>
    <cellStyle name="ФормулаВБ 3 5 53" xfId="52378"/>
    <cellStyle name="ФормулаВБ 3 5 54" xfId="52379"/>
    <cellStyle name="ФормулаВБ 3 5 55" xfId="52380"/>
    <cellStyle name="ФормулаВБ 3 5 56" xfId="52381"/>
    <cellStyle name="ФормулаВБ 3 5 57" xfId="52382"/>
    <cellStyle name="ФормулаВБ 3 5 58" xfId="52383"/>
    <cellStyle name="ФормулаВБ 3 5 59" xfId="52384"/>
    <cellStyle name="ФормулаВБ 3 5 6" xfId="52385"/>
    <cellStyle name="ФормулаВБ 3 5 60" xfId="52386"/>
    <cellStyle name="ФормулаВБ 3 5 61" xfId="52387"/>
    <cellStyle name="ФормулаВБ 3 5 62" xfId="52388"/>
    <cellStyle name="ФормулаВБ 3 5 63" xfId="52389"/>
    <cellStyle name="ФормулаВБ 3 5 7" xfId="52390"/>
    <cellStyle name="ФормулаВБ 3 5 8" xfId="52391"/>
    <cellStyle name="ФормулаВБ 3 5 9" xfId="52392"/>
    <cellStyle name="ФормулаВБ 3 6" xfId="52393"/>
    <cellStyle name="ФормулаВБ 3 7" xfId="52394"/>
    <cellStyle name="ФормулаВБ 3 8" xfId="52395"/>
    <cellStyle name="ФормулаВБ 3 9" xfId="52396"/>
    <cellStyle name="ФормулаВБ 4" xfId="52397"/>
    <cellStyle name="ФормулаВБ 4 10" xfId="52398"/>
    <cellStyle name="ФормулаВБ 4 11" xfId="52399"/>
    <cellStyle name="ФормулаВБ 4 12" xfId="52400"/>
    <cellStyle name="ФормулаВБ 4 13" xfId="52401"/>
    <cellStyle name="ФормулаВБ 4 14" xfId="52402"/>
    <cellStyle name="ФормулаВБ 4 15" xfId="52403"/>
    <cellStyle name="ФормулаВБ 4 16" xfId="52404"/>
    <cellStyle name="ФормулаВБ 4 17" xfId="52405"/>
    <cellStyle name="ФормулаВБ 4 18" xfId="52406"/>
    <cellStyle name="ФормулаВБ 4 19" xfId="52407"/>
    <cellStyle name="ФормулаВБ 4 2" xfId="52408"/>
    <cellStyle name="ФормулаВБ 4 2 10" xfId="52409"/>
    <cellStyle name="ФормулаВБ 4 2 11" xfId="52410"/>
    <cellStyle name="ФормулаВБ 4 2 12" xfId="52411"/>
    <cellStyle name="ФормулаВБ 4 2 13" xfId="52412"/>
    <cellStyle name="ФормулаВБ 4 2 14" xfId="52413"/>
    <cellStyle name="ФормулаВБ 4 2 15" xfId="52414"/>
    <cellStyle name="ФормулаВБ 4 2 16" xfId="52415"/>
    <cellStyle name="ФормулаВБ 4 2 17" xfId="52416"/>
    <cellStyle name="ФормулаВБ 4 2 18" xfId="52417"/>
    <cellStyle name="ФормулаВБ 4 2 19" xfId="52418"/>
    <cellStyle name="ФормулаВБ 4 2 2" xfId="52419"/>
    <cellStyle name="ФормулаВБ 4 2 20" xfId="52420"/>
    <cellStyle name="ФормулаВБ 4 2 21" xfId="52421"/>
    <cellStyle name="ФормулаВБ 4 2 22" xfId="52422"/>
    <cellStyle name="ФормулаВБ 4 2 23" xfId="52423"/>
    <cellStyle name="ФормулаВБ 4 2 24" xfId="52424"/>
    <cellStyle name="ФормулаВБ 4 2 25" xfId="52425"/>
    <cellStyle name="ФормулаВБ 4 2 26" xfId="52426"/>
    <cellStyle name="ФормулаВБ 4 2 27" xfId="52427"/>
    <cellStyle name="ФормулаВБ 4 2 28" xfId="52428"/>
    <cellStyle name="ФормулаВБ 4 2 29" xfId="52429"/>
    <cellStyle name="ФормулаВБ 4 2 3" xfId="52430"/>
    <cellStyle name="ФормулаВБ 4 2 30" xfId="52431"/>
    <cellStyle name="ФормулаВБ 4 2 31" xfId="52432"/>
    <cellStyle name="ФормулаВБ 4 2 32" xfId="52433"/>
    <cellStyle name="ФормулаВБ 4 2 33" xfId="52434"/>
    <cellStyle name="ФормулаВБ 4 2 34" xfId="52435"/>
    <cellStyle name="ФормулаВБ 4 2 35" xfId="52436"/>
    <cellStyle name="ФормулаВБ 4 2 36" xfId="52437"/>
    <cellStyle name="ФормулаВБ 4 2 37" xfId="52438"/>
    <cellStyle name="ФормулаВБ 4 2 38" xfId="52439"/>
    <cellStyle name="ФормулаВБ 4 2 39" xfId="52440"/>
    <cellStyle name="ФормулаВБ 4 2 4" xfId="52441"/>
    <cellStyle name="ФормулаВБ 4 2 40" xfId="52442"/>
    <cellStyle name="ФормулаВБ 4 2 41" xfId="52443"/>
    <cellStyle name="ФормулаВБ 4 2 42" xfId="52444"/>
    <cellStyle name="ФормулаВБ 4 2 43" xfId="52445"/>
    <cellStyle name="ФормулаВБ 4 2 44" xfId="52446"/>
    <cellStyle name="ФормулаВБ 4 2 45" xfId="52447"/>
    <cellStyle name="ФормулаВБ 4 2 46" xfId="52448"/>
    <cellStyle name="ФормулаВБ 4 2 47" xfId="52449"/>
    <cellStyle name="ФормулаВБ 4 2 48" xfId="52450"/>
    <cellStyle name="ФормулаВБ 4 2 49" xfId="52451"/>
    <cellStyle name="ФормулаВБ 4 2 5" xfId="52452"/>
    <cellStyle name="ФормулаВБ 4 2 50" xfId="52453"/>
    <cellStyle name="ФормулаВБ 4 2 51" xfId="52454"/>
    <cellStyle name="ФормулаВБ 4 2 52" xfId="52455"/>
    <cellStyle name="ФормулаВБ 4 2 53" xfId="52456"/>
    <cellStyle name="ФормулаВБ 4 2 54" xfId="52457"/>
    <cellStyle name="ФормулаВБ 4 2 55" xfId="52458"/>
    <cellStyle name="ФормулаВБ 4 2 56" xfId="52459"/>
    <cellStyle name="ФормулаВБ 4 2 57" xfId="52460"/>
    <cellStyle name="ФормулаВБ 4 2 58" xfId="52461"/>
    <cellStyle name="ФормулаВБ 4 2 59" xfId="52462"/>
    <cellStyle name="ФормулаВБ 4 2 6" xfId="52463"/>
    <cellStyle name="ФормулаВБ 4 2 60" xfId="52464"/>
    <cellStyle name="ФормулаВБ 4 2 61" xfId="52465"/>
    <cellStyle name="ФормулаВБ 4 2 62" xfId="52466"/>
    <cellStyle name="ФормулаВБ 4 2 63" xfId="52467"/>
    <cellStyle name="ФормулаВБ 4 2 64" xfId="52468"/>
    <cellStyle name="ФормулаВБ 4 2 65" xfId="52469"/>
    <cellStyle name="ФормулаВБ 4 2 66" xfId="52470"/>
    <cellStyle name="ФормулаВБ 4 2 7" xfId="52471"/>
    <cellStyle name="ФормулаВБ 4 2 8" xfId="52472"/>
    <cellStyle name="ФормулаВБ 4 2 9" xfId="52473"/>
    <cellStyle name="ФормулаВБ 4 20" xfId="52474"/>
    <cellStyle name="ФормулаВБ 4 21" xfId="52475"/>
    <cellStyle name="ФормулаВБ 4 22" xfId="52476"/>
    <cellStyle name="ФормулаВБ 4 23" xfId="52477"/>
    <cellStyle name="ФормулаВБ 4 24" xfId="52478"/>
    <cellStyle name="ФормулаВБ 4 25" xfId="52479"/>
    <cellStyle name="ФормулаВБ 4 26" xfId="52480"/>
    <cellStyle name="ФормулаВБ 4 27" xfId="52481"/>
    <cellStyle name="ФормулаВБ 4 28" xfId="52482"/>
    <cellStyle name="ФормулаВБ 4 29" xfId="52483"/>
    <cellStyle name="ФормулаВБ 4 3" xfId="52484"/>
    <cellStyle name="ФормулаВБ 4 30" xfId="52485"/>
    <cellStyle name="ФормулаВБ 4 31" xfId="52486"/>
    <cellStyle name="ФормулаВБ 4 32" xfId="52487"/>
    <cellStyle name="ФормулаВБ 4 33" xfId="52488"/>
    <cellStyle name="ФормулаВБ 4 34" xfId="52489"/>
    <cellStyle name="ФормулаВБ 4 35" xfId="52490"/>
    <cellStyle name="ФормулаВБ 4 36" xfId="52491"/>
    <cellStyle name="ФормулаВБ 4 37" xfId="52492"/>
    <cellStyle name="ФормулаВБ 4 38" xfId="52493"/>
    <cellStyle name="ФормулаВБ 4 39" xfId="52494"/>
    <cellStyle name="ФормулаВБ 4 4" xfId="52495"/>
    <cellStyle name="ФормулаВБ 4 40" xfId="52496"/>
    <cellStyle name="ФормулаВБ 4 41" xfId="52497"/>
    <cellStyle name="ФормулаВБ 4 42" xfId="52498"/>
    <cellStyle name="ФормулаВБ 4 5" xfId="52499"/>
    <cellStyle name="ФормулаВБ 4 6" xfId="52500"/>
    <cellStyle name="ФормулаВБ 4 7" xfId="52501"/>
    <cellStyle name="ФормулаВБ 4 8" xfId="52502"/>
    <cellStyle name="ФормулаВБ 4 9" xfId="52503"/>
    <cellStyle name="ФормулаВБ 5" xfId="52504"/>
    <cellStyle name="ФормулаВБ 5 10" xfId="52505"/>
    <cellStyle name="ФормулаВБ 5 11" xfId="52506"/>
    <cellStyle name="ФормулаВБ 5 12" xfId="52507"/>
    <cellStyle name="ФормулаВБ 5 13" xfId="52508"/>
    <cellStyle name="ФормулаВБ 5 14" xfId="52509"/>
    <cellStyle name="ФормулаВБ 5 15" xfId="52510"/>
    <cellStyle name="ФормулаВБ 5 16" xfId="52511"/>
    <cellStyle name="ФормулаВБ 5 17" xfId="52512"/>
    <cellStyle name="ФормулаВБ 5 18" xfId="52513"/>
    <cellStyle name="ФормулаВБ 5 19" xfId="52514"/>
    <cellStyle name="ФормулаВБ 5 2" xfId="52515"/>
    <cellStyle name="ФормулаВБ 5 2 10" xfId="52516"/>
    <cellStyle name="ФормулаВБ 5 2 11" xfId="52517"/>
    <cellStyle name="ФормулаВБ 5 2 12" xfId="52518"/>
    <cellStyle name="ФормулаВБ 5 2 13" xfId="52519"/>
    <cellStyle name="ФормулаВБ 5 2 14" xfId="52520"/>
    <cellStyle name="ФормулаВБ 5 2 15" xfId="52521"/>
    <cellStyle name="ФормулаВБ 5 2 16" xfId="52522"/>
    <cellStyle name="ФормулаВБ 5 2 17" xfId="52523"/>
    <cellStyle name="ФормулаВБ 5 2 18" xfId="52524"/>
    <cellStyle name="ФормулаВБ 5 2 19" xfId="52525"/>
    <cellStyle name="ФормулаВБ 5 2 2" xfId="52526"/>
    <cellStyle name="ФормулаВБ 5 2 20" xfId="52527"/>
    <cellStyle name="ФормулаВБ 5 2 21" xfId="52528"/>
    <cellStyle name="ФормулаВБ 5 2 22" xfId="52529"/>
    <cellStyle name="ФормулаВБ 5 2 23" xfId="52530"/>
    <cellStyle name="ФормулаВБ 5 2 24" xfId="52531"/>
    <cellStyle name="ФормулаВБ 5 2 25" xfId="52532"/>
    <cellStyle name="ФормулаВБ 5 2 26" xfId="52533"/>
    <cellStyle name="ФормулаВБ 5 2 27" xfId="52534"/>
    <cellStyle name="ФормулаВБ 5 2 28" xfId="52535"/>
    <cellStyle name="ФормулаВБ 5 2 29" xfId="52536"/>
    <cellStyle name="ФормулаВБ 5 2 3" xfId="52537"/>
    <cellStyle name="ФормулаВБ 5 2 30" xfId="52538"/>
    <cellStyle name="ФормулаВБ 5 2 31" xfId="52539"/>
    <cellStyle name="ФормулаВБ 5 2 32" xfId="52540"/>
    <cellStyle name="ФормулаВБ 5 2 33" xfId="52541"/>
    <cellStyle name="ФормулаВБ 5 2 34" xfId="52542"/>
    <cellStyle name="ФормулаВБ 5 2 35" xfId="52543"/>
    <cellStyle name="ФормулаВБ 5 2 36" xfId="52544"/>
    <cellStyle name="ФормулаВБ 5 2 37" xfId="52545"/>
    <cellStyle name="ФормулаВБ 5 2 38" xfId="52546"/>
    <cellStyle name="ФормулаВБ 5 2 39" xfId="52547"/>
    <cellStyle name="ФормулаВБ 5 2 4" xfId="52548"/>
    <cellStyle name="ФормулаВБ 5 2 40" xfId="52549"/>
    <cellStyle name="ФормулаВБ 5 2 41" xfId="52550"/>
    <cellStyle name="ФормулаВБ 5 2 42" xfId="52551"/>
    <cellStyle name="ФормулаВБ 5 2 43" xfId="52552"/>
    <cellStyle name="ФормулаВБ 5 2 44" xfId="52553"/>
    <cellStyle name="ФормулаВБ 5 2 45" xfId="52554"/>
    <cellStyle name="ФормулаВБ 5 2 46" xfId="52555"/>
    <cellStyle name="ФормулаВБ 5 2 47" xfId="52556"/>
    <cellStyle name="ФормулаВБ 5 2 48" xfId="52557"/>
    <cellStyle name="ФормулаВБ 5 2 49" xfId="52558"/>
    <cellStyle name="ФормулаВБ 5 2 5" xfId="52559"/>
    <cellStyle name="ФормулаВБ 5 2 50" xfId="52560"/>
    <cellStyle name="ФормулаВБ 5 2 51" xfId="52561"/>
    <cellStyle name="ФормулаВБ 5 2 52" xfId="52562"/>
    <cellStyle name="ФормулаВБ 5 2 53" xfId="52563"/>
    <cellStyle name="ФормулаВБ 5 2 54" xfId="52564"/>
    <cellStyle name="ФормулаВБ 5 2 55" xfId="52565"/>
    <cellStyle name="ФормулаВБ 5 2 56" xfId="52566"/>
    <cellStyle name="ФормулаВБ 5 2 57" xfId="52567"/>
    <cellStyle name="ФормулаВБ 5 2 58" xfId="52568"/>
    <cellStyle name="ФормулаВБ 5 2 59" xfId="52569"/>
    <cellStyle name="ФормулаВБ 5 2 6" xfId="52570"/>
    <cellStyle name="ФормулаВБ 5 2 60" xfId="52571"/>
    <cellStyle name="ФормулаВБ 5 2 61" xfId="52572"/>
    <cellStyle name="ФормулаВБ 5 2 62" xfId="52573"/>
    <cellStyle name="ФормулаВБ 5 2 63" xfId="52574"/>
    <cellStyle name="ФормулаВБ 5 2 64" xfId="52575"/>
    <cellStyle name="ФормулаВБ 5 2 65" xfId="52576"/>
    <cellStyle name="ФормулаВБ 5 2 66" xfId="52577"/>
    <cellStyle name="ФормулаВБ 5 2 7" xfId="52578"/>
    <cellStyle name="ФормулаВБ 5 2 8" xfId="52579"/>
    <cellStyle name="ФормулаВБ 5 2 9" xfId="52580"/>
    <cellStyle name="ФормулаВБ 5 20" xfId="52581"/>
    <cellStyle name="ФормулаВБ 5 21" xfId="52582"/>
    <cellStyle name="ФормулаВБ 5 22" xfId="52583"/>
    <cellStyle name="ФормулаВБ 5 23" xfId="52584"/>
    <cellStyle name="ФормулаВБ 5 24" xfId="52585"/>
    <cellStyle name="ФормулаВБ 5 25" xfId="52586"/>
    <cellStyle name="ФормулаВБ 5 26" xfId="52587"/>
    <cellStyle name="ФормулаВБ 5 27" xfId="52588"/>
    <cellStyle name="ФормулаВБ 5 28" xfId="52589"/>
    <cellStyle name="ФормулаВБ 5 29" xfId="52590"/>
    <cellStyle name="ФормулаВБ 5 3" xfId="52591"/>
    <cellStyle name="ФормулаВБ 5 30" xfId="52592"/>
    <cellStyle name="ФормулаВБ 5 31" xfId="52593"/>
    <cellStyle name="ФормулаВБ 5 32" xfId="52594"/>
    <cellStyle name="ФормулаВБ 5 33" xfId="52595"/>
    <cellStyle name="ФормулаВБ 5 34" xfId="52596"/>
    <cellStyle name="ФормулаВБ 5 35" xfId="52597"/>
    <cellStyle name="ФормулаВБ 5 36" xfId="52598"/>
    <cellStyle name="ФормулаВБ 5 37" xfId="52599"/>
    <cellStyle name="ФормулаВБ 5 38" xfId="52600"/>
    <cellStyle name="ФормулаВБ 5 39" xfId="52601"/>
    <cellStyle name="ФормулаВБ 5 4" xfId="52602"/>
    <cellStyle name="ФормулаВБ 5 40" xfId="52603"/>
    <cellStyle name="ФормулаВБ 5 41" xfId="52604"/>
    <cellStyle name="ФормулаВБ 5 42" xfId="52605"/>
    <cellStyle name="ФормулаВБ 5 5" xfId="52606"/>
    <cellStyle name="ФормулаВБ 5 6" xfId="52607"/>
    <cellStyle name="ФормулаВБ 5 7" xfId="52608"/>
    <cellStyle name="ФормулаВБ 5 8" xfId="52609"/>
    <cellStyle name="ФормулаВБ 5 9" xfId="52610"/>
    <cellStyle name="ФормулаВБ 6" xfId="52611"/>
    <cellStyle name="ФормулаВБ 7" xfId="52612"/>
    <cellStyle name="ФормулаВБ 8" xfId="52613"/>
    <cellStyle name="ФормулаВБ_Мониторинг инвестиций" xfId="52614"/>
    <cellStyle name="ФормулаНаКонтроль" xfId="52615"/>
    <cellStyle name="ФормулаНаКонтроль 10" xfId="52616"/>
    <cellStyle name="ФормулаНаКонтроль 11" xfId="52617"/>
    <cellStyle name="ФормулаНаКонтроль 12" xfId="52618"/>
    <cellStyle name="ФормулаНаКонтроль 2" xfId="52619"/>
    <cellStyle name="ФормулаНаКонтроль 2 10" xfId="52620"/>
    <cellStyle name="ФормулаНаКонтроль 2 11" xfId="52621"/>
    <cellStyle name="ФормулаНаКонтроль 2 2" xfId="52622"/>
    <cellStyle name="ФормулаНаКонтроль 2 2 2" xfId="52623"/>
    <cellStyle name="ФормулаНаКонтроль 2 2 2 2" xfId="52624"/>
    <cellStyle name="ФормулаНаКонтроль 2 2 2 3" xfId="52625"/>
    <cellStyle name="ФормулаНаКонтроль 2 2 2 4" xfId="52626"/>
    <cellStyle name="ФормулаНаКонтроль 2 2 3" xfId="52627"/>
    <cellStyle name="ФормулаНаКонтроль 2 2 4" xfId="52628"/>
    <cellStyle name="ФормулаНаКонтроль 2 2 5" xfId="52629"/>
    <cellStyle name="ФормулаНаКонтроль 2 2 6" xfId="52630"/>
    <cellStyle name="ФормулаНаКонтроль 2 2 7" xfId="52631"/>
    <cellStyle name="ФормулаНаКонтроль 2 2 8" xfId="52632"/>
    <cellStyle name="ФормулаНаКонтроль 2 3" xfId="52633"/>
    <cellStyle name="ФормулаНаКонтроль 2 3 2" xfId="52634"/>
    <cellStyle name="ФормулаНаКонтроль 2 3 2 2" xfId="52635"/>
    <cellStyle name="ФормулаНаКонтроль 2 3 2 3" xfId="52636"/>
    <cellStyle name="ФормулаНаКонтроль 2 3 2 4" xfId="52637"/>
    <cellStyle name="ФормулаНаКонтроль 2 3 3" xfId="52638"/>
    <cellStyle name="ФормулаНаКонтроль 2 3 4" xfId="52639"/>
    <cellStyle name="ФормулаНаКонтроль 2 3 5" xfId="52640"/>
    <cellStyle name="ФормулаНаКонтроль 2 3 6" xfId="52641"/>
    <cellStyle name="ФормулаНаКонтроль 2 4" xfId="52642"/>
    <cellStyle name="ФормулаНаКонтроль 2 4 2" xfId="52643"/>
    <cellStyle name="ФормулаНаКонтроль 2 4 2 2" xfId="52644"/>
    <cellStyle name="ФормулаНаКонтроль 2 4 2 3" xfId="52645"/>
    <cellStyle name="ФормулаНаКонтроль 2 4 2 4" xfId="52646"/>
    <cellStyle name="ФормулаНаКонтроль 2 4 3" xfId="52647"/>
    <cellStyle name="ФормулаНаКонтроль 2 4 4" xfId="52648"/>
    <cellStyle name="ФормулаНаКонтроль 2 4 5" xfId="52649"/>
    <cellStyle name="ФормулаНаКонтроль 2 5" xfId="52650"/>
    <cellStyle name="ФормулаНаКонтроль 2 5 2" xfId="52651"/>
    <cellStyle name="ФормулаНаКонтроль 2 5 2 2" xfId="52652"/>
    <cellStyle name="ФормулаНаКонтроль 2 5 2 3" xfId="52653"/>
    <cellStyle name="ФормулаНаКонтроль 2 5 2 4" xfId="52654"/>
    <cellStyle name="ФормулаНаКонтроль 2 5 3" xfId="52655"/>
    <cellStyle name="ФормулаНаКонтроль 2 5 4" xfId="52656"/>
    <cellStyle name="ФормулаНаКонтроль 2 5 5" xfId="52657"/>
    <cellStyle name="ФормулаНаКонтроль 2 6" xfId="52658"/>
    <cellStyle name="ФормулаНаКонтроль 2 6 2" xfId="52659"/>
    <cellStyle name="ФормулаНаКонтроль 2 6 2 2" xfId="52660"/>
    <cellStyle name="ФормулаНаКонтроль 2 6 2 3" xfId="52661"/>
    <cellStyle name="ФормулаНаКонтроль 2 6 2 4" xfId="52662"/>
    <cellStyle name="ФормулаНаКонтроль 2 6 3" xfId="52663"/>
    <cellStyle name="ФормулаНаКонтроль 2 6 4" xfId="52664"/>
    <cellStyle name="ФормулаНаКонтроль 2 6 5" xfId="52665"/>
    <cellStyle name="ФормулаНаКонтроль 2 7" xfId="52666"/>
    <cellStyle name="ФормулаНаКонтроль 2 7 2" xfId="52667"/>
    <cellStyle name="ФормулаНаКонтроль 2 7 2 2" xfId="52668"/>
    <cellStyle name="ФормулаНаКонтроль 2 7 2 3" xfId="52669"/>
    <cellStyle name="ФормулаНаКонтроль 2 7 2 4" xfId="52670"/>
    <cellStyle name="ФормулаНаКонтроль 2 7 3" xfId="52671"/>
    <cellStyle name="ФормулаНаКонтроль 2 7 4" xfId="52672"/>
    <cellStyle name="ФормулаНаКонтроль 2 7 5" xfId="52673"/>
    <cellStyle name="ФормулаНаКонтроль 2 8" xfId="52674"/>
    <cellStyle name="ФормулаНаКонтроль 2 8 2" xfId="52675"/>
    <cellStyle name="ФормулаНаКонтроль 2 8 3" xfId="52676"/>
    <cellStyle name="ФормулаНаКонтроль 2 8 4" xfId="52677"/>
    <cellStyle name="ФормулаНаКонтроль 2 9" xfId="52678"/>
    <cellStyle name="ФормулаНаКонтроль 3" xfId="52679"/>
    <cellStyle name="ФормулаНаКонтроль 3 2" xfId="52680"/>
    <cellStyle name="ФормулаНаКонтроль 3 3" xfId="52681"/>
    <cellStyle name="ФормулаНаКонтроль 3 4" xfId="52682"/>
    <cellStyle name="ФормулаНаКонтроль 3 5" xfId="52683"/>
    <cellStyle name="ФормулаНаКонтроль 3 6" xfId="52684"/>
    <cellStyle name="ФормулаНаКонтроль 3 7" xfId="52685"/>
    <cellStyle name="ФормулаНаКонтроль 3 8" xfId="52686"/>
    <cellStyle name="ФормулаНаКонтроль 4" xfId="52687"/>
    <cellStyle name="ФормулаНаКонтроль 4 2" xfId="52688"/>
    <cellStyle name="ФормулаНаКонтроль 4 3" xfId="52689"/>
    <cellStyle name="ФормулаНаКонтроль 4 4" xfId="52690"/>
    <cellStyle name="ФормулаНаКонтроль 4 5" xfId="52691"/>
    <cellStyle name="ФормулаНаКонтроль 4 6" xfId="52692"/>
    <cellStyle name="ФормулаНаКонтроль 5" xfId="52693"/>
    <cellStyle name="ФормулаНаКонтроль 5 2" xfId="52694"/>
    <cellStyle name="ФормулаНаКонтроль 5 3" xfId="52695"/>
    <cellStyle name="ФормулаНаКонтроль 5 4" xfId="52696"/>
    <cellStyle name="ФормулаНаКонтроль 5 5" xfId="52697"/>
    <cellStyle name="ФормулаНаКонтроль 5 6" xfId="52698"/>
    <cellStyle name="ФормулаНаКонтроль 6" xfId="52699"/>
    <cellStyle name="ФормулаНаКонтроль 7" xfId="52700"/>
    <cellStyle name="ФормулаНаКонтроль 8" xfId="52701"/>
    <cellStyle name="ФормулаНаКонтроль 9" xfId="52702"/>
    <cellStyle name="Формулы" xfId="52703"/>
    <cellStyle name="Формулы 2" xfId="52704"/>
    <cellStyle name="Формулы 3" xfId="52705"/>
    <cellStyle name="Формулы 4" xfId="52706"/>
    <cellStyle name="Формулы 5" xfId="52707"/>
    <cellStyle name="Хороший 10" xfId="52708"/>
    <cellStyle name="Хороший 2" xfId="52709"/>
    <cellStyle name="Хороший 2 2" xfId="52710"/>
    <cellStyle name="Хороший 2 3" xfId="52711"/>
    <cellStyle name="Хороший 3" xfId="52712"/>
    <cellStyle name="Хороший 3 2" xfId="52713"/>
    <cellStyle name="Хороший 3 3" xfId="52714"/>
    <cellStyle name="Хороший 4" xfId="52715"/>
    <cellStyle name="Хороший 4 2" xfId="52716"/>
    <cellStyle name="Хороший 5" xfId="52717"/>
    <cellStyle name="Хороший 5 2" xfId="52718"/>
    <cellStyle name="Хороший 6" xfId="52719"/>
    <cellStyle name="Хороший 6 2" xfId="52720"/>
    <cellStyle name="Хороший 7" xfId="52721"/>
    <cellStyle name="Хороший 7 2" xfId="52722"/>
    <cellStyle name="Хороший 8" xfId="52723"/>
    <cellStyle name="Хороший 8 2" xfId="52724"/>
    <cellStyle name="Хороший 9" xfId="52725"/>
    <cellStyle name="Хороший 9 2" xfId="52726"/>
    <cellStyle name="Цена_продукта" xfId="52727"/>
    <cellStyle name="Цифры по центру с десятыми" xfId="52728"/>
    <cellStyle name="Цифры по центру с десятыми 2" xfId="52729"/>
    <cellStyle name="Цифры по центру с десятыми 3" xfId="52730"/>
    <cellStyle name="число" xfId="52731"/>
    <cellStyle name="Џђћ–…ќ’ќ›‰" xfId="52732"/>
    <cellStyle name="Џђћ–…ќ’ќ›‰ 10" xfId="52733"/>
    <cellStyle name="Џђћ–…ќ’ќ›‰ 11" xfId="52734"/>
    <cellStyle name="Џђћ–…ќ’ќ›‰ 12" xfId="52735"/>
    <cellStyle name="Џђћ–…ќ’ќ›‰ 13" xfId="52736"/>
    <cellStyle name="Џђћ–…ќ’ќ›‰ 2" xfId="52737"/>
    <cellStyle name="Џђћ–…ќ’ќ›‰ 2 2" xfId="52738"/>
    <cellStyle name="Џђћ–…ќ’ќ›‰ 2 3" xfId="52739"/>
    <cellStyle name="Џђћ–…ќ’ќ›‰ 2 4" xfId="52740"/>
    <cellStyle name="Џђћ–…ќ’ќ›‰ 2 5" xfId="52741"/>
    <cellStyle name="Џђћ–…ќ’ќ›‰ 2 6" xfId="52742"/>
    <cellStyle name="Џђћ–…ќ’ќ›‰ 3" xfId="52743"/>
    <cellStyle name="Џђћ–…ќ’ќ›‰ 3 2" xfId="52744"/>
    <cellStyle name="Џђћ–…ќ’ќ›‰ 3 3" xfId="52745"/>
    <cellStyle name="Џђћ–…ќ’ќ›‰ 4" xfId="52746"/>
    <cellStyle name="Џђћ–…ќ’ќ›‰ 4 2" xfId="52747"/>
    <cellStyle name="Џђћ–…ќ’ќ›‰ 4 3" xfId="52748"/>
    <cellStyle name="Џђћ–…ќ’ќ›‰ 5" xfId="52749"/>
    <cellStyle name="Џђћ–…ќ’ќ›‰ 6" xfId="52750"/>
    <cellStyle name="Џђћ–…ќ’ќ›‰ 7" xfId="52751"/>
    <cellStyle name="Џђћ–…ќ’ќ›‰ 8" xfId="52752"/>
    <cellStyle name="Џђћ–…ќ’ќ›‰ 9" xfId="52753"/>
    <cellStyle name="Џђћ–…ќ’ќ›‰_04_Розничные  форматы к БП_ЧИТА" xfId="52754"/>
    <cellStyle name="Шапка" xfId="52755"/>
    <cellStyle name="Шапка 2" xfId="52756"/>
    <cellStyle name="Шапка 3" xfId="52757"/>
    <cellStyle name="Шапка таблицы" xfId="52758"/>
    <cellStyle name="Шапка таблицы 2" xfId="52759"/>
    <cellStyle name="Шапка таблицы 3" xfId="52760"/>
    <cellStyle name="ШАУ" xfId="52761"/>
    <cellStyle name="ШАУ 10" xfId="52762"/>
    <cellStyle name="ШАУ 10 2" xfId="52763"/>
    <cellStyle name="ШАУ 10 2 2" xfId="52764"/>
    <cellStyle name="ШАУ 10 2 3" xfId="52765"/>
    <cellStyle name="ШАУ 10 2 4" xfId="52766"/>
    <cellStyle name="ШАУ 10 2 5" xfId="52767"/>
    <cellStyle name="ШАУ 10 2 6" xfId="52768"/>
    <cellStyle name="ШАУ 10 2 7" xfId="52769"/>
    <cellStyle name="ШАУ 10 3" xfId="52770"/>
    <cellStyle name="ШАУ 10 3 2" xfId="52771"/>
    <cellStyle name="ШАУ 10 3 3" xfId="52772"/>
    <cellStyle name="ШАУ 10 3 4" xfId="52773"/>
    <cellStyle name="ШАУ 10 3 5" xfId="52774"/>
    <cellStyle name="ШАУ 10 3 6" xfId="52775"/>
    <cellStyle name="ШАУ 10 4" xfId="52776"/>
    <cellStyle name="ШАУ 10 5" xfId="52777"/>
    <cellStyle name="ШАУ 10 6" xfId="52778"/>
    <cellStyle name="ШАУ 10 7" xfId="52779"/>
    <cellStyle name="ШАУ 10 8" xfId="52780"/>
    <cellStyle name="ШАУ 11" xfId="52781"/>
    <cellStyle name="ШАУ 11 2" xfId="52782"/>
    <cellStyle name="ШАУ 11 2 2" xfId="52783"/>
    <cellStyle name="ШАУ 11 2 3" xfId="52784"/>
    <cellStyle name="ШАУ 11 2 4" xfId="52785"/>
    <cellStyle name="ШАУ 11 2 5" xfId="52786"/>
    <cellStyle name="ШАУ 11 2 6" xfId="52787"/>
    <cellStyle name="ШАУ 11 2 7" xfId="52788"/>
    <cellStyle name="ШАУ 11 3" xfId="52789"/>
    <cellStyle name="ШАУ 11 3 2" xfId="52790"/>
    <cellStyle name="ШАУ 11 3 3" xfId="52791"/>
    <cellStyle name="ШАУ 11 3 4" xfId="52792"/>
    <cellStyle name="ШАУ 11 3 5" xfId="52793"/>
    <cellStyle name="ШАУ 11 3 6" xfId="52794"/>
    <cellStyle name="ШАУ 11 4" xfId="52795"/>
    <cellStyle name="ШАУ 11 5" xfId="52796"/>
    <cellStyle name="ШАУ 11 6" xfId="52797"/>
    <cellStyle name="ШАУ 11 7" xfId="52798"/>
    <cellStyle name="ШАУ 11 8" xfId="52799"/>
    <cellStyle name="ШАУ 12" xfId="52800"/>
    <cellStyle name="ШАУ 12 2" xfId="52801"/>
    <cellStyle name="ШАУ 12 2 2" xfId="52802"/>
    <cellStyle name="ШАУ 12 2 3" xfId="52803"/>
    <cellStyle name="ШАУ 12 2 4" xfId="52804"/>
    <cellStyle name="ШАУ 12 2 5" xfId="52805"/>
    <cellStyle name="ШАУ 12 2 6" xfId="52806"/>
    <cellStyle name="ШАУ 12 2 7" xfId="52807"/>
    <cellStyle name="ШАУ 12 3" xfId="52808"/>
    <cellStyle name="ШАУ 12 3 2" xfId="52809"/>
    <cellStyle name="ШАУ 12 3 3" xfId="52810"/>
    <cellStyle name="ШАУ 12 3 4" xfId="52811"/>
    <cellStyle name="ШАУ 12 3 5" xfId="52812"/>
    <cellStyle name="ШАУ 12 3 6" xfId="52813"/>
    <cellStyle name="ШАУ 12 4" xfId="52814"/>
    <cellStyle name="ШАУ 12 5" xfId="52815"/>
    <cellStyle name="ШАУ 12 6" xfId="52816"/>
    <cellStyle name="ШАУ 12 7" xfId="52817"/>
    <cellStyle name="ШАУ 12 8" xfId="52818"/>
    <cellStyle name="ШАУ 13" xfId="52819"/>
    <cellStyle name="ШАУ 13 2" xfId="52820"/>
    <cellStyle name="ШАУ 13 2 2" xfId="52821"/>
    <cellStyle name="ШАУ 13 2 3" xfId="52822"/>
    <cellStyle name="ШАУ 13 2 4" xfId="52823"/>
    <cellStyle name="ШАУ 13 2 5" xfId="52824"/>
    <cellStyle name="ШАУ 13 2 6" xfId="52825"/>
    <cellStyle name="ШАУ 13 2 7" xfId="52826"/>
    <cellStyle name="ШАУ 13 3" xfId="52827"/>
    <cellStyle name="ШАУ 13 3 2" xfId="52828"/>
    <cellStyle name="ШАУ 13 3 3" xfId="52829"/>
    <cellStyle name="ШАУ 13 3 4" xfId="52830"/>
    <cellStyle name="ШАУ 13 3 5" xfId="52831"/>
    <cellStyle name="ШАУ 13 3 6" xfId="52832"/>
    <cellStyle name="ШАУ 13 4" xfId="52833"/>
    <cellStyle name="ШАУ 13 5" xfId="52834"/>
    <cellStyle name="ШАУ 13 6" xfId="52835"/>
    <cellStyle name="ШАУ 13 7" xfId="52836"/>
    <cellStyle name="ШАУ 13 8" xfId="52837"/>
    <cellStyle name="ШАУ 14" xfId="52838"/>
    <cellStyle name="ШАУ 14 2" xfId="52839"/>
    <cellStyle name="ШАУ 14 2 2" xfId="52840"/>
    <cellStyle name="ШАУ 14 2 3" xfId="52841"/>
    <cellStyle name="ШАУ 14 2 4" xfId="52842"/>
    <cellStyle name="ШАУ 14 2 5" xfId="52843"/>
    <cellStyle name="ШАУ 14 2 6" xfId="52844"/>
    <cellStyle name="ШАУ 14 2 7" xfId="52845"/>
    <cellStyle name="ШАУ 14 3" xfId="52846"/>
    <cellStyle name="ШАУ 14 3 2" xfId="52847"/>
    <cellStyle name="ШАУ 14 3 3" xfId="52848"/>
    <cellStyle name="ШАУ 14 3 4" xfId="52849"/>
    <cellStyle name="ШАУ 14 3 5" xfId="52850"/>
    <cellStyle name="ШАУ 14 3 6" xfId="52851"/>
    <cellStyle name="ШАУ 14 4" xfId="52852"/>
    <cellStyle name="ШАУ 14 5" xfId="52853"/>
    <cellStyle name="ШАУ 14 6" xfId="52854"/>
    <cellStyle name="ШАУ 14 7" xfId="52855"/>
    <cellStyle name="ШАУ 14 8" xfId="52856"/>
    <cellStyle name="ШАУ 15" xfId="52857"/>
    <cellStyle name="ШАУ 15 2" xfId="52858"/>
    <cellStyle name="ШАУ 15 2 2" xfId="52859"/>
    <cellStyle name="ШАУ 15 2 3" xfId="52860"/>
    <cellStyle name="ШАУ 15 2 4" xfId="52861"/>
    <cellStyle name="ШАУ 15 2 5" xfId="52862"/>
    <cellStyle name="ШАУ 15 2 6" xfId="52863"/>
    <cellStyle name="ШАУ 15 2 7" xfId="52864"/>
    <cellStyle name="ШАУ 15 3" xfId="52865"/>
    <cellStyle name="ШАУ 15 3 2" xfId="52866"/>
    <cellStyle name="ШАУ 15 3 3" xfId="52867"/>
    <cellStyle name="ШАУ 15 3 4" xfId="52868"/>
    <cellStyle name="ШАУ 15 3 5" xfId="52869"/>
    <cellStyle name="ШАУ 15 3 6" xfId="52870"/>
    <cellStyle name="ШАУ 15 4" xfId="52871"/>
    <cellStyle name="ШАУ 15 5" xfId="52872"/>
    <cellStyle name="ШАУ 15 6" xfId="52873"/>
    <cellStyle name="ШАУ 15 7" xfId="52874"/>
    <cellStyle name="ШАУ 15 8" xfId="52875"/>
    <cellStyle name="ШАУ 16" xfId="52876"/>
    <cellStyle name="ШАУ 16 2" xfId="52877"/>
    <cellStyle name="ШАУ 16 2 2" xfId="52878"/>
    <cellStyle name="ШАУ 16 2 3" xfId="52879"/>
    <cellStyle name="ШАУ 16 2 4" xfId="52880"/>
    <cellStyle name="ШАУ 16 2 5" xfId="52881"/>
    <cellStyle name="ШАУ 16 2 6" xfId="52882"/>
    <cellStyle name="ШАУ 16 2 7" xfId="52883"/>
    <cellStyle name="ШАУ 16 3" xfId="52884"/>
    <cellStyle name="ШАУ 16 3 2" xfId="52885"/>
    <cellStyle name="ШАУ 16 3 3" xfId="52886"/>
    <cellStyle name="ШАУ 16 3 4" xfId="52887"/>
    <cellStyle name="ШАУ 16 3 5" xfId="52888"/>
    <cellStyle name="ШАУ 16 3 6" xfId="52889"/>
    <cellStyle name="ШАУ 16 4" xfId="52890"/>
    <cellStyle name="ШАУ 16 5" xfId="52891"/>
    <cellStyle name="ШАУ 16 6" xfId="52892"/>
    <cellStyle name="ШАУ 16 7" xfId="52893"/>
    <cellStyle name="ШАУ 16 8" xfId="52894"/>
    <cellStyle name="ШАУ 17" xfId="52895"/>
    <cellStyle name="ШАУ 17 2" xfId="52896"/>
    <cellStyle name="ШАУ 17 2 2" xfId="52897"/>
    <cellStyle name="ШАУ 17 2 3" xfId="52898"/>
    <cellStyle name="ШАУ 17 2 4" xfId="52899"/>
    <cellStyle name="ШАУ 17 2 5" xfId="52900"/>
    <cellStyle name="ШАУ 17 2 6" xfId="52901"/>
    <cellStyle name="ШАУ 17 2 7" xfId="52902"/>
    <cellStyle name="ШАУ 17 3" xfId="52903"/>
    <cellStyle name="ШАУ 17 3 2" xfId="52904"/>
    <cellStyle name="ШАУ 17 3 3" xfId="52905"/>
    <cellStyle name="ШАУ 17 3 4" xfId="52906"/>
    <cellStyle name="ШАУ 17 3 5" xfId="52907"/>
    <cellStyle name="ШАУ 17 3 6" xfId="52908"/>
    <cellStyle name="ШАУ 17 4" xfId="52909"/>
    <cellStyle name="ШАУ 17 5" xfId="52910"/>
    <cellStyle name="ШАУ 17 6" xfId="52911"/>
    <cellStyle name="ШАУ 17 7" xfId="52912"/>
    <cellStyle name="ШАУ 17 8" xfId="52913"/>
    <cellStyle name="ШАУ 18" xfId="52914"/>
    <cellStyle name="ШАУ 18 2" xfId="52915"/>
    <cellStyle name="ШАУ 18 2 2" xfId="52916"/>
    <cellStyle name="ШАУ 18 2 3" xfId="52917"/>
    <cellStyle name="ШАУ 18 2 4" xfId="52918"/>
    <cellStyle name="ШАУ 18 2 5" xfId="52919"/>
    <cellStyle name="ШАУ 18 2 6" xfId="52920"/>
    <cellStyle name="ШАУ 18 2 7" xfId="52921"/>
    <cellStyle name="ШАУ 18 3" xfId="52922"/>
    <cellStyle name="ШАУ 18 3 2" xfId="52923"/>
    <cellStyle name="ШАУ 18 3 3" xfId="52924"/>
    <cellStyle name="ШАУ 18 3 4" xfId="52925"/>
    <cellStyle name="ШАУ 18 3 5" xfId="52926"/>
    <cellStyle name="ШАУ 18 3 6" xfId="52927"/>
    <cellStyle name="ШАУ 18 4" xfId="52928"/>
    <cellStyle name="ШАУ 18 5" xfId="52929"/>
    <cellStyle name="ШАУ 18 6" xfId="52930"/>
    <cellStyle name="ШАУ 18 7" xfId="52931"/>
    <cellStyle name="ШАУ 18 8" xfId="52932"/>
    <cellStyle name="ШАУ 19" xfId="52933"/>
    <cellStyle name="ШАУ 19 2" xfId="52934"/>
    <cellStyle name="ШАУ 19 2 2" xfId="52935"/>
    <cellStyle name="ШАУ 19 2 3" xfId="52936"/>
    <cellStyle name="ШАУ 19 2 4" xfId="52937"/>
    <cellStyle name="ШАУ 19 2 5" xfId="52938"/>
    <cellStyle name="ШАУ 19 2 6" xfId="52939"/>
    <cellStyle name="ШАУ 19 2 7" xfId="52940"/>
    <cellStyle name="ШАУ 19 3" xfId="52941"/>
    <cellStyle name="ШАУ 19 3 2" xfId="52942"/>
    <cellStyle name="ШАУ 19 3 3" xfId="52943"/>
    <cellStyle name="ШАУ 19 3 4" xfId="52944"/>
    <cellStyle name="ШАУ 19 3 5" xfId="52945"/>
    <cellStyle name="ШАУ 19 3 6" xfId="52946"/>
    <cellStyle name="ШАУ 19 4" xfId="52947"/>
    <cellStyle name="ШАУ 19 5" xfId="52948"/>
    <cellStyle name="ШАУ 19 6" xfId="52949"/>
    <cellStyle name="ШАУ 19 7" xfId="52950"/>
    <cellStyle name="ШАУ 19 8" xfId="52951"/>
    <cellStyle name="ШАУ 2" xfId="52952"/>
    <cellStyle name="ШАУ 2 2" xfId="52953"/>
    <cellStyle name="ШАУ 2 2 2" xfId="52954"/>
    <cellStyle name="ШАУ 2 2 3" xfId="52955"/>
    <cellStyle name="ШАУ 2 2 4" xfId="52956"/>
    <cellStyle name="ШАУ 2 2 5" xfId="52957"/>
    <cellStyle name="ШАУ 2 2 6" xfId="52958"/>
    <cellStyle name="ШАУ 2 2 7" xfId="52959"/>
    <cellStyle name="ШАУ 2 3" xfId="52960"/>
    <cellStyle name="ШАУ 2 3 2" xfId="52961"/>
    <cellStyle name="ШАУ 2 3 3" xfId="52962"/>
    <cellStyle name="ШАУ 2 3 4" xfId="52963"/>
    <cellStyle name="ШАУ 2 3 5" xfId="52964"/>
    <cellStyle name="ШАУ 2 3 6" xfId="52965"/>
    <cellStyle name="ШАУ 2 4" xfId="52966"/>
    <cellStyle name="ШАУ 2 5" xfId="52967"/>
    <cellStyle name="ШАУ 2 6" xfId="52968"/>
    <cellStyle name="ШАУ 2 7" xfId="52969"/>
    <cellStyle name="ШАУ 2 8" xfId="52970"/>
    <cellStyle name="ШАУ 20" xfId="52971"/>
    <cellStyle name="ШАУ 20 2" xfId="52972"/>
    <cellStyle name="ШАУ 20 2 2" xfId="52973"/>
    <cellStyle name="ШАУ 20 2 3" xfId="52974"/>
    <cellStyle name="ШАУ 20 2 4" xfId="52975"/>
    <cellStyle name="ШАУ 20 2 5" xfId="52976"/>
    <cellStyle name="ШАУ 20 2 6" xfId="52977"/>
    <cellStyle name="ШАУ 20 2 7" xfId="52978"/>
    <cellStyle name="ШАУ 20 3" xfId="52979"/>
    <cellStyle name="ШАУ 20 3 2" xfId="52980"/>
    <cellStyle name="ШАУ 20 3 3" xfId="52981"/>
    <cellStyle name="ШАУ 20 3 4" xfId="52982"/>
    <cellStyle name="ШАУ 20 3 5" xfId="52983"/>
    <cellStyle name="ШАУ 20 3 6" xfId="52984"/>
    <cellStyle name="ШАУ 20 4" xfId="52985"/>
    <cellStyle name="ШАУ 20 5" xfId="52986"/>
    <cellStyle name="ШАУ 20 6" xfId="52987"/>
    <cellStyle name="ШАУ 20 7" xfId="52988"/>
    <cellStyle name="ШАУ 20 8" xfId="52989"/>
    <cellStyle name="ШАУ 21" xfId="52990"/>
    <cellStyle name="ШАУ 21 2" xfId="52991"/>
    <cellStyle name="ШАУ 21 3" xfId="52992"/>
    <cellStyle name="ШАУ 21 4" xfId="52993"/>
    <cellStyle name="ШАУ 21 5" xfId="52994"/>
    <cellStyle name="ШАУ 21 6" xfId="52995"/>
    <cellStyle name="ШАУ 21 7" xfId="52996"/>
    <cellStyle name="ШАУ 22" xfId="52997"/>
    <cellStyle name="ШАУ 22 2" xfId="52998"/>
    <cellStyle name="ШАУ 22 3" xfId="52999"/>
    <cellStyle name="ШАУ 22 4" xfId="53000"/>
    <cellStyle name="ШАУ 22 5" xfId="53001"/>
    <cellStyle name="ШАУ 22 6" xfId="53002"/>
    <cellStyle name="ШАУ 23" xfId="53003"/>
    <cellStyle name="ШАУ 24" xfId="53004"/>
    <cellStyle name="ШАУ 25" xfId="53005"/>
    <cellStyle name="ШАУ 26" xfId="53006"/>
    <cellStyle name="ШАУ 27" xfId="53007"/>
    <cellStyle name="ШАУ 28" xfId="53008"/>
    <cellStyle name="ШАУ 29" xfId="53009"/>
    <cellStyle name="ШАУ 3" xfId="53010"/>
    <cellStyle name="ШАУ 3 2" xfId="53011"/>
    <cellStyle name="ШАУ 3 2 2" xfId="53012"/>
    <cellStyle name="ШАУ 3 2 3" xfId="53013"/>
    <cellStyle name="ШАУ 3 2 4" xfId="53014"/>
    <cellStyle name="ШАУ 3 2 5" xfId="53015"/>
    <cellStyle name="ШАУ 3 2 6" xfId="53016"/>
    <cellStyle name="ШАУ 3 2 7" xfId="53017"/>
    <cellStyle name="ШАУ 3 3" xfId="53018"/>
    <cellStyle name="ШАУ 3 3 2" xfId="53019"/>
    <cellStyle name="ШАУ 3 3 3" xfId="53020"/>
    <cellStyle name="ШАУ 3 3 4" xfId="53021"/>
    <cellStyle name="ШАУ 3 3 5" xfId="53022"/>
    <cellStyle name="ШАУ 3 3 6" xfId="53023"/>
    <cellStyle name="ШАУ 3 4" xfId="53024"/>
    <cellStyle name="ШАУ 3 5" xfId="53025"/>
    <cellStyle name="ШАУ 3 6" xfId="53026"/>
    <cellStyle name="ШАУ 3 7" xfId="53027"/>
    <cellStyle name="ШАУ 3 8" xfId="53028"/>
    <cellStyle name="ШАУ 30" xfId="53029"/>
    <cellStyle name="ШАУ 4" xfId="53030"/>
    <cellStyle name="ШАУ 4 2" xfId="53031"/>
    <cellStyle name="ШАУ 4 2 2" xfId="53032"/>
    <cellStyle name="ШАУ 4 2 3" xfId="53033"/>
    <cellStyle name="ШАУ 4 2 4" xfId="53034"/>
    <cellStyle name="ШАУ 4 2 5" xfId="53035"/>
    <cellStyle name="ШАУ 4 2 6" xfId="53036"/>
    <cellStyle name="ШАУ 4 2 7" xfId="53037"/>
    <cellStyle name="ШАУ 4 3" xfId="53038"/>
    <cellStyle name="ШАУ 4 3 2" xfId="53039"/>
    <cellStyle name="ШАУ 4 3 3" xfId="53040"/>
    <cellStyle name="ШАУ 4 3 4" xfId="53041"/>
    <cellStyle name="ШАУ 4 3 5" xfId="53042"/>
    <cellStyle name="ШАУ 4 3 6" xfId="53043"/>
    <cellStyle name="ШАУ 4 4" xfId="53044"/>
    <cellStyle name="ШАУ 4 5" xfId="53045"/>
    <cellStyle name="ШАУ 4 6" xfId="53046"/>
    <cellStyle name="ШАУ 4 7" xfId="53047"/>
    <cellStyle name="ШАУ 4 8" xfId="53048"/>
    <cellStyle name="ШАУ 5" xfId="53049"/>
    <cellStyle name="ШАУ 5 2" xfId="53050"/>
    <cellStyle name="ШАУ 5 2 2" xfId="53051"/>
    <cellStyle name="ШАУ 5 2 3" xfId="53052"/>
    <cellStyle name="ШАУ 5 2 4" xfId="53053"/>
    <cellStyle name="ШАУ 5 2 5" xfId="53054"/>
    <cellStyle name="ШАУ 5 2 6" xfId="53055"/>
    <cellStyle name="ШАУ 5 2 7" xfId="53056"/>
    <cellStyle name="ШАУ 5 3" xfId="53057"/>
    <cellStyle name="ШАУ 5 3 2" xfId="53058"/>
    <cellStyle name="ШАУ 5 3 3" xfId="53059"/>
    <cellStyle name="ШАУ 5 3 4" xfId="53060"/>
    <cellStyle name="ШАУ 5 3 5" xfId="53061"/>
    <cellStyle name="ШАУ 5 3 6" xfId="53062"/>
    <cellStyle name="ШАУ 5 4" xfId="53063"/>
    <cellStyle name="ШАУ 5 5" xfId="53064"/>
    <cellStyle name="ШАУ 5 6" xfId="53065"/>
    <cellStyle name="ШАУ 5 7" xfId="53066"/>
    <cellStyle name="ШАУ 5 8" xfId="53067"/>
    <cellStyle name="ШАУ 6" xfId="53068"/>
    <cellStyle name="ШАУ 6 2" xfId="53069"/>
    <cellStyle name="ШАУ 6 2 2" xfId="53070"/>
    <cellStyle name="ШАУ 6 2 3" xfId="53071"/>
    <cellStyle name="ШАУ 6 2 4" xfId="53072"/>
    <cellStyle name="ШАУ 6 2 5" xfId="53073"/>
    <cellStyle name="ШАУ 6 2 6" xfId="53074"/>
    <cellStyle name="ШАУ 6 2 7" xfId="53075"/>
    <cellStyle name="ШАУ 6 3" xfId="53076"/>
    <cellStyle name="ШАУ 6 3 2" xfId="53077"/>
    <cellStyle name="ШАУ 6 3 3" xfId="53078"/>
    <cellStyle name="ШАУ 6 3 4" xfId="53079"/>
    <cellStyle name="ШАУ 6 3 5" xfId="53080"/>
    <cellStyle name="ШАУ 6 3 6" xfId="53081"/>
    <cellStyle name="ШАУ 6 4" xfId="53082"/>
    <cellStyle name="ШАУ 6 5" xfId="53083"/>
    <cellStyle name="ШАУ 6 6" xfId="53084"/>
    <cellStyle name="ШАУ 6 7" xfId="53085"/>
    <cellStyle name="ШАУ 6 8" xfId="53086"/>
    <cellStyle name="ШАУ 7" xfId="53087"/>
    <cellStyle name="ШАУ 7 2" xfId="53088"/>
    <cellStyle name="ШАУ 7 2 2" xfId="53089"/>
    <cellStyle name="ШАУ 7 2 3" xfId="53090"/>
    <cellStyle name="ШАУ 7 2 4" xfId="53091"/>
    <cellStyle name="ШАУ 7 2 5" xfId="53092"/>
    <cellStyle name="ШАУ 7 2 6" xfId="53093"/>
    <cellStyle name="ШАУ 7 2 7" xfId="53094"/>
    <cellStyle name="ШАУ 7 3" xfId="53095"/>
    <cellStyle name="ШАУ 7 3 2" xfId="53096"/>
    <cellStyle name="ШАУ 7 3 3" xfId="53097"/>
    <cellStyle name="ШАУ 7 3 4" xfId="53098"/>
    <cellStyle name="ШАУ 7 3 5" xfId="53099"/>
    <cellStyle name="ШАУ 7 3 6" xfId="53100"/>
    <cellStyle name="ШАУ 7 4" xfId="53101"/>
    <cellStyle name="ШАУ 7 5" xfId="53102"/>
    <cellStyle name="ШАУ 7 6" xfId="53103"/>
    <cellStyle name="ШАУ 7 7" xfId="53104"/>
    <cellStyle name="ШАУ 7 8" xfId="53105"/>
    <cellStyle name="ШАУ 8" xfId="53106"/>
    <cellStyle name="ШАУ 8 2" xfId="53107"/>
    <cellStyle name="ШАУ 8 2 2" xfId="53108"/>
    <cellStyle name="ШАУ 8 2 3" xfId="53109"/>
    <cellStyle name="ШАУ 8 2 4" xfId="53110"/>
    <cellStyle name="ШАУ 8 2 5" xfId="53111"/>
    <cellStyle name="ШАУ 8 2 6" xfId="53112"/>
    <cellStyle name="ШАУ 8 2 7" xfId="53113"/>
    <cellStyle name="ШАУ 8 3" xfId="53114"/>
    <cellStyle name="ШАУ 8 3 2" xfId="53115"/>
    <cellStyle name="ШАУ 8 3 3" xfId="53116"/>
    <cellStyle name="ШАУ 8 3 4" xfId="53117"/>
    <cellStyle name="ШАУ 8 3 5" xfId="53118"/>
    <cellStyle name="ШАУ 8 3 6" xfId="53119"/>
    <cellStyle name="ШАУ 8 4" xfId="53120"/>
    <cellStyle name="ШАУ 8 5" xfId="53121"/>
    <cellStyle name="ШАУ 8 6" xfId="53122"/>
    <cellStyle name="ШАУ 8 7" xfId="53123"/>
    <cellStyle name="ШАУ 8 8" xfId="53124"/>
    <cellStyle name="ШАУ 9" xfId="53125"/>
    <cellStyle name="ШАУ 9 2" xfId="53126"/>
    <cellStyle name="ШАУ 9 2 2" xfId="53127"/>
    <cellStyle name="ШАУ 9 2 3" xfId="53128"/>
    <cellStyle name="ШАУ 9 2 4" xfId="53129"/>
    <cellStyle name="ШАУ 9 2 5" xfId="53130"/>
    <cellStyle name="ШАУ 9 2 6" xfId="53131"/>
    <cellStyle name="ШАУ 9 2 7" xfId="53132"/>
    <cellStyle name="ШАУ 9 3" xfId="53133"/>
    <cellStyle name="ШАУ 9 3 2" xfId="53134"/>
    <cellStyle name="ШАУ 9 3 3" xfId="53135"/>
    <cellStyle name="ШАУ 9 3 4" xfId="53136"/>
    <cellStyle name="ШАУ 9 3 5" xfId="53137"/>
    <cellStyle name="ШАУ 9 3 6" xfId="53138"/>
    <cellStyle name="ШАУ 9 4" xfId="53139"/>
    <cellStyle name="ШАУ 9 5" xfId="53140"/>
    <cellStyle name="ШАУ 9 6" xfId="53141"/>
    <cellStyle name="ШАУ 9 7" xfId="53142"/>
    <cellStyle name="ШАУ 9 8" xfId="53143"/>
    <cellStyle name="ܘ_x0008_" xfId="53144"/>
    <cellStyle name="ܘ_x0008_ 2" xfId="53145"/>
    <cellStyle name="ܘ_x0008_?䈌Ȏ㘛䤀ጛܛ_x0008_?䨐Ȏ㘛䤀ጛܛ_x0008_?䉜Ȏ㘛伀ᤛ" xfId="53146"/>
    <cellStyle name="ܘ_x0008_?䈌Ȏ㘛䤀ጛܛ_x0008_?䨐Ȏ㘛䤀ጛܛ_x0008_?䉜Ȏ㘛伀ᤛ 1" xfId="53147"/>
    <cellStyle name="ܘ_x0008_?䈌Ȏ㘛䤀ጛܛ_x0008_?䨐Ȏ㘛䤀ጛܛ_x0008_?䉜Ȏ㘛伀ᤛ 1 2" xfId="53148"/>
    <cellStyle name="ܘ_x0008_?䈌Ȏ㘛䤀ጛܛ_x0008_?䨐Ȏ㘛䤀ጛܛ_x0008_?䉜Ȏ㘛伀ᤛ 2" xfId="53149"/>
    <cellStyle name="ܛ_x0008_" xfId="53150"/>
    <cellStyle name="ܛ_x0008_ 2" xfId="53151"/>
    <cellStyle name="ܛ_x0008_ 2 2" xfId="53152"/>
    <cellStyle name="ܛ_x0008_ 3" xfId="53153"/>
    <cellStyle name="ܛ_x0008_ 4" xfId="53154"/>
    <cellStyle name="ܛ_x0008_ 5" xfId="53155"/>
    <cellStyle name="ܛ_x0008_?䉜Ȏ㘛伀ᤛܛ_x0008_?偬Ȏ?ഀ഍č_x0001_?䊴Ȏ?ကတĐ_x0001_Ҡ" xfId="53156"/>
    <cellStyle name="ܛ_x0008_?䉜Ȏ㘛伀ᤛܛ_x0008_?偬Ȏ?ഀ഍č_x0001_?䊴Ȏ?ကတĐ_x0001_Ҡ 1" xfId="53157"/>
    <cellStyle name="ܛ_x0008_?䉜Ȏ㘛伀ᤛܛ_x0008_?偬Ȏ?ഀ഍č_x0001_?䊴Ȏ?ကတĐ_x0001_Ҡ 1 2" xfId="53158"/>
    <cellStyle name="ܛ_x0008_?䉜Ȏ㘛伀ᤛܛ_x0008_?偬Ȏ?ഀ഍č_x0001_?䊴Ȏ?ကတĐ_x0001_Ҡ 1 2 2" xfId="53159"/>
    <cellStyle name="ܛ_x0008_?䉜Ȏ㘛伀ᤛܛ_x0008_?偬Ȏ?ഀ഍č_x0001_?䊴Ȏ?ကတĐ_x0001_Ҡ 1 3" xfId="53160"/>
    <cellStyle name="ܛ_x0008_?䉜Ȏ㘛伀ᤛܛ_x0008_?偬Ȏ?ഀ഍č_x0001_?䊴Ȏ?ကတĐ_x0001_Ҡ 1 4" xfId="53161"/>
    <cellStyle name="ܛ_x0008_?䉜Ȏ㘛伀ᤛܛ_x0008_?偬Ȏ?ഀ഍č_x0001_?䊴Ȏ?ကတĐ_x0001_Ҡ 1 5" xfId="53162"/>
    <cellStyle name="ܛ_x0008_?䉜Ȏ㘛伀ᤛܛ_x0008_?偬Ȏ?ഀ഍č_x0001_?䊴Ȏ?ကတĐ_x0001_Ҡ 1_СВОД" xfId="53163"/>
    <cellStyle name="ܛ_x0008_?䉜Ȏ㘛伀ᤛܛ_x0008_?偬Ȏ?ഀ഍č_x0001_?䊴Ȏ?ကတĐ_x0001_Ҡ 2" xfId="53164"/>
    <cellStyle name="ܛ_x0008_?䉜Ȏ㘛伀ᤛܛ_x0008_?偬Ȏ?ഀ഍č_x0001_?䊴Ȏ?ကတĐ_x0001_Ҡ 2 2" xfId="53165"/>
    <cellStyle name="ܛ_x0008_?䉜Ȏ㘛伀ᤛܛ_x0008_?偬Ȏ?ഀ഍č_x0001_?䊴Ȏ?ကတĐ_x0001_Ҡ 3" xfId="53166"/>
    <cellStyle name="ܛ_x0008_?䉜Ȏ㘛伀ᤛܛ_x0008_?偬Ȏ?ഀ഍č_x0001_?䊴Ȏ?ကတĐ_x0001_Ҡ 4" xfId="53167"/>
    <cellStyle name="ܛ_x0008_?䉜Ȏ㘛伀ᤛܛ_x0008_?偬Ȏ?ഀ഍č_x0001_?䊴Ȏ?ကတĐ_x0001_Ҡ 5" xfId="53168"/>
    <cellStyle name="ܛ_x0008_?䉜Ȏ㘛伀ᤛܛ_x0008_?偬Ȏ?ഀ഍č_x0001_?䊴Ȏ?ကတĐ_x0001_Ҡ_БДР С44о БДДС ок03" xfId="53169"/>
    <cellStyle name="ܛ_x0008__01_СЭ_БП скорр2009" xfId="53170"/>
    <cellStyle name="標準_PL-CF sheet" xfId="53171"/>
    <cellStyle name="㐀കܒ_x0008_" xfId="53172"/>
    <cellStyle name="㐀കܒ_x0008_ 2" xfId="53173"/>
    <cellStyle name="㐀കܒ_x0008_ 2 2" xfId="53174"/>
    <cellStyle name="㐀കܒ_x0008_ 3" xfId="53175"/>
    <cellStyle name="㐀കܒ_x0008_ 4" xfId="53176"/>
    <cellStyle name="㐀കܒ_x0008_ 5" xfId="53177"/>
    <cellStyle name="㐀കܒ_x0008_?䆴Ȏ㘛伀ᤛܛ_x0008_?䧀Ȏ〘䤀ᤘ" xfId="53178"/>
    <cellStyle name="㐀കܒ_x0008_?䆴Ȏ㘛伀ᤛܛ_x0008_?䧀Ȏ〘䤀ᤘ 1" xfId="53179"/>
    <cellStyle name="㐀കܒ_x0008_?䆴Ȏ㘛伀ᤛܛ_x0008_?䧀Ȏ〘䤀ᤘ 1 2" xfId="53180"/>
    <cellStyle name="㐀കܒ_x0008_?䆴Ȏ㘛伀ᤛܛ_x0008_?䧀Ȏ〘䤀ᤘ 1 2 2" xfId="53181"/>
    <cellStyle name="㐀കܒ_x0008_?䆴Ȏ㘛伀ᤛܛ_x0008_?䧀Ȏ〘䤀ᤘ 1 3" xfId="53182"/>
    <cellStyle name="㐀കܒ_x0008_?䆴Ȏ㘛伀ᤛܛ_x0008_?䧀Ȏ〘䤀ᤘ 1 4" xfId="53183"/>
    <cellStyle name="㐀കܒ_x0008_?䆴Ȏ㘛伀ᤛܛ_x0008_?䧀Ȏ〘䤀ᤘ 1 5" xfId="53184"/>
    <cellStyle name="㐀കܒ_x0008_?䆴Ȏ㘛伀ᤛܛ_x0008_?䧀Ȏ〘䤀ᤘ 1_СВОД" xfId="53185"/>
    <cellStyle name="㐀കܒ_x0008_?䆴Ȏ㘛伀ᤛܛ_x0008_?䧀Ȏ〘䤀ᤘ 2" xfId="53186"/>
    <cellStyle name="㐀കܒ_x0008_?䆴Ȏ㘛伀ᤛܛ_x0008_?䧀Ȏ〘䤀ᤘ 2 2" xfId="53187"/>
    <cellStyle name="㐀കܒ_x0008_?䆴Ȏ㘛伀ᤛܛ_x0008_?䧀Ȏ〘䤀ᤘ 3" xfId="53188"/>
    <cellStyle name="㐀കܒ_x0008_?䆴Ȏ㘛伀ᤛܛ_x0008_?䧀Ȏ〘䤀ᤘ 4" xfId="53189"/>
    <cellStyle name="㐀കܒ_x0008_?䆴Ȏ㘛伀ᤛܛ_x0008_?䧀Ȏ〘䤀ᤘ 5" xfId="53190"/>
    <cellStyle name="㐀കܒ_x0008_?䆴Ȏ㘛伀ᤛܛ_x0008_?䧀Ȏ〘䤀ᤘ_БДР С44о БДДС ок03" xfId="53191"/>
    <cellStyle name="㐀കܒ_x0008__по отраслям ээ 2008" xfId="53192"/>
    <cellStyle name="㼿" xfId="53193"/>
    <cellStyle name="㼿 2" xfId="53194"/>
    <cellStyle name="㼿 3" xfId="53195"/>
    <cellStyle name="㼿 4" xfId="53196"/>
    <cellStyle name="㼿?" xfId="53197"/>
    <cellStyle name="㼿? 2" xfId="53198"/>
    <cellStyle name="㼿㼿" xfId="53199"/>
    <cellStyle name="㼿㼿 2" xfId="53200"/>
    <cellStyle name="㼿㼿?" xfId="53201"/>
    <cellStyle name="㼿㼿? 2" xfId="53202"/>
    <cellStyle name="㼿㼿? 2 2" xfId="53203"/>
    <cellStyle name="㼿㼿? 2 2 2" xfId="53204"/>
    <cellStyle name="㼿㼿? 2 3" xfId="53205"/>
    <cellStyle name="㼿㼿? 2 4" xfId="53206"/>
    <cellStyle name="㼿㼿? 2 5" xfId="53207"/>
    <cellStyle name="㼿㼿? 2 6" xfId="53208"/>
    <cellStyle name="㼿㼿? 2 7" xfId="53209"/>
    <cellStyle name="㼿㼿? 2 8" xfId="53210"/>
    <cellStyle name="㼿㼿? 3" xfId="53211"/>
    <cellStyle name="㼿㼿? 3 2" xfId="53212"/>
    <cellStyle name="㼿㼿? 3 3" xfId="53213"/>
    <cellStyle name="㼿㼿? 3 4" xfId="53214"/>
    <cellStyle name="㼿㼿? 3 5" xfId="53215"/>
    <cellStyle name="㼿㼿? 3 6" xfId="53216"/>
    <cellStyle name="㼿㼿? 4" xfId="53217"/>
    <cellStyle name="㼿㼿? 5" xfId="53218"/>
    <cellStyle name="㼿㼿? 6" xfId="53219"/>
    <cellStyle name="㼿㼿? 7" xfId="53220"/>
    <cellStyle name="㼿㼿? 8" xfId="53221"/>
    <cellStyle name="㼿㼿? 9" xfId="53222"/>
    <cellStyle name="㼿㼿?_1_БИЗНЕС_свой формат(стар.разбивка на 3333,597264)" xfId="53223"/>
    <cellStyle name="㼿㼿㼿" xfId="53224"/>
    <cellStyle name="㼿㼿㼿 2" xfId="53225"/>
    <cellStyle name="㼿㼿㼿 2 2" xfId="53226"/>
    <cellStyle name="㼿㼿㼿 2 2 2" xfId="53227"/>
    <cellStyle name="㼿㼿㼿 2 3" xfId="53228"/>
    <cellStyle name="㼿㼿㼿?" xfId="53229"/>
    <cellStyle name="㼿㼿㼿? 2" xfId="53230"/>
    <cellStyle name="㼿㼿㼿㼿" xfId="53231"/>
    <cellStyle name="㼿㼿㼿㼿?" xfId="53232"/>
    <cellStyle name="㼿㼿㼿㼿㼿" xfId="53233"/>
    <cellStyle name="㼿㼿㼿㼿㼿 2" xfId="53234"/>
    <cellStyle name="㼿㼿㼿㼿㼿 3" xfId="53235"/>
    <cellStyle name="㼿㼿㼿㼿㼿?" xfId="53236"/>
    <cellStyle name="㼿㼿㼿㼿㼿㼿?" xfId="53237"/>
    <cellStyle name="㼿㼿㼿㼿㼿㼿㼿㼿" xfId="53238"/>
    <cellStyle name="㼿㼿㼿㼿㼿㼿㼿㼿㼿" xfId="53239"/>
    <cellStyle name="㼿㼿㼿㼿㼿㼿㼿㼿㼿?" xfId="53240"/>
    <cellStyle name="㼿㼿㼿㼿㼿㼿㼿㼿㼿? 2" xfId="53241"/>
    <cellStyle name="㼿㼿㼿㼿㼿㼿㼿㼿㼿? 3" xfId="53242"/>
    <cellStyle name="㼿㼿㼿㼿㼿㼿㼿㼿㼿? 4" xfId="53243"/>
    <cellStyle name="㼿㼿㼿㼿㼿㼿㼿㼿㼿? 5" xfId="53244"/>
    <cellStyle name="㼿㼿㼿㼿㼿㼿㼿㼿㼿?_01_2011_цмро" xfId="53245"/>
    <cellStyle name="㼿㼿㼿㼿㼿㼿㼿㼿㼿㼿" xfId="53246"/>
    <cellStyle name="䁺_x0001_" xfId="53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ovnikova\BTI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&#1040;&#1076;&#1084;&#1080;&#1085;&#1080;&#1089;&#1090;&#1088;&#1072;&#1090;&#1086;&#1088;\&#1056;&#1072;&#1073;&#1086;&#1095;&#1080;&#1081;%20&#1089;&#1090;&#1086;&#1083;\&#1057;&#1087;&#1088;&#1072;&#1074;&#1082;&#1080;%20&#1080;%20&#1058;&#1072;&#1088;&#1080;&#1092;%20&#1087;&#1086;&#1082;&#1091;&#1087;&#1082;&#1080;\&#1057;&#1087;&#1088;&#1072;&#1074;&#1082;&#1072;%20&#1076;&#1083;&#1103;%20&#1088;&#1077;&#1075;&#1080;&#1086;&#1085;&#1086;&#1074;%20ver6_3&#1053;&#1086;&#1088;&#1084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eliyeva_ev/Documents/&#1058;&#1041;&#1056;%202017&#1075;/&#1050;&#1085;&#1080;&#1075;&#1072;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eliyeva_ev/Downloads/&#1071;&#1053;&#1042;&#1040;&#1056;&#1068;%20%20%20&#1041;&#1069;&#1057;&#1073;_&#1053;&#1086;&#1074;&#1072;&#1103;%2046EE.ST(v1.0)2%20&#1103;&#1085;&#1074;&#1072;&#1088;&#1100;%202014%20&#1080;&#1089;&#1087;&#1088;&#1072;&#1074;&#1083;&#1077;&#1085;&#1086;%2026.03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57;&#1074;&#1086;&#1076;%20&#1057;&#1069;\&#1060;&#1080;&#1085;&#1072;&#1085;&#1089;&#1099;\&#1042;&#1089;&#1090;&#1091;&#1087;&#1080;&#1090;&#1077;&#1083;&#1100;&#1085;&#1099;&#1081;%20&#1057;&#1069;\&#1041;&#1072;&#1083;&#1072;&#1085;&#1089;\&#1042;&#1057;&#1071;&#1063;&#1048;&#1053;&#1040;%20&#1053;&#1040;%20&#1088;&#1072;&#1073;&#1086;&#1095;&#1077;&#1084;%20&#1089;&#1090;&#1086;&#1083;&#1077;\2006\&#1074;&#1072;&#1088;&#1080;&#1072;&#1085;&#1090;&#1099;%20&#1073;&#1102;&#1076;&#1078;&#1077;&#1090;&#1072;%202006%20&#1075;\&#1054;&#1073;&#1085;&#1086;&#1074;&#1083;&#1077;&#1085;&#1080;&#1103;%20&#1050;&#1069;&#1064;%20&#1075;&#1086;&#1076;%20&#1087;&#1086;%20&#1092;&#1072;&#1082;&#1090;&#1086;&#1088;&#1072;&#1084;\&#1080;&#1079;&#1084;%2032%20(v%204.1)\&#1082;&#1086;&#1088;&#1088;&#1082;&#1072;%20&#1073;&#1077;&#1079;%20&#1080;&#1079;&#1084;&#1077;&#1085;&#1077;&#1085;&#1080;&#1081;%20&#1057;&#1044;%20&#1055;&#1088;&#1080;&#1083;_1\&#1073;&#1099;&#1083;&#1086;-&#1089;&#1090;&#1072;&#1083;&#1086;%20(v%204.1)_2%20(&#1087;&#1086;&#1089;&#1083;&#1077;%20&#1042;&#1044;&#1042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dovan_yui/Desktop/&#1082;%20&#1090;&#1072;&#1088;&#1080;&#1092;&#1091;/FORM3.2015%20&#1041;&#1091;&#1088;&#1103;&#1090;&#1101;&#1085;&#1077;&#1088;&#1075;&#1086;(v2.0.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dromanenko\&#1056;&#1072;&#1073;&#1086;&#1095;&#1080;&#1081;%20&#1089;&#1090;&#1086;&#1083;\&#1055;&#1083;&#1072;&#1085;%20&#1085;&#1072;%202008-2010(13.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nts%20and%20Settings\Administrator\Local%20Settings\Temporary%20Internet%20Files\Content.IE5\OZ4WAL3W\&#1088;&#1072;&#1089;&#1095;&#1077;&#1090;%20&#1089;&#1090;&#1088;&#1072;&#1085;&#109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&#1044;&#1069;&#1055;\&#1054;&#1073;&#1097;&#1072;&#1103;\&#1058;&#1069;&#1055;\2008\&#1058;&#1069;&#1055;%20&#1080;&#1089;&#1093;&#1086;&#1076;&#1085;&#1080;&#1082;+%20&#1073;&#1072;&#1083;&#1072;&#1085;&#1089;70-30+&#1073;&#1089;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&#1040;&#1076;&#1084;&#1080;&#1085;&#1080;&#1089;&#1090;&#1088;&#1072;&#1090;&#1086;&#1088;\Local%20Settings\Temporary%20Internet%20Files\Content.IE5\ODK74FK3\proverk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5;&#1088;&#1084;&#1086;&#1083;&#1077;&#1085;&#1082;&#1086;/&#1056;&#1072;&#1073;&#1086;&#1095;&#1080;&#1081;%20&#1089;&#1090;&#1086;&#1083;/Tarif_demo/Tarif2_dem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!!!%20&#1041;&#1055;%202016/&#1060;&#1072;&#1082;&#1090;%201%20&#1082;&#1074;/&#1056;&#1072;&#1073;&#1086;&#1095;&#1072;&#1103;/11.05.2016/&#1057;&#1073;&#1099;&#1090;_&#1055;&#1077;&#1088;&#1089;&#1086;&#1085;&#1072;&#1083;_&#1041;&#1091;&#1088;&#1103;&#1090;&#1080;&#1103;_1%20&#1082;&#1074;%20201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ntForm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&#1052;&#1086;&#1080;%20&#1076;&#1086;&#1082;&#1091;&#1084;&#1077;&#1085;&#1090;&#1099;\&#1073;&#1072;&#1083;&#1072;&#1085;&#1089;%20&#1087;&#1090;&#1075;&#1082;%20&#1085;&#1072;%202005&#1075;.%20&#1085;&#1077;&#1076;&#1086;&#1076;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~1\Ogaraeva.FST\LOCALS~1\Temp\Rar$DI00.860\Documents%20and%20Settings\Shumeev\Local%20Settings\Temporary%20Internet%20Files\OLKAB4\Form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eliyeva_ev/Documents/&#1058;&#1041;&#1056;%202018%20&#1075;/7.%20&#1056;&#1072;&#1089;&#1093;&#1086;&#1076;&#1099;%20&#1080;&#1079;%20&#1087;&#1088;&#1080;&#1073;&#1099;&#1083;&#1080;/&#1050;&#1086;&#1087;&#1080;&#1103;%20&#1056;&#1077;&#1077;&#1089;&#1090;&#1088;%20&#1082;&#1088;&#1077;&#1076;&#1080;&#1090;&#1086;&#1088;&#1089;&#1082;&#1080;&#1093;%20&#1080;&#1089;&#1082;&#1086;&#1074;%20&#1082;%20&#1040;&#1054;%20&#1063;&#1080;&#1090;&#1072;&#1101;&#1085;&#1077;&#1088;&#1075;&#1086;&#1089;&#1073;&#1099;&#1090;%20(&#1056;&#1077;&#1089;&#1087;&#1091;&#1073;&#1083;&#1080;&#1082;&#1072;%20&#1041;&#1091;&#1088;&#1103;&#1090;&#1080;&#1103;)%20&#1102;&#1088;&#1080;&#1089;&#1090;&#109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41;&#1055;/Nika/&#1058;&#1072;&#1073;&#1083;&#1080;&#1094;&#1072;%20&#1087;&#1086;%20&#1085;&#1086;&#1088;&#1084;&#1072;&#1090;&#1080;&#1074;&#1072;&#1084;%20&#1074;&#1086;&#1076;&#107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8;&#1085;&#1092;&#1086;&#1088;&#1084;&#1072;&#1094;&#1080;&#1103;%20&#1087;&#1086;%20&#1073;&#1080;&#1079;&#1085;&#1077;&#1089;-&#1087;&#1083;&#1072;&#1085;&#1080;&#1088;&#1086;&#1074;&#1072;&#1085;&#1080;&#1102;\2014\&#1041;&#1055;%202014\&#1092;&#1072;&#1082;&#1090;\1%20&#1082;&#1074;&#1072;&#1088;&#1090;&#1072;&#1083;\&#1057;&#1073;&#1099;&#1090;_&#1069;&#1080;&#1060;_2014%20&#1087;&#1086;&#1089;&#1083;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gorod.motiw.ru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gorod.motiw.ru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SMetstrait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материалы"/>
      <sheetName val="Справочно"/>
      <sheetName val="t_Настройки"/>
      <sheetName val="ИТОГИ  по Н,Р,Э,Q"/>
      <sheetName val="Инфо"/>
      <sheetName val="СОК накладные (ТК-Бишкек)"/>
      <sheetName val="2013б_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Лист1"/>
      <sheetName val="Лист2"/>
      <sheetName val="Лист3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Диаграмма2"/>
      <sheetName val="#ССЫЛКА"/>
      <sheetName val="3"/>
      <sheetName val="4"/>
      <sheetName val="№ П1.17"/>
      <sheetName val="ДЭ  июль35 кВ. "/>
      <sheetName val="ДЭ  июль10 кВ."/>
      <sheetName val="ДЭ  июль всего"/>
      <sheetName val="ОПП июль "/>
      <sheetName val="Итого июль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Книга1"/>
      <sheetName val="FES"/>
      <sheetName val="konoplin - Личное представление"/>
      <sheetName val="Справочный счет за 2006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Баланс ээ"/>
      <sheetName val="Баланс мощности"/>
      <sheetName val="regs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вод по регионам"/>
      <sheetName val="clone"/>
      <sheetName val="Белгородская область"/>
      <sheetName val="Брянская область"/>
      <sheetName val="Владимирская область"/>
      <sheetName val="Воронежская область"/>
      <sheetName val="Ивановская область"/>
      <sheetName val="Калужская область"/>
      <sheetName val="Костромская область"/>
      <sheetName val="Курская область"/>
      <sheetName val="Липецкая область"/>
      <sheetName val="Московская область"/>
      <sheetName val="Орловская область"/>
      <sheetName val="Рязанская область"/>
      <sheetName val="Смоленская область"/>
      <sheetName val="Тамбовская область"/>
      <sheetName val="Тверская область"/>
      <sheetName val="Тульская область"/>
      <sheetName val="Ярославская область"/>
      <sheetName val="г.Москва"/>
      <sheetName val="Республика Карелия"/>
      <sheetName val="Республика Коми"/>
      <sheetName val="Архангельская область"/>
      <sheetName val="Ненецкий автономный округ"/>
      <sheetName val="Вологодская область"/>
      <sheetName val="Калининградская область"/>
      <sheetName val="Ленинградская область"/>
      <sheetName val="Мурманская область"/>
      <sheetName val="Новгородская область"/>
      <sheetName val="Псковская область"/>
      <sheetName val="г.Санкт-Петербург"/>
      <sheetName val="Республика Адыгея"/>
      <sheetName val="Республика Дагестан"/>
      <sheetName val="Республика Ингушетия"/>
      <sheetName val="Кабардино-Балкарская республика"/>
      <sheetName val="Республика Калмыкия"/>
      <sheetName val="Карачаево-Черкесская республика"/>
      <sheetName val="РСОА"/>
      <sheetName val="Краснодарский край"/>
      <sheetName val="Астраханская область"/>
      <sheetName val="Волгоградская область"/>
      <sheetName val="Ростовская область"/>
      <sheetName val="Чеченская республика"/>
      <sheetName val="Ставропольский край"/>
      <sheetName val="Республика Башкортостан"/>
      <sheetName val="Республика Марий Эл"/>
      <sheetName val="Республика Мордовия"/>
      <sheetName val="Удмуртская республика"/>
      <sheetName val="Чувашская республика"/>
      <sheetName val="Кировская область"/>
      <sheetName val="Нижегородская область"/>
      <sheetName val="Оренбургская область"/>
      <sheetName val="Пензенская область"/>
      <sheetName val="Пермский край"/>
      <sheetName val="Самарская область"/>
      <sheetName val="Саратовская область"/>
      <sheetName val="Ульяновская область"/>
      <sheetName val="Республика Татарстан"/>
      <sheetName val="Курганская область"/>
      <sheetName val="Свердловская область"/>
      <sheetName val="Тюменская область"/>
      <sheetName val="Челябинская область"/>
      <sheetName val="ХМАО"/>
      <sheetName val="ЯНАО"/>
      <sheetName val="Республика Алтай"/>
      <sheetName val="Республика Бурятия"/>
      <sheetName val="Республика Тыва"/>
      <sheetName val="Республика Хакасия"/>
      <sheetName val="Алтайский край"/>
      <sheetName val="Красноярский край"/>
      <sheetName val="Кемеровская область"/>
      <sheetName val="Новосибирская область"/>
      <sheetName val="Омская область"/>
      <sheetName val="Томская область"/>
      <sheetName val="Иркутская область"/>
      <sheetName val="УО Бурятский АО"/>
      <sheetName val="Читинская область"/>
      <sheetName val="Агинский Бурятский АО"/>
      <sheetName val="Таймырский АО"/>
      <sheetName val="Республика Саха (Якутия)"/>
      <sheetName val="Приморский край"/>
      <sheetName val="Хабаровский край"/>
      <sheetName val="Амурская область"/>
      <sheetName val="Камчатская область"/>
      <sheetName val="Корякский автономный округ"/>
      <sheetName val="Магаданская область"/>
      <sheetName val="Сахалинская область"/>
      <sheetName val="Еврейская автономная область"/>
      <sheetName val="Чукотский автономный округ"/>
      <sheetName val="г.Байконур"/>
      <sheetName val="Лист3"/>
      <sheetName val="Лист13"/>
    </sheetNames>
    <sheetDataSet>
      <sheetData sheetId="0">
        <row r="3">
          <cell r="E3" t="str">
            <v>Вологодская область</v>
          </cell>
        </row>
      </sheetData>
      <sheetData sheetId="1">
        <row r="3">
          <cell r="E3" t="str">
            <v>Республика Дагестан</v>
          </cell>
        </row>
        <row r="122">
          <cell r="E122" t="str">
            <v>Да</v>
          </cell>
        </row>
        <row r="123">
          <cell r="E123" t="str">
            <v>Нет</v>
          </cell>
        </row>
      </sheetData>
      <sheetData sheetId="2">
        <row r="4">
          <cell r="C4" t="str">
            <v>Липецкая область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5">
          <cell r="D5" t="str">
            <v>Использовать</v>
          </cell>
        </row>
        <row r="6">
          <cell r="D6" t="str">
            <v>Не использовать</v>
          </cell>
        </row>
      </sheetData>
      <sheetData sheetId="9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</sheetNames>
    <sheetDataSet>
      <sheetData sheetId="0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"/>
      <sheetName val="Книга3"/>
    </sheetNames>
    <definedNames>
      <definedName name="cv" refersTo="#ССЫЛКА!"/>
      <definedName name="dfrgtt" refersTo="#ССЫЛКА!"/>
      <definedName name="hhhhhhhhhhhhhhhhhhhhhhhhhhhhhhhhhhhhhhhhhhhhhhhhhhhhhhhhhhhhhh" refersTo="#ССЫЛКА!"/>
      <definedName name="N" refersTo="#ССЫЛКА!"/>
      <definedName name="qq" refersTo="#ССЫЛКА!"/>
      <definedName name="rt" refersTo="#ССЫЛКА!"/>
      <definedName name="абон.пл" refersTo="#ССЫЛКА!"/>
      <definedName name="авт" refersTo="#ССЫЛКА!"/>
      <definedName name="ан" refersTo="#ССЫЛКА!"/>
      <definedName name="анализ" refersTo="#ССЫЛКА!"/>
      <definedName name="гш" refersTo="#ССЫЛКА!"/>
      <definedName name="дд" refersTo="#ССЫЛКА!"/>
      <definedName name="дщ" refersTo="#ССЫЛКА!"/>
      <definedName name="дщл" refersTo="#ССЫЛКА!"/>
      <definedName name="екргерр" refersTo="#ССЫЛКА!"/>
      <definedName name="епке" refersTo="#ССЫЛКА!"/>
      <definedName name="зщ" refersTo="#ССЫЛКА!"/>
      <definedName name="итрорпим" refersTo="#ССЫЛКА!"/>
      <definedName name="лл" refersTo="#ССЫЛКА!"/>
      <definedName name="лш" refersTo="#ССЫЛКА!"/>
      <definedName name="лщд" refersTo="#ССЫЛКА!"/>
      <definedName name="Нояб" refersTo="#ССЫЛКА!"/>
      <definedName name="Ноябрь" refersTo="#ССЫЛКА!"/>
      <definedName name="нщшрдл" refersTo="#ССЫЛКА!"/>
      <definedName name="олрлпо" refersTo="#ССЫЛКА!"/>
      <definedName name="план" refersTo="#ССЫЛКА!"/>
      <definedName name="пр" refersTo="#ССЫЛКА!"/>
      <definedName name="пром." refersTo="#ССЫЛКА!"/>
      <definedName name="проч" refersTo="#ССЫЛКА!"/>
      <definedName name="проч.расх" refersTo="#ССЫЛКА!"/>
      <definedName name="расх" refersTo="#ССЫЛКА!"/>
      <definedName name="РГРЭС" refersTo="#ССЫЛКА!"/>
      <definedName name="рем" refersTo="#ССЫЛКА!"/>
      <definedName name="ропопопмо" refersTo="#ССЫЛКА!"/>
      <definedName name="сель" refersTo="#ССЫЛКА!"/>
      <definedName name="сельск.хоз" refersTo="#ССЫЛКА!"/>
      <definedName name="ссссс" refersTo="#ССЫЛКА!"/>
      <definedName name="Т7_тепло" refersTo="#ССЫЛКА!"/>
      <definedName name="тов" refersTo="#ССЫЛКА!"/>
      <definedName name="три" refersTo="#ССЫЛКА!"/>
      <definedName name="усчукапир" refersTo="#ССЫЛКА!"/>
      <definedName name="УФ" refersTo="#ССЫЛКА!"/>
      <definedName name="фф" refersTo="#ССЫЛКА!"/>
      <definedName name="х" refersTo="#ССЫЛКА!"/>
      <definedName name="цуа" refersTo="#ССЫЛКА!"/>
      <definedName name="ывы" refersTo="#ССЫЛКА!"/>
      <definedName name="яя" refersTo="#ССЫЛКА!"/>
    </definedNames>
    <sheetDataSet>
      <sheetData sheetId="0">
        <row r="25">
          <cell r="G25">
            <v>332622.49936039827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e">
            <v>#NAME?</v>
          </cell>
        </row>
      </sheetData>
      <sheetData sheetId="1" refreshError="1"/>
      <sheetData sheetId="2">
        <row r="16">
          <cell r="G16" t="str">
            <v>Филиал ОАО "МРСК Сибири" - "Бурятэнерго"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E2" t="str">
            <v>январь</v>
          </cell>
          <cell r="F2">
            <v>2013</v>
          </cell>
          <cell r="G2" t="str">
            <v>Да</v>
          </cell>
          <cell r="H2" t="str">
            <v>с ОРЭМ</v>
          </cell>
        </row>
        <row r="3">
          <cell r="E3" t="str">
            <v>февраль</v>
          </cell>
          <cell r="F3">
            <v>2014</v>
          </cell>
          <cell r="G3" t="str">
            <v>Нет</v>
          </cell>
          <cell r="H3" t="str">
            <v xml:space="preserve">от ГП первого уровня </v>
          </cell>
        </row>
        <row r="4">
          <cell r="E4" t="str">
            <v>март</v>
          </cell>
          <cell r="F4">
            <v>2015</v>
          </cell>
          <cell r="H4" t="str">
            <v>с ОРЭМ и от ГП первого уровня</v>
          </cell>
        </row>
        <row r="5">
          <cell r="E5" t="str">
            <v>апрель</v>
          </cell>
          <cell r="F5">
            <v>2016</v>
          </cell>
        </row>
        <row r="6">
          <cell r="E6" t="str">
            <v>май</v>
          </cell>
        </row>
        <row r="7">
          <cell r="E7" t="str">
            <v>июнь</v>
          </cell>
        </row>
        <row r="8">
          <cell r="E8" t="str">
            <v>июль</v>
          </cell>
        </row>
        <row r="9">
          <cell r="E9" t="str">
            <v>август</v>
          </cell>
        </row>
        <row r="10">
          <cell r="E10" t="str">
            <v>сентябрь</v>
          </cell>
        </row>
        <row r="11"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  <row r="14">
          <cell r="E14" t="str">
            <v>год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D2" t="str">
            <v>Баргузинский муниципальный район</v>
          </cell>
        </row>
        <row r="3">
          <cell r="D3" t="str">
            <v>Баунтовский Эвенкийский муниципальный район</v>
          </cell>
        </row>
        <row r="4">
          <cell r="D4" t="str">
            <v>Бичурский муниципальный район</v>
          </cell>
        </row>
        <row r="5">
          <cell r="D5" t="str">
            <v>Город Северобайкальск</v>
          </cell>
        </row>
        <row r="6">
          <cell r="D6" t="str">
            <v>Город Улан-Удэ</v>
          </cell>
        </row>
        <row r="7">
          <cell r="D7" t="str">
            <v>Джидинский муниципальный район</v>
          </cell>
        </row>
        <row r="8">
          <cell r="D8" t="str">
            <v>Еравнинский муниципальный район</v>
          </cell>
        </row>
        <row r="9">
          <cell r="D9" t="str">
            <v>Заиграевский муниципальный район</v>
          </cell>
        </row>
        <row r="10">
          <cell r="D10" t="str">
            <v>Закаменский муниципальный район</v>
          </cell>
        </row>
        <row r="11">
          <cell r="D11" t="str">
            <v>Иволгинский муниципальный район</v>
          </cell>
        </row>
        <row r="12">
          <cell r="D12" t="str">
            <v>Кабанский муниципальный район</v>
          </cell>
        </row>
        <row r="13">
          <cell r="D13" t="str">
            <v>Кижингинский муниципальный район</v>
          </cell>
        </row>
        <row r="14">
          <cell r="D14" t="str">
            <v>Курумканский муниципальный район</v>
          </cell>
        </row>
        <row r="15">
          <cell r="D15" t="str">
            <v>Кяхтинский муниципальный район</v>
          </cell>
        </row>
        <row r="16">
          <cell r="D16" t="str">
            <v>Муйский муниципальный район</v>
          </cell>
        </row>
        <row r="17">
          <cell r="D17" t="str">
            <v>Мухоршибирский муниципальный район</v>
          </cell>
        </row>
        <row r="18">
          <cell r="D18" t="str">
            <v>Окинский муниципальный район</v>
          </cell>
        </row>
        <row r="19">
          <cell r="D19" t="str">
            <v>Прибайкальский муниципальный район</v>
          </cell>
        </row>
        <row r="20">
          <cell r="D20" t="str">
            <v>Северо-Байкальский муниципальный район</v>
          </cell>
        </row>
        <row r="21">
          <cell r="D21" t="str">
            <v>Селенгинский муниципальный район</v>
          </cell>
        </row>
        <row r="22">
          <cell r="D22" t="str">
            <v>Тарбагатайский муниципальный район</v>
          </cell>
        </row>
        <row r="23">
          <cell r="D23" t="str">
            <v>Тункинский муниципальный район</v>
          </cell>
        </row>
        <row r="24">
          <cell r="D24" t="str">
            <v>Хоринский муниципальный район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 Прил 1"/>
      <sheetName val="Корректировка с коммент"/>
      <sheetName val="Перечень корректировок"/>
      <sheetName val="Кэш покварт было-стало"/>
      <sheetName val="было-стало (v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et_union_ver"/>
      <sheetName val="et_union_hor"/>
      <sheetName val="modReestr"/>
      <sheetName val="modfrmReestr"/>
      <sheetName val="modfrmReestrGTP"/>
      <sheetName val="TEHSHEET"/>
      <sheetName val="AllSheetsInThisWorkbook"/>
      <sheetName val="modInstruction"/>
      <sheetName val="modUpdTemplMain"/>
      <sheetName val="modfrmCheckUpdates"/>
      <sheetName val="REESTR_GTP"/>
      <sheetName val="REESTR_CONSUMERS"/>
      <sheetName val="modClassifierValidate"/>
      <sheetName val="modHyp"/>
      <sheetName val="modList01"/>
      <sheetName val="modList00"/>
      <sheetName val="modList02"/>
    </sheetNames>
    <sheetDataSet>
      <sheetData sheetId="0"/>
      <sheetData sheetId="1"/>
      <sheetData sheetId="2"/>
      <sheetData sheetId="3">
        <row r="9">
          <cell r="F9">
            <v>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План на 2008-2010(13.6)"/>
    </sheetNames>
    <sheetDataSet>
      <sheetData sheetId="0"/>
      <sheetData sheetId="1">
        <row r="13">
          <cell r="G13">
            <v>2592878.8413</v>
          </cell>
          <cell r="J13">
            <v>2916988.6964625004</v>
          </cell>
          <cell r="L13">
            <v>2916988.6964625004</v>
          </cell>
          <cell r="N13">
            <v>0</v>
          </cell>
          <cell r="P13">
            <v>2314815.2607</v>
          </cell>
          <cell r="T13">
            <v>3062256.1638279594</v>
          </cell>
          <cell r="V13">
            <v>3281612.283520313</v>
          </cell>
          <cell r="AD13">
            <v>3390027.8650152627</v>
          </cell>
          <cell r="AF13">
            <v>3760727.6769142784</v>
          </cell>
        </row>
        <row r="14">
          <cell r="G14">
            <v>3415.06</v>
          </cell>
          <cell r="J14">
            <v>3415.06</v>
          </cell>
          <cell r="L14">
            <v>3415.06</v>
          </cell>
          <cell r="N14">
            <v>0</v>
          </cell>
          <cell r="P14">
            <v>2713.2939999999999</v>
          </cell>
          <cell r="T14">
            <v>3186.7837</v>
          </cell>
          <cell r="V14">
            <v>3415.06</v>
          </cell>
          <cell r="AD14">
            <v>3078.4331000000002</v>
          </cell>
          <cell r="AF14">
            <v>3415.06</v>
          </cell>
        </row>
        <row r="15">
          <cell r="G15">
            <v>75.924840011595705</v>
          </cell>
          <cell r="H15">
            <v>1.125</v>
          </cell>
          <cell r="I15">
            <v>1.125</v>
          </cell>
          <cell r="J15">
            <v>85.415445013045172</v>
          </cell>
          <cell r="L15">
            <v>85.415445013045172</v>
          </cell>
          <cell r="N15">
            <v>0</v>
          </cell>
          <cell r="P15">
            <v>85.313838481933772</v>
          </cell>
          <cell r="R15">
            <v>1.125</v>
          </cell>
          <cell r="S15">
            <v>1.125</v>
          </cell>
          <cell r="T15">
            <v>96.092375639675822</v>
          </cell>
          <cell r="V15">
            <v>96.092375639675822</v>
          </cell>
          <cell r="AB15">
            <v>1.1459999999999999</v>
          </cell>
          <cell r="AC15">
            <v>1.1459999999999999</v>
          </cell>
          <cell r="AD15">
            <v>110.12186248306848</v>
          </cell>
          <cell r="AF15">
            <v>110.12186248306848</v>
          </cell>
        </row>
        <row r="16">
          <cell r="G16">
            <v>441244.07010000001</v>
          </cell>
          <cell r="J16">
            <v>498626.78195000003</v>
          </cell>
          <cell r="L16">
            <v>498626.78195000003</v>
          </cell>
          <cell r="N16">
            <v>0</v>
          </cell>
          <cell r="P16">
            <v>471301.58520000003</v>
          </cell>
          <cell r="T16">
            <v>408540.78937716177</v>
          </cell>
          <cell r="V16">
            <v>414259.06577099999</v>
          </cell>
          <cell r="AD16">
            <v>439728.41243762907</v>
          </cell>
          <cell r="AF16">
            <v>448708.99645461503</v>
          </cell>
        </row>
        <row r="17">
          <cell r="G17">
            <v>94127.332399999999</v>
          </cell>
          <cell r="H17">
            <v>1.1970000000000001</v>
          </cell>
          <cell r="I17">
            <v>1.1970000000000001</v>
          </cell>
          <cell r="J17">
            <v>117194.9013</v>
          </cell>
          <cell r="L17">
            <v>117194.9013</v>
          </cell>
          <cell r="N17">
            <v>0</v>
          </cell>
          <cell r="P17">
            <v>90711.414799999999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</row>
        <row r="18">
          <cell r="G18">
            <v>345199.5857</v>
          </cell>
          <cell r="J18">
            <v>379757.25185</v>
          </cell>
          <cell r="L18">
            <v>379757.25185</v>
          </cell>
          <cell r="N18">
            <v>0</v>
          </cell>
          <cell r="P18">
            <v>379249</v>
          </cell>
          <cell r="T18">
            <v>406933.12737716176</v>
          </cell>
          <cell r="V18">
            <v>412651.40377099998</v>
          </cell>
          <cell r="AD18">
            <v>438189.78193762904</v>
          </cell>
          <cell r="AF18">
            <v>447170.365954615</v>
          </cell>
        </row>
        <row r="19">
          <cell r="G19">
            <v>273999.67170000001</v>
          </cell>
          <cell r="H19">
            <v>1.093</v>
          </cell>
          <cell r="I19">
            <v>1.093</v>
          </cell>
          <cell r="J19">
            <v>299657.34860000003</v>
          </cell>
          <cell r="L19">
            <v>299657.34860000003</v>
          </cell>
          <cell r="N19">
            <v>0</v>
          </cell>
          <cell r="P19">
            <v>299482</v>
          </cell>
          <cell r="R19">
            <v>1.0920000000000001</v>
          </cell>
          <cell r="S19">
            <v>1.0920000000000001</v>
          </cell>
          <cell r="T19">
            <v>327104.7071</v>
          </cell>
          <cell r="V19">
            <v>327104.7071</v>
          </cell>
          <cell r="AB19">
            <v>1.089</v>
          </cell>
          <cell r="AC19">
            <v>1.089</v>
          </cell>
          <cell r="AD19">
            <v>356063.13400000002</v>
          </cell>
          <cell r="AF19">
            <v>356063.13400000002</v>
          </cell>
        </row>
        <row r="20">
          <cell r="G20">
            <v>71199.914000000004</v>
          </cell>
          <cell r="J20">
            <v>80099.903250000003</v>
          </cell>
          <cell r="L20">
            <v>80099.903250000003</v>
          </cell>
          <cell r="N20">
            <v>0</v>
          </cell>
          <cell r="P20">
            <v>79767</v>
          </cell>
          <cell r="T20">
            <v>79828.420277161727</v>
          </cell>
          <cell r="V20">
            <v>85546.696671000012</v>
          </cell>
          <cell r="AD20">
            <v>82126.647937629037</v>
          </cell>
          <cell r="AF20">
            <v>91107.231954614996</v>
          </cell>
        </row>
        <row r="21">
          <cell r="G21">
            <v>92.9</v>
          </cell>
          <cell r="J21">
            <v>92.9</v>
          </cell>
          <cell r="L21">
            <v>92.9</v>
          </cell>
          <cell r="N21">
            <v>0</v>
          </cell>
          <cell r="P21">
            <v>92.9</v>
          </cell>
          <cell r="T21">
            <v>86.690200000000004</v>
          </cell>
          <cell r="V21">
            <v>92.9</v>
          </cell>
          <cell r="AD21">
            <v>83.742699999999999</v>
          </cell>
          <cell r="AF21">
            <v>92.9</v>
          </cell>
        </row>
        <row r="22">
          <cell r="G22">
            <v>76.641457481162533</v>
          </cell>
          <cell r="H22">
            <v>1.125</v>
          </cell>
          <cell r="I22">
            <v>1.125</v>
          </cell>
          <cell r="J22">
            <v>86.221639666307851</v>
          </cell>
          <cell r="L22">
            <v>86.221639666307851</v>
          </cell>
          <cell r="N22">
            <v>0</v>
          </cell>
          <cell r="P22">
            <v>85.863293864370277</v>
          </cell>
          <cell r="R22">
            <v>1.0680000000000001</v>
          </cell>
          <cell r="S22">
            <v>1.0680000000000001</v>
          </cell>
          <cell r="T22">
            <v>92.084711163616788</v>
          </cell>
          <cell r="V22">
            <v>92.084711163616788</v>
          </cell>
          <cell r="AB22">
            <v>1.0649999999999999</v>
          </cell>
          <cell r="AC22">
            <v>1.0649999999999999</v>
          </cell>
          <cell r="AD22">
            <v>98.07021738925188</v>
          </cell>
          <cell r="AF22">
            <v>98.07021738925188</v>
          </cell>
        </row>
        <row r="23">
          <cell r="G23">
            <v>1917.152</v>
          </cell>
          <cell r="H23">
            <v>0.90200000000000002</v>
          </cell>
          <cell r="I23">
            <v>0.90200000000000002</v>
          </cell>
          <cell r="J23">
            <v>1674.6288</v>
          </cell>
          <cell r="L23">
            <v>1674.6288</v>
          </cell>
          <cell r="N23">
            <v>0</v>
          </cell>
          <cell r="P23">
            <v>1341.1704</v>
          </cell>
          <cell r="R23">
            <v>0.99399999999999999</v>
          </cell>
          <cell r="S23">
            <v>0.99399999999999999</v>
          </cell>
          <cell r="T23">
            <v>1607.662</v>
          </cell>
          <cell r="V23">
            <v>1607.662</v>
          </cell>
          <cell r="AB23">
            <v>0.98599999999999999</v>
          </cell>
          <cell r="AC23">
            <v>0.98599999999999999</v>
          </cell>
          <cell r="AD23">
            <v>1538.6305</v>
          </cell>
          <cell r="AF23">
            <v>1538.6305</v>
          </cell>
        </row>
        <row r="24">
          <cell r="G24">
            <v>3034122.9114000001</v>
          </cell>
          <cell r="J24">
            <v>3415615.4784125006</v>
          </cell>
          <cell r="L24">
            <v>3415615.4784125006</v>
          </cell>
          <cell r="N24">
            <v>0</v>
          </cell>
          <cell r="P24">
            <v>2786116.8459000001</v>
          </cell>
          <cell r="T24">
            <v>3470796.9532051212</v>
          </cell>
          <cell r="V24">
            <v>3695871.349291313</v>
          </cell>
          <cell r="AD24">
            <v>3829756.2774528917</v>
          </cell>
          <cell r="AF24">
            <v>4209436.6733688936</v>
          </cell>
        </row>
        <row r="28">
          <cell r="G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T28">
            <v>0</v>
          </cell>
          <cell r="V28">
            <v>0</v>
          </cell>
          <cell r="AD28">
            <v>0</v>
          </cell>
          <cell r="AF28">
            <v>0</v>
          </cell>
          <cell r="AL28">
            <v>-91152</v>
          </cell>
        </row>
        <row r="29">
          <cell r="G29">
            <v>0</v>
          </cell>
          <cell r="L29">
            <v>0</v>
          </cell>
          <cell r="N29">
            <v>0</v>
          </cell>
          <cell r="P29">
            <v>0</v>
          </cell>
          <cell r="V29">
            <v>0</v>
          </cell>
          <cell r="AF29">
            <v>0</v>
          </cell>
        </row>
        <row r="30">
          <cell r="G30">
            <v>0</v>
          </cell>
          <cell r="H30">
            <v>1.07</v>
          </cell>
          <cell r="I30">
            <v>1.1200000000000001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1.0680000000000001</v>
          </cell>
          <cell r="S30">
            <v>1.125</v>
          </cell>
          <cell r="T30">
            <v>0</v>
          </cell>
          <cell r="V30">
            <v>0</v>
          </cell>
          <cell r="AB30">
            <v>1.0649999999999999</v>
          </cell>
          <cell r="AC30">
            <v>1.135</v>
          </cell>
          <cell r="AD30">
            <v>0</v>
          </cell>
          <cell r="AF30">
            <v>0</v>
          </cell>
        </row>
        <row r="31">
          <cell r="G31">
            <v>35347.699999999997</v>
          </cell>
          <cell r="H31">
            <v>1.125</v>
          </cell>
          <cell r="I31">
            <v>1.125</v>
          </cell>
          <cell r="J31">
            <v>39766.162499999999</v>
          </cell>
          <cell r="L31">
            <v>39766.162499999999</v>
          </cell>
          <cell r="N31">
            <v>0</v>
          </cell>
          <cell r="P31">
            <v>41277.300000000003</v>
          </cell>
          <cell r="R31">
            <v>1.125</v>
          </cell>
          <cell r="S31">
            <v>1.125</v>
          </cell>
          <cell r="T31">
            <v>44736.932812499996</v>
          </cell>
          <cell r="V31">
            <v>44736.932812499996</v>
          </cell>
          <cell r="AB31">
            <v>1.1459999999999999</v>
          </cell>
          <cell r="AC31">
            <v>1.1459999999999999</v>
          </cell>
          <cell r="AD31">
            <v>51268.525003124989</v>
          </cell>
          <cell r="AF31">
            <v>51268.525003124989</v>
          </cell>
        </row>
        <row r="32">
          <cell r="G32">
            <v>596365.5</v>
          </cell>
          <cell r="H32">
            <v>1.07</v>
          </cell>
          <cell r="I32">
            <v>1.07</v>
          </cell>
          <cell r="J32">
            <v>638111.08500000008</v>
          </cell>
          <cell r="L32">
            <v>638111.08500000008</v>
          </cell>
          <cell r="N32">
            <v>0</v>
          </cell>
          <cell r="P32">
            <v>671701.70239999995</v>
          </cell>
          <cell r="R32">
            <v>1.0680000000000001</v>
          </cell>
          <cell r="S32">
            <v>1.0680000000000001</v>
          </cell>
          <cell r="T32">
            <v>681502.63878000015</v>
          </cell>
          <cell r="V32">
            <v>681502.63878000015</v>
          </cell>
          <cell r="AB32">
            <v>1.0649999999999999</v>
          </cell>
          <cell r="AC32">
            <v>1.0649999999999999</v>
          </cell>
          <cell r="AD32">
            <v>725800.31030070013</v>
          </cell>
          <cell r="AF32">
            <v>725800.31030070013</v>
          </cell>
        </row>
        <row r="33">
          <cell r="G33">
            <v>147438.9</v>
          </cell>
          <cell r="H33">
            <v>1.07</v>
          </cell>
          <cell r="I33">
            <v>1.07</v>
          </cell>
          <cell r="J33">
            <v>157759.62299999999</v>
          </cell>
          <cell r="L33">
            <v>157759.62299999999</v>
          </cell>
          <cell r="N33">
            <v>0</v>
          </cell>
          <cell r="P33">
            <v>177275.1862</v>
          </cell>
          <cell r="R33">
            <v>1.0680000000000001</v>
          </cell>
          <cell r="S33">
            <v>1.0680000000000001</v>
          </cell>
          <cell r="T33">
            <v>168487.27736400001</v>
          </cell>
          <cell r="V33">
            <v>168487.27736400001</v>
          </cell>
          <cell r="AB33">
            <v>1.0649999999999999</v>
          </cell>
          <cell r="AC33">
            <v>1.0649999999999999</v>
          </cell>
          <cell r="AD33">
            <v>179438.95039265999</v>
          </cell>
          <cell r="AF33">
            <v>179438.95039265999</v>
          </cell>
        </row>
        <row r="34">
          <cell r="G34">
            <v>215442.5</v>
          </cell>
          <cell r="H34">
            <v>1.02</v>
          </cell>
          <cell r="I34">
            <v>1.07</v>
          </cell>
          <cell r="J34">
            <v>219751.35</v>
          </cell>
          <cell r="L34">
            <v>230523.47500000001</v>
          </cell>
          <cell r="N34">
            <v>0</v>
          </cell>
          <cell r="P34">
            <v>257959.39499999999</v>
          </cell>
          <cell r="R34">
            <v>1.02</v>
          </cell>
          <cell r="S34">
            <v>1.0680000000000001</v>
          </cell>
          <cell r="T34">
            <v>235133.94450000001</v>
          </cell>
          <cell r="V34">
            <v>246199.07130000001</v>
          </cell>
          <cell r="AB34">
            <v>1.02</v>
          </cell>
          <cell r="AC34">
            <v>1.0649999999999999</v>
          </cell>
          <cell r="AD34">
            <v>251123.05272600002</v>
          </cell>
          <cell r="AF34">
            <v>262202.01093450002</v>
          </cell>
        </row>
        <row r="35">
          <cell r="G35">
            <v>585454.30000000005</v>
          </cell>
          <cell r="H35">
            <v>1.07</v>
          </cell>
          <cell r="I35">
            <v>1.07</v>
          </cell>
          <cell r="J35">
            <v>626436.10100000014</v>
          </cell>
          <cell r="L35">
            <v>626436.10100000014</v>
          </cell>
          <cell r="N35">
            <v>0</v>
          </cell>
          <cell r="P35">
            <v>629223.31799999997</v>
          </cell>
          <cell r="R35">
            <v>1.0680000000000001</v>
          </cell>
          <cell r="S35">
            <v>1.0680000000000001</v>
          </cell>
          <cell r="T35">
            <v>625265.19240000006</v>
          </cell>
          <cell r="V35">
            <v>625265.19240000006</v>
          </cell>
          <cell r="AB35">
            <v>1.0649999999999999</v>
          </cell>
          <cell r="AC35">
            <v>1.0649999999999999</v>
          </cell>
          <cell r="AD35">
            <v>623508.82949999999</v>
          </cell>
          <cell r="AF35">
            <v>623508.82949999999</v>
          </cell>
        </row>
        <row r="36">
          <cell r="G36">
            <v>0</v>
          </cell>
          <cell r="N36">
            <v>0</v>
          </cell>
          <cell r="P36">
            <v>98349.4</v>
          </cell>
        </row>
        <row r="37">
          <cell r="G37">
            <v>27869</v>
          </cell>
          <cell r="N37">
            <v>0</v>
          </cell>
          <cell r="P37">
            <v>0</v>
          </cell>
        </row>
        <row r="38">
          <cell r="G38">
            <v>309045.09999999998</v>
          </cell>
          <cell r="J38">
            <v>306977.75700000004</v>
          </cell>
          <cell r="L38">
            <v>329127.75700000004</v>
          </cell>
          <cell r="N38">
            <v>0</v>
          </cell>
          <cell r="P38">
            <v>506097.33400000003</v>
          </cell>
          <cell r="T38">
            <v>327852.24447600002</v>
          </cell>
          <cell r="V38">
            <v>350002.24447600002</v>
          </cell>
          <cell r="AD38">
            <v>349162.64036694</v>
          </cell>
          <cell r="AF38">
            <v>371312.64036694</v>
          </cell>
        </row>
        <row r="39">
          <cell r="G39">
            <v>22150</v>
          </cell>
          <cell r="H39">
            <v>1.07</v>
          </cell>
          <cell r="I39">
            <v>1.07</v>
          </cell>
          <cell r="J39">
            <v>0</v>
          </cell>
          <cell r="L39">
            <v>22150</v>
          </cell>
          <cell r="N39">
            <v>0</v>
          </cell>
          <cell r="P39">
            <v>257027</v>
          </cell>
          <cell r="R39">
            <v>1.0680000000000001</v>
          </cell>
          <cell r="S39">
            <v>1.0680000000000001</v>
          </cell>
          <cell r="T39">
            <v>0</v>
          </cell>
          <cell r="V39">
            <v>22150</v>
          </cell>
          <cell r="AB39">
            <v>1.0649999999999999</v>
          </cell>
          <cell r="AC39">
            <v>1.0649999999999999</v>
          </cell>
          <cell r="AD39">
            <v>0</v>
          </cell>
          <cell r="AF39">
            <v>22150</v>
          </cell>
        </row>
        <row r="41">
          <cell r="G41">
            <v>22150</v>
          </cell>
          <cell r="H41">
            <v>0</v>
          </cell>
          <cell r="I41">
            <v>1</v>
          </cell>
          <cell r="J41">
            <v>0</v>
          </cell>
          <cell r="L41">
            <v>22150</v>
          </cell>
          <cell r="N41">
            <v>0</v>
          </cell>
          <cell r="P41">
            <v>257027</v>
          </cell>
          <cell r="R41">
            <v>0</v>
          </cell>
          <cell r="S41">
            <v>1</v>
          </cell>
          <cell r="T41">
            <v>0</v>
          </cell>
          <cell r="V41">
            <v>22150</v>
          </cell>
          <cell r="AB41">
            <v>0</v>
          </cell>
          <cell r="AC41">
            <v>1</v>
          </cell>
          <cell r="AD41">
            <v>0</v>
          </cell>
          <cell r="AF41">
            <v>22150</v>
          </cell>
        </row>
        <row r="42">
          <cell r="G42">
            <v>253111.3</v>
          </cell>
          <cell r="H42">
            <v>1.07</v>
          </cell>
          <cell r="I42">
            <v>1.07</v>
          </cell>
          <cell r="J42">
            <v>270829.09100000001</v>
          </cell>
          <cell r="L42">
            <v>270829.09100000001</v>
          </cell>
          <cell r="N42">
            <v>0</v>
          </cell>
          <cell r="P42">
            <v>138461.86799999999</v>
          </cell>
          <cell r="R42">
            <v>1.0680000000000001</v>
          </cell>
          <cell r="S42">
            <v>1.0680000000000001</v>
          </cell>
          <cell r="T42">
            <v>289245.46918800002</v>
          </cell>
          <cell r="V42">
            <v>289245.46918800002</v>
          </cell>
          <cell r="AB42">
            <v>1.0649999999999999</v>
          </cell>
          <cell r="AC42">
            <v>1.0649999999999999</v>
          </cell>
          <cell r="AD42">
            <v>308046.42468522</v>
          </cell>
          <cell r="AF42">
            <v>308046.42468522</v>
          </cell>
        </row>
        <row r="43">
          <cell r="G43">
            <v>33783.800000000003</v>
          </cell>
          <cell r="H43">
            <v>1.07</v>
          </cell>
          <cell r="I43">
            <v>1.07</v>
          </cell>
          <cell r="J43">
            <v>36148.666000000005</v>
          </cell>
          <cell r="L43">
            <v>36148.666000000005</v>
          </cell>
          <cell r="N43">
            <v>0</v>
          </cell>
          <cell r="P43">
            <v>110608.466</v>
          </cell>
          <cell r="R43">
            <v>1.0680000000000001</v>
          </cell>
          <cell r="S43">
            <v>1.0680000000000001</v>
          </cell>
          <cell r="T43">
            <v>38606.775288000004</v>
          </cell>
          <cell r="V43">
            <v>38606.775288000004</v>
          </cell>
          <cell r="AB43">
            <v>1.0649999999999999</v>
          </cell>
          <cell r="AC43">
            <v>1.0649999999999999</v>
          </cell>
          <cell r="AD43">
            <v>41116.215681720001</v>
          </cell>
          <cell r="AF43">
            <v>41116.215681720001</v>
          </cell>
        </row>
        <row r="44">
          <cell r="G44">
            <v>1861225</v>
          </cell>
          <cell r="J44">
            <v>1988802.0785000001</v>
          </cell>
          <cell r="L44">
            <v>2021724.2035000001</v>
          </cell>
          <cell r="N44">
            <v>0</v>
          </cell>
          <cell r="P44">
            <v>2381883.6355999997</v>
          </cell>
          <cell r="T44">
            <v>2082978.2303325003</v>
          </cell>
          <cell r="V44">
            <v>2116193.3571325</v>
          </cell>
          <cell r="AD44">
            <v>2180302.308289425</v>
          </cell>
          <cell r="AF44">
            <v>2213531.2664979249</v>
          </cell>
        </row>
        <row r="46">
          <cell r="G46">
            <v>4895347.9113999996</v>
          </cell>
          <cell r="J46">
            <v>5404417.5569125004</v>
          </cell>
          <cell r="L46">
            <v>5437339.6819125004</v>
          </cell>
          <cell r="N46">
            <v>0</v>
          </cell>
          <cell r="P46">
            <v>5168000.4814999998</v>
          </cell>
          <cell r="T46">
            <v>5553775.1835376211</v>
          </cell>
          <cell r="V46">
            <v>5812064.7064238135</v>
          </cell>
          <cell r="AD46">
            <v>6010058.5857423171</v>
          </cell>
          <cell r="AF46">
            <v>6422967.9398668185</v>
          </cell>
        </row>
        <row r="48">
          <cell r="G48">
            <v>2877.4</v>
          </cell>
          <cell r="J48">
            <v>2878.04</v>
          </cell>
          <cell r="L48">
            <v>2878.04</v>
          </cell>
          <cell r="N48">
            <v>0</v>
          </cell>
          <cell r="P48">
            <v>2564.3090000000002</v>
          </cell>
          <cell r="T48">
            <v>2685.6603</v>
          </cell>
          <cell r="V48">
            <v>2878.04</v>
          </cell>
          <cell r="AD48">
            <v>2594.3478</v>
          </cell>
          <cell r="AF48">
            <v>2878.04</v>
          </cell>
        </row>
        <row r="50">
          <cell r="G50">
            <v>170.13094847431708</v>
          </cell>
          <cell r="J50">
            <v>187.78118292006019</v>
          </cell>
          <cell r="L50">
            <v>188.92509075316883</v>
          </cell>
          <cell r="N50">
            <v>0</v>
          </cell>
          <cell r="P50">
            <v>201.53579313179495</v>
          </cell>
          <cell r="T50">
            <v>206.79365828722348</v>
          </cell>
          <cell r="V50">
            <v>201.94523725951737</v>
          </cell>
          <cell r="AD50">
            <v>231.65970984084387</v>
          </cell>
          <cell r="AF50">
            <v>223.17160080703599</v>
          </cell>
        </row>
        <row r="51">
          <cell r="J51">
            <v>0</v>
          </cell>
          <cell r="L51">
            <v>0</v>
          </cell>
          <cell r="T51">
            <v>0</v>
          </cell>
          <cell r="V51">
            <v>0</v>
          </cell>
          <cell r="AD51">
            <v>0</v>
          </cell>
          <cell r="AF51">
            <v>0</v>
          </cell>
        </row>
        <row r="52">
          <cell r="J52">
            <v>0</v>
          </cell>
          <cell r="L52">
            <v>0</v>
          </cell>
          <cell r="T52">
            <v>0</v>
          </cell>
          <cell r="V52">
            <v>0</v>
          </cell>
          <cell r="AD52">
            <v>0</v>
          </cell>
          <cell r="AF52">
            <v>0</v>
          </cell>
        </row>
        <row r="53">
          <cell r="G53">
            <v>4895347.9113999996</v>
          </cell>
          <cell r="J53">
            <v>5404417.5569125004</v>
          </cell>
          <cell r="L53">
            <v>5437339.6819125004</v>
          </cell>
          <cell r="N53">
            <v>0</v>
          </cell>
          <cell r="P53">
            <v>5168000.4814999998</v>
          </cell>
          <cell r="T53">
            <v>5553775.1835376211</v>
          </cell>
          <cell r="V53">
            <v>5812064.7064238135</v>
          </cell>
          <cell r="AD53">
            <v>6010058.5857423171</v>
          </cell>
          <cell r="AF53">
            <v>6422967.9398668185</v>
          </cell>
        </row>
        <row r="54">
          <cell r="G54">
            <v>170.13094847431708</v>
          </cell>
          <cell r="J54">
            <v>187.78118292006019</v>
          </cell>
          <cell r="L54">
            <v>188.92509075316883</v>
          </cell>
          <cell r="N54">
            <v>0</v>
          </cell>
          <cell r="P54">
            <v>201.53579313179495</v>
          </cell>
          <cell r="T54">
            <v>206.79365828722348</v>
          </cell>
          <cell r="V54">
            <v>201.94523725951737</v>
          </cell>
          <cell r="AD54">
            <v>231.65970984084387</v>
          </cell>
          <cell r="AF54">
            <v>223.17160080703599</v>
          </cell>
        </row>
        <row r="55">
          <cell r="G55">
            <v>163.25450000000001</v>
          </cell>
        </row>
        <row r="56">
          <cell r="G56">
            <v>166.31489999999999</v>
          </cell>
        </row>
        <row r="58">
          <cell r="G58">
            <v>0</v>
          </cell>
          <cell r="H58">
            <v>1.1200000000000001</v>
          </cell>
          <cell r="I58">
            <v>1.1399999999999999</v>
          </cell>
          <cell r="J58">
            <v>0</v>
          </cell>
          <cell r="L58">
            <v>0</v>
          </cell>
          <cell r="R58">
            <v>1.0539000000000001</v>
          </cell>
          <cell r="S58">
            <v>1.1499999999999999</v>
          </cell>
          <cell r="T58">
            <v>0</v>
          </cell>
          <cell r="V58">
            <v>0</v>
          </cell>
          <cell r="AB58">
            <v>1.1788000000000001</v>
          </cell>
          <cell r="AC58">
            <v>1.18</v>
          </cell>
          <cell r="AD58">
            <v>0</v>
          </cell>
          <cell r="AF58">
            <v>0</v>
          </cell>
        </row>
        <row r="59">
          <cell r="G59">
            <v>168</v>
          </cell>
          <cell r="J59">
            <v>0</v>
          </cell>
          <cell r="T59">
            <v>0</v>
          </cell>
          <cell r="AD59">
            <v>0</v>
          </cell>
        </row>
        <row r="60">
          <cell r="G60">
            <v>171</v>
          </cell>
          <cell r="L60">
            <v>0</v>
          </cell>
          <cell r="V60">
            <v>0</v>
          </cell>
          <cell r="AF60">
            <v>0</v>
          </cell>
        </row>
        <row r="61">
          <cell r="G61">
            <v>0</v>
          </cell>
        </row>
      </sheetData>
      <sheetData sheetId="2"/>
      <sheetData sheetId="3"/>
      <sheetData sheetId="4">
        <row r="5">
          <cell r="G5">
            <v>2640748.6253999998</v>
          </cell>
          <cell r="L5">
            <v>4785545.3426999999</v>
          </cell>
        </row>
        <row r="6">
          <cell r="G6">
            <v>2606781.1754000001</v>
          </cell>
          <cell r="L6">
            <v>370044.15610000002</v>
          </cell>
        </row>
        <row r="7">
          <cell r="G7">
            <v>2606781.1754000001</v>
          </cell>
          <cell r="L7">
            <v>0</v>
          </cell>
        </row>
        <row r="8">
          <cell r="G8">
            <v>3415.06</v>
          </cell>
          <cell r="L8">
            <v>370044.15610000002</v>
          </cell>
        </row>
        <row r="9">
          <cell r="G9">
            <v>763.3193</v>
          </cell>
        </row>
        <row r="10">
          <cell r="G10">
            <v>0</v>
          </cell>
        </row>
        <row r="11">
          <cell r="G11">
            <v>0</v>
          </cell>
        </row>
        <row r="12">
          <cell r="L12">
            <v>1751422.4313000001</v>
          </cell>
        </row>
        <row r="13">
          <cell r="L13">
            <v>1344545.2035999999</v>
          </cell>
        </row>
        <row r="14">
          <cell r="L14">
            <v>354996.22769999999</v>
          </cell>
        </row>
        <row r="15">
          <cell r="L15">
            <v>0</v>
          </cell>
        </row>
        <row r="16">
          <cell r="G16">
            <v>33967.449999999997</v>
          </cell>
          <cell r="L16">
            <v>-51881</v>
          </cell>
        </row>
        <row r="17">
          <cell r="G17">
            <v>427737.61379999999</v>
          </cell>
          <cell r="L17">
            <v>0</v>
          </cell>
        </row>
        <row r="18">
          <cell r="G18">
            <v>112467.4618</v>
          </cell>
          <cell r="L18">
            <v>2664078.7552999998</v>
          </cell>
        </row>
        <row r="19">
          <cell r="G19">
            <v>186241.8</v>
          </cell>
          <cell r="L19">
            <v>759.43820000000005</v>
          </cell>
        </row>
        <row r="20">
          <cell r="L20">
            <v>2877.4</v>
          </cell>
        </row>
        <row r="21">
          <cell r="G21">
            <v>1088343.3754</v>
          </cell>
          <cell r="L21">
            <v>3507.96</v>
          </cell>
        </row>
        <row r="22">
          <cell r="L22">
            <v>3415.06</v>
          </cell>
        </row>
        <row r="23">
          <cell r="G23">
            <v>435258.14059999998</v>
          </cell>
          <cell r="L23">
            <v>92.9</v>
          </cell>
        </row>
        <row r="24">
          <cell r="G24">
            <v>96038.128500000006</v>
          </cell>
        </row>
        <row r="25">
          <cell r="G25">
            <v>337309.25449999998</v>
          </cell>
        </row>
        <row r="26">
          <cell r="G26">
            <v>266396.89240000001</v>
          </cell>
        </row>
        <row r="27">
          <cell r="G27">
            <v>70912.362099999998</v>
          </cell>
        </row>
        <row r="28">
          <cell r="G28">
            <v>92.9</v>
          </cell>
        </row>
        <row r="29">
          <cell r="G29">
            <v>1910.7575999999999</v>
          </cell>
        </row>
        <row r="30">
          <cell r="G30">
            <v>653085.23479999998</v>
          </cell>
        </row>
        <row r="32">
          <cell r="G32">
            <v>4455538.8764000004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4455538.8764000004</v>
          </cell>
        </row>
        <row r="37">
          <cell r="G37">
            <v>0</v>
          </cell>
        </row>
        <row r="39">
          <cell r="G39">
            <v>0</v>
          </cell>
        </row>
        <row r="40">
          <cell r="G40">
            <v>245223.42920000001</v>
          </cell>
        </row>
        <row r="41">
          <cell r="G41">
            <v>22847.452600000001</v>
          </cell>
        </row>
        <row r="42">
          <cell r="G42">
            <v>268070.88179999997</v>
          </cell>
        </row>
        <row r="43">
          <cell r="G43">
            <v>-63000</v>
          </cell>
        </row>
        <row r="45">
          <cell r="G45">
            <v>4786609.7582</v>
          </cell>
        </row>
        <row r="47">
          <cell r="G47">
            <v>2878.04</v>
          </cell>
        </row>
        <row r="49">
          <cell r="G49">
            <v>166.31489999999999</v>
          </cell>
        </row>
        <row r="52">
          <cell r="G52">
            <v>2181511.8366</v>
          </cell>
        </row>
        <row r="53">
          <cell r="G53">
            <v>2181211.8366</v>
          </cell>
        </row>
        <row r="54">
          <cell r="G54">
            <v>2181211.8366</v>
          </cell>
        </row>
        <row r="55">
          <cell r="G55">
            <v>2878.3049999999998</v>
          </cell>
        </row>
        <row r="56">
          <cell r="G56">
            <v>75.781099999999995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131.91990000000001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300</v>
          </cell>
        </row>
        <row r="64">
          <cell r="G64">
            <v>90744.3</v>
          </cell>
        </row>
        <row r="65">
          <cell r="G65">
            <v>23748</v>
          </cell>
        </row>
        <row r="66">
          <cell r="G66">
            <v>8254</v>
          </cell>
        </row>
        <row r="67">
          <cell r="G67">
            <v>2194857.6584000001</v>
          </cell>
        </row>
        <row r="68">
          <cell r="G68">
            <v>247035.1299</v>
          </cell>
        </row>
        <row r="70">
          <cell r="G70">
            <v>80796.429900000003</v>
          </cell>
        </row>
        <row r="71">
          <cell r="G71">
            <v>79218.810899999997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1577.6190999999999</v>
          </cell>
        </row>
        <row r="78">
          <cell r="G78">
            <v>166238.70000000001</v>
          </cell>
        </row>
        <row r="80">
          <cell r="G80">
            <v>4746150.9248000002</v>
          </cell>
        </row>
        <row r="81">
          <cell r="G81">
            <v>0</v>
          </cell>
        </row>
        <row r="82">
          <cell r="G82">
            <v>27869</v>
          </cell>
        </row>
        <row r="83">
          <cell r="G83">
            <v>4718281.9248000002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175297</v>
          </cell>
        </row>
        <row r="89">
          <cell r="G89">
            <v>1540</v>
          </cell>
        </row>
        <row r="90">
          <cell r="G90">
            <v>176837</v>
          </cell>
        </row>
        <row r="91">
          <cell r="G91">
            <v>4895118.9248000002</v>
          </cell>
        </row>
        <row r="93">
          <cell r="G93">
            <v>2597.848</v>
          </cell>
        </row>
        <row r="94">
          <cell r="G94">
            <v>3415.0549999999998</v>
          </cell>
        </row>
        <row r="95">
          <cell r="G95">
            <v>2878.3049999999998</v>
          </cell>
        </row>
        <row r="96">
          <cell r="G96">
            <v>536.75</v>
          </cell>
        </row>
        <row r="97">
          <cell r="G97">
            <v>170.06950000000001</v>
          </cell>
        </row>
        <row r="100">
          <cell r="G100">
            <v>446743.22230000002</v>
          </cell>
        </row>
        <row r="101">
          <cell r="G101">
            <v>411695.52230000001</v>
          </cell>
        </row>
        <row r="102">
          <cell r="G102">
            <v>411695.52230000001</v>
          </cell>
        </row>
        <row r="103">
          <cell r="G103">
            <v>536.77</v>
          </cell>
        </row>
        <row r="104">
          <cell r="G104">
            <v>76.698700000000002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35047.699999999997</v>
          </cell>
        </row>
        <row r="112">
          <cell r="G112">
            <v>505621.2</v>
          </cell>
        </row>
        <row r="113">
          <cell r="G113">
            <v>123690.9</v>
          </cell>
        </row>
        <row r="114">
          <cell r="G114">
            <v>207188.5</v>
          </cell>
        </row>
        <row r="115">
          <cell r="G115">
            <v>0</v>
          </cell>
        </row>
        <row r="116">
          <cell r="G116">
            <v>779405.73609999998</v>
          </cell>
        </row>
        <row r="118">
          <cell r="G118">
            <v>360190.1361</v>
          </cell>
        </row>
        <row r="119">
          <cell r="G119">
            <v>14991.9861</v>
          </cell>
        </row>
        <row r="120">
          <cell r="G120">
            <v>344904</v>
          </cell>
        </row>
        <row r="121">
          <cell r="G121">
            <v>274000</v>
          </cell>
        </row>
        <row r="122">
          <cell r="G122">
            <v>70904</v>
          </cell>
        </row>
        <row r="123">
          <cell r="G123">
            <v>92.9</v>
          </cell>
        </row>
        <row r="125">
          <cell r="G125">
            <v>294.14999999999998</v>
          </cell>
        </row>
        <row r="126">
          <cell r="G126">
            <v>419215.6</v>
          </cell>
        </row>
        <row r="128">
          <cell r="G128">
            <v>2062649.5584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2062649.5584</v>
          </cell>
        </row>
        <row r="133">
          <cell r="G133">
            <v>22150</v>
          </cell>
        </row>
        <row r="135">
          <cell r="G135">
            <v>22150</v>
          </cell>
        </row>
        <row r="136">
          <cell r="G136">
            <v>77814.3</v>
          </cell>
        </row>
        <row r="137">
          <cell r="G137">
            <v>32243.8</v>
          </cell>
        </row>
        <row r="138">
          <cell r="G138">
            <v>132208.1</v>
          </cell>
        </row>
        <row r="139">
          <cell r="G139">
            <v>2194857.6584000001</v>
          </cell>
        </row>
        <row r="141">
          <cell r="G141">
            <v>3415.1</v>
          </cell>
        </row>
        <row r="143">
          <cell r="G143">
            <v>2878.33</v>
          </cell>
        </row>
        <row r="144">
          <cell r="G144">
            <v>536.77</v>
          </cell>
        </row>
        <row r="145">
          <cell r="G145">
            <v>76.254599999999996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4">
          <cell r="G154">
            <v>0</v>
          </cell>
        </row>
        <row r="155">
          <cell r="G155">
            <v>0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0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риф покупки"/>
      <sheetName val="Сети - предложение ФСТ"/>
      <sheetName val="Расчет страны"/>
      <sheetName val="Лист1"/>
      <sheetName val="Лист3"/>
      <sheetName val="FST5"/>
      <sheetName val="2008 -2010"/>
      <sheetName val="Регионы"/>
      <sheetName val="УФ-6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clone"/>
      <sheetName val="Свод по регионам"/>
      <sheetName val="Заголовок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11"/>
      <sheetName val="НВВ общая"/>
      <sheetName val="амортизация по уровням напряжен"/>
      <sheetName val="П.1.16. оплата труда ОПР"/>
      <sheetName val="материалы"/>
      <sheetName val="Ремонты 11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1"/>
      <sheetName val="П.1.18. Калькуляция"/>
      <sheetName val="П.1.21 Прибыль"/>
      <sheetName val="П1.24"/>
      <sheetName val="П1.25"/>
      <sheetName val="П.1.17"/>
      <sheetName val="численность"/>
      <sheetName val=" НВВ передача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</sheetNames>
    <sheetDataSet>
      <sheetData sheetId="0" refreshError="1">
        <row r="8">
          <cell r="G8">
            <v>12550382.6187</v>
          </cell>
          <cell r="H8">
            <v>12550382.6187</v>
          </cell>
          <cell r="I8">
            <v>789239.2794</v>
          </cell>
          <cell r="J8">
            <v>0</v>
          </cell>
          <cell r="K8">
            <v>789239.2794</v>
          </cell>
          <cell r="L8">
            <v>117109.09639999999</v>
          </cell>
          <cell r="M8">
            <v>3732.0171999999998</v>
          </cell>
          <cell r="N8">
            <v>668398.16579999996</v>
          </cell>
          <cell r="O8">
            <v>3233470.5200999998</v>
          </cell>
          <cell r="P8">
            <v>2920527</v>
          </cell>
          <cell r="Q8">
            <v>312943.52010000002</v>
          </cell>
          <cell r="R8">
            <v>0</v>
          </cell>
          <cell r="S8">
            <v>0</v>
          </cell>
          <cell r="T8">
            <v>0</v>
          </cell>
          <cell r="U8">
            <v>8527672.8191999998</v>
          </cell>
          <cell r="V8">
            <v>816.21320000000003</v>
          </cell>
          <cell r="W8">
            <v>772.50149999999996</v>
          </cell>
          <cell r="X8">
            <v>9331.5499999999993</v>
          </cell>
          <cell r="Y8">
            <v>10447.85</v>
          </cell>
          <cell r="Z8">
            <v>10141.549999999999</v>
          </cell>
          <cell r="AA8">
            <v>410</v>
          </cell>
        </row>
        <row r="9">
          <cell r="G9">
            <v>5498457.9024</v>
          </cell>
          <cell r="H9">
            <v>5498457.9024</v>
          </cell>
          <cell r="I9">
            <v>415359.5526</v>
          </cell>
          <cell r="J9">
            <v>0</v>
          </cell>
          <cell r="K9">
            <v>415359.5526</v>
          </cell>
          <cell r="L9">
            <v>49722.9421</v>
          </cell>
          <cell r="M9">
            <v>1558.8749</v>
          </cell>
          <cell r="N9">
            <v>364077.73560000001</v>
          </cell>
          <cell r="O9">
            <v>1500122.6577999999</v>
          </cell>
          <cell r="P9">
            <v>763077.43500000006</v>
          </cell>
          <cell r="Q9">
            <v>315485.15240000002</v>
          </cell>
          <cell r="R9">
            <v>421560.07040000003</v>
          </cell>
          <cell r="S9">
            <v>0</v>
          </cell>
          <cell r="T9">
            <v>0</v>
          </cell>
          <cell r="U9">
            <v>3582975.6919999998</v>
          </cell>
          <cell r="V9">
            <v>827.6739</v>
          </cell>
          <cell r="W9">
            <v>728.48590000000002</v>
          </cell>
          <cell r="X9">
            <v>3723.1</v>
          </cell>
          <cell r="Y9">
            <v>4328.97</v>
          </cell>
          <cell r="Z9">
            <v>4085.7</v>
          </cell>
          <cell r="AA9">
            <v>243.27</v>
          </cell>
        </row>
        <row r="10">
          <cell r="G10">
            <v>7662951.7280999999</v>
          </cell>
          <cell r="H10">
            <v>7662951.7280999999</v>
          </cell>
          <cell r="I10">
            <v>440293.77879999997</v>
          </cell>
          <cell r="J10">
            <v>0</v>
          </cell>
          <cell r="K10">
            <v>440293.77879999997</v>
          </cell>
          <cell r="L10">
            <v>80103.777000000002</v>
          </cell>
          <cell r="M10">
            <v>2157.2934</v>
          </cell>
          <cell r="N10">
            <v>358032.7084</v>
          </cell>
          <cell r="O10">
            <v>2328963.4246</v>
          </cell>
          <cell r="P10">
            <v>1442731.7202000001</v>
          </cell>
          <cell r="Q10">
            <v>692233.31889999995</v>
          </cell>
          <cell r="R10">
            <v>167998.3855</v>
          </cell>
          <cell r="S10">
            <v>-26000</v>
          </cell>
          <cell r="T10">
            <v>0</v>
          </cell>
          <cell r="U10">
            <v>4893694.5247</v>
          </cell>
          <cell r="V10">
            <v>754.7921</v>
          </cell>
          <cell r="W10">
            <v>705.4579</v>
          </cell>
          <cell r="X10">
            <v>5364.9</v>
          </cell>
          <cell r="Y10">
            <v>6483.5</v>
          </cell>
          <cell r="Z10">
            <v>6258.5</v>
          </cell>
          <cell r="AA10">
            <v>225</v>
          </cell>
        </row>
        <row r="11">
          <cell r="G11">
            <v>9470763.4067000002</v>
          </cell>
          <cell r="H11">
            <v>9470763.4067000002</v>
          </cell>
          <cell r="I11">
            <v>741812.96059999999</v>
          </cell>
          <cell r="J11">
            <v>0</v>
          </cell>
          <cell r="K11">
            <v>741812.96059999999</v>
          </cell>
          <cell r="L11">
            <v>98810.714300000007</v>
          </cell>
          <cell r="M11">
            <v>2661.8530999999998</v>
          </cell>
          <cell r="N11">
            <v>640340.39320000005</v>
          </cell>
          <cell r="O11">
            <v>2570533.6546</v>
          </cell>
          <cell r="P11">
            <v>1643674.6078999999</v>
          </cell>
          <cell r="Q11">
            <v>352176.31969999999</v>
          </cell>
          <cell r="R11">
            <v>574682.72699999996</v>
          </cell>
          <cell r="S11">
            <v>0</v>
          </cell>
          <cell r="T11">
            <v>0</v>
          </cell>
          <cell r="U11">
            <v>6158416.7915000003</v>
          </cell>
          <cell r="V11">
            <v>758.60789999999997</v>
          </cell>
          <cell r="W11">
            <v>727.90920000000006</v>
          </cell>
          <cell r="X11">
            <v>6537</v>
          </cell>
          <cell r="Y11">
            <v>8118.05</v>
          </cell>
          <cell r="Z11">
            <v>7918.3</v>
          </cell>
          <cell r="AA11">
            <v>199.75</v>
          </cell>
        </row>
        <row r="12">
          <cell r="G12">
            <v>5449426.8413000004</v>
          </cell>
          <cell r="H12">
            <v>5449426.8413000004</v>
          </cell>
          <cell r="I12">
            <v>237521.65470000001</v>
          </cell>
          <cell r="J12">
            <v>0</v>
          </cell>
          <cell r="K12">
            <v>237521.65470000001</v>
          </cell>
          <cell r="L12">
            <v>48327.814599999998</v>
          </cell>
          <cell r="M12">
            <v>1567.0081</v>
          </cell>
          <cell r="N12">
            <v>187626.83199999999</v>
          </cell>
          <cell r="O12">
            <v>1624581.4907</v>
          </cell>
          <cell r="P12">
            <v>672660</v>
          </cell>
          <cell r="Q12">
            <v>199617.565</v>
          </cell>
          <cell r="R12">
            <v>752303.92570000002</v>
          </cell>
          <cell r="S12">
            <v>0</v>
          </cell>
          <cell r="T12">
            <v>0</v>
          </cell>
          <cell r="U12">
            <v>3587323.6959000002</v>
          </cell>
          <cell r="V12">
            <v>923.226</v>
          </cell>
          <cell r="W12">
            <v>849.44190000000003</v>
          </cell>
          <cell r="X12">
            <v>3389.71</v>
          </cell>
          <cell r="Y12">
            <v>3885.64</v>
          </cell>
          <cell r="Z12">
            <v>3790.35</v>
          </cell>
          <cell r="AA12">
            <v>95.29</v>
          </cell>
        </row>
        <row r="13">
          <cell r="G13">
            <v>5005269.1846000003</v>
          </cell>
          <cell r="H13">
            <v>5005269.1846000003</v>
          </cell>
          <cell r="I13">
            <v>624612.48759999999</v>
          </cell>
          <cell r="J13">
            <v>333433.8</v>
          </cell>
          <cell r="K13">
            <v>374076.58390000003</v>
          </cell>
          <cell r="L13">
            <v>51950.903200000001</v>
          </cell>
          <cell r="M13">
            <v>1198.627</v>
          </cell>
          <cell r="N13">
            <v>320927.05369999999</v>
          </cell>
          <cell r="O13">
            <v>1686990.0785000001</v>
          </cell>
          <cell r="P13">
            <v>1385898.5799</v>
          </cell>
          <cell r="Q13">
            <v>193107.3224</v>
          </cell>
          <cell r="R13">
            <v>107984.1762</v>
          </cell>
          <cell r="S13">
            <v>0</v>
          </cell>
          <cell r="T13">
            <v>0</v>
          </cell>
          <cell r="U13">
            <v>2693666.6184999999</v>
          </cell>
          <cell r="V13">
            <v>665.41499999999996</v>
          </cell>
          <cell r="W13">
            <v>605.33299999999997</v>
          </cell>
          <cell r="X13">
            <v>3326.8</v>
          </cell>
          <cell r="Y13">
            <v>4048.1</v>
          </cell>
          <cell r="Z13">
            <v>3908.8</v>
          </cell>
          <cell r="AA13">
            <v>139.30000000000001</v>
          </cell>
        </row>
        <row r="14">
          <cell r="G14">
            <v>3871475.2555999998</v>
          </cell>
          <cell r="H14">
            <v>3871475.2555999998</v>
          </cell>
          <cell r="I14">
            <v>211336.726</v>
          </cell>
          <cell r="J14">
            <v>0</v>
          </cell>
          <cell r="K14">
            <v>211335.726</v>
          </cell>
          <cell r="L14">
            <v>36695.097000000002</v>
          </cell>
          <cell r="M14">
            <v>1099.2019</v>
          </cell>
          <cell r="N14">
            <v>173541.4271</v>
          </cell>
          <cell r="O14">
            <v>1153799.2792</v>
          </cell>
          <cell r="P14">
            <v>1029483</v>
          </cell>
          <cell r="Q14">
            <v>124316.2792</v>
          </cell>
          <cell r="R14">
            <v>0</v>
          </cell>
          <cell r="S14">
            <v>0</v>
          </cell>
          <cell r="T14">
            <v>0</v>
          </cell>
          <cell r="U14">
            <v>-1362049.1598</v>
          </cell>
          <cell r="V14">
            <v>-194578.45139999999</v>
          </cell>
          <cell r="W14">
            <v>733.29650000000004</v>
          </cell>
          <cell r="X14">
            <v>2508.37</v>
          </cell>
          <cell r="Y14">
            <v>7</v>
          </cell>
          <cell r="Z14">
            <v>3073.07</v>
          </cell>
          <cell r="AA14">
            <v>166.8</v>
          </cell>
        </row>
        <row r="15">
          <cell r="G15">
            <v>6251902.0334000001</v>
          </cell>
          <cell r="H15">
            <v>6251902.0334000001</v>
          </cell>
          <cell r="I15">
            <v>470883.53730000003</v>
          </cell>
          <cell r="J15">
            <v>0</v>
          </cell>
          <cell r="K15">
            <v>470883.53730000003</v>
          </cell>
          <cell r="L15">
            <v>67886.428599999999</v>
          </cell>
          <cell r="M15">
            <v>1808.8036999999999</v>
          </cell>
          <cell r="N15">
            <v>401188.30499999999</v>
          </cell>
          <cell r="O15">
            <v>1660644.4971</v>
          </cell>
          <cell r="P15">
            <v>1475428.2217000001</v>
          </cell>
          <cell r="Q15">
            <v>177269.59890000001</v>
          </cell>
          <cell r="R15">
            <v>7946.6764999999996</v>
          </cell>
          <cell r="S15">
            <v>0</v>
          </cell>
          <cell r="T15">
            <v>0</v>
          </cell>
          <cell r="U15">
            <v>4120373.9989999998</v>
          </cell>
          <cell r="V15">
            <v>707.18309999999997</v>
          </cell>
          <cell r="W15">
            <v>665.01980000000003</v>
          </cell>
          <cell r="X15">
            <v>4832.46</v>
          </cell>
          <cell r="Y15">
            <v>5826.46</v>
          </cell>
          <cell r="Z15">
            <v>5644.89</v>
          </cell>
          <cell r="AA15">
            <v>181.57</v>
          </cell>
        </row>
        <row r="16">
          <cell r="G16">
            <v>9048819.5743000004</v>
          </cell>
          <cell r="H16">
            <v>9048819.5743000004</v>
          </cell>
          <cell r="I16">
            <v>624078.05429999996</v>
          </cell>
          <cell r="J16">
            <v>17525.28</v>
          </cell>
          <cell r="K16">
            <v>611332.39430000004</v>
          </cell>
          <cell r="L16">
            <v>95430.712299999999</v>
          </cell>
          <cell r="M16">
            <v>2762.4220999999998</v>
          </cell>
          <cell r="N16">
            <v>513139.2599</v>
          </cell>
          <cell r="O16">
            <v>2085724.2975999999</v>
          </cell>
          <cell r="P16">
            <v>1117303.952</v>
          </cell>
          <cell r="Q16">
            <v>292569.46010000003</v>
          </cell>
          <cell r="R16">
            <v>675850.88549999997</v>
          </cell>
          <cell r="S16">
            <v>0</v>
          </cell>
          <cell r="T16">
            <v>0</v>
          </cell>
          <cell r="U16">
            <v>6339017.2224000003</v>
          </cell>
          <cell r="V16">
            <v>828.35029999999995</v>
          </cell>
          <cell r="W16">
            <v>754.99030000000005</v>
          </cell>
          <cell r="X16">
            <v>6461.1</v>
          </cell>
          <cell r="Y16">
            <v>7652.58</v>
          </cell>
          <cell r="Z16">
            <v>7409.82</v>
          </cell>
          <cell r="AA16">
            <v>242.76</v>
          </cell>
        </row>
        <row r="17">
          <cell r="G17">
            <v>48176518.647699997</v>
          </cell>
          <cell r="H17">
            <v>48176518.647699997</v>
          </cell>
          <cell r="I17">
            <v>3754520.3470999999</v>
          </cell>
          <cell r="J17">
            <v>0</v>
          </cell>
          <cell r="K17">
            <v>3754520.3470999999</v>
          </cell>
          <cell r="L17">
            <v>450405.79810000001</v>
          </cell>
          <cell r="M17">
            <v>12770.4756</v>
          </cell>
          <cell r="N17">
            <v>3291344.0734000001</v>
          </cell>
          <cell r="O17">
            <v>15308059.0462</v>
          </cell>
          <cell r="P17">
            <v>27311690.078499999</v>
          </cell>
          <cell r="Q17">
            <v>1652214.0077</v>
          </cell>
          <cell r="R17">
            <v>0</v>
          </cell>
          <cell r="S17">
            <v>0</v>
          </cell>
          <cell r="T17">
            <v>-13655845.039999999</v>
          </cell>
          <cell r="U17">
            <v>29113939.2544</v>
          </cell>
          <cell r="V17">
            <v>732.37180000000001</v>
          </cell>
          <cell r="W17">
            <v>687.71609999999998</v>
          </cell>
          <cell r="X17">
            <v>32824.5</v>
          </cell>
          <cell r="Y17">
            <v>39752.949999999997</v>
          </cell>
          <cell r="Z17">
            <v>39033.5</v>
          </cell>
          <cell r="AA17">
            <v>719.45</v>
          </cell>
        </row>
        <row r="18">
          <cell r="G18">
            <v>3418999.213</v>
          </cell>
          <cell r="H18">
            <v>3418999.213</v>
          </cell>
          <cell r="I18">
            <v>228152.3493</v>
          </cell>
          <cell r="J18">
            <v>0</v>
          </cell>
          <cell r="K18">
            <v>228152.3493</v>
          </cell>
          <cell r="L18">
            <v>34041.235099999998</v>
          </cell>
          <cell r="M18">
            <v>869.28750000000002</v>
          </cell>
          <cell r="N18">
            <v>193241.82670000001</v>
          </cell>
          <cell r="O18">
            <v>1205679.1668</v>
          </cell>
          <cell r="P18">
            <v>1096145.7315</v>
          </cell>
          <cell r="Q18">
            <v>109533.4353</v>
          </cell>
          <cell r="R18">
            <v>0</v>
          </cell>
          <cell r="S18">
            <v>0</v>
          </cell>
          <cell r="T18">
            <v>0</v>
          </cell>
          <cell r="U18">
            <v>1985167.6969000001</v>
          </cell>
          <cell r="V18">
            <v>704.39729999999997</v>
          </cell>
          <cell r="W18">
            <v>665.59</v>
          </cell>
          <cell r="X18">
            <v>2325.9499999999998</v>
          </cell>
          <cell r="Y18">
            <v>2818.25</v>
          </cell>
          <cell r="Z18">
            <v>2727.65</v>
          </cell>
          <cell r="AA18">
            <v>90.6</v>
          </cell>
        </row>
        <row r="19">
          <cell r="G19">
            <v>5438842.6375000002</v>
          </cell>
          <cell r="H19">
            <v>5438842.6375000002</v>
          </cell>
          <cell r="I19">
            <v>1186401.7345</v>
          </cell>
          <cell r="J19">
            <v>1130038.94</v>
          </cell>
          <cell r="K19">
            <v>304750.79930000001</v>
          </cell>
          <cell r="L19">
            <v>59848.098400000003</v>
          </cell>
          <cell r="M19">
            <v>1214.385</v>
          </cell>
          <cell r="N19">
            <v>243688.31589999999</v>
          </cell>
          <cell r="O19">
            <v>1405518.4394</v>
          </cell>
          <cell r="P19">
            <v>921622</v>
          </cell>
          <cell r="Q19">
            <v>134715.29120000001</v>
          </cell>
          <cell r="R19">
            <v>349181.1482</v>
          </cell>
          <cell r="S19">
            <v>0</v>
          </cell>
          <cell r="T19">
            <v>0</v>
          </cell>
          <cell r="U19">
            <v>2846922.4635999999</v>
          </cell>
          <cell r="V19">
            <v>763.48329999999999</v>
          </cell>
          <cell r="W19">
            <v>687.75660000000005</v>
          </cell>
          <cell r="X19">
            <v>4438.6099999999997</v>
          </cell>
          <cell r="Y19">
            <v>3728.86</v>
          </cell>
          <cell r="Z19">
            <v>3170.76</v>
          </cell>
          <cell r="AA19">
            <v>136.1</v>
          </cell>
        </row>
        <row r="20">
          <cell r="G20">
            <v>5439942.2211999996</v>
          </cell>
          <cell r="H20">
            <v>5439942.2211999996</v>
          </cell>
          <cell r="I20">
            <v>347133.58240000001</v>
          </cell>
          <cell r="J20">
            <v>0</v>
          </cell>
          <cell r="K20">
            <v>347133.58240000001</v>
          </cell>
          <cell r="L20">
            <v>49191.346100000002</v>
          </cell>
          <cell r="M20">
            <v>1504.9148</v>
          </cell>
          <cell r="N20">
            <v>296437.32150000002</v>
          </cell>
          <cell r="O20">
            <v>1644413.2634000001</v>
          </cell>
          <cell r="P20">
            <v>1431424</v>
          </cell>
          <cell r="Q20">
            <v>212989.2634</v>
          </cell>
          <cell r="R20">
            <v>0</v>
          </cell>
          <cell r="S20">
            <v>0</v>
          </cell>
          <cell r="T20">
            <v>0</v>
          </cell>
          <cell r="U20">
            <v>3448395.3753999998</v>
          </cell>
          <cell r="V20">
            <v>809.779</v>
          </cell>
          <cell r="W20">
            <v>721.82320000000004</v>
          </cell>
          <cell r="X20">
            <v>3520.14</v>
          </cell>
          <cell r="Y20">
            <v>4258.4399999999996</v>
          </cell>
          <cell r="Z20">
            <v>4133.8</v>
          </cell>
          <cell r="AA20">
            <v>124.82</v>
          </cell>
        </row>
        <row r="21">
          <cell r="G21">
            <v>4786609.7582</v>
          </cell>
          <cell r="H21">
            <v>4786609.7582</v>
          </cell>
          <cell r="I21">
            <v>298273.59370000003</v>
          </cell>
          <cell r="J21">
            <v>0</v>
          </cell>
          <cell r="K21">
            <v>298273.59370000003</v>
          </cell>
          <cell r="L21">
            <v>42426.225700000003</v>
          </cell>
          <cell r="M21">
            <v>1223.9419</v>
          </cell>
          <cell r="N21">
            <v>254623.42610000001</v>
          </cell>
          <cell r="O21">
            <v>1683630.4313000001</v>
          </cell>
          <cell r="P21">
            <v>1328634.2035999999</v>
          </cell>
          <cell r="Q21">
            <v>354996.22769999999</v>
          </cell>
          <cell r="R21">
            <v>0</v>
          </cell>
          <cell r="S21">
            <v>0</v>
          </cell>
          <cell r="T21">
            <v>0</v>
          </cell>
          <cell r="U21">
            <v>2804705.7332000001</v>
          </cell>
          <cell r="V21">
            <v>799.52610000000004</v>
          </cell>
          <cell r="W21">
            <v>763.3193</v>
          </cell>
          <cell r="X21">
            <v>2878.04</v>
          </cell>
          <cell r="Y21">
            <v>3507.96</v>
          </cell>
          <cell r="Z21">
            <v>3414.46</v>
          </cell>
          <cell r="AA21">
            <v>92.9</v>
          </cell>
        </row>
        <row r="22">
          <cell r="G22">
            <v>7031403.8021</v>
          </cell>
          <cell r="H22">
            <v>7031403.8021</v>
          </cell>
          <cell r="I22">
            <v>486669.5379</v>
          </cell>
          <cell r="J22">
            <v>0</v>
          </cell>
          <cell r="K22">
            <v>486669.5379</v>
          </cell>
          <cell r="L22">
            <v>65394.416400000002</v>
          </cell>
          <cell r="M22">
            <v>1882.9296999999999</v>
          </cell>
          <cell r="N22">
            <v>419392.19179999997</v>
          </cell>
          <cell r="O22">
            <v>2229294.7662</v>
          </cell>
          <cell r="P22">
            <v>1640318.6521000001</v>
          </cell>
          <cell r="Q22">
            <v>374236.82260000001</v>
          </cell>
          <cell r="R22">
            <v>214739.29149999999</v>
          </cell>
          <cell r="S22">
            <v>0</v>
          </cell>
          <cell r="T22">
            <v>0</v>
          </cell>
          <cell r="U22">
            <v>4315439.4979999997</v>
          </cell>
          <cell r="V22">
            <v>768.25049999999999</v>
          </cell>
          <cell r="W22">
            <v>686.88329999999996</v>
          </cell>
          <cell r="X22">
            <v>4204.3</v>
          </cell>
          <cell r="Y22">
            <v>5617.23</v>
          </cell>
          <cell r="Z22">
            <v>5415.8</v>
          </cell>
          <cell r="AA22">
            <v>185.07</v>
          </cell>
        </row>
        <row r="23">
          <cell r="G23">
            <v>10509784.8949</v>
          </cell>
          <cell r="H23">
            <v>10509784.8949</v>
          </cell>
          <cell r="I23">
            <v>514147.08679999999</v>
          </cell>
          <cell r="J23">
            <v>0</v>
          </cell>
          <cell r="K23">
            <v>514147.08679999999</v>
          </cell>
          <cell r="L23">
            <v>105879.3186</v>
          </cell>
          <cell r="M23">
            <v>3309.9218000000001</v>
          </cell>
          <cell r="N23">
            <v>404957.84639999998</v>
          </cell>
          <cell r="O23">
            <v>2424372.0724999998</v>
          </cell>
          <cell r="P23">
            <v>1760392.3563000001</v>
          </cell>
          <cell r="Q23">
            <v>437813.17460000003</v>
          </cell>
          <cell r="R23">
            <v>226166.5416</v>
          </cell>
          <cell r="S23">
            <v>0</v>
          </cell>
          <cell r="T23">
            <v>0</v>
          </cell>
          <cell r="U23">
            <v>7571265.7356000002</v>
          </cell>
          <cell r="V23">
            <v>870.43949999999995</v>
          </cell>
          <cell r="W23">
            <v>808.98209999999995</v>
          </cell>
          <cell r="X23">
            <v>7189.91</v>
          </cell>
          <cell r="Y23">
            <v>8698.2099999999991</v>
          </cell>
          <cell r="Z23">
            <v>8471.2199999999993</v>
          </cell>
          <cell r="AA23">
            <v>226.99</v>
          </cell>
        </row>
        <row r="24">
          <cell r="G24">
            <v>8509116.0681999996</v>
          </cell>
          <cell r="H24">
            <v>8509116.0681999996</v>
          </cell>
          <cell r="I24">
            <v>395635.60639999999</v>
          </cell>
          <cell r="J24">
            <v>0</v>
          </cell>
          <cell r="K24">
            <v>395635.60639999999</v>
          </cell>
          <cell r="L24">
            <v>86086.103499999997</v>
          </cell>
          <cell r="M24">
            <v>2712.7687000000001</v>
          </cell>
          <cell r="N24">
            <v>306836.73420000001</v>
          </cell>
          <cell r="O24">
            <v>1909258.2962</v>
          </cell>
          <cell r="P24">
            <v>1403023.0536</v>
          </cell>
          <cell r="Q24">
            <v>167044.05739999999</v>
          </cell>
          <cell r="R24">
            <v>339191.18520000001</v>
          </cell>
          <cell r="S24">
            <v>0</v>
          </cell>
          <cell r="T24">
            <v>0</v>
          </cell>
          <cell r="U24">
            <v>6204222.1655999999</v>
          </cell>
          <cell r="V24">
            <v>841.45929999999998</v>
          </cell>
          <cell r="W24">
            <v>809.9162</v>
          </cell>
          <cell r="X24">
            <v>6203.3</v>
          </cell>
          <cell r="Y24">
            <v>7373.17</v>
          </cell>
          <cell r="Z24">
            <v>7117.92</v>
          </cell>
          <cell r="AA24">
            <v>228.77</v>
          </cell>
        </row>
        <row r="25">
          <cell r="G25">
            <v>52971961.675999999</v>
          </cell>
          <cell r="H25">
            <v>52971961.675999999</v>
          </cell>
          <cell r="I25">
            <v>643520.14580000006</v>
          </cell>
          <cell r="J25">
            <v>0</v>
          </cell>
          <cell r="K25">
            <v>643520.14580000006</v>
          </cell>
          <cell r="L25">
            <v>499525.516</v>
          </cell>
          <cell r="M25">
            <v>15829.001200000001</v>
          </cell>
          <cell r="N25">
            <v>128165.6286</v>
          </cell>
          <cell r="O25">
            <v>16337670.346000001</v>
          </cell>
          <cell r="P25">
            <v>13861606.352</v>
          </cell>
          <cell r="Q25">
            <v>2476063.9939999999</v>
          </cell>
          <cell r="R25">
            <v>0</v>
          </cell>
          <cell r="S25">
            <v>0</v>
          </cell>
          <cell r="T25">
            <v>0</v>
          </cell>
          <cell r="U25">
            <v>35990771.184199996</v>
          </cell>
          <cell r="V25">
            <v>844.81309999999996</v>
          </cell>
          <cell r="W25">
            <v>764.40449999999998</v>
          </cell>
          <cell r="X25">
            <v>36929.699999999997</v>
          </cell>
          <cell r="Y25">
            <v>42602.05</v>
          </cell>
          <cell r="Z25">
            <v>41792.699999999997</v>
          </cell>
          <cell r="AA25">
            <v>809.4</v>
          </cell>
        </row>
        <row r="27">
          <cell r="G27">
            <v>7627900.5129000004</v>
          </cell>
          <cell r="H27">
            <v>7627900.5129000004</v>
          </cell>
          <cell r="I27">
            <v>686164.51309999998</v>
          </cell>
          <cell r="J27">
            <v>0</v>
          </cell>
          <cell r="K27">
            <v>686164.51309999998</v>
          </cell>
          <cell r="L27">
            <v>94248.472800000003</v>
          </cell>
          <cell r="M27">
            <v>2098.3134</v>
          </cell>
          <cell r="N27">
            <v>589817.72690000001</v>
          </cell>
          <cell r="O27">
            <v>2069061.3176</v>
          </cell>
          <cell r="P27">
            <v>1511531.148</v>
          </cell>
          <cell r="Q27">
            <v>557530.16960000002</v>
          </cell>
          <cell r="R27">
            <v>0</v>
          </cell>
          <cell r="S27">
            <v>0</v>
          </cell>
          <cell r="T27">
            <v>0</v>
          </cell>
          <cell r="U27">
            <v>4872674.6821999997</v>
          </cell>
          <cell r="V27">
            <v>581.28440000000001</v>
          </cell>
          <cell r="W27">
            <v>523.62189999999998</v>
          </cell>
          <cell r="X27">
            <v>7370.43</v>
          </cell>
          <cell r="Y27">
            <v>8382.6</v>
          </cell>
          <cell r="Z27">
            <v>8043.79</v>
          </cell>
          <cell r="AA27">
            <v>336</v>
          </cell>
        </row>
        <row r="28">
          <cell r="G28">
            <v>11750202.856000001</v>
          </cell>
          <cell r="H28">
            <v>11750202.856000001</v>
          </cell>
          <cell r="I28">
            <v>3158675.5356000001</v>
          </cell>
          <cell r="J28">
            <v>2812616.17</v>
          </cell>
          <cell r="K28">
            <v>407444.63559999998</v>
          </cell>
          <cell r="L28">
            <v>69196.201199999996</v>
          </cell>
          <cell r="M28">
            <v>1014.5513</v>
          </cell>
          <cell r="N28">
            <v>337233.88309999998</v>
          </cell>
          <cell r="O28">
            <v>6215480.0246000001</v>
          </cell>
          <cell r="P28">
            <v>1747846</v>
          </cell>
          <cell r="Q28">
            <v>189720</v>
          </cell>
          <cell r="R28">
            <v>4277914.0246000001</v>
          </cell>
          <cell r="S28">
            <v>0</v>
          </cell>
          <cell r="T28">
            <v>0</v>
          </cell>
          <cell r="U28">
            <v>2376047.2958</v>
          </cell>
          <cell r="V28">
            <v>764.78930000000003</v>
          </cell>
          <cell r="W28">
            <v>698.95429999999999</v>
          </cell>
          <cell r="X28">
            <v>4972.2</v>
          </cell>
          <cell r="Y28">
            <v>3106.8</v>
          </cell>
          <cell r="Z28">
            <v>2856.39</v>
          </cell>
          <cell r="AA28">
            <v>250.77</v>
          </cell>
        </row>
        <row r="29">
          <cell r="G29">
            <v>6145206.9338999996</v>
          </cell>
          <cell r="H29">
            <v>6145206.9338999996</v>
          </cell>
          <cell r="I29">
            <v>2944358.7985</v>
          </cell>
          <cell r="J29">
            <v>2793698.49</v>
          </cell>
          <cell r="K29">
            <v>201971.67850000001</v>
          </cell>
          <cell r="L29">
            <v>49331.108399999997</v>
          </cell>
          <cell r="M29">
            <v>510.33440000000002</v>
          </cell>
          <cell r="N29">
            <v>152130.23569999999</v>
          </cell>
          <cell r="O29">
            <v>1992163.0453000001</v>
          </cell>
          <cell r="P29">
            <v>1650559.5373</v>
          </cell>
          <cell r="Q29">
            <v>341603.50799999997</v>
          </cell>
          <cell r="R29">
            <v>0</v>
          </cell>
          <cell r="S29">
            <v>0</v>
          </cell>
          <cell r="T29">
            <v>0</v>
          </cell>
          <cell r="U29">
            <v>1208685.0900999999</v>
          </cell>
          <cell r="V29">
            <v>1260.8858</v>
          </cell>
          <cell r="W29">
            <v>1123.1703</v>
          </cell>
          <cell r="X29">
            <v>3426.8</v>
          </cell>
          <cell r="Y29">
            <v>958.6</v>
          </cell>
          <cell r="Z29">
            <v>911.6</v>
          </cell>
          <cell r="AA29">
            <v>158.69999999999999</v>
          </cell>
        </row>
        <row r="30"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>
            <v>0</v>
          </cell>
        </row>
        <row r="31">
          <cell r="G31">
            <v>12648932.0546</v>
          </cell>
          <cell r="H31">
            <v>12648932.0546</v>
          </cell>
          <cell r="I31">
            <v>785484.85719999997</v>
          </cell>
          <cell r="J31">
            <v>0</v>
          </cell>
          <cell r="K31">
            <v>785484.85719999997</v>
          </cell>
          <cell r="L31">
            <v>114358.7736</v>
          </cell>
          <cell r="M31">
            <v>3597.8119999999999</v>
          </cell>
          <cell r="N31">
            <v>667528.27159999998</v>
          </cell>
          <cell r="O31">
            <v>3410719.4862000002</v>
          </cell>
          <cell r="P31">
            <v>2433920.3103999998</v>
          </cell>
          <cell r="Q31">
            <v>353427.18699999998</v>
          </cell>
          <cell r="R31">
            <v>623371.98880000005</v>
          </cell>
          <cell r="S31">
            <v>0</v>
          </cell>
          <cell r="T31">
            <v>0</v>
          </cell>
          <cell r="U31">
            <v>8452727.7112000007</v>
          </cell>
          <cell r="V31">
            <v>875.678</v>
          </cell>
          <cell r="W31">
            <v>813.78819999999996</v>
          </cell>
          <cell r="X31">
            <v>9045</v>
          </cell>
          <cell r="Y31">
            <v>9652.7811999999994</v>
          </cell>
          <cell r="Z31">
            <v>9671.39</v>
          </cell>
          <cell r="AA31">
            <v>375</v>
          </cell>
        </row>
        <row r="32">
          <cell r="G32">
            <v>4184320.9545</v>
          </cell>
          <cell r="H32">
            <v>4184320.9545</v>
          </cell>
          <cell r="I32">
            <v>218411.3714</v>
          </cell>
          <cell r="J32">
            <v>0</v>
          </cell>
          <cell r="K32">
            <v>218411.3714</v>
          </cell>
          <cell r="L32">
            <v>40735.725599999998</v>
          </cell>
          <cell r="M32">
            <v>1239.4861000000001</v>
          </cell>
          <cell r="N32">
            <v>176436.15969999999</v>
          </cell>
          <cell r="O32">
            <v>1133799.7376999999</v>
          </cell>
          <cell r="P32">
            <v>643225</v>
          </cell>
          <cell r="Q32">
            <v>0</v>
          </cell>
          <cell r="R32">
            <v>1133799.7376999999</v>
          </cell>
          <cell r="S32">
            <v>0</v>
          </cell>
          <cell r="T32">
            <v>-643225</v>
          </cell>
          <cell r="U32">
            <v>2832109.8454</v>
          </cell>
          <cell r="V32">
            <v>809.86839999999995</v>
          </cell>
          <cell r="W32">
            <v>760.3415</v>
          </cell>
          <cell r="X32">
            <v>2862.38</v>
          </cell>
          <cell r="Y32">
            <v>3497</v>
          </cell>
          <cell r="Z32">
            <v>3454.1</v>
          </cell>
          <cell r="AA32">
            <v>84</v>
          </cell>
        </row>
        <row r="33">
          <cell r="G33">
            <v>12099573.374199999</v>
          </cell>
          <cell r="H33">
            <v>12099573.374199999</v>
          </cell>
          <cell r="I33">
            <v>978022.80429999996</v>
          </cell>
          <cell r="J33">
            <v>0</v>
          </cell>
          <cell r="K33">
            <v>978022.80429999996</v>
          </cell>
          <cell r="L33">
            <v>135090.26800000001</v>
          </cell>
          <cell r="M33">
            <v>2886.5605</v>
          </cell>
          <cell r="N33">
            <v>840045.97580000001</v>
          </cell>
          <cell r="O33">
            <v>3615769.8002999998</v>
          </cell>
          <cell r="P33">
            <v>3098728.7455000002</v>
          </cell>
          <cell r="Q33">
            <v>517041.05479999998</v>
          </cell>
          <cell r="R33">
            <v>0</v>
          </cell>
          <cell r="S33">
            <v>0</v>
          </cell>
          <cell r="T33">
            <v>0</v>
          </cell>
          <cell r="U33">
            <v>7505780.7696000002</v>
          </cell>
          <cell r="V33">
            <v>599.54160000000002</v>
          </cell>
          <cell r="W33">
            <v>604.06709999999998</v>
          </cell>
          <cell r="X33">
            <v>9987.9599999999991</v>
          </cell>
          <cell r="Y33">
            <v>12519.2</v>
          </cell>
          <cell r="Z33">
            <v>11844.62</v>
          </cell>
          <cell r="AA33">
            <v>674.58</v>
          </cell>
        </row>
        <row r="34">
          <cell r="G34">
            <v>8743224.5792999994</v>
          </cell>
          <cell r="H34">
            <v>8743224.5792999994</v>
          </cell>
          <cell r="I34">
            <v>872665.67969999998</v>
          </cell>
          <cell r="J34">
            <v>64127.58</v>
          </cell>
          <cell r="K34">
            <v>788619.47569999995</v>
          </cell>
          <cell r="L34">
            <v>149774.04699999999</v>
          </cell>
          <cell r="M34">
            <v>2397.4432999999999</v>
          </cell>
          <cell r="N34">
            <v>636447.98540000001</v>
          </cell>
          <cell r="O34">
            <v>2306173.1220999998</v>
          </cell>
          <cell r="P34">
            <v>1281980</v>
          </cell>
          <cell r="Q34">
            <v>95884.097999999998</v>
          </cell>
          <cell r="R34">
            <v>928309.02410000004</v>
          </cell>
          <cell r="S34">
            <v>0</v>
          </cell>
          <cell r="T34">
            <v>0</v>
          </cell>
          <cell r="U34">
            <v>5564385.7774999999</v>
          </cell>
          <cell r="V34">
            <v>445.1454</v>
          </cell>
          <cell r="W34">
            <v>429.798</v>
          </cell>
          <cell r="X34">
            <v>11706.884</v>
          </cell>
          <cell r="Y34">
            <v>12500.152</v>
          </cell>
          <cell r="Z34">
            <v>12810.55</v>
          </cell>
          <cell r="AA34">
            <v>349</v>
          </cell>
        </row>
        <row r="35">
          <cell r="G35">
            <v>4660699.0675999997</v>
          </cell>
          <cell r="H35">
            <v>4660699.0675999997</v>
          </cell>
          <cell r="I35">
            <v>304711.12180000002</v>
          </cell>
          <cell r="J35">
            <v>13552</v>
          </cell>
          <cell r="K35">
            <v>291159.12180000002</v>
          </cell>
          <cell r="L35">
            <v>41430.7935</v>
          </cell>
          <cell r="M35">
            <v>1117.0011999999999</v>
          </cell>
          <cell r="N35">
            <v>248611.32709999999</v>
          </cell>
          <cell r="O35">
            <v>1793616.6764</v>
          </cell>
          <cell r="P35">
            <v>1496350.2945999999</v>
          </cell>
          <cell r="Q35">
            <v>297266.38179999997</v>
          </cell>
          <cell r="R35">
            <v>0</v>
          </cell>
          <cell r="S35">
            <v>0</v>
          </cell>
          <cell r="T35">
            <v>0</v>
          </cell>
          <cell r="U35">
            <v>2562371.2694000001</v>
          </cell>
          <cell r="V35">
            <v>719.45600000000002</v>
          </cell>
          <cell r="W35">
            <v>659.60839999999996</v>
          </cell>
          <cell r="X35">
            <v>2902.39</v>
          </cell>
          <cell r="Y35">
            <v>3561.54</v>
          </cell>
          <cell r="Z35">
            <v>3447.94</v>
          </cell>
          <cell r="AA35">
            <v>113.65</v>
          </cell>
        </row>
        <row r="36">
          <cell r="G36">
            <v>2582840.1307000001</v>
          </cell>
          <cell r="H36">
            <v>2582840.1307000001</v>
          </cell>
          <cell r="I36">
            <v>185645.41639999999</v>
          </cell>
          <cell r="J36">
            <v>0</v>
          </cell>
          <cell r="K36">
            <v>185645.41639999999</v>
          </cell>
          <cell r="L36">
            <v>21900.256799999999</v>
          </cell>
          <cell r="M36">
            <v>578.57180000000005</v>
          </cell>
          <cell r="N36">
            <v>163166.58780000001</v>
          </cell>
          <cell r="O36">
            <v>1074428.044</v>
          </cell>
          <cell r="P36">
            <v>1005891</v>
          </cell>
          <cell r="Q36">
            <v>68537.043999999994</v>
          </cell>
          <cell r="R36">
            <v>0</v>
          </cell>
          <cell r="S36">
            <v>0</v>
          </cell>
          <cell r="T36">
            <v>0</v>
          </cell>
          <cell r="U36">
            <v>1322766.6703000001</v>
          </cell>
          <cell r="V36">
            <v>714.38729999999998</v>
          </cell>
          <cell r="W36">
            <v>684.78880000000004</v>
          </cell>
          <cell r="X36">
            <v>1458.1396</v>
          </cell>
          <cell r="Y36">
            <v>1851.6101000000001</v>
          </cell>
          <cell r="Z36">
            <v>1754.8</v>
          </cell>
          <cell r="AA36">
            <v>90</v>
          </cell>
        </row>
        <row r="37">
          <cell r="G37">
            <v>22687949.244899999</v>
          </cell>
          <cell r="H37">
            <v>22687949.244899999</v>
          </cell>
          <cell r="I37">
            <v>1205823.0294999999</v>
          </cell>
          <cell r="J37">
            <v>96655.97</v>
          </cell>
          <cell r="K37">
            <v>1109975.4095000001</v>
          </cell>
          <cell r="L37">
            <v>228018.23629999999</v>
          </cell>
          <cell r="M37">
            <v>7623.6064999999999</v>
          </cell>
          <cell r="N37">
            <v>874333.56669999997</v>
          </cell>
          <cell r="O37">
            <v>3928798.0983000002</v>
          </cell>
          <cell r="P37">
            <v>2895820.9415000002</v>
          </cell>
          <cell r="Q37">
            <v>876882.96750000003</v>
          </cell>
          <cell r="R37">
            <v>156094.1893</v>
          </cell>
          <cell r="S37">
            <v>0</v>
          </cell>
          <cell r="T37">
            <v>0</v>
          </cell>
          <cell r="U37">
            <v>17553328.1171</v>
          </cell>
          <cell r="V37">
            <v>927.13699999999994</v>
          </cell>
          <cell r="W37">
            <v>814.39949999999999</v>
          </cell>
          <cell r="X37">
            <v>16035.74</v>
          </cell>
          <cell r="Y37">
            <v>18932.830000000002</v>
          </cell>
          <cell r="Z37">
            <v>18637.330000000002</v>
          </cell>
          <cell r="AA37">
            <v>295.60000000000002</v>
          </cell>
        </row>
        <row r="39"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>
            <v>0</v>
          </cell>
        </row>
        <row r="40">
          <cell r="G40">
            <v>2586066.2557000001</v>
          </cell>
          <cell r="H40">
            <v>2586066.2557000001</v>
          </cell>
          <cell r="I40">
            <v>394452.08689999999</v>
          </cell>
          <cell r="J40">
            <v>0</v>
          </cell>
          <cell r="K40">
            <v>394452.08689999999</v>
          </cell>
          <cell r="L40">
            <v>47756.286500000002</v>
          </cell>
          <cell r="M40">
            <v>417.96679999999998</v>
          </cell>
          <cell r="N40">
            <v>346277.83360000001</v>
          </cell>
          <cell r="O40">
            <v>1196240.2601999999</v>
          </cell>
          <cell r="P40">
            <v>1031894.8674</v>
          </cell>
          <cell r="Q40">
            <v>164345.3928</v>
          </cell>
          <cell r="R40">
            <v>0</v>
          </cell>
          <cell r="S40">
            <v>0</v>
          </cell>
          <cell r="T40">
            <v>0</v>
          </cell>
          <cell r="U40">
            <v>995373.90859999997</v>
          </cell>
          <cell r="V40">
            <v>247.83869999999999</v>
          </cell>
          <cell r="W40">
            <v>151.59020000000001</v>
          </cell>
          <cell r="X40">
            <v>3328.7</v>
          </cell>
          <cell r="Y40">
            <v>4016.2170000000001</v>
          </cell>
          <cell r="Z40">
            <v>4159.2</v>
          </cell>
          <cell r="AA40">
            <v>170</v>
          </cell>
        </row>
        <row r="41">
          <cell r="G41">
            <v>453758.61739999999</v>
          </cell>
          <cell r="H41">
            <v>453758.61739999999</v>
          </cell>
          <cell r="I41">
            <v>14890.9784</v>
          </cell>
          <cell r="J41">
            <v>0</v>
          </cell>
          <cell r="K41">
            <v>14890.9784</v>
          </cell>
          <cell r="L41">
            <v>5130.0259999999998</v>
          </cell>
          <cell r="M41">
            <v>138.05539999999999</v>
          </cell>
          <cell r="N41">
            <v>9622.8970000000008</v>
          </cell>
          <cell r="O41">
            <v>126664.1349</v>
          </cell>
          <cell r="P41">
            <v>101483</v>
          </cell>
          <cell r="Q41">
            <v>0</v>
          </cell>
          <cell r="R41">
            <v>126664.1349</v>
          </cell>
          <cell r="S41">
            <v>0</v>
          </cell>
          <cell r="T41">
            <v>-101483</v>
          </cell>
          <cell r="U41">
            <v>312203.50410000002</v>
          </cell>
          <cell r="V41">
            <v>757.59159999999997</v>
          </cell>
          <cell r="W41">
            <v>749.59</v>
          </cell>
          <cell r="X41">
            <v>324.29000000000002</v>
          </cell>
          <cell r="Y41">
            <v>412.1</v>
          </cell>
          <cell r="Z41">
            <v>412.1</v>
          </cell>
          <cell r="AA41">
            <v>0</v>
          </cell>
        </row>
        <row r="42">
          <cell r="G42">
            <v>1633586.4487999999</v>
          </cell>
          <cell r="H42">
            <v>1633586.4487999999</v>
          </cell>
          <cell r="I42">
            <v>122491.7827</v>
          </cell>
          <cell r="J42">
            <v>0</v>
          </cell>
          <cell r="K42">
            <v>122491.7827</v>
          </cell>
          <cell r="L42">
            <v>12403.9061</v>
          </cell>
          <cell r="M42">
            <v>343.60239999999999</v>
          </cell>
          <cell r="N42">
            <v>109744.2742</v>
          </cell>
          <cell r="O42">
            <v>715974.51399999997</v>
          </cell>
          <cell r="P42">
            <v>511770.978</v>
          </cell>
          <cell r="Q42">
            <v>204203.53599999999</v>
          </cell>
          <cell r="R42">
            <v>0</v>
          </cell>
          <cell r="S42">
            <v>0</v>
          </cell>
          <cell r="T42">
            <v>0</v>
          </cell>
          <cell r="U42">
            <v>795120.15209999995</v>
          </cell>
          <cell r="V42">
            <v>575.34019999999998</v>
          </cell>
          <cell r="W42">
            <v>543.66970000000003</v>
          </cell>
          <cell r="X42">
            <v>1037.19</v>
          </cell>
          <cell r="Y42">
            <v>1382</v>
          </cell>
          <cell r="Z42">
            <v>1347</v>
          </cell>
          <cell r="AA42">
            <v>35</v>
          </cell>
        </row>
        <row r="43">
          <cell r="G43">
            <v>670851.06669999997</v>
          </cell>
          <cell r="H43">
            <v>670851.06669999997</v>
          </cell>
          <cell r="I43">
            <v>48103.531000000003</v>
          </cell>
          <cell r="J43">
            <v>0</v>
          </cell>
          <cell r="K43">
            <v>48103.531000000003</v>
          </cell>
          <cell r="L43">
            <v>6370.4165999999996</v>
          </cell>
          <cell r="M43">
            <v>132.02359999999999</v>
          </cell>
          <cell r="N43">
            <v>41601.090799999998</v>
          </cell>
          <cell r="O43">
            <v>318380.2536</v>
          </cell>
          <cell r="P43">
            <v>290613.34909999999</v>
          </cell>
          <cell r="Q43">
            <v>27766.904500000001</v>
          </cell>
          <cell r="R43">
            <v>0</v>
          </cell>
          <cell r="S43">
            <v>0</v>
          </cell>
          <cell r="T43">
            <v>0</v>
          </cell>
          <cell r="U43">
            <v>304367.28210000001</v>
          </cell>
          <cell r="V43">
            <v>579.74720000000002</v>
          </cell>
          <cell r="W43">
            <v>541.28629999999998</v>
          </cell>
          <cell r="X43">
            <v>403.27</v>
          </cell>
          <cell r="Y43">
            <v>525</v>
          </cell>
          <cell r="Z43">
            <v>501.3</v>
          </cell>
          <cell r="AA43">
            <v>23.7</v>
          </cell>
        </row>
        <row r="44">
          <cell r="G44">
            <v>1297555.5560000001</v>
          </cell>
          <cell r="H44">
            <v>1297555.5560000001</v>
          </cell>
          <cell r="I44">
            <v>382248.26380000002</v>
          </cell>
          <cell r="J44">
            <v>263868.53220000002</v>
          </cell>
          <cell r="K44">
            <v>118379.7316</v>
          </cell>
          <cell r="L44">
            <v>23250.710299999999</v>
          </cell>
          <cell r="M44">
            <v>79.569299999999998</v>
          </cell>
          <cell r="N44">
            <v>95049.452000000005</v>
          </cell>
          <cell r="O44">
            <v>724343.60739999998</v>
          </cell>
          <cell r="P44">
            <v>401155</v>
          </cell>
          <cell r="Q44">
            <v>0</v>
          </cell>
          <cell r="R44">
            <v>724343.60739999998</v>
          </cell>
          <cell r="S44">
            <v>0</v>
          </cell>
          <cell r="T44">
            <v>-401155</v>
          </cell>
          <cell r="U44">
            <v>190963.68479999999</v>
          </cell>
          <cell r="V44">
            <v>163.1987</v>
          </cell>
          <cell r="W44">
            <v>152.15430000000001</v>
          </cell>
          <cell r="X44">
            <v>818</v>
          </cell>
          <cell r="Y44">
            <v>1170.1300000000001</v>
          </cell>
          <cell r="Z44">
            <v>1148</v>
          </cell>
          <cell r="AA44">
            <v>22.13</v>
          </cell>
        </row>
        <row r="45">
          <cell r="G45">
            <v>2328265.2239000001</v>
          </cell>
          <cell r="H45">
            <v>2328265.2239000001</v>
          </cell>
          <cell r="I45">
            <v>380292.38660000003</v>
          </cell>
          <cell r="J45">
            <v>114090.24000000001</v>
          </cell>
          <cell r="K45">
            <v>266202.14659999998</v>
          </cell>
          <cell r="L45">
            <v>26388.9984</v>
          </cell>
          <cell r="M45">
            <v>567.6816</v>
          </cell>
          <cell r="N45">
            <v>239245.46660000001</v>
          </cell>
          <cell r="O45">
            <v>647435.80000000005</v>
          </cell>
          <cell r="P45">
            <v>507354.04100000003</v>
          </cell>
          <cell r="Q45">
            <v>18557.251</v>
          </cell>
          <cell r="R45">
            <v>121524.508</v>
          </cell>
          <cell r="S45">
            <v>0</v>
          </cell>
          <cell r="T45">
            <v>0</v>
          </cell>
          <cell r="U45">
            <v>1300537.0373</v>
          </cell>
          <cell r="V45">
            <v>691.99590000000001</v>
          </cell>
          <cell r="W45">
            <v>577.53700000000003</v>
          </cell>
          <cell r="X45">
            <v>1797</v>
          </cell>
          <cell r="Y45">
            <v>1879.4</v>
          </cell>
          <cell r="Z45">
            <v>1815</v>
          </cell>
          <cell r="AA45">
            <v>64.400000000000006</v>
          </cell>
        </row>
        <row r="46">
          <cell r="G46">
            <v>20214804.8389</v>
          </cell>
          <cell r="H46">
            <v>20214804.8389</v>
          </cell>
          <cell r="I46">
            <v>1530167.0404999999</v>
          </cell>
          <cell r="J46">
            <v>52599.8</v>
          </cell>
          <cell r="K46">
            <v>1477567.2405000001</v>
          </cell>
          <cell r="L46">
            <v>189179.7843</v>
          </cell>
          <cell r="M46">
            <v>5588.4530000000004</v>
          </cell>
          <cell r="N46">
            <v>1282799.0031999999</v>
          </cell>
          <cell r="O46">
            <v>6643763.4539000001</v>
          </cell>
          <cell r="P46">
            <v>4283592.6727999998</v>
          </cell>
          <cell r="Q46">
            <v>996924.77439999999</v>
          </cell>
          <cell r="R46">
            <v>1363246.0067</v>
          </cell>
          <cell r="S46">
            <v>0</v>
          </cell>
          <cell r="T46">
            <v>0</v>
          </cell>
          <cell r="U46">
            <v>12040874.3445</v>
          </cell>
          <cell r="V46">
            <v>741.02930000000003</v>
          </cell>
          <cell r="W46">
            <v>706.45450000000005</v>
          </cell>
          <cell r="X46">
            <v>12952.85</v>
          </cell>
          <cell r="Y46">
            <v>16248.85</v>
          </cell>
          <cell r="Z46">
            <v>15568.85</v>
          </cell>
          <cell r="AA46">
            <v>680</v>
          </cell>
        </row>
        <row r="47">
          <cell r="G47">
            <v>3565479.1965000001</v>
          </cell>
          <cell r="H47">
            <v>3565479.1965000001</v>
          </cell>
          <cell r="I47">
            <v>241470.8824</v>
          </cell>
          <cell r="J47">
            <v>54735.249000000003</v>
          </cell>
          <cell r="K47">
            <v>186735.63339999999</v>
          </cell>
          <cell r="L47">
            <v>41737.771500000003</v>
          </cell>
          <cell r="M47">
            <v>998.43349999999998</v>
          </cell>
          <cell r="N47">
            <v>143999.4284</v>
          </cell>
          <cell r="O47">
            <v>1030848.0307</v>
          </cell>
          <cell r="P47">
            <v>586248.72609999997</v>
          </cell>
          <cell r="Q47">
            <v>258602.073</v>
          </cell>
          <cell r="R47">
            <v>185997.2316</v>
          </cell>
          <cell r="S47">
            <v>0</v>
          </cell>
          <cell r="T47">
            <v>0</v>
          </cell>
          <cell r="U47">
            <v>2293160.2834000001</v>
          </cell>
          <cell r="V47">
            <v>647.14009999999996</v>
          </cell>
          <cell r="W47">
            <v>627.16549999999995</v>
          </cell>
          <cell r="X47">
            <v>2934.2</v>
          </cell>
          <cell r="Y47">
            <v>3543.53</v>
          </cell>
          <cell r="Z47">
            <v>3439</v>
          </cell>
          <cell r="AA47">
            <v>104.53</v>
          </cell>
        </row>
        <row r="48">
          <cell r="G48">
            <v>18477994.3299</v>
          </cell>
          <cell r="H48">
            <v>18477994.3299</v>
          </cell>
          <cell r="I48">
            <v>1207099.6017</v>
          </cell>
          <cell r="J48">
            <v>13622.507799999999</v>
          </cell>
          <cell r="K48">
            <v>1193477.0939</v>
          </cell>
          <cell r="L48">
            <v>212127.38500000001</v>
          </cell>
          <cell r="M48">
            <v>6036.1745000000001</v>
          </cell>
          <cell r="N48">
            <v>975313.5344</v>
          </cell>
          <cell r="O48">
            <v>3438076.5920000002</v>
          </cell>
          <cell r="P48">
            <v>2496307.361</v>
          </cell>
          <cell r="Q48">
            <v>487131.97580000001</v>
          </cell>
          <cell r="R48">
            <v>454637.25520000001</v>
          </cell>
          <cell r="S48">
            <v>0</v>
          </cell>
          <cell r="T48">
            <v>0</v>
          </cell>
          <cell r="U48">
            <v>13832818.1362</v>
          </cell>
          <cell r="V48">
            <v>805.64869999999996</v>
          </cell>
          <cell r="W48">
            <v>731.37829999999997</v>
          </cell>
          <cell r="X48">
            <v>15034.37</v>
          </cell>
          <cell r="Y48">
            <v>17169.79</v>
          </cell>
          <cell r="Z48">
            <v>16607.82</v>
          </cell>
          <cell r="AA48">
            <v>561.97</v>
          </cell>
        </row>
        <row r="49">
          <cell r="G49">
            <v>17270989.801399998</v>
          </cell>
          <cell r="H49">
            <v>17270989.801399998</v>
          </cell>
          <cell r="I49">
            <v>1181303.9646999999</v>
          </cell>
          <cell r="J49">
            <v>0</v>
          </cell>
          <cell r="K49">
            <v>1181303.9646999999</v>
          </cell>
          <cell r="L49">
            <v>218958.89249999999</v>
          </cell>
          <cell r="M49">
            <v>4542.4579999999996</v>
          </cell>
          <cell r="N49">
            <v>957802.61419999995</v>
          </cell>
          <cell r="O49">
            <v>5703065.2879999997</v>
          </cell>
          <cell r="P49">
            <v>4049039</v>
          </cell>
          <cell r="Q49">
            <v>1654026.2879999999</v>
          </cell>
          <cell r="R49">
            <v>0</v>
          </cell>
          <cell r="S49">
            <v>0</v>
          </cell>
          <cell r="T49">
            <v>0</v>
          </cell>
          <cell r="U49">
            <v>10386620.548699999</v>
          </cell>
          <cell r="V49">
            <v>737.28660000000002</v>
          </cell>
          <cell r="W49">
            <v>647.66269999999997</v>
          </cell>
          <cell r="X49">
            <v>11139</v>
          </cell>
          <cell r="Y49">
            <v>14087.63</v>
          </cell>
          <cell r="Z49">
            <v>13503.65</v>
          </cell>
          <cell r="AA49">
            <v>583.98</v>
          </cell>
        </row>
        <row r="50">
          <cell r="G50">
            <v>1207566.7</v>
          </cell>
          <cell r="H50">
            <v>1207566.7</v>
          </cell>
          <cell r="I50">
            <v>67760.433699999994</v>
          </cell>
          <cell r="J50">
            <v>0</v>
          </cell>
          <cell r="K50">
            <v>67760.433699999994</v>
          </cell>
          <cell r="L50">
            <v>18219.017100000001</v>
          </cell>
          <cell r="M50">
            <v>394.85399999999998</v>
          </cell>
          <cell r="N50">
            <v>49146.562599999997</v>
          </cell>
          <cell r="O50">
            <v>234677.09179999999</v>
          </cell>
          <cell r="P50">
            <v>273924</v>
          </cell>
          <cell r="Q50">
            <v>0</v>
          </cell>
          <cell r="R50">
            <v>234677.09179999999</v>
          </cell>
          <cell r="S50">
            <v>0</v>
          </cell>
          <cell r="T50">
            <v>-273924</v>
          </cell>
          <cell r="U50">
            <v>905129.17449999996</v>
          </cell>
          <cell r="V50">
            <v>619.95150000000001</v>
          </cell>
          <cell r="W50">
            <v>687.85159999999996</v>
          </cell>
          <cell r="X50">
            <v>1284.8</v>
          </cell>
          <cell r="Y50">
            <v>1460</v>
          </cell>
          <cell r="Z50">
            <v>1460</v>
          </cell>
          <cell r="AA50">
            <v>0</v>
          </cell>
        </row>
        <row r="51">
          <cell r="G51">
            <v>7676956.9587000003</v>
          </cell>
          <cell r="H51">
            <v>7676956.9587000003</v>
          </cell>
          <cell r="I51">
            <v>506682.93719999999</v>
          </cell>
          <cell r="J51">
            <v>3654.9589999999998</v>
          </cell>
          <cell r="K51">
            <v>503027.97820000001</v>
          </cell>
          <cell r="L51">
            <v>75149.701799999995</v>
          </cell>
          <cell r="M51">
            <v>1974.1650999999999</v>
          </cell>
          <cell r="N51">
            <v>425904.11129999999</v>
          </cell>
          <cell r="O51">
            <v>2611472.966</v>
          </cell>
          <cell r="P51">
            <v>1615156.9794000001</v>
          </cell>
          <cell r="Q51">
            <v>135704.95019999999</v>
          </cell>
          <cell r="R51">
            <v>860611.03639999998</v>
          </cell>
          <cell r="S51">
            <v>0</v>
          </cell>
          <cell r="T51">
            <v>0</v>
          </cell>
          <cell r="U51">
            <v>4558801.0554999998</v>
          </cell>
          <cell r="V51">
            <v>719.68380000000002</v>
          </cell>
          <cell r="W51">
            <v>653.23519999999996</v>
          </cell>
          <cell r="X51">
            <v>5137.1499999999996</v>
          </cell>
          <cell r="Y51">
            <v>6334.45</v>
          </cell>
          <cell r="Z51">
            <v>6232.45</v>
          </cell>
          <cell r="AA51">
            <v>102</v>
          </cell>
        </row>
        <row r="53">
          <cell r="G53">
            <v>22121507.217</v>
          </cell>
          <cell r="H53">
            <v>22121507.217</v>
          </cell>
          <cell r="I53">
            <v>18158035.1129</v>
          </cell>
          <cell r="J53">
            <v>17876562.399999999</v>
          </cell>
          <cell r="K53">
            <v>281472.71289999998</v>
          </cell>
          <cell r="L53">
            <v>268505.88380000001</v>
          </cell>
          <cell r="M53">
            <v>0</v>
          </cell>
          <cell r="N53">
            <v>12966.829100000001</v>
          </cell>
          <cell r="O53">
            <v>-483379.18300000002</v>
          </cell>
          <cell r="P53">
            <v>0</v>
          </cell>
          <cell r="Q53">
            <v>0</v>
          </cell>
          <cell r="R53">
            <v>4069978.8169999998</v>
          </cell>
          <cell r="S53">
            <v>0</v>
          </cell>
          <cell r="T53">
            <v>-4553358</v>
          </cell>
          <cell r="U53">
            <v>4446851.2871000003</v>
          </cell>
          <cell r="W53">
            <v>0</v>
          </cell>
          <cell r="X53">
            <v>19416</v>
          </cell>
          <cell r="Y53">
            <v>0</v>
          </cell>
          <cell r="Z53">
            <v>0</v>
          </cell>
          <cell r="AA53">
            <v>0</v>
          </cell>
        </row>
        <row r="54">
          <cell r="G54">
            <v>3369395.1293000001</v>
          </cell>
          <cell r="H54">
            <v>3369395.1293000001</v>
          </cell>
          <cell r="I54">
            <v>190550.45069999999</v>
          </cell>
          <cell r="J54">
            <v>0</v>
          </cell>
          <cell r="K54">
            <v>190550.45069999999</v>
          </cell>
          <cell r="L54">
            <v>30855.0285</v>
          </cell>
          <cell r="M54">
            <v>961.85440000000006</v>
          </cell>
          <cell r="N54">
            <v>158733.56779999999</v>
          </cell>
          <cell r="O54">
            <v>977770.5477</v>
          </cell>
          <cell r="P54">
            <v>763182.94200000004</v>
          </cell>
          <cell r="Q54">
            <v>209020.07769999999</v>
          </cell>
          <cell r="R54">
            <v>5567.5280000000002</v>
          </cell>
          <cell r="S54">
            <v>0</v>
          </cell>
          <cell r="T54">
            <v>0</v>
          </cell>
          <cell r="U54">
            <v>2201074.1309000002</v>
          </cell>
          <cell r="V54">
            <v>809.70069999999998</v>
          </cell>
          <cell r="W54">
            <v>774.73689999999999</v>
          </cell>
          <cell r="X54">
            <v>2200.4382000000001</v>
          </cell>
          <cell r="Y54">
            <v>2718.3798000000002</v>
          </cell>
          <cell r="Z54">
            <v>2612.6307999999999</v>
          </cell>
          <cell r="AA54">
            <v>105.749</v>
          </cell>
        </row>
        <row r="55">
          <cell r="G55">
            <v>3230690.7870999998</v>
          </cell>
          <cell r="H55">
            <v>3230690.7870999998</v>
          </cell>
          <cell r="I55">
            <v>203228.35870000001</v>
          </cell>
          <cell r="J55">
            <v>0</v>
          </cell>
          <cell r="K55">
            <v>203228.35870000001</v>
          </cell>
          <cell r="L55">
            <v>31970.631300000001</v>
          </cell>
          <cell r="M55">
            <v>881.83040000000005</v>
          </cell>
          <cell r="N55">
            <v>170375.897</v>
          </cell>
          <cell r="O55">
            <v>1057857.2413000001</v>
          </cell>
          <cell r="P55">
            <v>861950.59530000004</v>
          </cell>
          <cell r="Q55">
            <v>91138.413100000005</v>
          </cell>
          <cell r="R55">
            <v>104768.2329</v>
          </cell>
          <cell r="S55">
            <v>0</v>
          </cell>
          <cell r="T55">
            <v>0</v>
          </cell>
          <cell r="U55">
            <v>1969605.1871</v>
          </cell>
          <cell r="V55">
            <v>737.71019999999999</v>
          </cell>
          <cell r="W55">
            <v>730.99710000000005</v>
          </cell>
          <cell r="X55">
            <v>2266.8000000000002</v>
          </cell>
          <cell r="Y55">
            <v>2669.89</v>
          </cell>
          <cell r="Z55">
            <v>2628.1</v>
          </cell>
          <cell r="AA55">
            <v>41.79</v>
          </cell>
        </row>
        <row r="56">
          <cell r="G56">
            <v>7833939.7955999998</v>
          </cell>
          <cell r="H56">
            <v>7833939.7955999998</v>
          </cell>
          <cell r="I56">
            <v>608906.2352</v>
          </cell>
          <cell r="J56">
            <v>0</v>
          </cell>
          <cell r="K56">
            <v>608906.2352</v>
          </cell>
          <cell r="L56">
            <v>91956.121100000004</v>
          </cell>
          <cell r="M56">
            <v>2385.6039000000001</v>
          </cell>
          <cell r="N56">
            <v>514564.51020000002</v>
          </cell>
          <cell r="O56">
            <v>1724646.3130999999</v>
          </cell>
          <cell r="P56">
            <v>1483557.4645</v>
          </cell>
          <cell r="Q56">
            <v>214148.97140000001</v>
          </cell>
          <cell r="R56">
            <v>26939.877199999999</v>
          </cell>
          <cell r="S56">
            <v>0</v>
          </cell>
          <cell r="T56">
            <v>0</v>
          </cell>
          <cell r="U56">
            <v>5500387.2472999999</v>
          </cell>
          <cell r="V56">
            <v>695.04139999999995</v>
          </cell>
          <cell r="W56">
            <v>656.3252</v>
          </cell>
          <cell r="X56">
            <v>6670.4198999999999</v>
          </cell>
          <cell r="Y56">
            <v>7913.7551000000003</v>
          </cell>
          <cell r="Z56">
            <v>7531.9654</v>
          </cell>
          <cell r="AA56">
            <v>381.78969999999998</v>
          </cell>
        </row>
        <row r="57">
          <cell r="G57">
            <v>4876180.2520000003</v>
          </cell>
          <cell r="H57">
            <v>4876180.2520000003</v>
          </cell>
          <cell r="I57">
            <v>212444.6606</v>
          </cell>
          <cell r="J57">
            <v>0</v>
          </cell>
          <cell r="K57">
            <v>212444.6606</v>
          </cell>
          <cell r="L57">
            <v>61577.781900000002</v>
          </cell>
          <cell r="M57">
            <v>1166.4491</v>
          </cell>
          <cell r="N57">
            <v>149700.4296</v>
          </cell>
          <cell r="O57">
            <v>1964686.5305000001</v>
          </cell>
          <cell r="P57">
            <v>1706627.2659</v>
          </cell>
          <cell r="Q57">
            <v>258059.26459999999</v>
          </cell>
          <cell r="R57">
            <v>0</v>
          </cell>
          <cell r="S57">
            <v>0</v>
          </cell>
          <cell r="T57">
            <v>0</v>
          </cell>
          <cell r="U57">
            <v>2699049.0608999999</v>
          </cell>
          <cell r="V57">
            <v>521.5231</v>
          </cell>
          <cell r="W57">
            <v>562.55319999999995</v>
          </cell>
          <cell r="X57">
            <v>4475.03</v>
          </cell>
          <cell r="Y57">
            <v>5175.32</v>
          </cell>
          <cell r="Z57">
            <v>5066.43</v>
          </cell>
          <cell r="AA57">
            <v>108.89</v>
          </cell>
        </row>
        <row r="58">
          <cell r="G58">
            <v>8021550.9062999999</v>
          </cell>
          <cell r="H58">
            <v>8021550.9062999999</v>
          </cell>
          <cell r="I58">
            <v>399893.72560000001</v>
          </cell>
          <cell r="J58">
            <v>0</v>
          </cell>
          <cell r="K58">
            <v>399893.72560000001</v>
          </cell>
          <cell r="L58">
            <v>81684.838300000003</v>
          </cell>
          <cell r="M58">
            <v>2024.4768999999999</v>
          </cell>
          <cell r="N58">
            <v>316184.41039999999</v>
          </cell>
          <cell r="O58">
            <v>2969995.2355</v>
          </cell>
          <cell r="P58">
            <v>2519000.1241000001</v>
          </cell>
          <cell r="Q58">
            <v>450995.11139999999</v>
          </cell>
          <cell r="R58">
            <v>0</v>
          </cell>
          <cell r="S58">
            <v>0</v>
          </cell>
          <cell r="T58">
            <v>0</v>
          </cell>
          <cell r="U58">
            <v>4651661.9452</v>
          </cell>
          <cell r="V58">
            <v>685.29129999999998</v>
          </cell>
          <cell r="W58">
            <v>706.72059999999999</v>
          </cell>
          <cell r="X58">
            <v>5792.0173000000004</v>
          </cell>
          <cell r="Y58">
            <v>6787.8603000000003</v>
          </cell>
          <cell r="Z58">
            <v>6640.4681</v>
          </cell>
          <cell r="AA58">
            <v>147.3922</v>
          </cell>
        </row>
        <row r="59">
          <cell r="G59">
            <v>21756401.339400001</v>
          </cell>
          <cell r="H59">
            <v>21756401.339400001</v>
          </cell>
          <cell r="I59">
            <v>3414708.9314000001</v>
          </cell>
          <cell r="J59">
            <v>2146382.92</v>
          </cell>
          <cell r="K59">
            <v>1268326.0114</v>
          </cell>
          <cell r="L59">
            <v>213622.6617</v>
          </cell>
          <cell r="M59">
            <v>6210.5835999999999</v>
          </cell>
          <cell r="N59">
            <v>1048492.7661</v>
          </cell>
          <cell r="O59">
            <v>4095208.2807999998</v>
          </cell>
          <cell r="P59">
            <v>3001891.5087000001</v>
          </cell>
          <cell r="Q59">
            <v>1183316.7720999999</v>
          </cell>
          <cell r="R59">
            <v>0</v>
          </cell>
          <cell r="S59">
            <v>90000</v>
          </cell>
          <cell r="T59">
            <v>0</v>
          </cell>
          <cell r="U59">
            <v>14246484.1272</v>
          </cell>
          <cell r="V59">
            <v>824.25369999999998</v>
          </cell>
          <cell r="W59">
            <v>752.00900000000001</v>
          </cell>
          <cell r="X59">
            <v>17925.5</v>
          </cell>
          <cell r="Y59">
            <v>17284.099999999999</v>
          </cell>
          <cell r="Z59">
            <v>16861.5</v>
          </cell>
          <cell r="AA59">
            <v>422.6</v>
          </cell>
        </row>
        <row r="60">
          <cell r="G60">
            <v>14738453.2327</v>
          </cell>
          <cell r="H60">
            <v>14738453.2327</v>
          </cell>
          <cell r="I60">
            <v>1398900.8443</v>
          </cell>
          <cell r="J60">
            <v>462659.78</v>
          </cell>
          <cell r="K60">
            <v>936241.06429999997</v>
          </cell>
          <cell r="L60">
            <v>163479.9889</v>
          </cell>
          <cell r="M60">
            <v>3858.1891999999998</v>
          </cell>
          <cell r="N60">
            <v>768902.88619999995</v>
          </cell>
          <cell r="O60">
            <v>4554638.7267000005</v>
          </cell>
          <cell r="P60">
            <v>3876961.8034000001</v>
          </cell>
          <cell r="Q60">
            <v>592393.05859999999</v>
          </cell>
          <cell r="R60">
            <v>85283.864700000006</v>
          </cell>
          <cell r="S60">
            <v>0</v>
          </cell>
          <cell r="T60">
            <v>0</v>
          </cell>
          <cell r="U60">
            <v>8784913.6616999991</v>
          </cell>
          <cell r="V60">
            <v>673.38660000000004</v>
          </cell>
          <cell r="W60">
            <v>622.13340000000005</v>
          </cell>
          <cell r="X60">
            <v>12293.28</v>
          </cell>
          <cell r="Y60">
            <v>13045.87</v>
          </cell>
          <cell r="Z60">
            <v>12723.47</v>
          </cell>
          <cell r="AA60">
            <v>322.39999999999998</v>
          </cell>
        </row>
        <row r="61">
          <cell r="G61">
            <v>5216890.3087999998</v>
          </cell>
          <cell r="H61">
            <v>5216890.3087999998</v>
          </cell>
          <cell r="I61">
            <v>394373.92379999999</v>
          </cell>
          <cell r="J61">
            <v>35780.800000000003</v>
          </cell>
          <cell r="K61">
            <v>358593.1238</v>
          </cell>
          <cell r="L61">
            <v>50844.160300000003</v>
          </cell>
          <cell r="M61">
            <v>1231.682</v>
          </cell>
          <cell r="N61">
            <v>306517.28149999998</v>
          </cell>
          <cell r="O61">
            <v>1978610.6732000001</v>
          </cell>
          <cell r="P61">
            <v>1733802</v>
          </cell>
          <cell r="Q61">
            <v>240590.24429999999</v>
          </cell>
          <cell r="R61">
            <v>4218.4288999999999</v>
          </cell>
          <cell r="S61">
            <v>0</v>
          </cell>
          <cell r="T61">
            <v>0</v>
          </cell>
          <cell r="U61">
            <v>2843905.7118000002</v>
          </cell>
          <cell r="V61">
            <v>662.79769999999996</v>
          </cell>
          <cell r="W61">
            <v>685.67060000000004</v>
          </cell>
          <cell r="X61">
            <v>3552.53</v>
          </cell>
          <cell r="Y61">
            <v>4290.76</v>
          </cell>
          <cell r="Z61">
            <v>4142.96</v>
          </cell>
          <cell r="AA61">
            <v>147.80000000000001</v>
          </cell>
        </row>
        <row r="62">
          <cell r="G62">
            <v>21185673.628699999</v>
          </cell>
          <cell r="H62">
            <v>21185673.628699999</v>
          </cell>
          <cell r="I62">
            <v>1304693.4024</v>
          </cell>
          <cell r="J62">
            <v>0</v>
          </cell>
          <cell r="K62">
            <v>1304693.4024</v>
          </cell>
          <cell r="L62">
            <v>257972.5466</v>
          </cell>
          <cell r="M62">
            <v>6828.7380999999996</v>
          </cell>
          <cell r="N62">
            <v>1039892.1176999999</v>
          </cell>
          <cell r="O62">
            <v>4351030.5530000003</v>
          </cell>
          <cell r="P62">
            <v>3774299.2299000002</v>
          </cell>
          <cell r="Q62">
            <v>576731.32310000004</v>
          </cell>
          <cell r="R62">
            <v>0</v>
          </cell>
          <cell r="S62">
            <v>0</v>
          </cell>
          <cell r="T62">
            <v>0</v>
          </cell>
          <cell r="U62">
            <v>15529949.6733</v>
          </cell>
          <cell r="V62">
            <v>751.74590000000001</v>
          </cell>
          <cell r="W62">
            <v>730.48159999999996</v>
          </cell>
          <cell r="X62">
            <v>17587.310000000001</v>
          </cell>
          <cell r="Y62">
            <v>20658.509999999998</v>
          </cell>
          <cell r="Z62">
            <v>20149.509999999998</v>
          </cell>
          <cell r="AA62">
            <v>509</v>
          </cell>
        </row>
        <row r="63">
          <cell r="G63">
            <v>22860189.002599999</v>
          </cell>
          <cell r="H63">
            <v>22860189.002599999</v>
          </cell>
          <cell r="I63">
            <v>1214033.6406</v>
          </cell>
          <cell r="J63">
            <v>0</v>
          </cell>
          <cell r="K63">
            <v>1214033.6406</v>
          </cell>
          <cell r="L63">
            <v>253622.94339999999</v>
          </cell>
          <cell r="M63">
            <v>7370.3849</v>
          </cell>
          <cell r="N63">
            <v>953040.31229999999</v>
          </cell>
          <cell r="O63">
            <v>4763907.3136999998</v>
          </cell>
          <cell r="P63">
            <v>2149349</v>
          </cell>
          <cell r="Q63">
            <v>800552.228</v>
          </cell>
          <cell r="R63">
            <v>1814006.0856999999</v>
          </cell>
          <cell r="S63">
            <v>0</v>
          </cell>
          <cell r="T63">
            <v>0</v>
          </cell>
          <cell r="U63">
            <v>16882248.048300002</v>
          </cell>
          <cell r="V63">
            <v>794.42319999999995</v>
          </cell>
          <cell r="W63">
            <v>775.82929999999999</v>
          </cell>
          <cell r="X63">
            <v>18423.75</v>
          </cell>
          <cell r="Y63">
            <v>21250.95</v>
          </cell>
          <cell r="Z63">
            <v>20528.55</v>
          </cell>
          <cell r="AA63">
            <v>722.4</v>
          </cell>
        </row>
        <row r="64">
          <cell r="G64">
            <v>11339432.5429</v>
          </cell>
          <cell r="H64">
            <v>11339432.5429</v>
          </cell>
          <cell r="I64">
            <v>989869.98419999995</v>
          </cell>
          <cell r="J64">
            <v>0</v>
          </cell>
          <cell r="K64">
            <v>989869.98419999995</v>
          </cell>
          <cell r="L64">
            <v>126434.98699999999</v>
          </cell>
          <cell r="M64">
            <v>3370.152</v>
          </cell>
          <cell r="N64">
            <v>860064.84519999998</v>
          </cell>
          <cell r="O64">
            <v>2928516.2601000001</v>
          </cell>
          <cell r="P64">
            <v>1507352.5416999999</v>
          </cell>
          <cell r="Q64">
            <v>213984.16399999999</v>
          </cell>
          <cell r="R64">
            <v>1207179.5544</v>
          </cell>
          <cell r="S64">
            <v>0</v>
          </cell>
          <cell r="T64">
            <v>0</v>
          </cell>
          <cell r="U64">
            <v>7421046.2986000003</v>
          </cell>
          <cell r="V64">
            <v>714.51369999999997</v>
          </cell>
          <cell r="W64">
            <v>729.34649999999999</v>
          </cell>
          <cell r="X64">
            <v>8392.1200000000008</v>
          </cell>
          <cell r="Y64">
            <v>10386.15</v>
          </cell>
          <cell r="Z64">
            <v>9990.15</v>
          </cell>
          <cell r="AA64">
            <v>396</v>
          </cell>
        </row>
        <row r="65">
          <cell r="G65">
            <v>5260844.6820999999</v>
          </cell>
          <cell r="H65">
            <v>5260844.6820999999</v>
          </cell>
          <cell r="I65">
            <v>361952.0895</v>
          </cell>
          <cell r="J65">
            <v>0</v>
          </cell>
          <cell r="K65">
            <v>361952.0895</v>
          </cell>
          <cell r="L65">
            <v>62331.500200000002</v>
          </cell>
          <cell r="M65">
            <v>1792.4201</v>
          </cell>
          <cell r="N65">
            <v>297828.1692</v>
          </cell>
          <cell r="O65">
            <v>932634.09420000005</v>
          </cell>
          <cell r="P65">
            <v>529510.46539999999</v>
          </cell>
          <cell r="Q65">
            <v>158467.05300000001</v>
          </cell>
          <cell r="R65">
            <v>244656.57579999999</v>
          </cell>
          <cell r="S65">
            <v>0</v>
          </cell>
          <cell r="T65">
            <v>0</v>
          </cell>
          <cell r="U65">
            <v>3966258.4983999999</v>
          </cell>
          <cell r="V65">
            <v>767.54510000000005</v>
          </cell>
          <cell r="W65">
            <v>746.00250000000005</v>
          </cell>
          <cell r="X65">
            <v>4151.1899999999996</v>
          </cell>
          <cell r="Y65">
            <v>5167.46</v>
          </cell>
          <cell r="Z65">
            <v>5042.66</v>
          </cell>
          <cell r="AA65">
            <v>124.8</v>
          </cell>
        </row>
        <row r="66">
          <cell r="G66">
            <v>24022392.5726</v>
          </cell>
          <cell r="H66">
            <v>24022392.5726</v>
          </cell>
          <cell r="I66">
            <v>319795.4387</v>
          </cell>
          <cell r="J66">
            <v>0</v>
          </cell>
          <cell r="K66">
            <v>319795.4387</v>
          </cell>
          <cell r="L66">
            <v>270815.70569999999</v>
          </cell>
          <cell r="M66">
            <v>7550.1637000000001</v>
          </cell>
          <cell r="N66">
            <v>41429.569300000003</v>
          </cell>
          <cell r="O66">
            <v>7020732.9172999999</v>
          </cell>
          <cell r="P66">
            <v>6262096.8550000004</v>
          </cell>
          <cell r="Q66">
            <v>758636.06229999999</v>
          </cell>
          <cell r="R66">
            <v>0</v>
          </cell>
          <cell r="S66">
            <v>0</v>
          </cell>
          <cell r="T66">
            <v>0</v>
          </cell>
          <cell r="U66">
            <v>16681864.216600001</v>
          </cell>
          <cell r="V66">
            <v>755.83010000000002</v>
          </cell>
          <cell r="W66">
            <v>710.16830000000004</v>
          </cell>
          <cell r="X66">
            <v>19189.900000000001</v>
          </cell>
          <cell r="Y66">
            <v>22070.9185</v>
          </cell>
          <cell r="Z66">
            <v>22070.9185</v>
          </cell>
          <cell r="AA66">
            <v>0</v>
          </cell>
        </row>
        <row r="68">
          <cell r="G68">
            <v>5005727.9985999996</v>
          </cell>
          <cell r="H68">
            <v>5005727.9985999996</v>
          </cell>
          <cell r="I68">
            <v>295963.38679999998</v>
          </cell>
          <cell r="J68">
            <v>0</v>
          </cell>
          <cell r="K68">
            <v>295963.38679999998</v>
          </cell>
          <cell r="L68">
            <v>50088.570299999999</v>
          </cell>
          <cell r="M68">
            <v>1311.6918000000001</v>
          </cell>
          <cell r="N68">
            <v>244563.12469999999</v>
          </cell>
          <cell r="O68">
            <v>1710205.9783999999</v>
          </cell>
          <cell r="P68">
            <v>1482799.5985999999</v>
          </cell>
          <cell r="Q68">
            <v>179759.38380000001</v>
          </cell>
          <cell r="R68">
            <v>47646.995999999999</v>
          </cell>
          <cell r="S68">
            <v>0</v>
          </cell>
          <cell r="T68">
            <v>0</v>
          </cell>
          <cell r="U68">
            <v>2999558.6334000002</v>
          </cell>
          <cell r="V68">
            <v>713.22969999999998</v>
          </cell>
          <cell r="W68">
            <v>745.66570000000002</v>
          </cell>
          <cell r="X68">
            <v>3476.2</v>
          </cell>
          <cell r="Y68">
            <v>4205.6000000000004</v>
          </cell>
          <cell r="Z68">
            <v>4070.6</v>
          </cell>
          <cell r="AA68">
            <v>135</v>
          </cell>
        </row>
        <row r="69">
          <cell r="G69">
            <v>41491657.070500001</v>
          </cell>
          <cell r="H69">
            <v>41491657.070500001</v>
          </cell>
          <cell r="I69">
            <v>3031683.6760999998</v>
          </cell>
          <cell r="J69">
            <v>406545.21</v>
          </cell>
          <cell r="K69">
            <v>2625138.4660999998</v>
          </cell>
          <cell r="L69">
            <v>494714.94679999998</v>
          </cell>
          <cell r="M69">
            <v>13096.2248</v>
          </cell>
          <cell r="N69">
            <v>2117327.2944999998</v>
          </cell>
          <cell r="O69">
            <v>8404092.3543999996</v>
          </cell>
          <cell r="P69">
            <v>7208619.5102000004</v>
          </cell>
          <cell r="Q69">
            <v>1053257.3803000001</v>
          </cell>
          <cell r="R69">
            <v>142215.4639</v>
          </cell>
          <cell r="S69">
            <v>0</v>
          </cell>
          <cell r="T69">
            <v>0</v>
          </cell>
          <cell r="U69">
            <v>30055881.039999999</v>
          </cell>
          <cell r="V69">
            <v>726.70050000000003</v>
          </cell>
          <cell r="W69">
            <v>700.3424</v>
          </cell>
          <cell r="X69">
            <v>35963.620000000003</v>
          </cell>
          <cell r="Y69">
            <v>41359.379999999997</v>
          </cell>
          <cell r="Z69">
            <v>40458.5</v>
          </cell>
          <cell r="AA69">
            <v>900.88</v>
          </cell>
        </row>
        <row r="70">
          <cell r="G70">
            <v>65216621.011299998</v>
          </cell>
          <cell r="H70">
            <v>65216621.011299998</v>
          </cell>
          <cell r="I70">
            <v>6452012.4002</v>
          </cell>
          <cell r="J70">
            <v>1137975.75</v>
          </cell>
          <cell r="K70">
            <v>5314036.6502</v>
          </cell>
          <cell r="L70">
            <v>837891.59680000006</v>
          </cell>
          <cell r="M70">
            <v>18458.448799999998</v>
          </cell>
          <cell r="N70">
            <v>4457686.6046000002</v>
          </cell>
          <cell r="O70">
            <v>22781074.2434</v>
          </cell>
          <cell r="P70">
            <v>20996084.668499999</v>
          </cell>
          <cell r="Q70">
            <v>1075124.7851</v>
          </cell>
          <cell r="R70">
            <v>709864.78980000003</v>
          </cell>
          <cell r="S70">
            <v>0</v>
          </cell>
          <cell r="T70">
            <v>0</v>
          </cell>
          <cell r="U70">
            <v>35983534.367700003</v>
          </cell>
          <cell r="V70">
            <v>466.66250000000002</v>
          </cell>
          <cell r="W70">
            <v>506.67910000000001</v>
          </cell>
          <cell r="X70">
            <v>71220.509999999995</v>
          </cell>
          <cell r="Y70">
            <v>77108.259999999995</v>
          </cell>
          <cell r="Z70">
            <v>73608.259999999995</v>
          </cell>
          <cell r="AA70">
            <v>3500</v>
          </cell>
        </row>
        <row r="71">
          <cell r="G71">
            <v>27336433.798999999</v>
          </cell>
          <cell r="H71">
            <v>27336433.798999999</v>
          </cell>
          <cell r="I71">
            <v>1774089.7686000001</v>
          </cell>
          <cell r="J71">
            <v>0</v>
          </cell>
          <cell r="K71">
            <v>1774089.7686000001</v>
          </cell>
          <cell r="L71">
            <v>305398.14549999998</v>
          </cell>
          <cell r="M71">
            <v>9657.9611000000004</v>
          </cell>
          <cell r="N71">
            <v>1459033.662</v>
          </cell>
          <cell r="O71">
            <v>3510666.9232000001</v>
          </cell>
          <cell r="P71">
            <v>2398021</v>
          </cell>
          <cell r="Q71">
            <v>1112645.9232000001</v>
          </cell>
          <cell r="R71">
            <v>0</v>
          </cell>
          <cell r="S71">
            <v>0</v>
          </cell>
          <cell r="T71">
            <v>0</v>
          </cell>
          <cell r="U71">
            <v>22051677.1072</v>
          </cell>
          <cell r="V71">
            <v>827.95989999999995</v>
          </cell>
          <cell r="W71">
            <v>793.26289999999995</v>
          </cell>
          <cell r="X71">
            <v>23766.17</v>
          </cell>
          <cell r="Y71">
            <v>26633.75</v>
          </cell>
          <cell r="Z71">
            <v>26124.75</v>
          </cell>
          <cell r="AA71">
            <v>509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</row>
        <row r="73"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</row>
        <row r="75">
          <cell r="G75">
            <v>507671.61560000002</v>
          </cell>
          <cell r="H75">
            <v>507671.61560000002</v>
          </cell>
          <cell r="I75">
            <v>46746.196600000003</v>
          </cell>
          <cell r="J75">
            <v>0</v>
          </cell>
          <cell r="K75">
            <v>46746.196600000003</v>
          </cell>
          <cell r="L75">
            <v>5086.3501999999999</v>
          </cell>
          <cell r="M75">
            <v>102.1858</v>
          </cell>
          <cell r="N75">
            <v>41557.660600000003</v>
          </cell>
          <cell r="O75">
            <v>246464.15210000001</v>
          </cell>
          <cell r="P75">
            <v>229367</v>
          </cell>
          <cell r="Q75">
            <v>0</v>
          </cell>
          <cell r="R75">
            <v>246464.15210000001</v>
          </cell>
          <cell r="S75">
            <v>0</v>
          </cell>
          <cell r="T75">
            <v>-229367</v>
          </cell>
          <cell r="U75">
            <v>214461.26689999999</v>
          </cell>
          <cell r="V75">
            <v>500.94900000000001</v>
          </cell>
          <cell r="W75">
            <v>534.08249999999998</v>
          </cell>
          <cell r="X75">
            <v>304.67</v>
          </cell>
          <cell r="Y75">
            <v>428.11</v>
          </cell>
          <cell r="Z75">
            <v>416.7</v>
          </cell>
          <cell r="AA75">
            <v>11.41</v>
          </cell>
        </row>
        <row r="76">
          <cell r="G76">
            <v>4001934.8724000002</v>
          </cell>
          <cell r="H76">
            <v>4001934.8724000002</v>
          </cell>
          <cell r="I76">
            <v>1592599.8805</v>
          </cell>
          <cell r="J76">
            <v>1217485.1000000001</v>
          </cell>
          <cell r="K76">
            <v>375114.78049999999</v>
          </cell>
          <cell r="L76">
            <v>50678.3923</v>
          </cell>
          <cell r="M76">
            <v>265.66140000000001</v>
          </cell>
          <cell r="N76">
            <v>324170.7268</v>
          </cell>
          <cell r="O76">
            <v>1733590.5089</v>
          </cell>
          <cell r="P76">
            <v>1511092.0094999999</v>
          </cell>
          <cell r="Q76">
            <v>222498.4994</v>
          </cell>
          <cell r="R76">
            <v>0</v>
          </cell>
          <cell r="S76">
            <v>0</v>
          </cell>
          <cell r="T76">
            <v>0</v>
          </cell>
          <cell r="U76">
            <v>675744.48300000001</v>
          </cell>
          <cell r="V76">
            <v>583.05610000000001</v>
          </cell>
          <cell r="W76">
            <v>534.47609999999997</v>
          </cell>
          <cell r="X76">
            <v>3047.7</v>
          </cell>
          <cell r="Y76">
            <v>1158.97</v>
          </cell>
          <cell r="Z76">
            <v>983.7</v>
          </cell>
          <cell r="AA76">
            <v>175.27</v>
          </cell>
        </row>
        <row r="77">
          <cell r="G77">
            <v>567851.11789999995</v>
          </cell>
          <cell r="H77">
            <v>567851.11789999995</v>
          </cell>
          <cell r="I77">
            <v>49402.847600000001</v>
          </cell>
          <cell r="J77">
            <v>0</v>
          </cell>
          <cell r="K77">
            <v>49402.847600000001</v>
          </cell>
          <cell r="L77">
            <v>7583.3539000000001</v>
          </cell>
          <cell r="M77">
            <v>94.062100000000001</v>
          </cell>
          <cell r="N77">
            <v>41725.431600000004</v>
          </cell>
          <cell r="O77">
            <v>301643.70520000003</v>
          </cell>
          <cell r="P77">
            <v>282615</v>
          </cell>
          <cell r="Q77">
            <v>0</v>
          </cell>
          <cell r="R77">
            <v>301643.70520000003</v>
          </cell>
          <cell r="S77">
            <v>0</v>
          </cell>
          <cell r="T77">
            <v>-282615</v>
          </cell>
          <cell r="U77">
            <v>216804.56510000001</v>
          </cell>
          <cell r="V77">
            <v>322.00290000000001</v>
          </cell>
          <cell r="W77">
            <v>312.59300000000002</v>
          </cell>
          <cell r="X77">
            <v>584.63070000000005</v>
          </cell>
          <cell r="Y77">
            <v>673.3</v>
          </cell>
          <cell r="Z77">
            <v>622</v>
          </cell>
          <cell r="AA77">
            <v>51.3</v>
          </cell>
        </row>
        <row r="78">
          <cell r="G78">
            <v>5104469.6580999997</v>
          </cell>
          <cell r="H78">
            <v>5104469.6580999997</v>
          </cell>
          <cell r="I78">
            <v>1072591.3799999999</v>
          </cell>
          <cell r="J78">
            <v>0</v>
          </cell>
          <cell r="K78">
            <v>1072591.3799999999</v>
          </cell>
          <cell r="L78">
            <v>148089.4118</v>
          </cell>
          <cell r="M78">
            <v>1038.0572999999999</v>
          </cell>
          <cell r="N78">
            <v>923463.91090000002</v>
          </cell>
          <cell r="O78">
            <v>1455549.298</v>
          </cell>
          <cell r="P78">
            <v>1152131.6188999999</v>
          </cell>
          <cell r="Q78">
            <v>303417.67910000001</v>
          </cell>
          <cell r="R78">
            <v>0</v>
          </cell>
          <cell r="S78">
            <v>0</v>
          </cell>
          <cell r="T78">
            <v>0</v>
          </cell>
          <cell r="U78">
            <v>2576328.9800999998</v>
          </cell>
          <cell r="V78">
            <v>162.99789999999999</v>
          </cell>
          <cell r="W78">
            <v>145.1028</v>
          </cell>
          <cell r="X78">
            <v>13950.45</v>
          </cell>
          <cell r="Y78">
            <v>15805.9</v>
          </cell>
          <cell r="Z78">
            <v>15365.2</v>
          </cell>
          <cell r="AA78">
            <v>440.7</v>
          </cell>
        </row>
        <row r="79">
          <cell r="G79">
            <v>9122204.2963999994</v>
          </cell>
          <cell r="H79">
            <v>9122204.2963999994</v>
          </cell>
          <cell r="I79">
            <v>367269.99489999999</v>
          </cell>
          <cell r="J79">
            <v>15142.6</v>
          </cell>
          <cell r="K79">
            <v>352127.39490000001</v>
          </cell>
          <cell r="L79">
            <v>68197.150200000004</v>
          </cell>
          <cell r="M79">
            <v>1857.7907</v>
          </cell>
          <cell r="N79">
            <v>282072.45400000003</v>
          </cell>
          <cell r="O79">
            <v>4740599.8236999996</v>
          </cell>
          <cell r="P79">
            <v>2301838</v>
          </cell>
          <cell r="Q79">
            <v>0</v>
          </cell>
          <cell r="R79">
            <v>4740599.8236999996</v>
          </cell>
          <cell r="S79">
            <v>0</v>
          </cell>
          <cell r="T79">
            <v>-2301838</v>
          </cell>
          <cell r="U79">
            <v>4014334.4778</v>
          </cell>
          <cell r="V79">
            <v>708.60540000000003</v>
          </cell>
          <cell r="W79">
            <v>733.77139999999997</v>
          </cell>
          <cell r="X79">
            <v>6707.01</v>
          </cell>
          <cell r="Y79">
            <v>5665.12</v>
          </cell>
          <cell r="Z79">
            <v>5416.53</v>
          </cell>
          <cell r="AA79">
            <v>248.59</v>
          </cell>
        </row>
        <row r="80">
          <cell r="G80">
            <v>22559919.2819</v>
          </cell>
          <cell r="H80">
            <v>22559919.2819</v>
          </cell>
          <cell r="I80">
            <v>3974901.3245000001</v>
          </cell>
          <cell r="J80">
            <v>1704169</v>
          </cell>
          <cell r="K80">
            <v>2270732.3245000001</v>
          </cell>
          <cell r="L80">
            <v>435891.98</v>
          </cell>
          <cell r="M80">
            <v>3639.4227000000001</v>
          </cell>
          <cell r="N80">
            <v>1831200.9217999999</v>
          </cell>
          <cell r="O80">
            <v>9822987.7424999997</v>
          </cell>
          <cell r="P80">
            <v>3531557.0287000001</v>
          </cell>
          <cell r="Q80">
            <v>991112.46880000003</v>
          </cell>
          <cell r="R80">
            <v>5129901.3449999997</v>
          </cell>
          <cell r="S80">
            <v>-170416.9</v>
          </cell>
          <cell r="T80">
            <v>0</v>
          </cell>
          <cell r="U80">
            <v>8762030.2149</v>
          </cell>
          <cell r="V80">
            <v>460.46660000000003</v>
          </cell>
          <cell r="W80">
            <v>438.19099999999997</v>
          </cell>
          <cell r="X80">
            <v>39227.82</v>
          </cell>
          <cell r="Y80">
            <v>19028.59</v>
          </cell>
          <cell r="Z80">
            <v>18080.5</v>
          </cell>
          <cell r="AA80">
            <v>948.09</v>
          </cell>
        </row>
        <row r="81">
          <cell r="G81">
            <v>24271554.559</v>
          </cell>
          <cell r="H81">
            <v>24271554.559</v>
          </cell>
          <cell r="I81">
            <v>2235033.7488000002</v>
          </cell>
          <cell r="J81">
            <v>97089.66</v>
          </cell>
          <cell r="K81">
            <v>2137944.0888</v>
          </cell>
          <cell r="L81">
            <v>336602.57980000001</v>
          </cell>
          <cell r="M81">
            <v>6705.6297999999997</v>
          </cell>
          <cell r="N81">
            <v>1794635.8792000001</v>
          </cell>
          <cell r="O81">
            <v>6144647.7324999999</v>
          </cell>
          <cell r="P81">
            <v>2069131.55</v>
          </cell>
          <cell r="Q81">
            <v>373379.28499999997</v>
          </cell>
          <cell r="R81">
            <v>3702136.8975</v>
          </cell>
          <cell r="S81">
            <v>0</v>
          </cell>
          <cell r="T81">
            <v>0</v>
          </cell>
          <cell r="U81">
            <v>15891873.0777</v>
          </cell>
          <cell r="V81">
            <v>568.24419999999998</v>
          </cell>
          <cell r="W81">
            <v>530.98889999999994</v>
          </cell>
          <cell r="X81">
            <v>24950.2</v>
          </cell>
          <cell r="Y81">
            <v>27966.627499999999</v>
          </cell>
          <cell r="Z81">
            <v>27734.799999999999</v>
          </cell>
          <cell r="AA81">
            <v>231.82749999999999</v>
          </cell>
        </row>
        <row r="82">
          <cell r="G82">
            <v>12111474.986500001</v>
          </cell>
          <cell r="H82">
            <v>12111474.986500001</v>
          </cell>
          <cell r="I82">
            <v>227481.90220000001</v>
          </cell>
          <cell r="J82">
            <v>0</v>
          </cell>
          <cell r="K82">
            <v>227481.90220000001</v>
          </cell>
          <cell r="L82">
            <v>150459.13190000001</v>
          </cell>
          <cell r="M82">
            <v>2192.2141000000001</v>
          </cell>
          <cell r="N82">
            <v>74830.556200000006</v>
          </cell>
          <cell r="O82">
            <v>3515023.4980000001</v>
          </cell>
          <cell r="P82">
            <v>3416895</v>
          </cell>
          <cell r="Q82">
            <v>265409.848</v>
          </cell>
          <cell r="R82">
            <v>0</v>
          </cell>
          <cell r="S82">
            <v>167281.35</v>
          </cell>
          <cell r="T82">
            <v>0</v>
          </cell>
          <cell r="U82">
            <v>8368969.5862999996</v>
          </cell>
          <cell r="V82">
            <v>662.81730000000005</v>
          </cell>
          <cell r="W82">
            <v>659.10429999999997</v>
          </cell>
          <cell r="X82">
            <v>10986.86</v>
          </cell>
          <cell r="Y82">
            <v>12626.36</v>
          </cell>
          <cell r="Z82">
            <v>12626.36</v>
          </cell>
          <cell r="AA82">
            <v>0</v>
          </cell>
        </row>
        <row r="83">
          <cell r="G83">
            <v>9488774.4492000006</v>
          </cell>
          <cell r="H83">
            <v>9488774.4492000006</v>
          </cell>
          <cell r="I83">
            <v>511257.38299999997</v>
          </cell>
          <cell r="J83">
            <v>0</v>
          </cell>
          <cell r="K83">
            <v>511257.38299999997</v>
          </cell>
          <cell r="L83">
            <v>104035.579</v>
          </cell>
          <cell r="M83">
            <v>2686.6181000000001</v>
          </cell>
          <cell r="N83">
            <v>404535.18589999998</v>
          </cell>
          <cell r="O83">
            <v>2805071.1507000001</v>
          </cell>
          <cell r="P83">
            <v>2158615.2703</v>
          </cell>
          <cell r="Q83">
            <v>479304.59950000001</v>
          </cell>
          <cell r="R83">
            <v>167151.28090000001</v>
          </cell>
          <cell r="S83">
            <v>0</v>
          </cell>
          <cell r="T83">
            <v>0</v>
          </cell>
          <cell r="U83">
            <v>6172445.9155000001</v>
          </cell>
          <cell r="V83">
            <v>719.35490000000004</v>
          </cell>
          <cell r="W83">
            <v>697.12879999999996</v>
          </cell>
          <cell r="X83">
            <v>7137.0950000000003</v>
          </cell>
          <cell r="Y83">
            <v>8580.5300000000007</v>
          </cell>
          <cell r="Z83">
            <v>8580.5300000000007</v>
          </cell>
          <cell r="AA83">
            <v>0</v>
          </cell>
        </row>
        <row r="84">
          <cell r="G84">
            <v>7442573.8594000004</v>
          </cell>
          <cell r="H84">
            <v>7442573.8594000004</v>
          </cell>
          <cell r="I84">
            <v>707462.3014</v>
          </cell>
          <cell r="J84">
            <v>201587.06700000001</v>
          </cell>
          <cell r="K84">
            <v>505875.23440000002</v>
          </cell>
          <cell r="L84">
            <v>82121.358399999997</v>
          </cell>
          <cell r="M84">
            <v>1953.5026</v>
          </cell>
          <cell r="N84">
            <v>421800.37339999998</v>
          </cell>
          <cell r="O84">
            <v>2253430.2395000001</v>
          </cell>
          <cell r="P84">
            <v>995430</v>
          </cell>
          <cell r="Q84">
            <v>183703.66800000001</v>
          </cell>
          <cell r="R84">
            <v>1074296.5715000001</v>
          </cell>
          <cell r="S84">
            <v>0</v>
          </cell>
          <cell r="T84">
            <v>0</v>
          </cell>
          <cell r="U84">
            <v>4481681.3185000001</v>
          </cell>
          <cell r="V84">
            <v>652.50350000000003</v>
          </cell>
          <cell r="W84">
            <v>640.64769999999999</v>
          </cell>
          <cell r="X84">
            <v>5697.01</v>
          </cell>
          <cell r="Y84">
            <v>6868.44</v>
          </cell>
          <cell r="Z84">
            <v>6545.61</v>
          </cell>
          <cell r="AA84">
            <v>322.83</v>
          </cell>
        </row>
        <row r="85">
          <cell r="G85">
            <v>15176171.9099</v>
          </cell>
          <cell r="H85">
            <v>15176171.9099</v>
          </cell>
          <cell r="I85">
            <v>11352653.5286</v>
          </cell>
          <cell r="J85">
            <v>10798331.5897</v>
          </cell>
          <cell r="K85">
            <v>554321.93889999995</v>
          </cell>
          <cell r="L85">
            <v>551695.5466</v>
          </cell>
          <cell r="M85">
            <v>0</v>
          </cell>
          <cell r="N85">
            <v>2626.3923</v>
          </cell>
          <cell r="O85">
            <v>2600987.1105999998</v>
          </cell>
          <cell r="P85">
            <v>3785456.0521999998</v>
          </cell>
          <cell r="Q85">
            <v>314114.1054</v>
          </cell>
          <cell r="R85">
            <v>1120515.9029999999</v>
          </cell>
          <cell r="S85">
            <v>1394098.95</v>
          </cell>
          <cell r="T85">
            <v>-1225000</v>
          </cell>
          <cell r="U85">
            <v>1222531.2707</v>
          </cell>
          <cell r="W85">
            <v>0</v>
          </cell>
          <cell r="X85">
            <v>46743.79</v>
          </cell>
          <cell r="Y85">
            <v>0</v>
          </cell>
          <cell r="Z85">
            <v>0</v>
          </cell>
          <cell r="AA85">
            <v>0</v>
          </cell>
        </row>
        <row r="86"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</row>
        <row r="87">
          <cell r="G87">
            <v>5277197.6774000004</v>
          </cell>
          <cell r="H87">
            <v>5277197.6774000004</v>
          </cell>
          <cell r="I87">
            <v>308258.90169999999</v>
          </cell>
          <cell r="J87">
            <v>0</v>
          </cell>
          <cell r="K87">
            <v>308258.90169999999</v>
          </cell>
          <cell r="L87">
            <v>62591.433199999999</v>
          </cell>
          <cell r="M87">
            <v>1409.0525</v>
          </cell>
          <cell r="N87">
            <v>244258.416</v>
          </cell>
          <cell r="O87">
            <v>1724100.2050000001</v>
          </cell>
          <cell r="P87">
            <v>1421387.987</v>
          </cell>
          <cell r="Q87">
            <v>302712.21799999999</v>
          </cell>
          <cell r="R87">
            <v>0</v>
          </cell>
          <cell r="S87">
            <v>0</v>
          </cell>
          <cell r="T87">
            <v>0</v>
          </cell>
          <cell r="U87">
            <v>3244838.5707</v>
          </cell>
          <cell r="V87">
            <v>627.53729999999996</v>
          </cell>
          <cell r="W87">
            <v>610.19960000000003</v>
          </cell>
          <cell r="X87">
            <v>4224.8</v>
          </cell>
          <cell r="Y87">
            <v>5170.75</v>
          </cell>
          <cell r="Z87">
            <v>5008</v>
          </cell>
          <cell r="AA87">
            <v>162.75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Y88">
            <v>0</v>
          </cell>
        </row>
        <row r="89"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>
            <v>0</v>
          </cell>
        </row>
        <row r="91">
          <cell r="G91">
            <v>10075324.5272</v>
          </cell>
          <cell r="H91">
            <v>10075324.5272</v>
          </cell>
          <cell r="I91">
            <v>4566167.8512000004</v>
          </cell>
          <cell r="J91">
            <v>4521433.4000000004</v>
          </cell>
          <cell r="K91">
            <v>44734.451200000003</v>
          </cell>
          <cell r="L91">
            <v>18195.307400000002</v>
          </cell>
          <cell r="M91">
            <v>0</v>
          </cell>
          <cell r="N91">
            <v>26539.143800000002</v>
          </cell>
          <cell r="O91">
            <v>5509156.6798</v>
          </cell>
          <cell r="P91">
            <v>0</v>
          </cell>
          <cell r="Q91">
            <v>0</v>
          </cell>
          <cell r="R91">
            <v>4635208.9198000003</v>
          </cell>
          <cell r="S91">
            <v>-873947.76</v>
          </cell>
          <cell r="T91">
            <v>0</v>
          </cell>
          <cell r="U91">
            <v>-3.8E-3</v>
          </cell>
          <cell r="W91">
            <v>0</v>
          </cell>
          <cell r="X91">
            <v>4899.0182000000004</v>
          </cell>
          <cell r="Y91">
            <v>0</v>
          </cell>
          <cell r="Z91">
            <v>0</v>
          </cell>
          <cell r="AA91">
            <v>0</v>
          </cell>
        </row>
        <row r="92">
          <cell r="G92">
            <v>12191596.4981</v>
          </cell>
          <cell r="H92">
            <v>12191596.4981</v>
          </cell>
          <cell r="I92">
            <v>4668602.0848000003</v>
          </cell>
          <cell r="J92">
            <v>4232040.7</v>
          </cell>
          <cell r="K92">
            <v>436561.3848</v>
          </cell>
          <cell r="L92">
            <v>110837.0126</v>
          </cell>
          <cell r="M92">
            <v>1946.8179</v>
          </cell>
          <cell r="N92">
            <v>323777.55430000002</v>
          </cell>
          <cell r="O92">
            <v>3036594.5743</v>
          </cell>
          <cell r="P92">
            <v>555416.89399999997</v>
          </cell>
          <cell r="Q92">
            <v>2481177.6803000001</v>
          </cell>
          <cell r="R92">
            <v>0</v>
          </cell>
          <cell r="S92">
            <v>0</v>
          </cell>
          <cell r="T92">
            <v>0</v>
          </cell>
          <cell r="U92">
            <v>4486399.8389999997</v>
          </cell>
          <cell r="V92">
            <v>747.70839999999998</v>
          </cell>
          <cell r="W92">
            <v>725.99350000000004</v>
          </cell>
          <cell r="X92">
            <v>7602.84</v>
          </cell>
          <cell r="Y92">
            <v>6000.2</v>
          </cell>
          <cell r="Z92">
            <v>5641</v>
          </cell>
          <cell r="AA92">
            <v>359.2</v>
          </cell>
        </row>
        <row r="93">
          <cell r="G93">
            <v>11709608.897700001</v>
          </cell>
          <cell r="H93">
            <v>11709608.897700001</v>
          </cell>
          <cell r="I93">
            <v>268069.0001</v>
          </cell>
          <cell r="J93">
            <v>0</v>
          </cell>
          <cell r="K93">
            <v>268069.0001</v>
          </cell>
          <cell r="L93">
            <v>78738.473800000007</v>
          </cell>
          <cell r="M93">
            <v>3501.4636</v>
          </cell>
          <cell r="N93">
            <v>185829.06270000001</v>
          </cell>
          <cell r="O93">
            <v>3491149.8872000002</v>
          </cell>
          <cell r="P93">
            <v>1695070.5015</v>
          </cell>
          <cell r="Q93">
            <v>654043.38009999995</v>
          </cell>
          <cell r="R93">
            <v>1142036.0056</v>
          </cell>
          <cell r="S93">
            <v>0</v>
          </cell>
          <cell r="T93">
            <v>0</v>
          </cell>
          <cell r="U93">
            <v>7950390.0104</v>
          </cell>
          <cell r="V93">
            <v>1210.8330000000001</v>
          </cell>
          <cell r="W93">
            <v>1193.2145</v>
          </cell>
          <cell r="X93">
            <v>5549.54</v>
          </cell>
          <cell r="Y93">
            <v>6566.05</v>
          </cell>
          <cell r="Z93">
            <v>6566.05</v>
          </cell>
          <cell r="AA93">
            <v>0</v>
          </cell>
        </row>
        <row r="94">
          <cell r="G94">
            <v>6263824.608</v>
          </cell>
          <cell r="H94">
            <v>6263824.608</v>
          </cell>
          <cell r="I94">
            <v>336799.97279999999</v>
          </cell>
          <cell r="J94">
            <v>0</v>
          </cell>
          <cell r="K94">
            <v>336799.97279999999</v>
          </cell>
          <cell r="L94">
            <v>70601.186900000001</v>
          </cell>
          <cell r="M94">
            <v>709.0548</v>
          </cell>
          <cell r="N94">
            <v>265489.73109999998</v>
          </cell>
          <cell r="O94">
            <v>4234608.5283000004</v>
          </cell>
          <cell r="P94">
            <v>0</v>
          </cell>
          <cell r="Q94">
            <v>0</v>
          </cell>
          <cell r="R94">
            <v>4234608.5283000004</v>
          </cell>
          <cell r="S94">
            <v>0</v>
          </cell>
          <cell r="T94">
            <v>0</v>
          </cell>
          <cell r="U94">
            <v>1692416.1069</v>
          </cell>
          <cell r="V94">
            <v>288.82350000000002</v>
          </cell>
          <cell r="W94">
            <v>270.7561</v>
          </cell>
          <cell r="X94">
            <v>4358.0200000000004</v>
          </cell>
          <cell r="Y94">
            <v>5859.69</v>
          </cell>
          <cell r="Z94">
            <v>5734.3</v>
          </cell>
          <cell r="AA94">
            <v>125.39</v>
          </cell>
        </row>
        <row r="95">
          <cell r="G95">
            <v>4439132.2289000005</v>
          </cell>
          <cell r="H95">
            <v>4439132.2289000005</v>
          </cell>
          <cell r="I95">
            <v>606117.6</v>
          </cell>
          <cell r="J95">
            <v>606117.6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3833014.6329000001</v>
          </cell>
          <cell r="P95">
            <v>809821</v>
          </cell>
          <cell r="Q95">
            <v>0</v>
          </cell>
          <cell r="R95">
            <v>3597080.7228999999</v>
          </cell>
          <cell r="S95">
            <v>0</v>
          </cell>
          <cell r="T95">
            <v>-573887.09</v>
          </cell>
          <cell r="U95">
            <v>-4.0000000000000001E-3</v>
          </cell>
          <cell r="W95">
            <v>0</v>
          </cell>
          <cell r="X95">
            <v>1093.1400000000001</v>
          </cell>
          <cell r="Y95">
            <v>0</v>
          </cell>
          <cell r="Z95">
            <v>0</v>
          </cell>
          <cell r="AA95">
            <v>0</v>
          </cell>
        </row>
        <row r="96">
          <cell r="G96">
            <v>1138796.1850000001</v>
          </cell>
          <cell r="H96">
            <v>1138796.1850000001</v>
          </cell>
          <cell r="I96">
            <v>776548.89</v>
          </cell>
          <cell r="J96">
            <v>776548.89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362247.29499999998</v>
          </cell>
          <cell r="P96">
            <v>0</v>
          </cell>
          <cell r="Q96">
            <v>0</v>
          </cell>
          <cell r="R96">
            <v>362247.29499999998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79.8</v>
          </cell>
          <cell r="Y96">
            <v>0</v>
          </cell>
        </row>
        <row r="97">
          <cell r="G97">
            <v>2322394.1685000001</v>
          </cell>
          <cell r="H97">
            <v>2322394.1685000001</v>
          </cell>
          <cell r="I97">
            <v>493482</v>
          </cell>
          <cell r="J97">
            <v>493482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1828912.1684999999</v>
          </cell>
          <cell r="P97">
            <v>0</v>
          </cell>
          <cell r="Q97">
            <v>0</v>
          </cell>
          <cell r="R97">
            <v>2073286.1684999999</v>
          </cell>
          <cell r="S97">
            <v>244374</v>
          </cell>
          <cell r="T97">
            <v>0</v>
          </cell>
          <cell r="U97">
            <v>0</v>
          </cell>
          <cell r="W97">
            <v>0</v>
          </cell>
          <cell r="X97">
            <v>1219.6199999999999</v>
          </cell>
          <cell r="Y97">
            <v>0</v>
          </cell>
          <cell r="Z97">
            <v>0</v>
          </cell>
          <cell r="AA97">
            <v>0</v>
          </cell>
        </row>
        <row r="98">
          <cell r="G98">
            <v>4588937.5045999996</v>
          </cell>
          <cell r="H98">
            <v>4588937.5045999996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4588937.5045999996</v>
          </cell>
          <cell r="P98">
            <v>0</v>
          </cell>
          <cell r="Q98">
            <v>0</v>
          </cell>
          <cell r="R98">
            <v>4471302.2746000001</v>
          </cell>
          <cell r="S98">
            <v>-117635.23</v>
          </cell>
          <cell r="T98">
            <v>0</v>
          </cell>
          <cell r="U98">
            <v>0</v>
          </cell>
          <cell r="W98">
            <v>0</v>
          </cell>
          <cell r="X98">
            <v>1912.5039999999999</v>
          </cell>
          <cell r="Y98">
            <v>0</v>
          </cell>
          <cell r="Z98">
            <v>0</v>
          </cell>
          <cell r="AA98">
            <v>0</v>
          </cell>
        </row>
        <row r="99">
          <cell r="G99">
            <v>1651243.9957999999</v>
          </cell>
          <cell r="H99">
            <v>1651243.9957999999</v>
          </cell>
          <cell r="I99">
            <v>45898.885999999999</v>
          </cell>
          <cell r="J99">
            <v>0</v>
          </cell>
          <cell r="K99">
            <v>45898.885999999999</v>
          </cell>
          <cell r="L99">
            <v>12966.324699999999</v>
          </cell>
          <cell r="M99">
            <v>600.03269999999998</v>
          </cell>
          <cell r="N99">
            <v>32332.528600000001</v>
          </cell>
          <cell r="O99">
            <v>240818.8376</v>
          </cell>
          <cell r="P99">
            <v>183303.70319999999</v>
          </cell>
          <cell r="Q99">
            <v>57515.134400000003</v>
          </cell>
          <cell r="R99">
            <v>0</v>
          </cell>
          <cell r="S99">
            <v>0</v>
          </cell>
          <cell r="T99">
            <v>0</v>
          </cell>
          <cell r="U99">
            <v>1364526.2722</v>
          </cell>
          <cell r="V99">
            <v>1204.9861000000001</v>
          </cell>
          <cell r="W99">
            <v>1208.9801</v>
          </cell>
          <cell r="X99">
            <v>971.32</v>
          </cell>
          <cell r="Y99">
            <v>1132.4000000000001</v>
          </cell>
          <cell r="Z99">
            <v>1094.1400000000001</v>
          </cell>
          <cell r="AA99">
            <v>38.26</v>
          </cell>
        </row>
        <row r="100">
          <cell r="G100">
            <v>1798099.5819999999</v>
          </cell>
          <cell r="H100">
            <v>1798099.5819999999</v>
          </cell>
          <cell r="I100">
            <v>255883.29</v>
          </cell>
          <cell r="J100">
            <v>255883.29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1542216.2919999999</v>
          </cell>
          <cell r="P100">
            <v>0</v>
          </cell>
          <cell r="Q100">
            <v>0</v>
          </cell>
          <cell r="R100">
            <v>1393952.0319999999</v>
          </cell>
          <cell r="S100">
            <v>-148264.26</v>
          </cell>
          <cell r="T100">
            <v>0</v>
          </cell>
          <cell r="U100">
            <v>0</v>
          </cell>
          <cell r="W100">
            <v>0</v>
          </cell>
          <cell r="X100">
            <v>308.10000000000002</v>
          </cell>
          <cell r="Y100">
            <v>0</v>
          </cell>
          <cell r="Z100">
            <v>0</v>
          </cell>
          <cell r="AA100">
            <v>0</v>
          </cell>
        </row>
        <row r="101">
          <cell r="G101">
            <v>528428.48770000006</v>
          </cell>
          <cell r="H101">
            <v>528428.48770000006</v>
          </cell>
          <cell r="I101">
            <v>77351.865900000004</v>
          </cell>
          <cell r="J101">
            <v>77351.865900000004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451076.62180000002</v>
          </cell>
          <cell r="P101">
            <v>0</v>
          </cell>
          <cell r="Q101">
            <v>20798.7042</v>
          </cell>
          <cell r="R101">
            <v>283747.91759999999</v>
          </cell>
          <cell r="S101">
            <v>-146530</v>
          </cell>
          <cell r="T101">
            <v>0</v>
          </cell>
          <cell r="U101">
            <v>0</v>
          </cell>
          <cell r="W101">
            <v>0</v>
          </cell>
          <cell r="X101">
            <v>314.03199999999998</v>
          </cell>
          <cell r="Y101">
            <v>0</v>
          </cell>
          <cell r="Z101">
            <v>0</v>
          </cell>
          <cell r="AA101">
            <v>0</v>
          </cell>
        </row>
        <row r="103">
          <cell r="G103">
            <v>417647.245</v>
          </cell>
          <cell r="I103">
            <v>77739.176999999996</v>
          </cell>
          <cell r="K103">
            <v>77739.176999999996</v>
          </cell>
          <cell r="L103">
            <v>5016.4691000000003</v>
          </cell>
          <cell r="M103">
            <v>151.91069999999999</v>
          </cell>
          <cell r="N103">
            <v>72570.797200000001</v>
          </cell>
          <cell r="O103">
            <v>0</v>
          </cell>
          <cell r="P103">
            <v>0</v>
          </cell>
          <cell r="S103">
            <v>0</v>
          </cell>
          <cell r="T103">
            <v>0</v>
          </cell>
          <cell r="U103">
            <v>339908.06800000003</v>
          </cell>
          <cell r="V103">
            <v>752.00900000000001</v>
          </cell>
          <cell r="Y103">
            <v>452</v>
          </cell>
          <cell r="Z103">
            <v>452</v>
          </cell>
        </row>
        <row r="104">
          <cell r="G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697.12879999999996</v>
          </cell>
          <cell r="Y104">
            <v>0</v>
          </cell>
        </row>
        <row r="105">
          <cell r="G105">
            <v>2087436.9701</v>
          </cell>
          <cell r="I105">
            <v>250958.76060000001</v>
          </cell>
          <cell r="K105">
            <v>250958.76060000001</v>
          </cell>
          <cell r="L105">
            <v>52170.738499999999</v>
          </cell>
          <cell r="M105">
            <v>820.75340000000006</v>
          </cell>
          <cell r="N105">
            <v>197967.26869999999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U105">
            <v>1836478.2095000001</v>
          </cell>
          <cell r="V105">
            <v>530.98889999999994</v>
          </cell>
          <cell r="Y105">
            <v>3458.6</v>
          </cell>
          <cell r="Z105">
            <v>3458.6</v>
          </cell>
        </row>
        <row r="106">
          <cell r="G106">
            <v>704783.2574</v>
          </cell>
          <cell r="I106">
            <v>7781.299</v>
          </cell>
          <cell r="K106">
            <v>7781.299</v>
          </cell>
          <cell r="L106">
            <v>7469.7969999999996</v>
          </cell>
          <cell r="M106">
            <v>311.50200000000001</v>
          </cell>
          <cell r="N106">
            <v>0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697001.9584</v>
          </cell>
          <cell r="V106">
            <v>653.23519999999996</v>
          </cell>
          <cell r="Y106">
            <v>1067</v>
          </cell>
          <cell r="Z106">
            <v>1067</v>
          </cell>
        </row>
        <row r="107">
          <cell r="G107">
            <v>2610650.0798999998</v>
          </cell>
          <cell r="I107">
            <v>164446.82999999999</v>
          </cell>
          <cell r="K107">
            <v>164446.82999999999</v>
          </cell>
          <cell r="L107">
            <v>28343.058000000001</v>
          </cell>
          <cell r="M107">
            <v>1093.2499</v>
          </cell>
          <cell r="N107">
            <v>135010.5221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2446203.2499000002</v>
          </cell>
          <cell r="V107">
            <v>772.50149999999996</v>
          </cell>
          <cell r="Y107">
            <v>3166.6</v>
          </cell>
          <cell r="Z107">
            <v>3166.6</v>
          </cell>
        </row>
        <row r="108">
          <cell r="G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577.53700000000003</v>
          </cell>
          <cell r="Y108">
            <v>0</v>
          </cell>
        </row>
        <row r="109">
          <cell r="G109">
            <v>9435252.7686000001</v>
          </cell>
          <cell r="I109">
            <v>2187012.3185999999</v>
          </cell>
          <cell r="K109">
            <v>2187012.3185999999</v>
          </cell>
          <cell r="L109">
            <v>275579.11349999998</v>
          </cell>
          <cell r="M109">
            <v>9461.2332000000006</v>
          </cell>
          <cell r="N109">
            <v>1901971.9719</v>
          </cell>
          <cell r="O109">
            <v>0</v>
          </cell>
          <cell r="S109">
            <v>0</v>
          </cell>
          <cell r="T109">
            <v>0</v>
          </cell>
          <cell r="U109">
            <v>7248240.4500000002</v>
          </cell>
          <cell r="V109">
            <v>682.83</v>
          </cell>
          <cell r="Y109">
            <v>10615</v>
          </cell>
          <cell r="Z109">
            <v>10615</v>
          </cell>
        </row>
        <row r="110">
          <cell r="G110">
            <v>94228.175499999998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S110">
            <v>0</v>
          </cell>
          <cell r="T110">
            <v>0</v>
          </cell>
          <cell r="U110">
            <v>94228.175499999998</v>
          </cell>
          <cell r="V110">
            <v>534.08249999999998</v>
          </cell>
          <cell r="Y110">
            <v>176.43</v>
          </cell>
          <cell r="Z110">
            <v>176.43</v>
          </cell>
        </row>
        <row r="111">
          <cell r="G111">
            <v>1089903.1140000001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S111">
            <v>0</v>
          </cell>
          <cell r="T111">
            <v>0</v>
          </cell>
          <cell r="U111">
            <v>1089903.1140000001</v>
          </cell>
          <cell r="V111">
            <v>777.78</v>
          </cell>
          <cell r="Y111">
            <v>1401.3</v>
          </cell>
          <cell r="Z111">
            <v>1401.3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щностьФедотов2008"/>
      <sheetName val="Борисенко мощность"/>
      <sheetName val="Баланс мощности 2007"/>
      <sheetName val="Потери 2007"/>
      <sheetName val="Баланс энергии 2007"/>
      <sheetName val="АО-энергоээ2007"/>
      <sheetName val="ОЭМК100 + БГДК"/>
      <sheetName val="2008 прогноз"/>
      <sheetName val="прогнозный баланс"/>
      <sheetName val="2008 энергия БСК"/>
      <sheetName val="2008 мощность БСК"/>
      <sheetName val="сети 2008"/>
      <sheetName val="Регионы"/>
    </sheetNames>
    <sheetDataSet>
      <sheetData sheetId="0" refreshError="1"/>
      <sheetData sheetId="1" refreshError="1"/>
      <sheetData sheetId="2" refreshError="1">
        <row r="18">
          <cell r="D18">
            <v>190</v>
          </cell>
          <cell r="E18">
            <v>125.22</v>
          </cell>
          <cell r="F18">
            <v>125.22</v>
          </cell>
          <cell r="G18">
            <v>88</v>
          </cell>
          <cell r="H18">
            <v>37.22</v>
          </cell>
          <cell r="J18">
            <v>1434.94</v>
          </cell>
          <cell r="M18">
            <v>92.52000000000001</v>
          </cell>
          <cell r="N18">
            <v>1527.46</v>
          </cell>
          <cell r="P18">
            <v>1560.16</v>
          </cell>
          <cell r="S18">
            <v>190</v>
          </cell>
          <cell r="T18">
            <v>138.19999999999999</v>
          </cell>
          <cell r="U18">
            <v>138.19999999999999</v>
          </cell>
          <cell r="V18">
            <v>100.3</v>
          </cell>
          <cell r="W18">
            <v>37.9</v>
          </cell>
          <cell r="Y18">
            <v>1488.9</v>
          </cell>
          <cell r="AB18">
            <v>96.69</v>
          </cell>
          <cell r="AC18">
            <v>1585.5900000000001</v>
          </cell>
          <cell r="AE18">
            <v>1627.1000000000001</v>
          </cell>
          <cell r="AH18">
            <v>190</v>
          </cell>
          <cell r="AI18">
            <v>131.88</v>
          </cell>
          <cell r="AJ18">
            <v>131.88</v>
          </cell>
          <cell r="AK18">
            <v>98.5</v>
          </cell>
          <cell r="AL18">
            <v>33.380000000000003</v>
          </cell>
          <cell r="AN18">
            <v>1442.6100000000001</v>
          </cell>
          <cell r="AQ18">
            <v>93.569999999999979</v>
          </cell>
          <cell r="AR18">
            <v>1536.18</v>
          </cell>
          <cell r="AT18">
            <v>1574.49</v>
          </cell>
          <cell r="AW18">
            <v>190</v>
          </cell>
          <cell r="AX18">
            <v>111.44</v>
          </cell>
          <cell r="AY18">
            <v>111.44</v>
          </cell>
          <cell r="AZ18">
            <v>81.099999999999994</v>
          </cell>
          <cell r="BA18">
            <v>30.340000000000003</v>
          </cell>
          <cell r="BC18">
            <v>1335.82</v>
          </cell>
          <cell r="BF18">
            <v>86.16</v>
          </cell>
          <cell r="BG18">
            <v>1421.98</v>
          </cell>
          <cell r="BI18">
            <v>1447.26</v>
          </cell>
          <cell r="BL18">
            <v>190</v>
          </cell>
          <cell r="BM18">
            <v>78.539999999999992</v>
          </cell>
          <cell r="BN18">
            <v>78.539999999999992</v>
          </cell>
          <cell r="BO18">
            <v>49.5</v>
          </cell>
          <cell r="BP18">
            <v>29.040000000000003</v>
          </cell>
          <cell r="BR18">
            <v>1298.0100000000002</v>
          </cell>
          <cell r="BU18">
            <v>82.05</v>
          </cell>
          <cell r="BV18">
            <v>1380.0600000000002</v>
          </cell>
          <cell r="BX18">
            <v>1376.5500000000002</v>
          </cell>
          <cell r="CA18">
            <v>190</v>
          </cell>
          <cell r="CB18">
            <v>83.89</v>
          </cell>
          <cell r="CC18">
            <v>83.89</v>
          </cell>
          <cell r="CD18">
            <v>50.5</v>
          </cell>
          <cell r="CE18">
            <v>33.39</v>
          </cell>
          <cell r="CG18">
            <v>1297.25</v>
          </cell>
          <cell r="CJ18">
            <v>82.56</v>
          </cell>
          <cell r="CK18">
            <v>1379.81</v>
          </cell>
          <cell r="CM18">
            <v>1381.14</v>
          </cell>
          <cell r="CP18">
            <v>190</v>
          </cell>
          <cell r="CQ18">
            <v>43.58</v>
          </cell>
          <cell r="CR18">
            <v>43.58</v>
          </cell>
          <cell r="CS18">
            <v>13.6</v>
          </cell>
          <cell r="CT18">
            <v>29.98</v>
          </cell>
          <cell r="CV18">
            <v>1309.0000000000002</v>
          </cell>
          <cell r="CY18">
            <v>80.889999999999986</v>
          </cell>
          <cell r="CZ18">
            <v>1389.8900000000003</v>
          </cell>
          <cell r="DB18">
            <v>1352.5800000000002</v>
          </cell>
          <cell r="DE18">
            <v>190</v>
          </cell>
          <cell r="DF18">
            <v>90.32</v>
          </cell>
          <cell r="DG18">
            <v>90.32</v>
          </cell>
          <cell r="DH18">
            <v>61.5</v>
          </cell>
          <cell r="DI18">
            <v>28.82</v>
          </cell>
          <cell r="DK18">
            <v>1265.42</v>
          </cell>
          <cell r="DN18">
            <v>80.900000000000006</v>
          </cell>
          <cell r="DO18">
            <v>1346.3200000000002</v>
          </cell>
          <cell r="DQ18">
            <v>1355.74</v>
          </cell>
          <cell r="DT18">
            <v>190</v>
          </cell>
          <cell r="DU18">
            <v>100.58000000000001</v>
          </cell>
          <cell r="DV18">
            <v>100.58000000000001</v>
          </cell>
          <cell r="DW18">
            <v>69.900000000000006</v>
          </cell>
          <cell r="DX18">
            <v>30.68</v>
          </cell>
          <cell r="DZ18">
            <v>1278.22</v>
          </cell>
          <cell r="EC18">
            <v>82.139999999999986</v>
          </cell>
          <cell r="ED18">
            <v>1360.3600000000001</v>
          </cell>
          <cell r="EF18">
            <v>1378.8</v>
          </cell>
          <cell r="EI18">
            <v>190</v>
          </cell>
          <cell r="EJ18">
            <v>115.22</v>
          </cell>
          <cell r="EK18">
            <v>115.22</v>
          </cell>
          <cell r="EL18">
            <v>82.8</v>
          </cell>
          <cell r="EM18">
            <v>32.42</v>
          </cell>
          <cell r="EO18">
            <v>1388.02</v>
          </cell>
          <cell r="ER18">
            <v>89.40000000000002</v>
          </cell>
          <cell r="ES18">
            <v>1477.42</v>
          </cell>
          <cell r="EU18">
            <v>1503.24</v>
          </cell>
          <cell r="EX18">
            <v>190</v>
          </cell>
          <cell r="EY18">
            <v>134.54</v>
          </cell>
          <cell r="EZ18">
            <v>134.54</v>
          </cell>
          <cell r="FA18">
            <v>99.4</v>
          </cell>
          <cell r="FB18">
            <v>35.14</v>
          </cell>
          <cell r="FD18">
            <v>1435.88</v>
          </cell>
          <cell r="FG18">
            <v>93.310000000000016</v>
          </cell>
          <cell r="FH18">
            <v>1529.19</v>
          </cell>
          <cell r="FJ18">
            <v>1570.42</v>
          </cell>
          <cell r="FM18">
            <v>223</v>
          </cell>
          <cell r="FN18">
            <v>161.77000000000001</v>
          </cell>
          <cell r="FO18">
            <v>161.77000000000001</v>
          </cell>
          <cell r="FP18">
            <v>128.6</v>
          </cell>
          <cell r="FQ18">
            <v>33.17</v>
          </cell>
          <cell r="FS18">
            <v>1425.57</v>
          </cell>
          <cell r="FV18">
            <v>94.149999999999991</v>
          </cell>
          <cell r="FW18">
            <v>1519.72</v>
          </cell>
          <cell r="FY18">
            <v>1587.34</v>
          </cell>
          <cell r="GD18">
            <v>192.75</v>
          </cell>
          <cell r="GE18">
            <v>109.59833333333336</v>
          </cell>
          <cell r="GF18">
            <v>76.975000000000009</v>
          </cell>
          <cell r="GG18">
            <v>76.975000000000009</v>
          </cell>
          <cell r="GH18">
            <v>32.623333333333328</v>
          </cell>
          <cell r="GJ18">
            <v>1366.6366666666665</v>
          </cell>
          <cell r="GM18">
            <v>87.861666666666636</v>
          </cell>
          <cell r="GN18">
            <v>1454.4983333333332</v>
          </cell>
          <cell r="GP18">
            <v>1476.2350000000004</v>
          </cell>
        </row>
        <row r="19">
          <cell r="GJ19">
            <v>0</v>
          </cell>
        </row>
        <row r="20">
          <cell r="D20">
            <v>30</v>
          </cell>
          <cell r="E20">
            <v>21</v>
          </cell>
          <cell r="F20">
            <v>21</v>
          </cell>
          <cell r="G20">
            <v>21</v>
          </cell>
          <cell r="J20">
            <v>-13.9</v>
          </cell>
          <cell r="N20">
            <v>-13.9</v>
          </cell>
          <cell r="P20">
            <v>7.1</v>
          </cell>
          <cell r="S20">
            <v>30</v>
          </cell>
          <cell r="T20">
            <v>21</v>
          </cell>
          <cell r="U20">
            <v>21</v>
          </cell>
          <cell r="V20">
            <v>21</v>
          </cell>
          <cell r="Y20">
            <v>-14.3</v>
          </cell>
          <cell r="AC20">
            <v>-14.3</v>
          </cell>
          <cell r="AE20">
            <v>6.7</v>
          </cell>
          <cell r="AH20">
            <v>30</v>
          </cell>
          <cell r="AI20">
            <v>22</v>
          </cell>
          <cell r="AJ20">
            <v>22</v>
          </cell>
          <cell r="AK20">
            <v>22</v>
          </cell>
          <cell r="AN20">
            <v>-15</v>
          </cell>
          <cell r="AR20">
            <v>-15</v>
          </cell>
          <cell r="AT20">
            <v>7</v>
          </cell>
          <cell r="AW20">
            <v>30</v>
          </cell>
          <cell r="AX20">
            <v>15</v>
          </cell>
          <cell r="AY20">
            <v>15</v>
          </cell>
          <cell r="AZ20">
            <v>15</v>
          </cell>
          <cell r="BC20">
            <v>-10.1</v>
          </cell>
          <cell r="BG20">
            <v>-10.1</v>
          </cell>
          <cell r="BI20">
            <v>4.9000000000000004</v>
          </cell>
          <cell r="BL20">
            <v>30</v>
          </cell>
          <cell r="BM20">
            <v>7.5</v>
          </cell>
          <cell r="BN20">
            <v>7.5</v>
          </cell>
          <cell r="BO20">
            <v>7.5</v>
          </cell>
          <cell r="BR20">
            <v>-4.8</v>
          </cell>
          <cell r="BV20">
            <v>-4.8</v>
          </cell>
          <cell r="BX20">
            <v>2.7</v>
          </cell>
          <cell r="CA20">
            <v>30</v>
          </cell>
          <cell r="CB20">
            <v>0.5</v>
          </cell>
          <cell r="CC20">
            <v>0.5</v>
          </cell>
          <cell r="CD20">
            <v>0.5</v>
          </cell>
          <cell r="CG20">
            <v>-0.1</v>
          </cell>
          <cell r="CK20">
            <v>-0.1</v>
          </cell>
          <cell r="CM20">
            <v>0.4</v>
          </cell>
          <cell r="CP20">
            <v>30</v>
          </cell>
          <cell r="CQ20">
            <v>6</v>
          </cell>
          <cell r="CR20">
            <v>6</v>
          </cell>
          <cell r="CS20">
            <v>6</v>
          </cell>
          <cell r="CV20">
            <v>-3.8</v>
          </cell>
          <cell r="CZ20">
            <v>-3.8</v>
          </cell>
          <cell r="DB20">
            <v>2.2000000000000002</v>
          </cell>
          <cell r="DE20">
            <v>30</v>
          </cell>
          <cell r="DF20">
            <v>7.5</v>
          </cell>
          <cell r="DG20">
            <v>7.5</v>
          </cell>
          <cell r="DH20">
            <v>7.5</v>
          </cell>
          <cell r="DK20">
            <v>-4.8</v>
          </cell>
          <cell r="DO20">
            <v>-4.8</v>
          </cell>
          <cell r="DQ20">
            <v>2.7</v>
          </cell>
          <cell r="DT20">
            <v>30</v>
          </cell>
          <cell r="DU20">
            <v>8</v>
          </cell>
          <cell r="DV20">
            <v>8</v>
          </cell>
          <cell r="DW20">
            <v>8</v>
          </cell>
          <cell r="DZ20">
            <v>-5.2</v>
          </cell>
          <cell r="ED20">
            <v>-5.2</v>
          </cell>
          <cell r="EF20">
            <v>2.8</v>
          </cell>
          <cell r="EI20">
            <v>30</v>
          </cell>
          <cell r="EJ20">
            <v>17</v>
          </cell>
          <cell r="EK20">
            <v>17</v>
          </cell>
          <cell r="EL20">
            <v>17</v>
          </cell>
          <cell r="EO20">
            <v>-11.5</v>
          </cell>
          <cell r="ES20">
            <v>-11.5</v>
          </cell>
          <cell r="EU20">
            <v>5.5</v>
          </cell>
          <cell r="EX20">
            <v>30</v>
          </cell>
          <cell r="EY20">
            <v>22</v>
          </cell>
          <cell r="EZ20">
            <v>22</v>
          </cell>
          <cell r="FA20">
            <v>22</v>
          </cell>
          <cell r="FD20">
            <v>-15.4</v>
          </cell>
          <cell r="FH20">
            <v>-15.4</v>
          </cell>
          <cell r="FJ20">
            <v>6.6</v>
          </cell>
          <cell r="FM20">
            <v>63</v>
          </cell>
          <cell r="FN20">
            <v>50.5</v>
          </cell>
          <cell r="FO20">
            <v>50.5</v>
          </cell>
          <cell r="FP20">
            <v>50.5</v>
          </cell>
          <cell r="FS20">
            <v>-41.2</v>
          </cell>
          <cell r="FW20">
            <v>-41.2</v>
          </cell>
          <cell r="FY20">
            <v>9.3000000000000007</v>
          </cell>
          <cell r="GD20">
            <v>32.75</v>
          </cell>
          <cell r="GE20">
            <v>16.5</v>
          </cell>
          <cell r="GF20">
            <v>16.5</v>
          </cell>
          <cell r="GG20">
            <v>16.5</v>
          </cell>
          <cell r="GJ20">
            <v>-11.675000000000001</v>
          </cell>
          <cell r="GN20">
            <v>-11.675000000000001</v>
          </cell>
          <cell r="GP20">
            <v>4.8250000000000002</v>
          </cell>
        </row>
        <row r="21">
          <cell r="D21">
            <v>46</v>
          </cell>
          <cell r="E21">
            <v>21</v>
          </cell>
          <cell r="F21">
            <v>21</v>
          </cell>
          <cell r="G21">
            <v>21</v>
          </cell>
          <cell r="J21">
            <v>-16.2</v>
          </cell>
          <cell r="N21">
            <v>-16.2</v>
          </cell>
          <cell r="P21">
            <v>4.8</v>
          </cell>
          <cell r="S21">
            <v>46</v>
          </cell>
          <cell r="T21">
            <v>19.3</v>
          </cell>
          <cell r="U21">
            <v>19.3</v>
          </cell>
          <cell r="V21">
            <v>19.3</v>
          </cell>
          <cell r="Y21">
            <v>-14.9</v>
          </cell>
          <cell r="AC21">
            <v>-14.9</v>
          </cell>
          <cell r="AE21">
            <v>4.4000000000000004</v>
          </cell>
          <cell r="AH21">
            <v>46</v>
          </cell>
          <cell r="AI21">
            <v>16.5</v>
          </cell>
          <cell r="AJ21">
            <v>16.5</v>
          </cell>
          <cell r="AK21">
            <v>16.5</v>
          </cell>
          <cell r="AN21">
            <v>-12.7</v>
          </cell>
          <cell r="AR21">
            <v>-12.7</v>
          </cell>
          <cell r="AT21">
            <v>3.8</v>
          </cell>
          <cell r="AW21">
            <v>46</v>
          </cell>
          <cell r="AX21">
            <v>11.1</v>
          </cell>
          <cell r="AY21">
            <v>11.1</v>
          </cell>
          <cell r="AZ21">
            <v>11.1</v>
          </cell>
          <cell r="BC21">
            <v>-8.6</v>
          </cell>
          <cell r="BG21">
            <v>-8.6</v>
          </cell>
          <cell r="BI21">
            <v>2.5</v>
          </cell>
          <cell r="BL21">
            <v>46</v>
          </cell>
          <cell r="BM21">
            <v>6</v>
          </cell>
          <cell r="BN21">
            <v>6</v>
          </cell>
          <cell r="BO21">
            <v>6</v>
          </cell>
          <cell r="BR21">
            <v>-4.7</v>
          </cell>
          <cell r="BV21">
            <v>-4.7</v>
          </cell>
          <cell r="BX21">
            <v>1.3</v>
          </cell>
          <cell r="CA21">
            <v>46</v>
          </cell>
          <cell r="CB21">
            <v>0</v>
          </cell>
          <cell r="CC21">
            <v>0</v>
          </cell>
          <cell r="CD21">
            <v>0</v>
          </cell>
          <cell r="CG21">
            <v>0</v>
          </cell>
          <cell r="CK21">
            <v>0</v>
          </cell>
          <cell r="CM21">
            <v>0</v>
          </cell>
          <cell r="CP21">
            <v>46</v>
          </cell>
          <cell r="CQ21">
            <v>6</v>
          </cell>
          <cell r="CR21">
            <v>6</v>
          </cell>
          <cell r="CS21">
            <v>6</v>
          </cell>
          <cell r="CV21">
            <v>-4.8</v>
          </cell>
          <cell r="CZ21">
            <v>-4.8</v>
          </cell>
          <cell r="DB21">
            <v>1.2</v>
          </cell>
          <cell r="DE21">
            <v>46</v>
          </cell>
          <cell r="DF21">
            <v>6</v>
          </cell>
          <cell r="DG21">
            <v>6</v>
          </cell>
          <cell r="DH21">
            <v>6</v>
          </cell>
          <cell r="DK21">
            <v>-4.8</v>
          </cell>
          <cell r="DO21">
            <v>-4.8</v>
          </cell>
          <cell r="DQ21">
            <v>1.2</v>
          </cell>
          <cell r="DT21">
            <v>46</v>
          </cell>
          <cell r="DU21">
            <v>6.9</v>
          </cell>
          <cell r="DV21">
            <v>6.9</v>
          </cell>
          <cell r="DW21">
            <v>6.9</v>
          </cell>
          <cell r="DZ21">
            <v>-5.5</v>
          </cell>
          <cell r="ED21">
            <v>-5.5</v>
          </cell>
          <cell r="EF21">
            <v>1.4</v>
          </cell>
          <cell r="EI21">
            <v>46</v>
          </cell>
          <cell r="EJ21">
            <v>10.8</v>
          </cell>
          <cell r="EK21">
            <v>10.8</v>
          </cell>
          <cell r="EL21">
            <v>10.8</v>
          </cell>
          <cell r="EO21">
            <v>-8.5</v>
          </cell>
          <cell r="ES21">
            <v>-8.5</v>
          </cell>
          <cell r="EU21">
            <v>2.2999999999999998</v>
          </cell>
          <cell r="EX21">
            <v>46</v>
          </cell>
          <cell r="EY21">
            <v>17.399999999999999</v>
          </cell>
          <cell r="EZ21">
            <v>17.399999999999999</v>
          </cell>
          <cell r="FA21">
            <v>17.399999999999999</v>
          </cell>
          <cell r="FD21">
            <v>-13.7</v>
          </cell>
          <cell r="FH21">
            <v>-13.7</v>
          </cell>
          <cell r="FJ21">
            <v>3.7</v>
          </cell>
          <cell r="FM21">
            <v>46</v>
          </cell>
          <cell r="FN21">
            <v>18.100000000000001</v>
          </cell>
          <cell r="FO21">
            <v>18.100000000000001</v>
          </cell>
          <cell r="FP21">
            <v>18.100000000000001</v>
          </cell>
          <cell r="FS21">
            <v>-13.900000000000002</v>
          </cell>
          <cell r="FW21">
            <v>-13.900000000000002</v>
          </cell>
          <cell r="FY21">
            <v>4.2</v>
          </cell>
          <cell r="GD21">
            <v>46</v>
          </cell>
          <cell r="GE21">
            <v>11.591666666666663</v>
          </cell>
          <cell r="GF21">
            <v>11.591666666666663</v>
          </cell>
          <cell r="GG21">
            <v>11.591666666666663</v>
          </cell>
          <cell r="GJ21">
            <v>-9.0250000000000004</v>
          </cell>
          <cell r="GN21">
            <v>-9.0250000000000004</v>
          </cell>
          <cell r="GP21">
            <v>2.5666666666666669</v>
          </cell>
        </row>
        <row r="22">
          <cell r="D22">
            <v>66</v>
          </cell>
          <cell r="E22">
            <v>46</v>
          </cell>
          <cell r="F22">
            <v>46</v>
          </cell>
          <cell r="G22">
            <v>46</v>
          </cell>
          <cell r="J22">
            <v>-41.7</v>
          </cell>
          <cell r="N22">
            <v>-41.7</v>
          </cell>
          <cell r="P22">
            <v>4.3</v>
          </cell>
          <cell r="S22">
            <v>66</v>
          </cell>
          <cell r="T22">
            <v>60</v>
          </cell>
          <cell r="U22">
            <v>60</v>
          </cell>
          <cell r="V22">
            <v>60</v>
          </cell>
          <cell r="Y22">
            <v>-55.7</v>
          </cell>
          <cell r="AC22">
            <v>-55.7</v>
          </cell>
          <cell r="AE22">
            <v>4.3</v>
          </cell>
          <cell r="AH22">
            <v>66</v>
          </cell>
          <cell r="AI22">
            <v>60</v>
          </cell>
          <cell r="AJ22">
            <v>60</v>
          </cell>
          <cell r="AK22">
            <v>60</v>
          </cell>
          <cell r="AN22">
            <v>-55.7</v>
          </cell>
          <cell r="AR22">
            <v>-55.7</v>
          </cell>
          <cell r="AT22">
            <v>4.3</v>
          </cell>
          <cell r="AW22">
            <v>66</v>
          </cell>
          <cell r="AX22">
            <v>55</v>
          </cell>
          <cell r="AY22">
            <v>55</v>
          </cell>
          <cell r="AZ22">
            <v>55</v>
          </cell>
          <cell r="BC22">
            <v>-50.7</v>
          </cell>
          <cell r="BG22">
            <v>-50.7</v>
          </cell>
          <cell r="BI22">
            <v>4.3</v>
          </cell>
          <cell r="BL22">
            <v>66</v>
          </cell>
          <cell r="BM22">
            <v>36</v>
          </cell>
          <cell r="BN22">
            <v>36</v>
          </cell>
          <cell r="BO22">
            <v>36</v>
          </cell>
          <cell r="BR22">
            <v>-31.8</v>
          </cell>
          <cell r="BV22">
            <v>-31.8</v>
          </cell>
          <cell r="BX22">
            <v>4.2</v>
          </cell>
          <cell r="CA22">
            <v>66</v>
          </cell>
          <cell r="CB22">
            <v>50</v>
          </cell>
          <cell r="CC22">
            <v>50</v>
          </cell>
          <cell r="CD22">
            <v>50</v>
          </cell>
          <cell r="CG22">
            <v>-45.8</v>
          </cell>
          <cell r="CK22">
            <v>-45.8</v>
          </cell>
          <cell r="CM22">
            <v>4.2</v>
          </cell>
          <cell r="CP22">
            <v>66</v>
          </cell>
          <cell r="CQ22">
            <v>1.6</v>
          </cell>
          <cell r="CR22">
            <v>1.6</v>
          </cell>
          <cell r="CS22">
            <v>1.6</v>
          </cell>
          <cell r="CV22">
            <v>-1.1000000000000001</v>
          </cell>
          <cell r="CZ22">
            <v>-1.1000000000000001</v>
          </cell>
          <cell r="DB22">
            <v>0.5</v>
          </cell>
          <cell r="DE22">
            <v>66</v>
          </cell>
          <cell r="DF22">
            <v>48</v>
          </cell>
          <cell r="DG22">
            <v>48</v>
          </cell>
          <cell r="DH22">
            <v>48</v>
          </cell>
          <cell r="DK22">
            <v>-43.8</v>
          </cell>
          <cell r="DO22">
            <v>-43.8</v>
          </cell>
          <cell r="DQ22">
            <v>4.2</v>
          </cell>
          <cell r="DT22">
            <v>66</v>
          </cell>
          <cell r="DU22">
            <v>55</v>
          </cell>
          <cell r="DV22">
            <v>55</v>
          </cell>
          <cell r="DW22">
            <v>55</v>
          </cell>
          <cell r="DZ22">
            <v>-50.7</v>
          </cell>
          <cell r="ED22">
            <v>-50.7</v>
          </cell>
          <cell r="EF22">
            <v>4.3</v>
          </cell>
          <cell r="EI22">
            <v>66</v>
          </cell>
          <cell r="EJ22">
            <v>55</v>
          </cell>
          <cell r="EK22">
            <v>55</v>
          </cell>
          <cell r="EL22">
            <v>55</v>
          </cell>
          <cell r="EO22">
            <v>-50.7</v>
          </cell>
          <cell r="ES22">
            <v>-50.7</v>
          </cell>
          <cell r="EU22">
            <v>4.3</v>
          </cell>
          <cell r="EX22">
            <v>66</v>
          </cell>
          <cell r="EY22">
            <v>60</v>
          </cell>
          <cell r="EZ22">
            <v>60</v>
          </cell>
          <cell r="FA22">
            <v>60</v>
          </cell>
          <cell r="FD22">
            <v>-55.7</v>
          </cell>
          <cell r="FH22">
            <v>-55.7</v>
          </cell>
          <cell r="FJ22">
            <v>4.3</v>
          </cell>
          <cell r="FM22">
            <v>66</v>
          </cell>
          <cell r="FN22">
            <v>60</v>
          </cell>
          <cell r="FO22">
            <v>60</v>
          </cell>
          <cell r="FP22">
            <v>60</v>
          </cell>
          <cell r="FS22">
            <v>-55.7</v>
          </cell>
          <cell r="FW22">
            <v>-55.7</v>
          </cell>
          <cell r="FY22">
            <v>4.3</v>
          </cell>
          <cell r="GD22">
            <v>66</v>
          </cell>
          <cell r="GE22">
            <v>48.883333333333333</v>
          </cell>
          <cell r="GF22">
            <v>48.883333333333333</v>
          </cell>
          <cell r="GG22">
            <v>48.883333333333333</v>
          </cell>
          <cell r="GJ22">
            <v>-44.925000000000004</v>
          </cell>
          <cell r="GN22">
            <v>-44.925000000000004</v>
          </cell>
          <cell r="GP22">
            <v>3.9583333333333321</v>
          </cell>
        </row>
        <row r="23">
          <cell r="J23">
            <v>905.36</v>
          </cell>
          <cell r="M23">
            <v>54.32</v>
          </cell>
          <cell r="N23">
            <v>959.68000000000006</v>
          </cell>
          <cell r="P23">
            <v>905.36</v>
          </cell>
          <cell r="Y23">
            <v>978.2</v>
          </cell>
          <cell r="AB23">
            <v>58.69</v>
          </cell>
          <cell r="AC23">
            <v>1036.8900000000001</v>
          </cell>
          <cell r="AE23">
            <v>978.2</v>
          </cell>
          <cell r="AN23">
            <v>919.49</v>
          </cell>
          <cell r="AQ23">
            <v>55.17</v>
          </cell>
          <cell r="AR23">
            <v>974.66</v>
          </cell>
          <cell r="AT23">
            <v>919.49</v>
          </cell>
          <cell r="BC23">
            <v>792.66</v>
          </cell>
          <cell r="BF23">
            <v>47.56</v>
          </cell>
          <cell r="BG23">
            <v>840.22</v>
          </cell>
          <cell r="BI23">
            <v>792.66</v>
          </cell>
          <cell r="BR23">
            <v>712.45</v>
          </cell>
          <cell r="BU23">
            <v>42.75</v>
          </cell>
          <cell r="BV23">
            <v>755.2</v>
          </cell>
          <cell r="BX23">
            <v>712.45</v>
          </cell>
          <cell r="CG23">
            <v>707.64</v>
          </cell>
          <cell r="CJ23">
            <v>42.46</v>
          </cell>
          <cell r="CK23">
            <v>750.1</v>
          </cell>
          <cell r="CM23">
            <v>707.64</v>
          </cell>
          <cell r="CV23">
            <v>669.78</v>
          </cell>
          <cell r="CY23">
            <v>40.19</v>
          </cell>
          <cell r="CZ23">
            <v>709.97</v>
          </cell>
          <cell r="DB23">
            <v>669.78</v>
          </cell>
          <cell r="DK23">
            <v>666.74</v>
          </cell>
          <cell r="DN23">
            <v>40</v>
          </cell>
          <cell r="DO23">
            <v>706.74</v>
          </cell>
          <cell r="DQ23">
            <v>666.74</v>
          </cell>
          <cell r="DZ23">
            <v>707.4</v>
          </cell>
          <cell r="EC23">
            <v>42.44</v>
          </cell>
          <cell r="ED23">
            <v>749.83999999999992</v>
          </cell>
          <cell r="EF23">
            <v>707.4</v>
          </cell>
          <cell r="EO23">
            <v>811.74</v>
          </cell>
          <cell r="ER23">
            <v>48.7</v>
          </cell>
          <cell r="ES23">
            <v>860.44</v>
          </cell>
          <cell r="EU23">
            <v>811.74</v>
          </cell>
          <cell r="FD23">
            <v>876.82</v>
          </cell>
          <cell r="FG23">
            <v>52.61</v>
          </cell>
          <cell r="FH23">
            <v>929.43000000000006</v>
          </cell>
          <cell r="FJ23">
            <v>876.82</v>
          </cell>
          <cell r="FS23">
            <v>892.54</v>
          </cell>
          <cell r="FV23">
            <v>53.55</v>
          </cell>
          <cell r="FW23">
            <v>946.08999999999992</v>
          </cell>
          <cell r="FY23">
            <v>892.54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J23">
            <v>803.40166666666676</v>
          </cell>
          <cell r="GM23">
            <v>48.20333333333334</v>
          </cell>
          <cell r="GN23">
            <v>851.60500000000002</v>
          </cell>
          <cell r="GP23">
            <v>803.40166666666676</v>
          </cell>
        </row>
        <row r="24"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J24">
            <v>0</v>
          </cell>
          <cell r="GM24">
            <v>0</v>
          </cell>
          <cell r="GN24">
            <v>0</v>
          </cell>
          <cell r="GP24">
            <v>0</v>
          </cell>
        </row>
        <row r="25">
          <cell r="J25">
            <v>8.82</v>
          </cell>
          <cell r="N25">
            <v>8.82</v>
          </cell>
          <cell r="Y25">
            <v>9.6</v>
          </cell>
          <cell r="AC25">
            <v>9.6</v>
          </cell>
          <cell r="AN25">
            <v>8.2799999999999994</v>
          </cell>
          <cell r="AR25">
            <v>8.2799999999999994</v>
          </cell>
          <cell r="BC25">
            <v>6.74</v>
          </cell>
          <cell r="BG25">
            <v>6.74</v>
          </cell>
          <cell r="BR25">
            <v>5.44</v>
          </cell>
          <cell r="BV25">
            <v>5.44</v>
          </cell>
          <cell r="CG25">
            <v>9.7899999999999991</v>
          </cell>
          <cell r="CK25">
            <v>9.7899999999999991</v>
          </cell>
          <cell r="CV25">
            <v>6.38</v>
          </cell>
          <cell r="CZ25">
            <v>6.38</v>
          </cell>
          <cell r="DK25">
            <v>5.22</v>
          </cell>
          <cell r="DO25">
            <v>5.22</v>
          </cell>
          <cell r="DZ25">
            <v>7.08</v>
          </cell>
          <cell r="ED25">
            <v>7.08</v>
          </cell>
          <cell r="EO25">
            <v>7.12</v>
          </cell>
          <cell r="ES25">
            <v>7.12</v>
          </cell>
          <cell r="FD25">
            <v>6.74</v>
          </cell>
          <cell r="FH25">
            <v>6.74</v>
          </cell>
          <cell r="FS25">
            <v>4.7699999999999996</v>
          </cell>
          <cell r="FW25">
            <v>4.7699999999999996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J25">
            <v>7.1649999999999991</v>
          </cell>
          <cell r="GM25">
            <v>0</v>
          </cell>
          <cell r="GN25">
            <v>7.1649999999999991</v>
          </cell>
          <cell r="GP25">
            <v>0</v>
          </cell>
        </row>
        <row r="26">
          <cell r="J26">
            <v>896.54</v>
          </cell>
          <cell r="M26">
            <v>54.32</v>
          </cell>
          <cell r="N26">
            <v>950.86</v>
          </cell>
          <cell r="Y26">
            <v>968.6</v>
          </cell>
          <cell r="AB26">
            <v>58.69</v>
          </cell>
          <cell r="AC26">
            <v>1027.2900000000002</v>
          </cell>
          <cell r="AN26">
            <v>911.21</v>
          </cell>
          <cell r="AQ26">
            <v>55.17</v>
          </cell>
          <cell r="AR26">
            <v>966.38</v>
          </cell>
          <cell r="BC26">
            <v>785.92</v>
          </cell>
          <cell r="BF26">
            <v>47.56</v>
          </cell>
          <cell r="BG26">
            <v>833.48</v>
          </cell>
          <cell r="BR26">
            <v>707.01</v>
          </cell>
          <cell r="BU26">
            <v>42.75</v>
          </cell>
          <cell r="BV26">
            <v>749.76</v>
          </cell>
          <cell r="CG26">
            <v>697.85</v>
          </cell>
          <cell r="CJ26">
            <v>42.46</v>
          </cell>
          <cell r="CK26">
            <v>740.31000000000006</v>
          </cell>
          <cell r="CV26">
            <v>663.4</v>
          </cell>
          <cell r="CY26">
            <v>40.19</v>
          </cell>
          <cell r="CZ26">
            <v>703.59</v>
          </cell>
          <cell r="DK26">
            <v>661.52</v>
          </cell>
          <cell r="DN26">
            <v>40</v>
          </cell>
          <cell r="DO26">
            <v>701.52</v>
          </cell>
          <cell r="DZ26">
            <v>700.31999999999994</v>
          </cell>
          <cell r="EC26">
            <v>42.44</v>
          </cell>
          <cell r="ED26">
            <v>742.75999999999988</v>
          </cell>
          <cell r="EO26">
            <v>804.62</v>
          </cell>
          <cell r="ER26">
            <v>48.7</v>
          </cell>
          <cell r="ES26">
            <v>853.32</v>
          </cell>
          <cell r="FD26">
            <v>870.08</v>
          </cell>
          <cell r="FG26">
            <v>52.61</v>
          </cell>
          <cell r="FH26">
            <v>922.69</v>
          </cell>
          <cell r="FS26">
            <v>887.77</v>
          </cell>
          <cell r="FV26">
            <v>53.55</v>
          </cell>
          <cell r="FW26">
            <v>941.31999999999994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J26">
            <v>796.23666666666668</v>
          </cell>
          <cell r="GM26">
            <v>48.20333333333334</v>
          </cell>
          <cell r="GN26">
            <v>844.44</v>
          </cell>
          <cell r="GP26">
            <v>0</v>
          </cell>
        </row>
        <row r="27">
          <cell r="D27">
            <v>12</v>
          </cell>
          <cell r="E27">
            <v>8.82</v>
          </cell>
          <cell r="F27">
            <v>8.82</v>
          </cell>
          <cell r="H27">
            <v>8.82</v>
          </cell>
          <cell r="J27">
            <v>-8.82</v>
          </cell>
          <cell r="K27" t="str">
            <v>*)</v>
          </cell>
          <cell r="N27">
            <v>-8.82</v>
          </cell>
          <cell r="O27" t="str">
            <v>*)</v>
          </cell>
          <cell r="P27">
            <v>0</v>
          </cell>
          <cell r="S27">
            <v>12</v>
          </cell>
          <cell r="T27">
            <v>9.6</v>
          </cell>
          <cell r="U27">
            <v>9.6</v>
          </cell>
          <cell r="W27">
            <v>9.6</v>
          </cell>
          <cell r="Y27">
            <v>-9.6</v>
          </cell>
          <cell r="Z27" t="str">
            <v>*)</v>
          </cell>
          <cell r="AC27">
            <v>-9.6</v>
          </cell>
          <cell r="AD27" t="str">
            <v>*)</v>
          </cell>
          <cell r="AE27">
            <v>0</v>
          </cell>
          <cell r="AH27">
            <v>12</v>
          </cell>
          <cell r="AI27">
            <v>8.2799999999999994</v>
          </cell>
          <cell r="AJ27">
            <v>8.2799999999999994</v>
          </cell>
          <cell r="AL27">
            <v>8.2799999999999994</v>
          </cell>
          <cell r="AN27">
            <v>-8.2799999999999994</v>
          </cell>
          <cell r="AO27" t="str">
            <v>*)</v>
          </cell>
          <cell r="AR27">
            <v>-8.2799999999999994</v>
          </cell>
          <cell r="AS27" t="str">
            <v>*)</v>
          </cell>
          <cell r="AT27">
            <v>0</v>
          </cell>
          <cell r="AW27">
            <v>12</v>
          </cell>
          <cell r="AX27">
            <v>6.74</v>
          </cell>
          <cell r="AY27">
            <v>6.74</v>
          </cell>
          <cell r="BA27">
            <v>6.74</v>
          </cell>
          <cell r="BC27">
            <v>-6.74</v>
          </cell>
          <cell r="BG27">
            <v>-6.74</v>
          </cell>
          <cell r="BI27">
            <v>0</v>
          </cell>
          <cell r="BL27">
            <v>12</v>
          </cell>
          <cell r="BM27">
            <v>5.44</v>
          </cell>
          <cell r="BN27">
            <v>5.44</v>
          </cell>
          <cell r="BP27">
            <v>5.44</v>
          </cell>
          <cell r="BR27">
            <v>-5.44</v>
          </cell>
          <cell r="BV27">
            <v>-5.44</v>
          </cell>
          <cell r="BX27">
            <v>0</v>
          </cell>
          <cell r="CA27">
            <v>12</v>
          </cell>
          <cell r="CB27">
            <v>9.7899999999999991</v>
          </cell>
          <cell r="CC27">
            <v>9.7899999999999991</v>
          </cell>
          <cell r="CE27">
            <v>9.7899999999999991</v>
          </cell>
          <cell r="CG27">
            <v>-9.7899999999999991</v>
          </cell>
          <cell r="CK27">
            <v>-9.7899999999999991</v>
          </cell>
          <cell r="CM27">
            <v>0</v>
          </cell>
          <cell r="CP27">
            <v>12</v>
          </cell>
          <cell r="CQ27">
            <v>6.38</v>
          </cell>
          <cell r="CR27">
            <v>6.38</v>
          </cell>
          <cell r="CT27">
            <v>6.38</v>
          </cell>
          <cell r="CV27">
            <v>-6.38</v>
          </cell>
          <cell r="CZ27">
            <v>-6.38</v>
          </cell>
          <cell r="DB27">
            <v>0</v>
          </cell>
          <cell r="DE27">
            <v>12</v>
          </cell>
          <cell r="DF27">
            <v>5.22</v>
          </cell>
          <cell r="DG27">
            <v>5.22</v>
          </cell>
          <cell r="DI27">
            <v>5.22</v>
          </cell>
          <cell r="DK27">
            <v>-5.22</v>
          </cell>
          <cell r="DO27">
            <v>-5.22</v>
          </cell>
          <cell r="DQ27">
            <v>0</v>
          </cell>
          <cell r="DT27">
            <v>12</v>
          </cell>
          <cell r="DU27">
            <v>7.08</v>
          </cell>
          <cell r="DV27">
            <v>7.08</v>
          </cell>
          <cell r="DX27">
            <v>7.08</v>
          </cell>
          <cell r="DZ27">
            <v>-7.08</v>
          </cell>
          <cell r="ED27">
            <v>-7.08</v>
          </cell>
          <cell r="EF27">
            <v>0</v>
          </cell>
          <cell r="EI27">
            <v>12</v>
          </cell>
          <cell r="EJ27">
            <v>7.12</v>
          </cell>
          <cell r="EK27">
            <v>7.12</v>
          </cell>
          <cell r="EM27">
            <v>7.12</v>
          </cell>
          <cell r="EO27">
            <v>-7.12</v>
          </cell>
          <cell r="EP27" t="str">
            <v>*)</v>
          </cell>
          <cell r="ES27">
            <v>-7.12</v>
          </cell>
          <cell r="ET27" t="str">
            <v>*)</v>
          </cell>
          <cell r="EU27">
            <v>0</v>
          </cell>
          <cell r="EX27">
            <v>12</v>
          </cell>
          <cell r="EY27">
            <v>6.74</v>
          </cell>
          <cell r="EZ27">
            <v>6.74</v>
          </cell>
          <cell r="FB27">
            <v>6.74</v>
          </cell>
          <cell r="FD27">
            <v>-6.74</v>
          </cell>
          <cell r="FE27" t="str">
            <v>*)</v>
          </cell>
          <cell r="FH27">
            <v>-6.74</v>
          </cell>
          <cell r="FI27" t="str">
            <v>*)</v>
          </cell>
          <cell r="FJ27">
            <v>0</v>
          </cell>
          <cell r="FM27">
            <v>12</v>
          </cell>
          <cell r="FN27">
            <v>4.7699999999999996</v>
          </cell>
          <cell r="FO27">
            <v>4.7699999999999996</v>
          </cell>
          <cell r="FQ27">
            <v>4.7699999999999996</v>
          </cell>
          <cell r="FS27">
            <v>-4.7699999999999996</v>
          </cell>
          <cell r="FT27" t="str">
            <v>*)</v>
          </cell>
          <cell r="FW27">
            <v>-4.7699999999999996</v>
          </cell>
          <cell r="FX27" t="str">
            <v>*)</v>
          </cell>
          <cell r="FY27">
            <v>0</v>
          </cell>
          <cell r="GD27">
            <v>12</v>
          </cell>
          <cell r="GE27">
            <v>7.1649999999999991</v>
          </cell>
          <cell r="GF27">
            <v>0</v>
          </cell>
          <cell r="GG27">
            <v>0</v>
          </cell>
          <cell r="GH27">
            <v>7.1649999999999991</v>
          </cell>
          <cell r="GJ27">
            <v>-7.1649999999999991</v>
          </cell>
          <cell r="GM27">
            <v>0</v>
          </cell>
          <cell r="GN27">
            <v>-7.1649999999999991</v>
          </cell>
          <cell r="GP27">
            <v>0</v>
          </cell>
        </row>
        <row r="28">
          <cell r="D28">
            <v>36</v>
          </cell>
          <cell r="E28">
            <v>28.4</v>
          </cell>
          <cell r="F28">
            <v>28.4</v>
          </cell>
          <cell r="H28">
            <v>28.4</v>
          </cell>
          <cell r="J28">
            <v>-27.5</v>
          </cell>
          <cell r="N28">
            <v>-27.5</v>
          </cell>
          <cell r="P28">
            <v>0.9</v>
          </cell>
          <cell r="S28">
            <v>36</v>
          </cell>
          <cell r="T28">
            <v>28.3</v>
          </cell>
          <cell r="U28">
            <v>28.3</v>
          </cell>
          <cell r="W28">
            <v>28.3</v>
          </cell>
          <cell r="Y28">
            <v>-27.5</v>
          </cell>
          <cell r="AC28">
            <v>-27.5</v>
          </cell>
          <cell r="AE28">
            <v>0.8</v>
          </cell>
          <cell r="AH28">
            <v>36</v>
          </cell>
          <cell r="AI28">
            <v>25.1</v>
          </cell>
          <cell r="AJ28">
            <v>25.1</v>
          </cell>
          <cell r="AL28">
            <v>25.1</v>
          </cell>
          <cell r="AN28">
            <v>-24.400000000000002</v>
          </cell>
          <cell r="AR28">
            <v>-24.400000000000002</v>
          </cell>
          <cell r="AT28">
            <v>0.7</v>
          </cell>
          <cell r="AW28">
            <v>36</v>
          </cell>
          <cell r="AX28">
            <v>23.6</v>
          </cell>
          <cell r="AY28">
            <v>23.6</v>
          </cell>
          <cell r="BA28">
            <v>23.6</v>
          </cell>
          <cell r="BC28">
            <v>-22.900000000000002</v>
          </cell>
          <cell r="BG28">
            <v>-22.900000000000002</v>
          </cell>
          <cell r="BI28">
            <v>0.7</v>
          </cell>
          <cell r="BL28">
            <v>36</v>
          </cell>
          <cell r="BM28">
            <v>23.6</v>
          </cell>
          <cell r="BN28">
            <v>23.6</v>
          </cell>
          <cell r="BP28">
            <v>23.6</v>
          </cell>
          <cell r="BR28">
            <v>-22.900000000000002</v>
          </cell>
          <cell r="BV28">
            <v>-22.900000000000002</v>
          </cell>
          <cell r="BX28">
            <v>0.7</v>
          </cell>
          <cell r="CA28">
            <v>36</v>
          </cell>
          <cell r="CB28">
            <v>23.6</v>
          </cell>
          <cell r="CC28">
            <v>23.6</v>
          </cell>
          <cell r="CE28">
            <v>23.6</v>
          </cell>
          <cell r="CG28">
            <v>-22.900000000000002</v>
          </cell>
          <cell r="CK28">
            <v>-22.900000000000002</v>
          </cell>
          <cell r="CM28">
            <v>0.7</v>
          </cell>
          <cell r="CP28">
            <v>36</v>
          </cell>
          <cell r="CQ28">
            <v>23.6</v>
          </cell>
          <cell r="CR28">
            <v>23.6</v>
          </cell>
          <cell r="CT28">
            <v>23.6</v>
          </cell>
          <cell r="CV28">
            <v>-22.900000000000002</v>
          </cell>
          <cell r="CZ28">
            <v>-22.900000000000002</v>
          </cell>
          <cell r="DB28">
            <v>0.7</v>
          </cell>
          <cell r="DE28">
            <v>36</v>
          </cell>
          <cell r="DF28">
            <v>23.6</v>
          </cell>
          <cell r="DG28">
            <v>23.6</v>
          </cell>
          <cell r="DI28">
            <v>23.6</v>
          </cell>
          <cell r="DK28">
            <v>-22.900000000000002</v>
          </cell>
          <cell r="DO28">
            <v>-22.900000000000002</v>
          </cell>
          <cell r="DQ28">
            <v>0.7</v>
          </cell>
          <cell r="DT28">
            <v>36</v>
          </cell>
          <cell r="DU28">
            <v>23.6</v>
          </cell>
          <cell r="DV28">
            <v>23.6</v>
          </cell>
          <cell r="DX28">
            <v>23.6</v>
          </cell>
          <cell r="DZ28">
            <v>-22.900000000000002</v>
          </cell>
          <cell r="ED28">
            <v>-22.900000000000002</v>
          </cell>
          <cell r="EF28">
            <v>0.7</v>
          </cell>
          <cell r="EI28">
            <v>36</v>
          </cell>
          <cell r="EJ28">
            <v>25.3</v>
          </cell>
          <cell r="EK28">
            <v>25.3</v>
          </cell>
          <cell r="EM28">
            <v>25.3</v>
          </cell>
          <cell r="EO28">
            <v>-24.6</v>
          </cell>
          <cell r="ES28">
            <v>-24.6</v>
          </cell>
          <cell r="EU28">
            <v>0.7</v>
          </cell>
          <cell r="EX28">
            <v>36</v>
          </cell>
          <cell r="EY28">
            <v>28.4</v>
          </cell>
          <cell r="EZ28">
            <v>28.4</v>
          </cell>
          <cell r="FB28">
            <v>28.4</v>
          </cell>
          <cell r="FD28">
            <v>-27.599999999999998</v>
          </cell>
          <cell r="FH28">
            <v>-27.599999999999998</v>
          </cell>
          <cell r="FJ28">
            <v>0.8</v>
          </cell>
          <cell r="FM28">
            <v>36</v>
          </cell>
          <cell r="FN28">
            <v>28.4</v>
          </cell>
          <cell r="FO28">
            <v>28.4</v>
          </cell>
          <cell r="FQ28">
            <v>28.4</v>
          </cell>
          <cell r="FS28">
            <v>-27.599999999999998</v>
          </cell>
          <cell r="FW28">
            <v>-27.599999999999998</v>
          </cell>
          <cell r="FY28">
            <v>0.8</v>
          </cell>
          <cell r="GD28">
            <v>36</v>
          </cell>
          <cell r="GE28">
            <v>25.458333333333329</v>
          </cell>
          <cell r="GF28">
            <v>0</v>
          </cell>
          <cell r="GG28">
            <v>0</v>
          </cell>
          <cell r="GH28">
            <v>25.458333333333329</v>
          </cell>
          <cell r="GJ28">
            <v>-24.716666666666669</v>
          </cell>
          <cell r="GM28">
            <v>0</v>
          </cell>
          <cell r="GN28">
            <v>-24.716666666666669</v>
          </cell>
          <cell r="GP28">
            <v>0.74166666666666681</v>
          </cell>
        </row>
        <row r="29">
          <cell r="J29">
            <v>347</v>
          </cell>
          <cell r="M29">
            <v>20.8</v>
          </cell>
          <cell r="N29">
            <v>367.8</v>
          </cell>
          <cell r="P29">
            <v>347</v>
          </cell>
          <cell r="Y29">
            <v>340</v>
          </cell>
          <cell r="AB29">
            <v>20.399999999999999</v>
          </cell>
          <cell r="AC29">
            <v>360.4</v>
          </cell>
          <cell r="AE29">
            <v>340</v>
          </cell>
          <cell r="AN29">
            <v>345</v>
          </cell>
          <cell r="AQ29">
            <v>20.7</v>
          </cell>
          <cell r="AR29">
            <v>365.7</v>
          </cell>
          <cell r="AT29">
            <v>345</v>
          </cell>
          <cell r="BC29">
            <v>343</v>
          </cell>
          <cell r="BF29">
            <v>20.6</v>
          </cell>
          <cell r="BG29">
            <v>363.6</v>
          </cell>
          <cell r="BI29">
            <v>343</v>
          </cell>
          <cell r="BR29">
            <v>360</v>
          </cell>
          <cell r="BU29">
            <v>21.6</v>
          </cell>
          <cell r="BV29">
            <v>381.6</v>
          </cell>
          <cell r="BX29">
            <v>360</v>
          </cell>
          <cell r="CG29">
            <v>365</v>
          </cell>
          <cell r="CJ29">
            <v>21.9</v>
          </cell>
          <cell r="CK29">
            <v>386.9</v>
          </cell>
          <cell r="CM29">
            <v>365</v>
          </cell>
          <cell r="CV29">
            <v>371</v>
          </cell>
          <cell r="CY29">
            <v>22.3</v>
          </cell>
          <cell r="CZ29">
            <v>393.3</v>
          </cell>
          <cell r="DB29">
            <v>371</v>
          </cell>
          <cell r="DK29">
            <v>371</v>
          </cell>
          <cell r="DN29">
            <v>22.3</v>
          </cell>
          <cell r="DO29">
            <v>393.3</v>
          </cell>
          <cell r="DQ29">
            <v>371</v>
          </cell>
          <cell r="DZ29">
            <v>355</v>
          </cell>
          <cell r="EC29">
            <v>21.3</v>
          </cell>
          <cell r="ED29">
            <v>376.3</v>
          </cell>
          <cell r="EF29">
            <v>355</v>
          </cell>
          <cell r="EO29">
            <v>378</v>
          </cell>
          <cell r="ER29">
            <v>22.7</v>
          </cell>
          <cell r="ES29">
            <v>400.7</v>
          </cell>
          <cell r="EU29">
            <v>378</v>
          </cell>
          <cell r="FD29">
            <v>379</v>
          </cell>
          <cell r="FG29">
            <v>22.7</v>
          </cell>
          <cell r="FH29">
            <v>401.7</v>
          </cell>
          <cell r="FJ29">
            <v>379</v>
          </cell>
          <cell r="FS29">
            <v>378</v>
          </cell>
          <cell r="FV29">
            <v>22.7</v>
          </cell>
          <cell r="FW29">
            <v>400.7</v>
          </cell>
          <cell r="FY29">
            <v>378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J29">
            <v>361</v>
          </cell>
          <cell r="GM29">
            <v>21.666666666666668</v>
          </cell>
          <cell r="GN29">
            <v>382.66666666666669</v>
          </cell>
          <cell r="GP29">
            <v>361</v>
          </cell>
        </row>
        <row r="30">
          <cell r="J30">
            <v>290.7</v>
          </cell>
          <cell r="M30">
            <v>17.399999999999999</v>
          </cell>
          <cell r="N30">
            <v>308.09999999999997</v>
          </cell>
          <cell r="P30">
            <v>290.7</v>
          </cell>
          <cell r="Y30">
            <v>292.7</v>
          </cell>
          <cell r="AB30">
            <v>17.600000000000001</v>
          </cell>
          <cell r="AC30">
            <v>310.3</v>
          </cell>
          <cell r="AE30">
            <v>292.7</v>
          </cell>
          <cell r="AN30">
            <v>294.2</v>
          </cell>
          <cell r="AQ30">
            <v>17.7</v>
          </cell>
          <cell r="AR30">
            <v>311.89999999999998</v>
          </cell>
          <cell r="AT30">
            <v>294.2</v>
          </cell>
          <cell r="BC30">
            <v>299.2</v>
          </cell>
          <cell r="BF30">
            <v>18</v>
          </cell>
          <cell r="BG30">
            <v>317.2</v>
          </cell>
          <cell r="BI30">
            <v>299.2</v>
          </cell>
          <cell r="BR30">
            <v>295.2</v>
          </cell>
          <cell r="BU30">
            <v>17.7</v>
          </cell>
          <cell r="BV30">
            <v>312.89999999999998</v>
          </cell>
          <cell r="BX30">
            <v>295.2</v>
          </cell>
          <cell r="CG30">
            <v>303.2</v>
          </cell>
          <cell r="CJ30">
            <v>18.2</v>
          </cell>
          <cell r="CK30">
            <v>321.39999999999998</v>
          </cell>
          <cell r="CM30">
            <v>303.2</v>
          </cell>
          <cell r="CV30">
            <v>307.2</v>
          </cell>
          <cell r="CY30">
            <v>18.399999999999999</v>
          </cell>
          <cell r="CZ30">
            <v>325.59999999999997</v>
          </cell>
          <cell r="DB30">
            <v>307.2</v>
          </cell>
          <cell r="DK30">
            <v>309.2</v>
          </cell>
          <cell r="DN30">
            <v>18.600000000000001</v>
          </cell>
          <cell r="DO30">
            <v>327.8</v>
          </cell>
          <cell r="DQ30">
            <v>309.2</v>
          </cell>
          <cell r="DZ30">
            <v>307.2</v>
          </cell>
          <cell r="EC30">
            <v>18.399999999999999</v>
          </cell>
          <cell r="ED30">
            <v>325.59999999999997</v>
          </cell>
          <cell r="EF30">
            <v>307.2</v>
          </cell>
          <cell r="EO30">
            <v>300.7</v>
          </cell>
          <cell r="ER30">
            <v>18</v>
          </cell>
          <cell r="ES30">
            <v>318.7</v>
          </cell>
          <cell r="EU30">
            <v>300.7</v>
          </cell>
          <cell r="FD30">
            <v>299.2</v>
          </cell>
          <cell r="FG30">
            <v>18</v>
          </cell>
          <cell r="FH30">
            <v>317.2</v>
          </cell>
          <cell r="FJ30">
            <v>299.2</v>
          </cell>
          <cell r="FS30">
            <v>298.2</v>
          </cell>
          <cell r="FV30">
            <v>17.899999999999999</v>
          </cell>
          <cell r="FW30">
            <v>316.09999999999997</v>
          </cell>
          <cell r="FY30">
            <v>298.2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299.74166666666662</v>
          </cell>
          <cell r="GM30">
            <v>17.991666666666667</v>
          </cell>
          <cell r="GN30">
            <v>317.73333333333329</v>
          </cell>
          <cell r="GP30">
            <v>299.74166666666662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Справочники"/>
    </sheetNames>
    <sheetDataSet>
      <sheetData sheetId="0"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50">
          <cell r="K50">
            <v>0</v>
          </cell>
          <cell r="L5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П-2-12-П"/>
      <sheetName val="Tarif_300_6_2004 для фэк скорр"/>
      <sheetName val="Баланс мощности 2007"/>
      <sheetName val="Сво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Enums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производство"/>
      <sheetName val="Лист1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иски"/>
      <sheetName val="Титул"/>
      <sheetName val="Содержание"/>
      <sheetName val="П1"/>
      <sheetName val="П2"/>
      <sheetName val="П3"/>
      <sheetName val="П4"/>
      <sheetName val="В3"/>
      <sheetName val="Лист1"/>
    </sheetNames>
    <sheetDataSet>
      <sheetData sheetId="0"/>
      <sheetData sheetId="1">
        <row r="79">
          <cell r="B79" t="str">
            <v>Энергетика, генерация</v>
          </cell>
        </row>
        <row r="80">
          <cell r="B80" t="str">
            <v>Энергетика, сбыт</v>
          </cell>
        </row>
        <row r="81">
          <cell r="B81" t="str">
            <v>Энергетика, сети</v>
          </cell>
        </row>
        <row r="82">
          <cell r="B82" t="str">
            <v>Биллинг</v>
          </cell>
        </row>
        <row r="83">
          <cell r="B83" t="str">
            <v>Управление жилым фондом</v>
          </cell>
        </row>
        <row r="84">
          <cell r="B84" t="str">
            <v>Машиностроение</v>
          </cell>
        </row>
        <row r="85">
          <cell r="B85" t="str">
            <v>Строительство</v>
          </cell>
        </row>
        <row r="86">
          <cell r="B86" t="str">
            <v>Инжиниринг</v>
          </cell>
        </row>
        <row r="87">
          <cell r="B87" t="str">
            <v>Проведение конкурентных процедур</v>
          </cell>
        </row>
        <row r="88">
          <cell r="B88" t="str">
            <v>Перевозки</v>
          </cell>
        </row>
        <row r="89">
          <cell r="B89" t="str">
            <v>Добыча угля</v>
          </cell>
        </row>
        <row r="90">
          <cell r="B90" t="str">
            <v>Сельское хозяйство</v>
          </cell>
        </row>
        <row r="91">
          <cell r="B91" t="str">
            <v>Развлечения</v>
          </cell>
        </row>
        <row r="92">
          <cell r="B92" t="str">
            <v>Сервис</v>
          </cell>
        </row>
        <row r="96">
          <cell r="B96">
            <v>40909</v>
          </cell>
        </row>
        <row r="97">
          <cell r="B97">
            <v>40940</v>
          </cell>
        </row>
        <row r="98">
          <cell r="B98">
            <v>40969</v>
          </cell>
        </row>
        <row r="99">
          <cell r="B99">
            <v>41000</v>
          </cell>
        </row>
        <row r="100">
          <cell r="B100">
            <v>41030</v>
          </cell>
        </row>
        <row r="101">
          <cell r="B101">
            <v>41061</v>
          </cell>
        </row>
        <row r="102">
          <cell r="B102">
            <v>41091</v>
          </cell>
        </row>
        <row r="103">
          <cell r="B103">
            <v>41122</v>
          </cell>
        </row>
        <row r="104">
          <cell r="B104">
            <v>41153</v>
          </cell>
        </row>
        <row r="105">
          <cell r="B105">
            <v>41183</v>
          </cell>
        </row>
        <row r="106">
          <cell r="B106">
            <v>41214</v>
          </cell>
        </row>
        <row r="107">
          <cell r="B107">
            <v>41244</v>
          </cell>
        </row>
        <row r="108">
          <cell r="B108" t="str">
            <v>I квартал 2012 г.</v>
          </cell>
        </row>
        <row r="109">
          <cell r="B109" t="str">
            <v>II квартал 2012 г.</v>
          </cell>
        </row>
        <row r="110">
          <cell r="B110" t="str">
            <v>III квартал 2012 г.</v>
          </cell>
        </row>
        <row r="111">
          <cell r="B111" t="str">
            <v>IV квартал 2012 г.</v>
          </cell>
        </row>
        <row r="112">
          <cell r="B112" t="str">
            <v>6 месяцев 2012 г.</v>
          </cell>
        </row>
        <row r="113">
          <cell r="B113" t="str">
            <v>9 месяцев 2012 г.</v>
          </cell>
        </row>
        <row r="114">
          <cell r="B114" t="str">
            <v>2012 год</v>
          </cell>
        </row>
        <row r="115">
          <cell r="B115">
            <v>41275</v>
          </cell>
        </row>
        <row r="116">
          <cell r="B116">
            <v>41306</v>
          </cell>
        </row>
        <row r="117">
          <cell r="B117">
            <v>41334</v>
          </cell>
        </row>
        <row r="118">
          <cell r="B118">
            <v>41365</v>
          </cell>
        </row>
        <row r="119">
          <cell r="B119">
            <v>41395</v>
          </cell>
        </row>
        <row r="120">
          <cell r="B120">
            <v>41426</v>
          </cell>
        </row>
        <row r="121">
          <cell r="B121">
            <v>41456</v>
          </cell>
        </row>
        <row r="122">
          <cell r="B122">
            <v>41487</v>
          </cell>
        </row>
        <row r="123">
          <cell r="B123">
            <v>41518</v>
          </cell>
        </row>
        <row r="124">
          <cell r="B124">
            <v>41548</v>
          </cell>
        </row>
        <row r="125">
          <cell r="B125">
            <v>41579</v>
          </cell>
        </row>
        <row r="126">
          <cell r="B126">
            <v>41609</v>
          </cell>
        </row>
        <row r="127">
          <cell r="B127" t="str">
            <v>I квартал 2013 г.</v>
          </cell>
        </row>
        <row r="128">
          <cell r="B128" t="str">
            <v>II квартал 2013 г.</v>
          </cell>
        </row>
        <row r="129">
          <cell r="B129" t="str">
            <v>III квартал 2013 г.</v>
          </cell>
        </row>
        <row r="130">
          <cell r="B130" t="str">
            <v>IV квартал 2013 г.</v>
          </cell>
        </row>
        <row r="131">
          <cell r="B131" t="str">
            <v>6 месяцев 2013 г.</v>
          </cell>
        </row>
        <row r="132">
          <cell r="B132" t="str">
            <v>9 месяцев 2013 г.</v>
          </cell>
        </row>
        <row r="133">
          <cell r="B133" t="str">
            <v>2013 год</v>
          </cell>
        </row>
        <row r="136">
          <cell r="B136" t="str">
            <v>2010 год</v>
          </cell>
        </row>
        <row r="137">
          <cell r="B137" t="str">
            <v>2011 год</v>
          </cell>
        </row>
        <row r="138">
          <cell r="B138" t="str">
            <v>2012 год</v>
          </cell>
        </row>
        <row r="139">
          <cell r="B139" t="str">
            <v>2013 год</v>
          </cell>
        </row>
        <row r="140">
          <cell r="B140" t="str">
            <v>2014 год</v>
          </cell>
        </row>
        <row r="141">
          <cell r="B141" t="str">
            <v>2015 год</v>
          </cell>
        </row>
        <row r="142">
          <cell r="B142" t="str">
            <v>2016 год</v>
          </cell>
        </row>
        <row r="143">
          <cell r="B143" t="str">
            <v>2017 год</v>
          </cell>
        </row>
        <row r="144">
          <cell r="B144" t="str">
            <v>2018 год</v>
          </cell>
        </row>
        <row r="147">
          <cell r="B147" t="str">
            <v>Первоначальный</v>
          </cell>
        </row>
        <row r="148">
          <cell r="B148" t="str">
            <v>Скорректированный</v>
          </cell>
        </row>
        <row r="151">
          <cell r="B151" t="str">
            <v>январь</v>
          </cell>
        </row>
        <row r="152">
          <cell r="B152" t="str">
            <v>февраль</v>
          </cell>
        </row>
        <row r="153">
          <cell r="B153" t="str">
            <v>март</v>
          </cell>
        </row>
        <row r="154">
          <cell r="B154" t="str">
            <v>апрель</v>
          </cell>
        </row>
        <row r="155">
          <cell r="B155" t="str">
            <v>май</v>
          </cell>
        </row>
        <row r="156">
          <cell r="B156" t="str">
            <v>июнь</v>
          </cell>
        </row>
        <row r="157">
          <cell r="B157" t="str">
            <v>июль</v>
          </cell>
        </row>
        <row r="158">
          <cell r="B158" t="str">
            <v>август</v>
          </cell>
        </row>
        <row r="159">
          <cell r="B159" t="str">
            <v>сентябрь</v>
          </cell>
        </row>
        <row r="160">
          <cell r="B160" t="str">
            <v>октябрь</v>
          </cell>
        </row>
        <row r="161">
          <cell r="B161" t="str">
            <v>ноябрь</v>
          </cell>
        </row>
        <row r="162">
          <cell r="B162" t="str">
            <v>декабрь</v>
          </cell>
        </row>
      </sheetData>
      <sheetData sheetId="2"/>
      <sheetData sheetId="3"/>
      <sheetData sheetId="4">
        <row r="29">
          <cell r="E29">
            <v>20601.812610000001</v>
          </cell>
        </row>
      </sheetData>
      <sheetData sheetId="5"/>
      <sheetData sheetId="6"/>
      <sheetData sheetId="7"/>
      <sheetData sheetId="8">
        <row r="33">
          <cell r="E33">
            <v>0</v>
          </cell>
        </row>
      </sheetData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меню"/>
      <sheetName val="Исполнение"/>
      <sheetName val="Constants"/>
      <sheetName val="ToolsButton"/>
      <sheetName val="Список"/>
      <sheetName val="ФиктивныйДокумен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Журнал ошибок"/>
      <sheetName val="27"/>
      <sheetName val="28"/>
      <sheetName val="sQueriesOut"/>
      <sheetName val="Итоги"/>
      <sheetName val="FooterList"/>
      <sheetName val="ОС"/>
      <sheetName val="НМА"/>
      <sheetName val="ТМЦ"/>
      <sheetName val="Товары отгруженные"/>
      <sheetName val="Расходы будущих периодов"/>
      <sheetName val="Ценные бумаги"/>
      <sheetName val="ДЗ"/>
      <sheetName val="КЗ"/>
      <sheetName val="Финансовые вложения"/>
      <sheetName val="Незавершенное строительство"/>
      <sheetName val="Займы и кредиты"/>
      <sheetName val="Незавершенное производство"/>
      <sheetName val="Доходы будущих периодов"/>
      <sheetName val="Резервы"/>
      <sheetName val="Прочие оборотные активы"/>
      <sheetName val="Прочие краткосроч. обязат."/>
      <sheetName val="Счета в банках"/>
      <sheetName val="ТМЦ на отв. хранении"/>
      <sheetName val="Материалы в переработке"/>
      <sheetName val="Товары на комиссии"/>
      <sheetName val="Оборудование для монтажа"/>
      <sheetName val="Спис. задолж. неплат. деб."/>
      <sheetName val="Обеспечения"/>
      <sheetName val="Земельные участки"/>
      <sheetName val="Иные обязательства"/>
      <sheetName val="Перечень договоров"/>
      <sheetName val="ОНА(ОНО)"/>
      <sheetName val="Enums"/>
      <sheetName val="БФ-2-13-П"/>
      <sheetName val="Лист"/>
      <sheetName val="навигация"/>
      <sheetName val="Т12"/>
      <sheetName val="Т3"/>
      <sheetName val="Реестр платежей"/>
      <sheetName val="Справочники"/>
      <sheetName val="присоединение и пропуск трафика"/>
      <sheetName val="Прочие доходы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>
        <row r="1">
          <cell r="A1" t="str">
            <v>БМСК</v>
          </cell>
          <cell r="X1">
            <v>216</v>
          </cell>
          <cell r="AC1" t="str">
            <v>АЭС</v>
          </cell>
        </row>
        <row r="2">
          <cell r="A2" t="str">
            <v>БСК</v>
          </cell>
          <cell r="AC2" t="str">
            <v>БТС</v>
          </cell>
        </row>
        <row r="3">
          <cell r="A3" t="str">
            <v>ТЭК</v>
          </cell>
          <cell r="AC3" t="str">
            <v>БТЭЦ</v>
          </cell>
        </row>
        <row r="4">
          <cell r="A4" t="str">
            <v>УК</v>
          </cell>
          <cell r="AC4" t="str">
            <v>БЭР</v>
          </cell>
        </row>
        <row r="5">
          <cell r="A5" t="str">
            <v>ЭСК</v>
          </cell>
          <cell r="AC5" t="str">
            <v>БЭС</v>
          </cell>
        </row>
        <row r="6">
          <cell r="AC6" t="str">
            <v>ВТС</v>
          </cell>
        </row>
        <row r="7">
          <cell r="AC7" t="str">
            <v>ВЭС</v>
          </cell>
        </row>
        <row r="8">
          <cell r="AC8" t="str">
            <v>ГТС</v>
          </cell>
        </row>
        <row r="9">
          <cell r="AC9" t="str">
            <v>ГТЭЦ</v>
          </cell>
        </row>
        <row r="10">
          <cell r="AC10" t="str">
            <v>ГЭС</v>
          </cell>
        </row>
        <row r="11">
          <cell r="AC11" t="str">
            <v>МЭС</v>
          </cell>
        </row>
        <row r="12">
          <cell r="AC12" t="str">
            <v>СЭС</v>
          </cell>
        </row>
        <row r="13">
          <cell r="AC13" t="str">
            <v>Упр</v>
          </cell>
        </row>
        <row r="14">
          <cell r="AC14" t="str">
            <v>УЭС</v>
          </cell>
        </row>
        <row r="15">
          <cell r="AC15" t="str">
            <v>ЭИС</v>
          </cell>
        </row>
        <row r="16">
          <cell r="AC16" t="str">
            <v>Эн_сб</v>
          </cell>
        </row>
        <row r="17">
          <cell r="AC17" t="str">
            <v>ЮЭС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 Прог.баланс"/>
      <sheetName val="Справочники"/>
      <sheetName val="Заголовок"/>
      <sheetName val="ИТОГИ  по Н,Р,Э,Q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9-1"/>
      <sheetName val="1997"/>
      <sheetName val="1998"/>
      <sheetName val="хар-ка земли 1 "/>
      <sheetName val="Коррект"/>
      <sheetName val="FEK 2002.Н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Приложение 2.1"/>
      <sheetName val="Титульный лист С-П"/>
      <sheetName val="ФИНПЛАН"/>
      <sheetName val="2002(v1)"/>
      <sheetName val="13"/>
      <sheetName val="обслуживание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  <sheetName val="Лист13"/>
      <sheetName val="навигация"/>
      <sheetName val="Баланс мощности 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Агинский Бурятский автономный округ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Бурятия"/>
      <sheetName val="Копия Реестр кредиторских исков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даты"/>
      <sheetName val="Таблица по нормативам вода"/>
      <sheetName val="Кедровский"/>
      <sheetName val="Январь"/>
      <sheetName val="Макр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!"/>
      <sheetName val="Списки"/>
      <sheetName val="Титул"/>
      <sheetName val="Содержание"/>
      <sheetName val="ЛС"/>
      <sheetName val="Общ"/>
      <sheetName val="PI1"/>
      <sheetName val="PI2"/>
      <sheetName val="PI3"/>
      <sheetName val="RU1"/>
      <sheetName val="RU3"/>
      <sheetName val="RU1.1"/>
      <sheetName val="УФ1"/>
      <sheetName val="УФ1.1"/>
      <sheetName val="УФ2"/>
      <sheetName val="М1"/>
      <sheetName val="В1"/>
      <sheetName val="В2"/>
      <sheetName val="В3"/>
      <sheetName val="В4"/>
      <sheetName val="В5"/>
      <sheetName val="В7"/>
      <sheetName val="В8"/>
      <sheetName val="В9"/>
      <sheetName val="В10"/>
      <sheetName val="В11"/>
      <sheetName val="В12"/>
      <sheetName val="В13"/>
      <sheetName val="В14"/>
      <sheetName val="Сбыт_ЭиФ_2014 посл"/>
    </sheetNames>
    <sheetDataSet>
      <sheetData sheetId="0"/>
      <sheetData sheetId="1">
        <row r="67">
          <cell r="B67" t="str">
            <v>январь</v>
          </cell>
        </row>
        <row r="68">
          <cell r="B68" t="str">
            <v>февраль</v>
          </cell>
        </row>
        <row r="69">
          <cell r="B69" t="str">
            <v>март</v>
          </cell>
        </row>
        <row r="70">
          <cell r="B70" t="str">
            <v>апрель</v>
          </cell>
        </row>
        <row r="71">
          <cell r="B71" t="str">
            <v>май</v>
          </cell>
        </row>
        <row r="72">
          <cell r="B72" t="str">
            <v>июнь</v>
          </cell>
        </row>
        <row r="73">
          <cell r="B73" t="str">
            <v>июль</v>
          </cell>
        </row>
        <row r="74">
          <cell r="B74" t="str">
            <v>август</v>
          </cell>
        </row>
        <row r="75">
          <cell r="B75" t="str">
            <v>сентябрь</v>
          </cell>
        </row>
        <row r="76">
          <cell r="B76" t="str">
            <v>октябрь</v>
          </cell>
        </row>
        <row r="77">
          <cell r="B77" t="str">
            <v>ноябрь</v>
          </cell>
        </row>
        <row r="78">
          <cell r="B78" t="str">
            <v>декабрь</v>
          </cell>
        </row>
      </sheetData>
      <sheetData sheetId="2">
        <row r="21">
          <cell r="H21" t="str">
            <v>ОАО "Читаэнергосбыт"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1">
          <cell r="E51">
            <v>736.28906645675602</v>
          </cell>
        </row>
      </sheetData>
      <sheetData sheetId="13"/>
      <sheetData sheetId="14"/>
      <sheetData sheetId="15">
        <row r="40">
          <cell r="E40">
            <v>207.3566101694912</v>
          </cell>
        </row>
      </sheetData>
      <sheetData sheetId="16"/>
      <sheetData sheetId="17"/>
      <sheetData sheetId="18">
        <row r="28">
          <cell r="E28">
            <v>33482.781454006159</v>
          </cell>
        </row>
      </sheetData>
      <sheetData sheetId="19">
        <row r="17">
          <cell r="E17">
            <v>0</v>
          </cell>
        </row>
      </sheetData>
      <sheetData sheetId="20"/>
      <sheetData sheetId="21"/>
      <sheetData sheetId="22">
        <row r="18">
          <cell r="E18">
            <v>2941.1416900000004</v>
          </cell>
        </row>
      </sheetData>
      <sheetData sheetId="23"/>
      <sheetData sheetId="24"/>
      <sheetData sheetId="25">
        <row r="16">
          <cell r="E16">
            <v>0</v>
          </cell>
        </row>
      </sheetData>
      <sheetData sheetId="26"/>
      <sheetData sheetId="27"/>
      <sheetData sheetId="28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Лист13"/>
      <sheetName val="Регионы"/>
      <sheetName val="Лист1"/>
      <sheetName val="Т12"/>
      <sheetName val="2007"/>
      <sheetName val="НП-2-12-П"/>
      <sheetName val="Контрагенты"/>
      <sheetName val="ИТ-бюджет"/>
      <sheetName val="план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Лист1"/>
      <sheetName val="Регионы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R44"/>
  <sheetViews>
    <sheetView tabSelected="1" zoomScale="75" zoomScaleNormal="75" workbookViewId="0">
      <selection activeCell="T15" sqref="T15:X15"/>
    </sheetView>
  </sheetViews>
  <sheetFormatPr defaultColWidth="12" defaultRowHeight="15.75"/>
  <cols>
    <col min="1" max="1" width="6.7109375" style="1" customWidth="1"/>
    <col min="2" max="2" width="23.28515625" style="2" customWidth="1"/>
    <col min="3" max="3" width="14.5703125" style="1" customWidth="1"/>
    <col min="4" max="6" width="6.28515625" style="1" customWidth="1"/>
    <col min="7" max="7" width="5.28515625" style="3" customWidth="1"/>
    <col min="8" max="13" width="4.42578125" style="3" customWidth="1"/>
    <col min="14" max="14" width="5.42578125" style="1" customWidth="1"/>
    <col min="15" max="15" width="9" style="1" customWidth="1"/>
    <col min="16" max="16" width="6.85546875" style="1" customWidth="1"/>
    <col min="17" max="18" width="7.28515625" style="1" customWidth="1"/>
    <col min="19" max="19" width="6.140625" style="1" customWidth="1"/>
    <col min="20" max="29" width="4.140625" style="1" customWidth="1"/>
    <col min="30" max="30" width="9.7109375" style="1" customWidth="1"/>
    <col min="31" max="34" width="6.7109375" style="1" customWidth="1"/>
    <col min="35" max="36" width="6.42578125" style="1" customWidth="1"/>
    <col min="37" max="37" width="4.5703125" style="1" customWidth="1"/>
    <col min="38" max="38" width="6.28515625" style="1" customWidth="1"/>
    <col min="39" max="39" width="4.5703125" style="1" customWidth="1"/>
    <col min="40" max="67" width="8.140625" style="1" customWidth="1"/>
    <col min="68" max="68" width="10.28515625" style="1" customWidth="1"/>
    <col min="69" max="69" width="8.140625" style="1" customWidth="1"/>
    <col min="70" max="70" width="10.85546875" style="1" customWidth="1"/>
    <col min="71" max="16384" width="12" style="1"/>
  </cols>
  <sheetData>
    <row r="1" spans="1:70" ht="18.75">
      <c r="AC1" s="30" t="s">
        <v>0</v>
      </c>
    </row>
    <row r="2" spans="1:70" ht="18.75">
      <c r="AC2" s="33" t="s">
        <v>1</v>
      </c>
    </row>
    <row r="3" spans="1:70" ht="18.75">
      <c r="AC3" s="33"/>
    </row>
    <row r="4" spans="1:70" ht="18.75">
      <c r="A4" s="352" t="s">
        <v>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</row>
    <row r="5" spans="1:70" ht="18.7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</row>
    <row r="6" spans="1:70" ht="18.75">
      <c r="A6" s="472" t="s">
        <v>3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</row>
    <row r="7" spans="1:70">
      <c r="A7" s="385" t="s">
        <v>4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3.9" customHeight="1">
      <c r="A8" s="473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BR8" s="33"/>
    </row>
    <row r="9" spans="1:70" ht="18.75">
      <c r="A9" s="474" t="s">
        <v>1143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</row>
    <row r="10" spans="1:70" ht="18.75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</row>
    <row r="11" spans="1:70" ht="18.75">
      <c r="A11" s="476" t="s">
        <v>1144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77"/>
      <c r="AW11" s="477"/>
      <c r="AX11" s="477"/>
      <c r="AY11" s="477"/>
      <c r="AZ11" s="477"/>
      <c r="BA11" s="477"/>
      <c r="BB11" s="477"/>
      <c r="BC11" s="477"/>
      <c r="BD11" s="477"/>
      <c r="BE11" s="477"/>
      <c r="BF11" s="477"/>
      <c r="BG11" s="477"/>
      <c r="BH11" s="477"/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</row>
    <row r="12" spans="1:70">
      <c r="A12" s="478" t="s">
        <v>1145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78"/>
      <c r="AW12" s="478"/>
      <c r="AX12" s="478"/>
      <c r="AY12" s="478"/>
      <c r="AZ12" s="478"/>
      <c r="BA12" s="478"/>
      <c r="BB12" s="478"/>
      <c r="BC12" s="478"/>
      <c r="BD12" s="478"/>
      <c r="BE12" s="478"/>
      <c r="BF12" s="478"/>
      <c r="BG12" s="478"/>
      <c r="BH12" s="478"/>
      <c r="BI12" s="478"/>
      <c r="BJ12" s="478"/>
      <c r="BK12" s="478"/>
      <c r="BL12" s="478"/>
      <c r="BM12" s="478"/>
      <c r="BN12" s="478"/>
      <c r="BO12" s="478"/>
      <c r="BP12" s="478"/>
      <c r="BQ12" s="478"/>
      <c r="BR12" s="478"/>
    </row>
    <row r="13" spans="1:70">
      <c r="BQ13" s="43"/>
    </row>
    <row r="14" spans="1:70" ht="78" customHeight="1">
      <c r="A14" s="355" t="s">
        <v>5</v>
      </c>
      <c r="B14" s="355" t="s">
        <v>6</v>
      </c>
      <c r="C14" s="355" t="s">
        <v>7</v>
      </c>
      <c r="D14" s="356" t="s">
        <v>8</v>
      </c>
      <c r="E14" s="356" t="s">
        <v>9</v>
      </c>
      <c r="F14" s="355" t="s">
        <v>10</v>
      </c>
      <c r="G14" s="355"/>
      <c r="H14" s="365" t="s">
        <v>11</v>
      </c>
      <c r="I14" s="365"/>
      <c r="J14" s="365"/>
      <c r="K14" s="365"/>
      <c r="L14" s="365"/>
      <c r="M14" s="365"/>
      <c r="N14" s="366" t="s">
        <v>12</v>
      </c>
      <c r="O14" s="355" t="s">
        <v>13</v>
      </c>
      <c r="P14" s="355"/>
      <c r="Q14" s="369" t="s">
        <v>14</v>
      </c>
      <c r="R14" s="479"/>
      <c r="S14" s="370"/>
      <c r="T14" s="355" t="s">
        <v>15</v>
      </c>
      <c r="U14" s="355"/>
      <c r="V14" s="355"/>
      <c r="W14" s="355"/>
      <c r="X14" s="355"/>
      <c r="Y14" s="355"/>
      <c r="Z14" s="355"/>
      <c r="AA14" s="355"/>
      <c r="AB14" s="355"/>
      <c r="AC14" s="355"/>
      <c r="AD14" s="355" t="s">
        <v>16</v>
      </c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66" t="s">
        <v>17</v>
      </c>
    </row>
    <row r="15" spans="1:70" ht="150" customHeight="1">
      <c r="A15" s="355"/>
      <c r="B15" s="355"/>
      <c r="C15" s="355"/>
      <c r="D15" s="356"/>
      <c r="E15" s="356"/>
      <c r="F15" s="355"/>
      <c r="G15" s="355"/>
      <c r="H15" s="359" t="s">
        <v>18</v>
      </c>
      <c r="I15" s="360"/>
      <c r="J15" s="361"/>
      <c r="K15" s="362" t="s">
        <v>19</v>
      </c>
      <c r="L15" s="363"/>
      <c r="M15" s="364"/>
      <c r="N15" s="367"/>
      <c r="O15" s="355"/>
      <c r="P15" s="355"/>
      <c r="Q15" s="371"/>
      <c r="R15" s="372"/>
      <c r="S15" s="373"/>
      <c r="T15" s="355" t="s">
        <v>20</v>
      </c>
      <c r="U15" s="355"/>
      <c r="V15" s="355"/>
      <c r="W15" s="355"/>
      <c r="X15" s="355"/>
      <c r="Y15" s="355" t="s">
        <v>21</v>
      </c>
      <c r="Z15" s="355"/>
      <c r="AA15" s="355"/>
      <c r="AB15" s="355"/>
      <c r="AC15" s="355"/>
      <c r="AD15" s="349" t="s">
        <v>22</v>
      </c>
      <c r="AE15" s="350"/>
      <c r="AF15" s="350"/>
      <c r="AG15" s="350"/>
      <c r="AH15" s="351"/>
      <c r="AI15" s="349" t="s">
        <v>1146</v>
      </c>
      <c r="AJ15" s="350"/>
      <c r="AK15" s="350"/>
      <c r="AL15" s="350"/>
      <c r="AM15" s="351"/>
      <c r="AN15" s="349" t="s">
        <v>23</v>
      </c>
      <c r="AO15" s="350"/>
      <c r="AP15" s="350"/>
      <c r="AQ15" s="350"/>
      <c r="AR15" s="351"/>
      <c r="AS15" s="349" t="s">
        <v>1147</v>
      </c>
      <c r="AT15" s="350"/>
      <c r="AU15" s="350"/>
      <c r="AV15" s="350"/>
      <c r="AW15" s="351"/>
      <c r="AX15" s="349" t="s">
        <v>24</v>
      </c>
      <c r="AY15" s="350"/>
      <c r="AZ15" s="350"/>
      <c r="BA15" s="350"/>
      <c r="BB15" s="351"/>
      <c r="BC15" s="349" t="s">
        <v>1148</v>
      </c>
      <c r="BD15" s="350"/>
      <c r="BE15" s="350"/>
      <c r="BF15" s="350"/>
      <c r="BG15" s="351"/>
      <c r="BH15" s="349" t="s">
        <v>25</v>
      </c>
      <c r="BI15" s="350"/>
      <c r="BJ15" s="350"/>
      <c r="BK15" s="350"/>
      <c r="BL15" s="351"/>
      <c r="BM15" s="349" t="s">
        <v>26</v>
      </c>
      <c r="BN15" s="350"/>
      <c r="BO15" s="350"/>
      <c r="BP15" s="350"/>
      <c r="BQ15" s="351"/>
      <c r="BR15" s="367"/>
    </row>
    <row r="16" spans="1:70" ht="328.5">
      <c r="A16" s="355"/>
      <c r="B16" s="355"/>
      <c r="C16" s="355"/>
      <c r="D16" s="356"/>
      <c r="E16" s="356"/>
      <c r="F16" s="10" t="s">
        <v>27</v>
      </c>
      <c r="G16" s="11" t="s">
        <v>19</v>
      </c>
      <c r="H16" s="12" t="s">
        <v>28</v>
      </c>
      <c r="I16" s="12" t="s">
        <v>29</v>
      </c>
      <c r="J16" s="12" t="s">
        <v>30</v>
      </c>
      <c r="K16" s="12" t="s">
        <v>28</v>
      </c>
      <c r="L16" s="12" t="s">
        <v>29</v>
      </c>
      <c r="M16" s="12" t="s">
        <v>30</v>
      </c>
      <c r="N16" s="368"/>
      <c r="O16" s="13" t="s">
        <v>18</v>
      </c>
      <c r="P16" s="13" t="s">
        <v>19</v>
      </c>
      <c r="Q16" s="330" t="s">
        <v>31</v>
      </c>
      <c r="R16" s="330" t="s">
        <v>32</v>
      </c>
      <c r="S16" s="12" t="s">
        <v>1149</v>
      </c>
      <c r="T16" s="12" t="s">
        <v>33</v>
      </c>
      <c r="U16" s="12" t="s">
        <v>34</v>
      </c>
      <c r="V16" s="12" t="s">
        <v>35</v>
      </c>
      <c r="W16" s="14" t="s">
        <v>36</v>
      </c>
      <c r="X16" s="14" t="s">
        <v>37</v>
      </c>
      <c r="Y16" s="12" t="s">
        <v>33</v>
      </c>
      <c r="Z16" s="12" t="s">
        <v>34</v>
      </c>
      <c r="AA16" s="12" t="s">
        <v>35</v>
      </c>
      <c r="AB16" s="14" t="s">
        <v>36</v>
      </c>
      <c r="AC16" s="14" t="s">
        <v>37</v>
      </c>
      <c r="AD16" s="330" t="s">
        <v>33</v>
      </c>
      <c r="AE16" s="330" t="s">
        <v>34</v>
      </c>
      <c r="AF16" s="330" t="s">
        <v>35</v>
      </c>
      <c r="AG16" s="13" t="s">
        <v>36</v>
      </c>
      <c r="AH16" s="13" t="s">
        <v>37</v>
      </c>
      <c r="AI16" s="330" t="s">
        <v>33</v>
      </c>
      <c r="AJ16" s="330" t="s">
        <v>34</v>
      </c>
      <c r="AK16" s="330" t="s">
        <v>35</v>
      </c>
      <c r="AL16" s="13" t="s">
        <v>36</v>
      </c>
      <c r="AM16" s="13" t="s">
        <v>37</v>
      </c>
      <c r="AN16" s="330" t="s">
        <v>33</v>
      </c>
      <c r="AO16" s="330" t="s">
        <v>34</v>
      </c>
      <c r="AP16" s="330" t="s">
        <v>35</v>
      </c>
      <c r="AQ16" s="13" t="s">
        <v>36</v>
      </c>
      <c r="AR16" s="13" t="s">
        <v>37</v>
      </c>
      <c r="AS16" s="330" t="s">
        <v>33</v>
      </c>
      <c r="AT16" s="330" t="s">
        <v>34</v>
      </c>
      <c r="AU16" s="330" t="s">
        <v>35</v>
      </c>
      <c r="AV16" s="13" t="s">
        <v>36</v>
      </c>
      <c r="AW16" s="13" t="s">
        <v>37</v>
      </c>
      <c r="AX16" s="330" t="s">
        <v>33</v>
      </c>
      <c r="AY16" s="330" t="s">
        <v>34</v>
      </c>
      <c r="AZ16" s="330" t="s">
        <v>35</v>
      </c>
      <c r="BA16" s="13" t="s">
        <v>36</v>
      </c>
      <c r="BB16" s="13" t="s">
        <v>37</v>
      </c>
      <c r="BC16" s="330" t="s">
        <v>33</v>
      </c>
      <c r="BD16" s="330" t="s">
        <v>34</v>
      </c>
      <c r="BE16" s="330" t="s">
        <v>35</v>
      </c>
      <c r="BF16" s="13" t="s">
        <v>36</v>
      </c>
      <c r="BG16" s="13" t="s">
        <v>37</v>
      </c>
      <c r="BH16" s="330" t="s">
        <v>33</v>
      </c>
      <c r="BI16" s="330" t="s">
        <v>34</v>
      </c>
      <c r="BJ16" s="330" t="s">
        <v>35</v>
      </c>
      <c r="BK16" s="13" t="s">
        <v>36</v>
      </c>
      <c r="BL16" s="13" t="s">
        <v>37</v>
      </c>
      <c r="BM16" s="330" t="s">
        <v>33</v>
      </c>
      <c r="BN16" s="330" t="s">
        <v>34</v>
      </c>
      <c r="BO16" s="330" t="s">
        <v>35</v>
      </c>
      <c r="BP16" s="13" t="s">
        <v>36</v>
      </c>
      <c r="BQ16" s="330" t="s">
        <v>37</v>
      </c>
      <c r="BR16" s="368"/>
    </row>
    <row r="17" spans="1:70" ht="31.5">
      <c r="A17" s="324">
        <v>1</v>
      </c>
      <c r="B17" s="324">
        <v>2</v>
      </c>
      <c r="C17" s="324">
        <v>3</v>
      </c>
      <c r="D17" s="324">
        <v>4</v>
      </c>
      <c r="E17" s="324">
        <v>5</v>
      </c>
      <c r="F17" s="324">
        <v>6</v>
      </c>
      <c r="G17" s="325">
        <v>7</v>
      </c>
      <c r="H17" s="325">
        <v>8</v>
      </c>
      <c r="I17" s="325">
        <v>9</v>
      </c>
      <c r="J17" s="325">
        <v>10</v>
      </c>
      <c r="K17" s="325">
        <v>11</v>
      </c>
      <c r="L17" s="325">
        <v>12</v>
      </c>
      <c r="M17" s="325">
        <v>13</v>
      </c>
      <c r="N17" s="324">
        <v>14</v>
      </c>
      <c r="O17" s="324">
        <v>15</v>
      </c>
      <c r="P17" s="324">
        <v>16</v>
      </c>
      <c r="Q17" s="324">
        <v>17</v>
      </c>
      <c r="R17" s="324">
        <v>18</v>
      </c>
      <c r="S17" s="324">
        <v>19</v>
      </c>
      <c r="T17" s="324">
        <v>20</v>
      </c>
      <c r="U17" s="324">
        <v>21</v>
      </c>
      <c r="V17" s="324">
        <v>22</v>
      </c>
      <c r="W17" s="324">
        <v>23</v>
      </c>
      <c r="X17" s="324">
        <v>24</v>
      </c>
      <c r="Y17" s="324">
        <v>25</v>
      </c>
      <c r="Z17" s="324">
        <v>26</v>
      </c>
      <c r="AA17" s="324">
        <v>27</v>
      </c>
      <c r="AB17" s="324">
        <v>28</v>
      </c>
      <c r="AC17" s="324">
        <v>29</v>
      </c>
      <c r="AD17" s="15" t="s">
        <v>38</v>
      </c>
      <c r="AE17" s="15" t="s">
        <v>39</v>
      </c>
      <c r="AF17" s="15" t="s">
        <v>40</v>
      </c>
      <c r="AG17" s="15" t="s">
        <v>41</v>
      </c>
      <c r="AH17" s="15" t="s">
        <v>42</v>
      </c>
      <c r="AI17" s="15" t="s">
        <v>43</v>
      </c>
      <c r="AJ17" s="15" t="s">
        <v>44</v>
      </c>
      <c r="AK17" s="15" t="s">
        <v>45</v>
      </c>
      <c r="AL17" s="15" t="s">
        <v>46</v>
      </c>
      <c r="AM17" s="15" t="s">
        <v>47</v>
      </c>
      <c r="AN17" s="15" t="s">
        <v>48</v>
      </c>
      <c r="AO17" s="15" t="s">
        <v>49</v>
      </c>
      <c r="AP17" s="15" t="s">
        <v>50</v>
      </c>
      <c r="AQ17" s="15" t="s">
        <v>51</v>
      </c>
      <c r="AR17" s="15" t="s">
        <v>52</v>
      </c>
      <c r="AS17" s="15" t="s">
        <v>53</v>
      </c>
      <c r="AT17" s="15" t="s">
        <v>54</v>
      </c>
      <c r="AU17" s="15" t="s">
        <v>55</v>
      </c>
      <c r="AV17" s="15" t="s">
        <v>56</v>
      </c>
      <c r="AW17" s="15" t="s">
        <v>57</v>
      </c>
      <c r="AX17" s="15" t="s">
        <v>58</v>
      </c>
      <c r="AY17" s="15" t="s">
        <v>59</v>
      </c>
      <c r="AZ17" s="15" t="s">
        <v>60</v>
      </c>
      <c r="BA17" s="15" t="s">
        <v>61</v>
      </c>
      <c r="BB17" s="15" t="s">
        <v>62</v>
      </c>
      <c r="BC17" s="15" t="s">
        <v>63</v>
      </c>
      <c r="BD17" s="15" t="s">
        <v>64</v>
      </c>
      <c r="BE17" s="15" t="s">
        <v>65</v>
      </c>
      <c r="BF17" s="15" t="s">
        <v>66</v>
      </c>
      <c r="BG17" s="15" t="s">
        <v>67</v>
      </c>
      <c r="BH17" s="324">
        <v>31</v>
      </c>
      <c r="BI17" s="324">
        <v>32</v>
      </c>
      <c r="BJ17" s="324">
        <v>33</v>
      </c>
      <c r="BK17" s="324">
        <v>34</v>
      </c>
      <c r="BL17" s="324">
        <v>35</v>
      </c>
      <c r="BM17" s="324">
        <v>36</v>
      </c>
      <c r="BN17" s="324">
        <v>37</v>
      </c>
      <c r="BO17" s="324">
        <v>38</v>
      </c>
      <c r="BP17" s="324">
        <v>39</v>
      </c>
      <c r="BQ17" s="324">
        <v>40</v>
      </c>
      <c r="BR17" s="324">
        <v>41</v>
      </c>
    </row>
    <row r="18" spans="1:70" ht="63">
      <c r="A18" s="20" t="s">
        <v>68</v>
      </c>
      <c r="B18" s="480" t="s">
        <v>69</v>
      </c>
      <c r="C18" s="17" t="s">
        <v>70</v>
      </c>
      <c r="D18" s="331" t="s">
        <v>71</v>
      </c>
      <c r="E18" s="331">
        <f>E23</f>
        <v>2019</v>
      </c>
      <c r="F18" s="331">
        <f>F23</f>
        <v>2021</v>
      </c>
      <c r="G18" s="18" t="s">
        <v>71</v>
      </c>
      <c r="H18" s="18" t="s">
        <v>71</v>
      </c>
      <c r="I18" s="18" t="s">
        <v>71</v>
      </c>
      <c r="J18" s="18" t="s">
        <v>71</v>
      </c>
      <c r="K18" s="18" t="s">
        <v>71</v>
      </c>
      <c r="L18" s="18" t="s">
        <v>71</v>
      </c>
      <c r="M18" s="18" t="s">
        <v>71</v>
      </c>
      <c r="N18" s="331">
        <f t="shared" ref="N18:P18" si="0">N19+N20+N21+N22+N23</f>
        <v>0</v>
      </c>
      <c r="O18" s="19">
        <f t="shared" si="0"/>
        <v>44.110523999999998</v>
      </c>
      <c r="P18" s="481">
        <f t="shared" si="0"/>
        <v>44.85508222</v>
      </c>
      <c r="Q18" s="19">
        <f>O18-N18</f>
        <v>44.110523999999998</v>
      </c>
      <c r="R18" s="19">
        <f>O18-N18</f>
        <v>44.110523999999998</v>
      </c>
      <c r="S18" s="481">
        <f>P18</f>
        <v>44.85508222</v>
      </c>
      <c r="T18" s="19" t="s">
        <v>71</v>
      </c>
      <c r="U18" s="19" t="s">
        <v>71</v>
      </c>
      <c r="V18" s="19" t="s">
        <v>71</v>
      </c>
      <c r="W18" s="19" t="s">
        <v>71</v>
      </c>
      <c r="X18" s="19" t="s">
        <v>71</v>
      </c>
      <c r="Y18" s="19" t="s">
        <v>71</v>
      </c>
      <c r="Z18" s="19" t="s">
        <v>71</v>
      </c>
      <c r="AA18" s="19" t="s">
        <v>71</v>
      </c>
      <c r="AB18" s="19" t="s">
        <v>71</v>
      </c>
      <c r="AC18" s="19" t="s">
        <v>71</v>
      </c>
      <c r="AD18" s="19">
        <f t="shared" ref="AD18" si="1">AD19+AD20+AD21+AD22+AD23</f>
        <v>6.589067</v>
      </c>
      <c r="AE18" s="19">
        <f t="shared" ref="AD18:AI32" si="2">AE24</f>
        <v>0</v>
      </c>
      <c r="AF18" s="19">
        <f t="shared" si="2"/>
        <v>0</v>
      </c>
      <c r="AG18" s="19">
        <f t="shared" ref="AG18" si="3">AG19+AG20+AG21+AG22+AG23</f>
        <v>6.589067</v>
      </c>
      <c r="AH18" s="19">
        <f t="shared" ref="AH18" si="4">AH24</f>
        <v>0</v>
      </c>
      <c r="AI18" s="481">
        <f t="shared" ref="AI18" si="5">AI19+AI20+AI21+AI22+AI23</f>
        <v>9.2928059999999988</v>
      </c>
      <c r="AJ18" s="19" t="s">
        <v>71</v>
      </c>
      <c r="AK18" s="19" t="s">
        <v>71</v>
      </c>
      <c r="AL18" s="481">
        <f t="shared" ref="AL18" si="6">AL19+AL20+AL21+AL22+AL23</f>
        <v>9.2928059999999988</v>
      </c>
      <c r="AM18" s="19" t="s">
        <v>71</v>
      </c>
      <c r="AN18" s="19">
        <f t="shared" ref="AN18" si="7">AN19+AN20+AN21+AN22+AN23</f>
        <v>14.777398999999999</v>
      </c>
      <c r="AO18" s="19">
        <v>0</v>
      </c>
      <c r="AP18" s="19">
        <v>0</v>
      </c>
      <c r="AQ18" s="19">
        <f t="shared" ref="AQ18" si="8">AQ19+AQ20+AQ21+AQ22+AQ23</f>
        <v>14.777398999999999</v>
      </c>
      <c r="AR18" s="19">
        <v>0</v>
      </c>
      <c r="AS18" s="481">
        <f t="shared" ref="AS18" si="9">AS19+AS20+AS21+AS22+AS23</f>
        <v>13.76227622</v>
      </c>
      <c r="AT18" s="19" t="s">
        <v>71</v>
      </c>
      <c r="AU18" s="19" t="s">
        <v>71</v>
      </c>
      <c r="AV18" s="481">
        <f t="shared" ref="AV18" si="10">AV19+AV20+AV21+AV22+AV23</f>
        <v>13.76227622</v>
      </c>
      <c r="AW18" s="19" t="s">
        <v>71</v>
      </c>
      <c r="AX18" s="19">
        <f t="shared" ref="AX18" si="11">AX19+AX20+AX21+AX22+AX23</f>
        <v>22.739094999999999</v>
      </c>
      <c r="AY18" s="19">
        <v>0</v>
      </c>
      <c r="AZ18" s="19">
        <v>0</v>
      </c>
      <c r="BA18" s="19">
        <f t="shared" ref="BA18" si="12">BA19+BA20+BA21+BA22+BA23</f>
        <v>22.739094999999999</v>
      </c>
      <c r="BB18" s="19">
        <v>0</v>
      </c>
      <c r="BC18" s="481">
        <f>BF18</f>
        <v>21.8</v>
      </c>
      <c r="BD18" s="19" t="s">
        <v>71</v>
      </c>
      <c r="BE18" s="19" t="s">
        <v>71</v>
      </c>
      <c r="BF18" s="481">
        <f>BF23</f>
        <v>21.8</v>
      </c>
      <c r="BG18" s="19" t="s">
        <v>71</v>
      </c>
      <c r="BH18" s="19">
        <f>AD18+AN18+AX18</f>
        <v>44.105560999999994</v>
      </c>
      <c r="BI18" s="19">
        <f t="shared" ref="BI18:BK32" si="13">AE18+AO18+AY18</f>
        <v>0</v>
      </c>
      <c r="BJ18" s="19">
        <f t="shared" si="13"/>
        <v>0</v>
      </c>
      <c r="BK18" s="19">
        <f>AG18+AQ18+BA18</f>
        <v>44.105560999999994</v>
      </c>
      <c r="BL18" s="19">
        <f t="shared" ref="BL18:BL32" si="14">AH18+AR18+BB18</f>
        <v>0</v>
      </c>
      <c r="BM18" s="19" t="s">
        <v>71</v>
      </c>
      <c r="BN18" s="19" t="s">
        <v>71</v>
      </c>
      <c r="BO18" s="19" t="s">
        <v>71</v>
      </c>
      <c r="BP18" s="481">
        <f>AL18+AV18+BF18</f>
        <v>44.85508222</v>
      </c>
      <c r="BQ18" s="19" t="s">
        <v>71</v>
      </c>
      <c r="BR18" s="19" t="s">
        <v>71</v>
      </c>
    </row>
    <row r="19" spans="1:70">
      <c r="A19" s="20" t="s">
        <v>72</v>
      </c>
      <c r="B19" s="480" t="s">
        <v>73</v>
      </c>
      <c r="C19" s="17" t="s">
        <v>70</v>
      </c>
      <c r="D19" s="331" t="s">
        <v>71</v>
      </c>
      <c r="E19" s="331" t="s">
        <v>71</v>
      </c>
      <c r="F19" s="331" t="s">
        <v>71</v>
      </c>
      <c r="G19" s="18" t="s">
        <v>71</v>
      </c>
      <c r="H19" s="18" t="s">
        <v>71</v>
      </c>
      <c r="I19" s="18" t="s">
        <v>71</v>
      </c>
      <c r="J19" s="18" t="s">
        <v>71</v>
      </c>
      <c r="K19" s="18" t="s">
        <v>71</v>
      </c>
      <c r="L19" s="18" t="s">
        <v>71</v>
      </c>
      <c r="M19" s="18" t="s">
        <v>71</v>
      </c>
      <c r="N19" s="331">
        <f t="shared" ref="N19:P23" si="15">N25</f>
        <v>0</v>
      </c>
      <c r="O19" s="19">
        <f t="shared" si="15"/>
        <v>0</v>
      </c>
      <c r="P19" s="19">
        <f t="shared" si="15"/>
        <v>0</v>
      </c>
      <c r="Q19" s="19">
        <f t="shared" ref="Q19:Q32" si="16">O19-N19</f>
        <v>0</v>
      </c>
      <c r="R19" s="19">
        <f t="shared" ref="R19:R32" si="17">O19-N19</f>
        <v>0</v>
      </c>
      <c r="S19" s="481">
        <f t="shared" ref="S19:S32" si="18">P19</f>
        <v>0</v>
      </c>
      <c r="T19" s="19" t="s">
        <v>71</v>
      </c>
      <c r="U19" s="19" t="s">
        <v>71</v>
      </c>
      <c r="V19" s="19" t="s">
        <v>71</v>
      </c>
      <c r="W19" s="19" t="s">
        <v>71</v>
      </c>
      <c r="X19" s="19" t="s">
        <v>71</v>
      </c>
      <c r="Y19" s="19" t="s">
        <v>71</v>
      </c>
      <c r="Z19" s="19" t="s">
        <v>71</v>
      </c>
      <c r="AA19" s="19" t="s">
        <v>71</v>
      </c>
      <c r="AB19" s="19" t="s">
        <v>71</v>
      </c>
      <c r="AC19" s="19" t="s">
        <v>71</v>
      </c>
      <c r="AD19" s="19">
        <f t="shared" si="2"/>
        <v>0</v>
      </c>
      <c r="AE19" s="19">
        <f t="shared" si="2"/>
        <v>0</v>
      </c>
      <c r="AF19" s="19">
        <f t="shared" si="2"/>
        <v>0</v>
      </c>
      <c r="AG19" s="19">
        <f t="shared" si="2"/>
        <v>0</v>
      </c>
      <c r="AH19" s="19">
        <f t="shared" si="2"/>
        <v>0</v>
      </c>
      <c r="AI19" s="19">
        <f t="shared" si="2"/>
        <v>0</v>
      </c>
      <c r="AJ19" s="19" t="s">
        <v>71</v>
      </c>
      <c r="AK19" s="19" t="s">
        <v>71</v>
      </c>
      <c r="AL19" s="19">
        <f t="shared" ref="AL19:AL23" si="19">AL25</f>
        <v>0</v>
      </c>
      <c r="AM19" s="19" t="s">
        <v>71</v>
      </c>
      <c r="AN19" s="19">
        <f t="shared" ref="AN19:AN23" si="20">AN25</f>
        <v>0</v>
      </c>
      <c r="AO19" s="19">
        <v>0</v>
      </c>
      <c r="AP19" s="19">
        <v>0</v>
      </c>
      <c r="AQ19" s="19">
        <f t="shared" ref="AQ19:AQ23" si="21">AQ25</f>
        <v>0</v>
      </c>
      <c r="AR19" s="19">
        <v>0</v>
      </c>
      <c r="AS19" s="19">
        <f t="shared" ref="AS19:AS23" si="22">AS25</f>
        <v>0</v>
      </c>
      <c r="AT19" s="19" t="s">
        <v>71</v>
      </c>
      <c r="AU19" s="19" t="s">
        <v>71</v>
      </c>
      <c r="AV19" s="19">
        <f t="shared" ref="AV19:AV23" si="23">AV25</f>
        <v>0</v>
      </c>
      <c r="AW19" s="19" t="s">
        <v>71</v>
      </c>
      <c r="AX19" s="19">
        <f t="shared" ref="AX19:AX23" si="24">AX25</f>
        <v>0</v>
      </c>
      <c r="AY19" s="19">
        <v>0</v>
      </c>
      <c r="AZ19" s="19">
        <v>0</v>
      </c>
      <c r="BA19" s="19">
        <f t="shared" ref="BA19:BA23" si="25">BA25</f>
        <v>0</v>
      </c>
      <c r="BB19" s="19">
        <v>0</v>
      </c>
      <c r="BC19" s="19" t="s">
        <v>71</v>
      </c>
      <c r="BD19" s="19" t="s">
        <v>71</v>
      </c>
      <c r="BE19" s="19" t="s">
        <v>71</v>
      </c>
      <c r="BF19" s="19" t="s">
        <v>71</v>
      </c>
      <c r="BG19" s="19" t="s">
        <v>71</v>
      </c>
      <c r="BH19" s="19">
        <f t="shared" ref="BH19:BH32" si="26">AD19+AN19+AX19</f>
        <v>0</v>
      </c>
      <c r="BI19" s="19">
        <f t="shared" si="13"/>
        <v>0</v>
      </c>
      <c r="BJ19" s="19">
        <f t="shared" si="13"/>
        <v>0</v>
      </c>
      <c r="BK19" s="19">
        <f t="shared" si="13"/>
        <v>0</v>
      </c>
      <c r="BL19" s="19">
        <f t="shared" si="14"/>
        <v>0</v>
      </c>
      <c r="BM19" s="19" t="s">
        <v>71</v>
      </c>
      <c r="BN19" s="19" t="s">
        <v>71</v>
      </c>
      <c r="BO19" s="19" t="s">
        <v>71</v>
      </c>
      <c r="BP19" s="19">
        <v>0</v>
      </c>
      <c r="BQ19" s="19" t="s">
        <v>71</v>
      </c>
      <c r="BR19" s="19" t="s">
        <v>71</v>
      </c>
    </row>
    <row r="20" spans="1:70" ht="63">
      <c r="A20" s="20" t="s">
        <v>74</v>
      </c>
      <c r="B20" s="480" t="s">
        <v>75</v>
      </c>
      <c r="C20" s="17" t="s">
        <v>70</v>
      </c>
      <c r="D20" s="331" t="s">
        <v>71</v>
      </c>
      <c r="E20" s="331" t="s">
        <v>71</v>
      </c>
      <c r="F20" s="331" t="s">
        <v>71</v>
      </c>
      <c r="G20" s="18" t="s">
        <v>71</v>
      </c>
      <c r="H20" s="18" t="s">
        <v>71</v>
      </c>
      <c r="I20" s="18" t="s">
        <v>71</v>
      </c>
      <c r="J20" s="18" t="s">
        <v>71</v>
      </c>
      <c r="K20" s="18" t="s">
        <v>71</v>
      </c>
      <c r="L20" s="18" t="s">
        <v>71</v>
      </c>
      <c r="M20" s="18" t="s">
        <v>71</v>
      </c>
      <c r="N20" s="331">
        <f t="shared" si="15"/>
        <v>0</v>
      </c>
      <c r="O20" s="19">
        <f t="shared" si="15"/>
        <v>0</v>
      </c>
      <c r="P20" s="19">
        <f t="shared" si="15"/>
        <v>0</v>
      </c>
      <c r="Q20" s="19">
        <f t="shared" si="16"/>
        <v>0</v>
      </c>
      <c r="R20" s="19">
        <f t="shared" si="17"/>
        <v>0</v>
      </c>
      <c r="S20" s="481">
        <f t="shared" si="18"/>
        <v>0</v>
      </c>
      <c r="T20" s="19" t="s">
        <v>71</v>
      </c>
      <c r="U20" s="19" t="s">
        <v>71</v>
      </c>
      <c r="V20" s="19" t="s">
        <v>71</v>
      </c>
      <c r="W20" s="19" t="s">
        <v>71</v>
      </c>
      <c r="X20" s="19" t="s">
        <v>71</v>
      </c>
      <c r="Y20" s="19" t="s">
        <v>71</v>
      </c>
      <c r="Z20" s="19" t="s">
        <v>71</v>
      </c>
      <c r="AA20" s="19" t="s">
        <v>71</v>
      </c>
      <c r="AB20" s="19" t="s">
        <v>71</v>
      </c>
      <c r="AC20" s="19" t="s">
        <v>71</v>
      </c>
      <c r="AD20" s="19">
        <f t="shared" si="2"/>
        <v>0</v>
      </c>
      <c r="AE20" s="19">
        <f t="shared" si="2"/>
        <v>0</v>
      </c>
      <c r="AF20" s="19">
        <f t="shared" si="2"/>
        <v>0</v>
      </c>
      <c r="AG20" s="19">
        <f t="shared" si="2"/>
        <v>0</v>
      </c>
      <c r="AH20" s="19">
        <f t="shared" si="2"/>
        <v>0</v>
      </c>
      <c r="AI20" s="19">
        <f t="shared" si="2"/>
        <v>0</v>
      </c>
      <c r="AJ20" s="19" t="s">
        <v>71</v>
      </c>
      <c r="AK20" s="19" t="s">
        <v>71</v>
      </c>
      <c r="AL20" s="19">
        <f t="shared" si="19"/>
        <v>0</v>
      </c>
      <c r="AM20" s="19" t="s">
        <v>71</v>
      </c>
      <c r="AN20" s="19">
        <f t="shared" si="20"/>
        <v>0</v>
      </c>
      <c r="AO20" s="19">
        <v>0</v>
      </c>
      <c r="AP20" s="19">
        <v>0</v>
      </c>
      <c r="AQ20" s="19">
        <f t="shared" si="21"/>
        <v>0</v>
      </c>
      <c r="AR20" s="19">
        <v>0</v>
      </c>
      <c r="AS20" s="19">
        <f t="shared" si="22"/>
        <v>0</v>
      </c>
      <c r="AT20" s="19" t="s">
        <v>71</v>
      </c>
      <c r="AU20" s="19" t="s">
        <v>71</v>
      </c>
      <c r="AV20" s="19">
        <f t="shared" si="23"/>
        <v>0</v>
      </c>
      <c r="AW20" s="19" t="s">
        <v>71</v>
      </c>
      <c r="AX20" s="19">
        <f t="shared" si="24"/>
        <v>0</v>
      </c>
      <c r="AY20" s="19">
        <v>0</v>
      </c>
      <c r="AZ20" s="19">
        <v>0</v>
      </c>
      <c r="BA20" s="19">
        <f t="shared" si="25"/>
        <v>0</v>
      </c>
      <c r="BB20" s="19">
        <v>0</v>
      </c>
      <c r="BC20" s="19" t="s">
        <v>71</v>
      </c>
      <c r="BD20" s="19" t="s">
        <v>71</v>
      </c>
      <c r="BE20" s="19" t="s">
        <v>71</v>
      </c>
      <c r="BF20" s="19" t="s">
        <v>71</v>
      </c>
      <c r="BG20" s="19" t="s">
        <v>71</v>
      </c>
      <c r="BH20" s="19">
        <f t="shared" si="26"/>
        <v>0</v>
      </c>
      <c r="BI20" s="19">
        <f t="shared" si="13"/>
        <v>0</v>
      </c>
      <c r="BJ20" s="19">
        <f t="shared" si="13"/>
        <v>0</v>
      </c>
      <c r="BK20" s="19">
        <f t="shared" si="13"/>
        <v>0</v>
      </c>
      <c r="BL20" s="19">
        <f t="shared" si="14"/>
        <v>0</v>
      </c>
      <c r="BM20" s="19" t="s">
        <v>71</v>
      </c>
      <c r="BN20" s="19" t="s">
        <v>71</v>
      </c>
      <c r="BO20" s="19" t="s">
        <v>71</v>
      </c>
      <c r="BP20" s="19">
        <v>0</v>
      </c>
      <c r="BQ20" s="19" t="s">
        <v>71</v>
      </c>
      <c r="BR20" s="19" t="s">
        <v>71</v>
      </c>
    </row>
    <row r="21" spans="1:70" ht="47.25">
      <c r="A21" s="20" t="s">
        <v>76</v>
      </c>
      <c r="B21" s="480" t="s">
        <v>77</v>
      </c>
      <c r="C21" s="17" t="s">
        <v>70</v>
      </c>
      <c r="D21" s="331" t="s">
        <v>71</v>
      </c>
      <c r="E21" s="331" t="s">
        <v>71</v>
      </c>
      <c r="F21" s="331" t="s">
        <v>71</v>
      </c>
      <c r="G21" s="18" t="s">
        <v>71</v>
      </c>
      <c r="H21" s="18" t="s">
        <v>71</v>
      </c>
      <c r="I21" s="18" t="s">
        <v>71</v>
      </c>
      <c r="J21" s="18" t="s">
        <v>71</v>
      </c>
      <c r="K21" s="18" t="s">
        <v>71</v>
      </c>
      <c r="L21" s="18" t="s">
        <v>71</v>
      </c>
      <c r="M21" s="18" t="s">
        <v>71</v>
      </c>
      <c r="N21" s="331">
        <f t="shared" si="15"/>
        <v>0</v>
      </c>
      <c r="O21" s="19">
        <f t="shared" si="15"/>
        <v>0</v>
      </c>
      <c r="P21" s="19">
        <f t="shared" si="15"/>
        <v>0</v>
      </c>
      <c r="Q21" s="19">
        <f t="shared" si="16"/>
        <v>0</v>
      </c>
      <c r="R21" s="19">
        <f t="shared" si="17"/>
        <v>0</v>
      </c>
      <c r="S21" s="481">
        <f t="shared" si="18"/>
        <v>0</v>
      </c>
      <c r="T21" s="19" t="s">
        <v>71</v>
      </c>
      <c r="U21" s="19" t="s">
        <v>71</v>
      </c>
      <c r="V21" s="19" t="s">
        <v>71</v>
      </c>
      <c r="W21" s="19" t="s">
        <v>71</v>
      </c>
      <c r="X21" s="19" t="s">
        <v>71</v>
      </c>
      <c r="Y21" s="19" t="s">
        <v>71</v>
      </c>
      <c r="Z21" s="19" t="s">
        <v>71</v>
      </c>
      <c r="AA21" s="19" t="s">
        <v>71</v>
      </c>
      <c r="AB21" s="19" t="s">
        <v>71</v>
      </c>
      <c r="AC21" s="19" t="s">
        <v>71</v>
      </c>
      <c r="AD21" s="19">
        <f t="shared" si="2"/>
        <v>0</v>
      </c>
      <c r="AE21" s="19">
        <f t="shared" si="2"/>
        <v>0</v>
      </c>
      <c r="AF21" s="19">
        <f t="shared" si="2"/>
        <v>0</v>
      </c>
      <c r="AG21" s="19">
        <f t="shared" si="2"/>
        <v>0</v>
      </c>
      <c r="AH21" s="19">
        <f t="shared" si="2"/>
        <v>0</v>
      </c>
      <c r="AI21" s="19">
        <f t="shared" si="2"/>
        <v>0</v>
      </c>
      <c r="AJ21" s="19" t="s">
        <v>71</v>
      </c>
      <c r="AK21" s="19" t="s">
        <v>71</v>
      </c>
      <c r="AL21" s="19">
        <f t="shared" si="19"/>
        <v>0</v>
      </c>
      <c r="AM21" s="19" t="s">
        <v>71</v>
      </c>
      <c r="AN21" s="19">
        <f t="shared" si="20"/>
        <v>0</v>
      </c>
      <c r="AO21" s="19">
        <v>0</v>
      </c>
      <c r="AP21" s="19">
        <v>0</v>
      </c>
      <c r="AQ21" s="19">
        <f t="shared" si="21"/>
        <v>0</v>
      </c>
      <c r="AR21" s="19">
        <v>0</v>
      </c>
      <c r="AS21" s="19">
        <f t="shared" si="22"/>
        <v>0</v>
      </c>
      <c r="AT21" s="19" t="s">
        <v>71</v>
      </c>
      <c r="AU21" s="19" t="s">
        <v>71</v>
      </c>
      <c r="AV21" s="19">
        <f t="shared" si="23"/>
        <v>0</v>
      </c>
      <c r="AW21" s="19" t="s">
        <v>71</v>
      </c>
      <c r="AX21" s="19">
        <f t="shared" si="24"/>
        <v>0</v>
      </c>
      <c r="AY21" s="19">
        <v>0</v>
      </c>
      <c r="AZ21" s="19">
        <v>0</v>
      </c>
      <c r="BA21" s="19">
        <f t="shared" si="25"/>
        <v>0</v>
      </c>
      <c r="BB21" s="19">
        <v>0</v>
      </c>
      <c r="BC21" s="19" t="s">
        <v>71</v>
      </c>
      <c r="BD21" s="19" t="s">
        <v>71</v>
      </c>
      <c r="BE21" s="19" t="s">
        <v>71</v>
      </c>
      <c r="BF21" s="19" t="s">
        <v>71</v>
      </c>
      <c r="BG21" s="19" t="s">
        <v>71</v>
      </c>
      <c r="BH21" s="19">
        <f t="shared" si="26"/>
        <v>0</v>
      </c>
      <c r="BI21" s="19">
        <f t="shared" si="13"/>
        <v>0</v>
      </c>
      <c r="BJ21" s="19">
        <f t="shared" si="13"/>
        <v>0</v>
      </c>
      <c r="BK21" s="19">
        <f t="shared" si="13"/>
        <v>0</v>
      </c>
      <c r="BL21" s="19">
        <f t="shared" si="14"/>
        <v>0</v>
      </c>
      <c r="BM21" s="19" t="s">
        <v>71</v>
      </c>
      <c r="BN21" s="19" t="s">
        <v>71</v>
      </c>
      <c r="BO21" s="19" t="s">
        <v>71</v>
      </c>
      <c r="BP21" s="19">
        <v>0</v>
      </c>
      <c r="BQ21" s="19" t="s">
        <v>71</v>
      </c>
      <c r="BR21" s="19" t="s">
        <v>71</v>
      </c>
    </row>
    <row r="22" spans="1:70" ht="78.75">
      <c r="A22" s="20" t="s">
        <v>78</v>
      </c>
      <c r="B22" s="480" t="s">
        <v>79</v>
      </c>
      <c r="C22" s="17" t="s">
        <v>70</v>
      </c>
      <c r="D22" s="331" t="s">
        <v>71</v>
      </c>
      <c r="E22" s="331" t="s">
        <v>71</v>
      </c>
      <c r="F22" s="331" t="s">
        <v>71</v>
      </c>
      <c r="G22" s="18" t="s">
        <v>71</v>
      </c>
      <c r="H22" s="18" t="s">
        <v>71</v>
      </c>
      <c r="I22" s="18" t="s">
        <v>71</v>
      </c>
      <c r="J22" s="18" t="s">
        <v>71</v>
      </c>
      <c r="K22" s="18" t="s">
        <v>71</v>
      </c>
      <c r="L22" s="18" t="s">
        <v>71</v>
      </c>
      <c r="M22" s="18" t="s">
        <v>71</v>
      </c>
      <c r="N22" s="331">
        <f t="shared" si="15"/>
        <v>0</v>
      </c>
      <c r="O22" s="19">
        <f t="shared" si="15"/>
        <v>0</v>
      </c>
      <c r="P22" s="19">
        <f t="shared" si="15"/>
        <v>0</v>
      </c>
      <c r="Q22" s="19">
        <f t="shared" si="16"/>
        <v>0</v>
      </c>
      <c r="R22" s="19">
        <f t="shared" si="17"/>
        <v>0</v>
      </c>
      <c r="S22" s="481">
        <f t="shared" si="18"/>
        <v>0</v>
      </c>
      <c r="T22" s="19" t="s">
        <v>71</v>
      </c>
      <c r="U22" s="19" t="s">
        <v>71</v>
      </c>
      <c r="V22" s="19" t="s">
        <v>71</v>
      </c>
      <c r="W22" s="19" t="s">
        <v>71</v>
      </c>
      <c r="X22" s="19" t="s">
        <v>71</v>
      </c>
      <c r="Y22" s="19" t="s">
        <v>71</v>
      </c>
      <c r="Z22" s="19" t="s">
        <v>71</v>
      </c>
      <c r="AA22" s="19" t="s">
        <v>71</v>
      </c>
      <c r="AB22" s="19" t="s">
        <v>71</v>
      </c>
      <c r="AC22" s="19" t="s">
        <v>71</v>
      </c>
      <c r="AD22" s="19">
        <f t="shared" si="2"/>
        <v>0</v>
      </c>
      <c r="AE22" s="19">
        <f t="shared" si="2"/>
        <v>0</v>
      </c>
      <c r="AF22" s="19">
        <f t="shared" si="2"/>
        <v>0</v>
      </c>
      <c r="AG22" s="19">
        <f t="shared" si="2"/>
        <v>0</v>
      </c>
      <c r="AH22" s="19">
        <f t="shared" si="2"/>
        <v>0</v>
      </c>
      <c r="AI22" s="19">
        <f t="shared" si="2"/>
        <v>0</v>
      </c>
      <c r="AJ22" s="19" t="s">
        <v>71</v>
      </c>
      <c r="AK22" s="19" t="s">
        <v>71</v>
      </c>
      <c r="AL22" s="19">
        <f t="shared" si="19"/>
        <v>0</v>
      </c>
      <c r="AM22" s="19" t="s">
        <v>71</v>
      </c>
      <c r="AN22" s="19">
        <f t="shared" si="20"/>
        <v>0</v>
      </c>
      <c r="AO22" s="19">
        <v>0</v>
      </c>
      <c r="AP22" s="19">
        <v>0</v>
      </c>
      <c r="AQ22" s="19">
        <f t="shared" si="21"/>
        <v>0</v>
      </c>
      <c r="AR22" s="19">
        <v>0</v>
      </c>
      <c r="AS22" s="19">
        <f t="shared" si="22"/>
        <v>0</v>
      </c>
      <c r="AT22" s="19" t="s">
        <v>71</v>
      </c>
      <c r="AU22" s="19" t="s">
        <v>71</v>
      </c>
      <c r="AV22" s="19">
        <f t="shared" si="23"/>
        <v>0</v>
      </c>
      <c r="AW22" s="19" t="s">
        <v>71</v>
      </c>
      <c r="AX22" s="19">
        <f t="shared" si="24"/>
        <v>0</v>
      </c>
      <c r="AY22" s="19">
        <v>0</v>
      </c>
      <c r="AZ22" s="19">
        <v>0</v>
      </c>
      <c r="BA22" s="19">
        <f t="shared" si="25"/>
        <v>0</v>
      </c>
      <c r="BB22" s="19">
        <v>0</v>
      </c>
      <c r="BC22" s="19">
        <f t="shared" ref="BC22:BC23" si="27">BC28</f>
        <v>0</v>
      </c>
      <c r="BD22" s="19" t="s">
        <v>71</v>
      </c>
      <c r="BE22" s="19" t="s">
        <v>71</v>
      </c>
      <c r="BF22" s="19">
        <f t="shared" ref="BF22:BF23" si="28">BF28</f>
        <v>0</v>
      </c>
      <c r="BG22" s="19" t="s">
        <v>71</v>
      </c>
      <c r="BH22" s="19">
        <f t="shared" si="26"/>
        <v>0</v>
      </c>
      <c r="BI22" s="19">
        <f t="shared" si="13"/>
        <v>0</v>
      </c>
      <c r="BJ22" s="19">
        <f t="shared" si="13"/>
        <v>0</v>
      </c>
      <c r="BK22" s="19">
        <f t="shared" si="13"/>
        <v>0</v>
      </c>
      <c r="BL22" s="19">
        <f t="shared" si="14"/>
        <v>0</v>
      </c>
      <c r="BM22" s="19" t="s">
        <v>71</v>
      </c>
      <c r="BN22" s="19" t="s">
        <v>71</v>
      </c>
      <c r="BO22" s="19" t="s">
        <v>71</v>
      </c>
      <c r="BP22" s="19">
        <f t="shared" ref="BP22:BP32" si="29">AL22+AV22+BF22</f>
        <v>0</v>
      </c>
      <c r="BQ22" s="19" t="s">
        <v>71</v>
      </c>
      <c r="BR22" s="19" t="s">
        <v>71</v>
      </c>
    </row>
    <row r="23" spans="1:70" ht="47.25">
      <c r="A23" s="20" t="s">
        <v>80</v>
      </c>
      <c r="B23" s="480" t="s">
        <v>81</v>
      </c>
      <c r="C23" s="17" t="s">
        <v>70</v>
      </c>
      <c r="D23" s="331" t="s">
        <v>71</v>
      </c>
      <c r="E23" s="331">
        <f>E30</f>
        <v>2019</v>
      </c>
      <c r="F23" s="331">
        <f>F31</f>
        <v>2021</v>
      </c>
      <c r="G23" s="482">
        <f>F23</f>
        <v>2021</v>
      </c>
      <c r="H23" s="18" t="s">
        <v>71</v>
      </c>
      <c r="I23" s="18" t="s">
        <v>71</v>
      </c>
      <c r="J23" s="18" t="s">
        <v>71</v>
      </c>
      <c r="K23" s="18" t="s">
        <v>71</v>
      </c>
      <c r="L23" s="18" t="s">
        <v>71</v>
      </c>
      <c r="M23" s="18" t="s">
        <v>71</v>
      </c>
      <c r="N23" s="331">
        <f t="shared" si="15"/>
        <v>0</v>
      </c>
      <c r="O23" s="19">
        <f t="shared" si="15"/>
        <v>44.110523999999998</v>
      </c>
      <c r="P23" s="481">
        <f>BP23</f>
        <v>44.85508222</v>
      </c>
      <c r="Q23" s="19">
        <f t="shared" si="16"/>
        <v>44.110523999999998</v>
      </c>
      <c r="R23" s="19">
        <f t="shared" si="17"/>
        <v>44.110523999999998</v>
      </c>
      <c r="S23" s="481">
        <f t="shared" si="18"/>
        <v>44.85508222</v>
      </c>
      <c r="T23" s="19" t="s">
        <v>71</v>
      </c>
      <c r="U23" s="19" t="s">
        <v>71</v>
      </c>
      <c r="V23" s="19" t="s">
        <v>71</v>
      </c>
      <c r="W23" s="19" t="s">
        <v>71</v>
      </c>
      <c r="X23" s="19" t="s">
        <v>71</v>
      </c>
      <c r="Y23" s="19" t="s">
        <v>71</v>
      </c>
      <c r="Z23" s="19" t="s">
        <v>71</v>
      </c>
      <c r="AA23" s="19" t="s">
        <v>71</v>
      </c>
      <c r="AB23" s="19" t="s">
        <v>71</v>
      </c>
      <c r="AC23" s="19" t="s">
        <v>71</v>
      </c>
      <c r="AD23" s="19">
        <f t="shared" si="2"/>
        <v>6.589067</v>
      </c>
      <c r="AE23" s="19">
        <f t="shared" si="2"/>
        <v>0</v>
      </c>
      <c r="AF23" s="19">
        <f t="shared" si="2"/>
        <v>0</v>
      </c>
      <c r="AG23" s="19">
        <f t="shared" si="2"/>
        <v>6.589067</v>
      </c>
      <c r="AH23" s="19">
        <f t="shared" si="2"/>
        <v>0</v>
      </c>
      <c r="AI23" s="19">
        <f t="shared" si="2"/>
        <v>9.2928059999999988</v>
      </c>
      <c r="AJ23" s="19" t="s">
        <v>71</v>
      </c>
      <c r="AK23" s="19" t="s">
        <v>71</v>
      </c>
      <c r="AL23" s="19">
        <f t="shared" si="19"/>
        <v>9.2928059999999988</v>
      </c>
      <c r="AM23" s="19" t="s">
        <v>71</v>
      </c>
      <c r="AN23" s="19">
        <f t="shared" si="20"/>
        <v>14.777398999999999</v>
      </c>
      <c r="AO23" s="19">
        <v>0</v>
      </c>
      <c r="AP23" s="19">
        <v>0</v>
      </c>
      <c r="AQ23" s="19">
        <f t="shared" si="21"/>
        <v>14.777398999999999</v>
      </c>
      <c r="AR23" s="19">
        <v>0</v>
      </c>
      <c r="AS23" s="19">
        <f t="shared" si="22"/>
        <v>13.76227622</v>
      </c>
      <c r="AT23" s="19" t="s">
        <v>71</v>
      </c>
      <c r="AU23" s="19" t="s">
        <v>71</v>
      </c>
      <c r="AV23" s="19">
        <f t="shared" si="23"/>
        <v>13.76227622</v>
      </c>
      <c r="AW23" s="19" t="s">
        <v>71</v>
      </c>
      <c r="AX23" s="19">
        <f t="shared" si="24"/>
        <v>22.739094999999999</v>
      </c>
      <c r="AY23" s="19">
        <v>0</v>
      </c>
      <c r="AZ23" s="19">
        <v>0</v>
      </c>
      <c r="BA23" s="19">
        <f t="shared" si="25"/>
        <v>22.739094999999999</v>
      </c>
      <c r="BB23" s="19">
        <v>0</v>
      </c>
      <c r="BC23" s="19">
        <f t="shared" si="27"/>
        <v>21.8</v>
      </c>
      <c r="BD23" s="19" t="s">
        <v>71</v>
      </c>
      <c r="BE23" s="19" t="s">
        <v>71</v>
      </c>
      <c r="BF23" s="19">
        <f t="shared" si="28"/>
        <v>21.8</v>
      </c>
      <c r="BG23" s="19" t="s">
        <v>71</v>
      </c>
      <c r="BH23" s="19">
        <f t="shared" si="26"/>
        <v>44.105560999999994</v>
      </c>
      <c r="BI23" s="19">
        <f t="shared" si="13"/>
        <v>0</v>
      </c>
      <c r="BJ23" s="19">
        <f t="shared" si="13"/>
        <v>0</v>
      </c>
      <c r="BK23" s="19">
        <f t="shared" si="13"/>
        <v>44.105560999999994</v>
      </c>
      <c r="BL23" s="19">
        <f t="shared" si="14"/>
        <v>0</v>
      </c>
      <c r="BM23" s="19" t="s">
        <v>71</v>
      </c>
      <c r="BN23" s="19" t="s">
        <v>71</v>
      </c>
      <c r="BO23" s="19" t="s">
        <v>71</v>
      </c>
      <c r="BP23" s="481">
        <f t="shared" si="29"/>
        <v>44.85508222</v>
      </c>
      <c r="BQ23" s="19" t="s">
        <v>71</v>
      </c>
      <c r="BR23" s="19" t="s">
        <v>71</v>
      </c>
    </row>
    <row r="24" spans="1:70">
      <c r="A24" s="483" t="s">
        <v>82</v>
      </c>
      <c r="B24" s="484" t="s">
        <v>83</v>
      </c>
      <c r="C24" s="17" t="s">
        <v>70</v>
      </c>
      <c r="D24" s="331" t="s">
        <v>71</v>
      </c>
      <c r="E24" s="331">
        <f>E23</f>
        <v>2019</v>
      </c>
      <c r="F24" s="331">
        <f>F23</f>
        <v>2021</v>
      </c>
      <c r="G24" s="482">
        <f t="shared" ref="G24:G32" si="30">F24</f>
        <v>2021</v>
      </c>
      <c r="H24" s="18" t="s">
        <v>71</v>
      </c>
      <c r="I24" s="18" t="s">
        <v>71</v>
      </c>
      <c r="J24" s="18" t="s">
        <v>71</v>
      </c>
      <c r="K24" s="18" t="s">
        <v>71</v>
      </c>
      <c r="L24" s="18" t="s">
        <v>71</v>
      </c>
      <c r="M24" s="18" t="s">
        <v>71</v>
      </c>
      <c r="N24" s="331">
        <v>0</v>
      </c>
      <c r="O24" s="19">
        <f>O25+O26+O27+O28+O29</f>
        <v>44.110523999999998</v>
      </c>
      <c r="P24" s="481">
        <f>P25+P26+P27+P28+P29</f>
        <v>44.85508222</v>
      </c>
      <c r="Q24" s="19">
        <f t="shared" si="16"/>
        <v>44.110523999999998</v>
      </c>
      <c r="R24" s="19">
        <f t="shared" si="17"/>
        <v>44.110523999999998</v>
      </c>
      <c r="S24" s="481">
        <f t="shared" si="18"/>
        <v>44.85508222</v>
      </c>
      <c r="T24" s="19" t="s">
        <v>71</v>
      </c>
      <c r="U24" s="19" t="s">
        <v>71</v>
      </c>
      <c r="V24" s="19" t="s">
        <v>71</v>
      </c>
      <c r="W24" s="19" t="s">
        <v>71</v>
      </c>
      <c r="X24" s="19" t="s">
        <v>71</v>
      </c>
      <c r="Y24" s="19" t="s">
        <v>71</v>
      </c>
      <c r="Z24" s="19" t="s">
        <v>71</v>
      </c>
      <c r="AA24" s="19" t="s">
        <v>71</v>
      </c>
      <c r="AB24" s="19" t="s">
        <v>71</v>
      </c>
      <c r="AC24" s="19" t="s">
        <v>71</v>
      </c>
      <c r="AD24" s="19">
        <f>AD25+AD26+AD27+AD28+AD29</f>
        <v>6.589067</v>
      </c>
      <c r="AE24" s="19">
        <f t="shared" si="2"/>
        <v>0</v>
      </c>
      <c r="AF24" s="19">
        <f t="shared" si="2"/>
        <v>0</v>
      </c>
      <c r="AG24" s="19">
        <f>AG25+AG26+AG27+AG28+AG29</f>
        <v>6.589067</v>
      </c>
      <c r="AH24" s="19">
        <f t="shared" si="2"/>
        <v>0</v>
      </c>
      <c r="AI24" s="19">
        <f>AI25+AI26+AI27+AI28+AI29</f>
        <v>9.2928059999999988</v>
      </c>
      <c r="AJ24" s="19" t="s">
        <v>71</v>
      </c>
      <c r="AK24" s="19" t="s">
        <v>71</v>
      </c>
      <c r="AL24" s="19">
        <f>AL25+AL26+AL27+AL28+AL29</f>
        <v>9.2928059999999988</v>
      </c>
      <c r="AM24" s="19" t="s">
        <v>71</v>
      </c>
      <c r="AN24" s="19">
        <f>AN25+AN26+AN27+AN28+AN29</f>
        <v>14.777398999999999</v>
      </c>
      <c r="AO24" s="19">
        <v>0</v>
      </c>
      <c r="AP24" s="19">
        <v>0</v>
      </c>
      <c r="AQ24" s="19">
        <f>AQ25+AQ26+AQ27+AQ28+AQ29</f>
        <v>14.777398999999999</v>
      </c>
      <c r="AR24" s="19">
        <v>0</v>
      </c>
      <c r="AS24" s="19">
        <f>AS25+AS26+AS27+AS28+AS29</f>
        <v>13.76227622</v>
      </c>
      <c r="AT24" s="19" t="s">
        <v>71</v>
      </c>
      <c r="AU24" s="19" t="s">
        <v>71</v>
      </c>
      <c r="AV24" s="19">
        <f>AV25+AV26+AV27+AV28+AV29</f>
        <v>13.76227622</v>
      </c>
      <c r="AW24" s="19" t="s">
        <v>71</v>
      </c>
      <c r="AX24" s="19">
        <f>AX25+AX26+AX27+AX28+AX29</f>
        <v>22.739094999999999</v>
      </c>
      <c r="AY24" s="19">
        <v>0</v>
      </c>
      <c r="AZ24" s="19">
        <v>0</v>
      </c>
      <c r="BA24" s="19">
        <f>BA25+BA26+BA27+BA28+BA29</f>
        <v>22.739094999999999</v>
      </c>
      <c r="BB24" s="19">
        <v>0</v>
      </c>
      <c r="BC24" s="19">
        <f>BC25+BC26+BC27+BC28+BC29</f>
        <v>21.8</v>
      </c>
      <c r="BD24" s="19" t="s">
        <v>71</v>
      </c>
      <c r="BE24" s="19" t="s">
        <v>71</v>
      </c>
      <c r="BF24" s="19">
        <f>BF25+BF26+BF27+BF28+BF29</f>
        <v>21.8</v>
      </c>
      <c r="BG24" s="19" t="s">
        <v>71</v>
      </c>
      <c r="BH24" s="19">
        <f t="shared" si="26"/>
        <v>44.105560999999994</v>
      </c>
      <c r="BI24" s="19">
        <f t="shared" si="13"/>
        <v>0</v>
      </c>
      <c r="BJ24" s="19">
        <f t="shared" si="13"/>
        <v>0</v>
      </c>
      <c r="BK24" s="19">
        <f t="shared" si="13"/>
        <v>44.105560999999994</v>
      </c>
      <c r="BL24" s="19">
        <f t="shared" si="14"/>
        <v>0</v>
      </c>
      <c r="BM24" s="19" t="s">
        <v>71</v>
      </c>
      <c r="BN24" s="19" t="s">
        <v>71</v>
      </c>
      <c r="BO24" s="19" t="s">
        <v>71</v>
      </c>
      <c r="BP24" s="481">
        <f t="shared" si="29"/>
        <v>44.85508222</v>
      </c>
      <c r="BQ24" s="19" t="s">
        <v>71</v>
      </c>
      <c r="BR24" s="19" t="s">
        <v>71</v>
      </c>
    </row>
    <row r="25" spans="1:70">
      <c r="A25" s="20" t="s">
        <v>84</v>
      </c>
      <c r="B25" s="480" t="s">
        <v>73</v>
      </c>
      <c r="C25" s="17" t="s">
        <v>70</v>
      </c>
      <c r="D25" s="331" t="s">
        <v>71</v>
      </c>
      <c r="E25" s="331"/>
      <c r="F25" s="331"/>
      <c r="G25" s="482">
        <f t="shared" si="30"/>
        <v>0</v>
      </c>
      <c r="H25" s="18" t="s">
        <v>71</v>
      </c>
      <c r="I25" s="18" t="s">
        <v>71</v>
      </c>
      <c r="J25" s="18" t="s">
        <v>71</v>
      </c>
      <c r="K25" s="18" t="s">
        <v>71</v>
      </c>
      <c r="L25" s="18" t="s">
        <v>71</v>
      </c>
      <c r="M25" s="18" t="s">
        <v>71</v>
      </c>
      <c r="N25" s="331">
        <v>0</v>
      </c>
      <c r="O25" s="19">
        <v>0</v>
      </c>
      <c r="P25" s="481">
        <v>0</v>
      </c>
      <c r="Q25" s="19">
        <f t="shared" si="16"/>
        <v>0</v>
      </c>
      <c r="R25" s="19">
        <f t="shared" si="17"/>
        <v>0</v>
      </c>
      <c r="S25" s="481">
        <f t="shared" si="18"/>
        <v>0</v>
      </c>
      <c r="T25" s="19" t="s">
        <v>71</v>
      </c>
      <c r="U25" s="19" t="s">
        <v>71</v>
      </c>
      <c r="V25" s="19" t="s">
        <v>71</v>
      </c>
      <c r="W25" s="19" t="s">
        <v>71</v>
      </c>
      <c r="X25" s="19" t="s">
        <v>71</v>
      </c>
      <c r="Y25" s="19" t="s">
        <v>71</v>
      </c>
      <c r="Z25" s="19" t="s">
        <v>71</v>
      </c>
      <c r="AA25" s="19" t="s">
        <v>71</v>
      </c>
      <c r="AB25" s="19" t="s">
        <v>71</v>
      </c>
      <c r="AC25" s="19" t="s">
        <v>71</v>
      </c>
      <c r="AD25" s="19">
        <v>0</v>
      </c>
      <c r="AE25" s="19">
        <f t="shared" si="2"/>
        <v>0</v>
      </c>
      <c r="AF25" s="19">
        <f t="shared" si="2"/>
        <v>0</v>
      </c>
      <c r="AG25" s="19">
        <v>0</v>
      </c>
      <c r="AH25" s="19">
        <f t="shared" si="2"/>
        <v>0</v>
      </c>
      <c r="AI25" s="19">
        <v>0</v>
      </c>
      <c r="AJ25" s="19" t="s">
        <v>71</v>
      </c>
      <c r="AK25" s="19" t="s">
        <v>71</v>
      </c>
      <c r="AL25" s="19">
        <v>0</v>
      </c>
      <c r="AM25" s="19" t="s">
        <v>71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 t="s">
        <v>71</v>
      </c>
      <c r="AU25" s="19" t="s">
        <v>71</v>
      </c>
      <c r="AV25" s="19">
        <v>0</v>
      </c>
      <c r="AW25" s="19" t="s">
        <v>71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 t="s">
        <v>71</v>
      </c>
      <c r="BE25" s="19" t="s">
        <v>71</v>
      </c>
      <c r="BF25" s="19">
        <v>0</v>
      </c>
      <c r="BG25" s="19" t="s">
        <v>71</v>
      </c>
      <c r="BH25" s="19">
        <f t="shared" si="26"/>
        <v>0</v>
      </c>
      <c r="BI25" s="19">
        <f t="shared" si="13"/>
        <v>0</v>
      </c>
      <c r="BJ25" s="19">
        <f t="shared" si="13"/>
        <v>0</v>
      </c>
      <c r="BK25" s="19">
        <f t="shared" si="13"/>
        <v>0</v>
      </c>
      <c r="BL25" s="19">
        <f t="shared" si="14"/>
        <v>0</v>
      </c>
      <c r="BM25" s="19" t="s">
        <v>71</v>
      </c>
      <c r="BN25" s="19" t="s">
        <v>71</v>
      </c>
      <c r="BO25" s="19" t="s">
        <v>71</v>
      </c>
      <c r="BP25" s="19">
        <f t="shared" si="29"/>
        <v>0</v>
      </c>
      <c r="BQ25" s="19" t="s">
        <v>71</v>
      </c>
      <c r="BR25" s="19" t="s">
        <v>71</v>
      </c>
    </row>
    <row r="26" spans="1:70" ht="63">
      <c r="A26" s="20" t="s">
        <v>85</v>
      </c>
      <c r="B26" s="480" t="s">
        <v>75</v>
      </c>
      <c r="C26" s="17" t="s">
        <v>70</v>
      </c>
      <c r="D26" s="331" t="s">
        <v>71</v>
      </c>
      <c r="E26" s="331" t="s">
        <v>71</v>
      </c>
      <c r="F26" s="331" t="s">
        <v>71</v>
      </c>
      <c r="G26" s="482" t="str">
        <f t="shared" si="30"/>
        <v>нд</v>
      </c>
      <c r="H26" s="18" t="s">
        <v>71</v>
      </c>
      <c r="I26" s="18" t="s">
        <v>71</v>
      </c>
      <c r="J26" s="18" t="s">
        <v>71</v>
      </c>
      <c r="K26" s="18" t="s">
        <v>71</v>
      </c>
      <c r="L26" s="18" t="s">
        <v>71</v>
      </c>
      <c r="M26" s="18" t="s">
        <v>71</v>
      </c>
      <c r="N26" s="331">
        <v>0</v>
      </c>
      <c r="O26" s="19">
        <v>0</v>
      </c>
      <c r="P26" s="481">
        <v>0</v>
      </c>
      <c r="Q26" s="19">
        <f t="shared" si="16"/>
        <v>0</v>
      </c>
      <c r="R26" s="19">
        <f t="shared" si="17"/>
        <v>0</v>
      </c>
      <c r="S26" s="481">
        <f t="shared" si="18"/>
        <v>0</v>
      </c>
      <c r="T26" s="19" t="s">
        <v>71</v>
      </c>
      <c r="U26" s="19" t="s">
        <v>71</v>
      </c>
      <c r="V26" s="19" t="s">
        <v>71</v>
      </c>
      <c r="W26" s="19" t="s">
        <v>71</v>
      </c>
      <c r="X26" s="19" t="s">
        <v>71</v>
      </c>
      <c r="Y26" s="19" t="s">
        <v>71</v>
      </c>
      <c r="Z26" s="19" t="s">
        <v>71</v>
      </c>
      <c r="AA26" s="19" t="s">
        <v>71</v>
      </c>
      <c r="AB26" s="19" t="s">
        <v>71</v>
      </c>
      <c r="AC26" s="19" t="s">
        <v>71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 t="s">
        <v>71</v>
      </c>
      <c r="AK26" s="19" t="s">
        <v>71</v>
      </c>
      <c r="AL26" s="19">
        <v>0</v>
      </c>
      <c r="AM26" s="19" t="s">
        <v>71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 t="s">
        <v>71</v>
      </c>
      <c r="AU26" s="19" t="s">
        <v>71</v>
      </c>
      <c r="AV26" s="19">
        <v>0</v>
      </c>
      <c r="AW26" s="19" t="s">
        <v>71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 t="s">
        <v>71</v>
      </c>
      <c r="BE26" s="19" t="s">
        <v>71</v>
      </c>
      <c r="BF26" s="19">
        <v>0</v>
      </c>
      <c r="BG26" s="19" t="s">
        <v>71</v>
      </c>
      <c r="BH26" s="19">
        <f t="shared" si="26"/>
        <v>0</v>
      </c>
      <c r="BI26" s="19">
        <f t="shared" si="13"/>
        <v>0</v>
      </c>
      <c r="BJ26" s="19">
        <f t="shared" si="13"/>
        <v>0</v>
      </c>
      <c r="BK26" s="19">
        <f t="shared" si="13"/>
        <v>0</v>
      </c>
      <c r="BL26" s="19">
        <f t="shared" si="14"/>
        <v>0</v>
      </c>
      <c r="BM26" s="19" t="s">
        <v>71</v>
      </c>
      <c r="BN26" s="19" t="s">
        <v>71</v>
      </c>
      <c r="BO26" s="19" t="s">
        <v>71</v>
      </c>
      <c r="BP26" s="19">
        <f t="shared" si="29"/>
        <v>0</v>
      </c>
      <c r="BQ26" s="19" t="s">
        <v>71</v>
      </c>
      <c r="BR26" s="19" t="s">
        <v>71</v>
      </c>
    </row>
    <row r="27" spans="1:70" ht="47.25">
      <c r="A27" s="20" t="s">
        <v>86</v>
      </c>
      <c r="B27" s="480" t="s">
        <v>77</v>
      </c>
      <c r="C27" s="17" t="s">
        <v>70</v>
      </c>
      <c r="D27" s="331" t="s">
        <v>71</v>
      </c>
      <c r="E27" s="331" t="s">
        <v>71</v>
      </c>
      <c r="F27" s="331" t="s">
        <v>71</v>
      </c>
      <c r="G27" s="482" t="str">
        <f t="shared" si="30"/>
        <v>нд</v>
      </c>
      <c r="H27" s="18" t="s">
        <v>71</v>
      </c>
      <c r="I27" s="18" t="s">
        <v>71</v>
      </c>
      <c r="J27" s="18" t="s">
        <v>71</v>
      </c>
      <c r="K27" s="18" t="s">
        <v>71</v>
      </c>
      <c r="L27" s="18" t="s">
        <v>71</v>
      </c>
      <c r="M27" s="18" t="s">
        <v>71</v>
      </c>
      <c r="N27" s="331">
        <v>0</v>
      </c>
      <c r="O27" s="19">
        <v>0</v>
      </c>
      <c r="P27" s="481">
        <v>0</v>
      </c>
      <c r="Q27" s="19">
        <f t="shared" si="16"/>
        <v>0</v>
      </c>
      <c r="R27" s="19">
        <f t="shared" si="17"/>
        <v>0</v>
      </c>
      <c r="S27" s="481">
        <f t="shared" si="18"/>
        <v>0</v>
      </c>
      <c r="T27" s="19" t="s">
        <v>71</v>
      </c>
      <c r="U27" s="19" t="s">
        <v>71</v>
      </c>
      <c r="V27" s="19" t="s">
        <v>71</v>
      </c>
      <c r="W27" s="19" t="s">
        <v>71</v>
      </c>
      <c r="X27" s="19" t="s">
        <v>71</v>
      </c>
      <c r="Y27" s="19" t="s">
        <v>71</v>
      </c>
      <c r="Z27" s="19" t="s">
        <v>71</v>
      </c>
      <c r="AA27" s="19" t="s">
        <v>71</v>
      </c>
      <c r="AB27" s="19" t="s">
        <v>71</v>
      </c>
      <c r="AC27" s="19" t="s">
        <v>71</v>
      </c>
      <c r="AD27" s="19">
        <v>0</v>
      </c>
      <c r="AE27" s="19">
        <f t="shared" ref="AE27:AF31" si="31">AE32</f>
        <v>0</v>
      </c>
      <c r="AF27" s="19">
        <f t="shared" si="31"/>
        <v>0</v>
      </c>
      <c r="AG27" s="19">
        <v>0</v>
      </c>
      <c r="AH27" s="19">
        <f t="shared" ref="AH27:AH30" si="32">AH32</f>
        <v>0</v>
      </c>
      <c r="AI27" s="19">
        <v>0</v>
      </c>
      <c r="AJ27" s="19" t="s">
        <v>71</v>
      </c>
      <c r="AK27" s="19" t="s">
        <v>71</v>
      </c>
      <c r="AL27" s="19">
        <v>0</v>
      </c>
      <c r="AM27" s="19" t="s">
        <v>71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 t="s">
        <v>71</v>
      </c>
      <c r="AU27" s="19" t="s">
        <v>71</v>
      </c>
      <c r="AV27" s="19">
        <v>0</v>
      </c>
      <c r="AW27" s="19" t="s">
        <v>71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 t="s">
        <v>71</v>
      </c>
      <c r="BE27" s="19" t="s">
        <v>71</v>
      </c>
      <c r="BF27" s="19">
        <v>0</v>
      </c>
      <c r="BG27" s="19" t="s">
        <v>71</v>
      </c>
      <c r="BH27" s="19">
        <f t="shared" si="26"/>
        <v>0</v>
      </c>
      <c r="BI27" s="19">
        <f t="shared" si="13"/>
        <v>0</v>
      </c>
      <c r="BJ27" s="19">
        <f t="shared" si="13"/>
        <v>0</v>
      </c>
      <c r="BK27" s="19">
        <f t="shared" si="13"/>
        <v>0</v>
      </c>
      <c r="BL27" s="19">
        <f t="shared" si="14"/>
        <v>0</v>
      </c>
      <c r="BM27" s="19" t="s">
        <v>71</v>
      </c>
      <c r="BN27" s="19" t="s">
        <v>71</v>
      </c>
      <c r="BO27" s="19" t="s">
        <v>71</v>
      </c>
      <c r="BP27" s="19">
        <f t="shared" si="29"/>
        <v>0</v>
      </c>
      <c r="BQ27" s="19" t="s">
        <v>71</v>
      </c>
      <c r="BR27" s="19" t="s">
        <v>71</v>
      </c>
    </row>
    <row r="28" spans="1:70" ht="78.75">
      <c r="A28" s="20" t="s">
        <v>87</v>
      </c>
      <c r="B28" s="480" t="s">
        <v>79</v>
      </c>
      <c r="C28" s="17" t="s">
        <v>70</v>
      </c>
      <c r="D28" s="331" t="s">
        <v>71</v>
      </c>
      <c r="E28" s="331" t="s">
        <v>71</v>
      </c>
      <c r="F28" s="331" t="s">
        <v>71</v>
      </c>
      <c r="G28" s="482" t="str">
        <f t="shared" si="30"/>
        <v>нд</v>
      </c>
      <c r="H28" s="18" t="s">
        <v>71</v>
      </c>
      <c r="I28" s="18" t="s">
        <v>71</v>
      </c>
      <c r="J28" s="18" t="s">
        <v>71</v>
      </c>
      <c r="K28" s="18" t="s">
        <v>71</v>
      </c>
      <c r="L28" s="18" t="s">
        <v>71</v>
      </c>
      <c r="M28" s="18" t="s">
        <v>71</v>
      </c>
      <c r="N28" s="331">
        <v>0</v>
      </c>
      <c r="O28" s="19">
        <v>0</v>
      </c>
      <c r="P28" s="481">
        <v>0</v>
      </c>
      <c r="Q28" s="19">
        <f t="shared" si="16"/>
        <v>0</v>
      </c>
      <c r="R28" s="19">
        <f t="shared" si="17"/>
        <v>0</v>
      </c>
      <c r="S28" s="481">
        <f t="shared" si="18"/>
        <v>0</v>
      </c>
      <c r="T28" s="19" t="s">
        <v>71</v>
      </c>
      <c r="U28" s="19" t="s">
        <v>71</v>
      </c>
      <c r="V28" s="19" t="s">
        <v>71</v>
      </c>
      <c r="W28" s="19" t="s">
        <v>71</v>
      </c>
      <c r="X28" s="19" t="s">
        <v>71</v>
      </c>
      <c r="Y28" s="19" t="s">
        <v>71</v>
      </c>
      <c r="Z28" s="19" t="s">
        <v>71</v>
      </c>
      <c r="AA28" s="19" t="s">
        <v>71</v>
      </c>
      <c r="AB28" s="19" t="s">
        <v>71</v>
      </c>
      <c r="AC28" s="19" t="s">
        <v>71</v>
      </c>
      <c r="AD28" s="19">
        <v>0</v>
      </c>
      <c r="AE28" s="19">
        <f t="shared" si="31"/>
        <v>0</v>
      </c>
      <c r="AF28" s="19">
        <f t="shared" si="31"/>
        <v>0</v>
      </c>
      <c r="AG28" s="19">
        <v>0</v>
      </c>
      <c r="AH28" s="19">
        <f t="shared" si="32"/>
        <v>0</v>
      </c>
      <c r="AI28" s="19">
        <v>0</v>
      </c>
      <c r="AJ28" s="19" t="s">
        <v>71</v>
      </c>
      <c r="AK28" s="19" t="s">
        <v>71</v>
      </c>
      <c r="AL28" s="19">
        <v>0</v>
      </c>
      <c r="AM28" s="19" t="s">
        <v>71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 t="s">
        <v>71</v>
      </c>
      <c r="AU28" s="19" t="s">
        <v>71</v>
      </c>
      <c r="AV28" s="19">
        <v>0</v>
      </c>
      <c r="AW28" s="19" t="s">
        <v>71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 t="s">
        <v>71</v>
      </c>
      <c r="BE28" s="19" t="s">
        <v>71</v>
      </c>
      <c r="BF28" s="19">
        <v>0</v>
      </c>
      <c r="BG28" s="19" t="s">
        <v>71</v>
      </c>
      <c r="BH28" s="19">
        <f t="shared" si="26"/>
        <v>0</v>
      </c>
      <c r="BI28" s="19">
        <f t="shared" si="13"/>
        <v>0</v>
      </c>
      <c r="BJ28" s="19">
        <f t="shared" si="13"/>
        <v>0</v>
      </c>
      <c r="BK28" s="19">
        <f t="shared" si="13"/>
        <v>0</v>
      </c>
      <c r="BL28" s="19">
        <f t="shared" si="14"/>
        <v>0</v>
      </c>
      <c r="BM28" s="19" t="s">
        <v>71</v>
      </c>
      <c r="BN28" s="19" t="s">
        <v>71</v>
      </c>
      <c r="BO28" s="19" t="s">
        <v>71</v>
      </c>
      <c r="BP28" s="19">
        <f t="shared" si="29"/>
        <v>0</v>
      </c>
      <c r="BQ28" s="19" t="s">
        <v>71</v>
      </c>
      <c r="BR28" s="19" t="s">
        <v>71</v>
      </c>
    </row>
    <row r="29" spans="1:70" ht="47.25">
      <c r="A29" s="20" t="s">
        <v>88</v>
      </c>
      <c r="B29" s="480" t="s">
        <v>81</v>
      </c>
      <c r="C29" s="17" t="s">
        <v>70</v>
      </c>
      <c r="D29" s="331" t="s">
        <v>71</v>
      </c>
      <c r="E29" s="331" t="s">
        <v>71</v>
      </c>
      <c r="F29" s="331" t="s">
        <v>71</v>
      </c>
      <c r="G29" s="482" t="str">
        <f t="shared" si="30"/>
        <v>нд</v>
      </c>
      <c r="H29" s="18" t="s">
        <v>71</v>
      </c>
      <c r="I29" s="18" t="s">
        <v>71</v>
      </c>
      <c r="J29" s="18" t="s">
        <v>71</v>
      </c>
      <c r="K29" s="18" t="s">
        <v>71</v>
      </c>
      <c r="L29" s="18" t="s">
        <v>71</v>
      </c>
      <c r="M29" s="18" t="s">
        <v>71</v>
      </c>
      <c r="N29" s="331">
        <v>0</v>
      </c>
      <c r="O29" s="19">
        <f>O30+O31+O32</f>
        <v>44.110523999999998</v>
      </c>
      <c r="P29" s="481">
        <f>AI29+AS29+BC29</f>
        <v>44.85508222</v>
      </c>
      <c r="Q29" s="19">
        <f t="shared" si="16"/>
        <v>44.110523999999998</v>
      </c>
      <c r="R29" s="19">
        <f t="shared" si="17"/>
        <v>44.110523999999998</v>
      </c>
      <c r="S29" s="481">
        <f t="shared" si="18"/>
        <v>44.85508222</v>
      </c>
      <c r="T29" s="19" t="s">
        <v>71</v>
      </c>
      <c r="U29" s="19" t="s">
        <v>71</v>
      </c>
      <c r="V29" s="19" t="s">
        <v>71</v>
      </c>
      <c r="W29" s="19" t="s">
        <v>71</v>
      </c>
      <c r="X29" s="19" t="s">
        <v>71</v>
      </c>
      <c r="Y29" s="19" t="s">
        <v>71</v>
      </c>
      <c r="Z29" s="19" t="s">
        <v>71</v>
      </c>
      <c r="AA29" s="19" t="s">
        <v>71</v>
      </c>
      <c r="AB29" s="19" t="s">
        <v>71</v>
      </c>
      <c r="AC29" s="19" t="s">
        <v>71</v>
      </c>
      <c r="AD29" s="19">
        <f>AD30+AD31+AD32</f>
        <v>6.589067</v>
      </c>
      <c r="AE29" s="19">
        <f t="shared" si="31"/>
        <v>0</v>
      </c>
      <c r="AF29" s="19">
        <f t="shared" si="31"/>
        <v>0</v>
      </c>
      <c r="AG29" s="19">
        <f>AG30+AG31+AG32</f>
        <v>6.589067</v>
      </c>
      <c r="AH29" s="19">
        <f t="shared" si="32"/>
        <v>0</v>
      </c>
      <c r="AI29" s="481">
        <f>AI30+AI31+AI32</f>
        <v>9.2928059999999988</v>
      </c>
      <c r="AJ29" s="19" t="s">
        <v>71</v>
      </c>
      <c r="AK29" s="19" t="s">
        <v>71</v>
      </c>
      <c r="AL29" s="481">
        <f>AL30+AL31+AL32</f>
        <v>9.2928059999999988</v>
      </c>
      <c r="AM29" s="19" t="s">
        <v>71</v>
      </c>
      <c r="AN29" s="19">
        <f>AN30+AN31+AN32</f>
        <v>14.777398999999999</v>
      </c>
      <c r="AO29" s="19">
        <v>0</v>
      </c>
      <c r="AP29" s="19">
        <v>0</v>
      </c>
      <c r="AQ29" s="19">
        <f>AQ30+AQ31+AQ32</f>
        <v>14.777398999999999</v>
      </c>
      <c r="AR29" s="19">
        <v>0</v>
      </c>
      <c r="AS29" s="481">
        <f>AS30+AS31+AS32</f>
        <v>13.76227622</v>
      </c>
      <c r="AT29" s="19" t="s">
        <v>71</v>
      </c>
      <c r="AU29" s="19" t="s">
        <v>71</v>
      </c>
      <c r="AV29" s="481">
        <f>AV30+AV31+AV32</f>
        <v>13.76227622</v>
      </c>
      <c r="AW29" s="19" t="s">
        <v>71</v>
      </c>
      <c r="AX29" s="485">
        <f>AX30+AX31+AX32</f>
        <v>22.739094999999999</v>
      </c>
      <c r="AY29" s="485">
        <v>0</v>
      </c>
      <c r="AZ29" s="485">
        <v>0</v>
      </c>
      <c r="BA29" s="485">
        <f>BA30+BA31+BA32</f>
        <v>22.739094999999999</v>
      </c>
      <c r="BB29" s="19">
        <v>0</v>
      </c>
      <c r="BC29" s="481">
        <v>21.8</v>
      </c>
      <c r="BD29" s="19" t="s">
        <v>71</v>
      </c>
      <c r="BE29" s="19" t="s">
        <v>71</v>
      </c>
      <c r="BF29" s="481">
        <v>21.8</v>
      </c>
      <c r="BG29" s="19" t="s">
        <v>71</v>
      </c>
      <c r="BH29" s="19">
        <f t="shared" si="26"/>
        <v>44.105560999999994</v>
      </c>
      <c r="BI29" s="19">
        <f t="shared" si="13"/>
        <v>0</v>
      </c>
      <c r="BJ29" s="19">
        <f t="shared" si="13"/>
        <v>0</v>
      </c>
      <c r="BK29" s="19">
        <f t="shared" si="13"/>
        <v>44.105560999999994</v>
      </c>
      <c r="BL29" s="19">
        <f t="shared" si="14"/>
        <v>0</v>
      </c>
      <c r="BM29" s="19" t="s">
        <v>71</v>
      </c>
      <c r="BN29" s="19" t="s">
        <v>71</v>
      </c>
      <c r="BO29" s="19" t="s">
        <v>71</v>
      </c>
      <c r="BP29" s="481">
        <f t="shared" si="29"/>
        <v>44.85508222</v>
      </c>
      <c r="BQ29" s="19" t="s">
        <v>71</v>
      </c>
      <c r="BR29" s="486" t="s">
        <v>1150</v>
      </c>
    </row>
    <row r="30" spans="1:70" ht="60">
      <c r="A30" s="20" t="s">
        <v>89</v>
      </c>
      <c r="B30" s="487" t="s">
        <v>90</v>
      </c>
      <c r="C30" s="17" t="s">
        <v>91</v>
      </c>
      <c r="D30" s="331" t="s">
        <v>71</v>
      </c>
      <c r="E30" s="331">
        <v>2019</v>
      </c>
      <c r="F30" s="331">
        <v>2019</v>
      </c>
      <c r="G30" s="482">
        <f t="shared" si="30"/>
        <v>2019</v>
      </c>
      <c r="H30" s="18" t="s">
        <v>71</v>
      </c>
      <c r="I30" s="18" t="s">
        <v>71</v>
      </c>
      <c r="J30" s="18" t="s">
        <v>71</v>
      </c>
      <c r="K30" s="18" t="s">
        <v>71</v>
      </c>
      <c r="L30" s="18" t="s">
        <v>71</v>
      </c>
      <c r="M30" s="18" t="s">
        <v>71</v>
      </c>
      <c r="N30" s="331">
        <v>0</v>
      </c>
      <c r="O30" s="19">
        <v>6.589067</v>
      </c>
      <c r="P30" s="481">
        <f t="shared" ref="P30:P31" si="33">AI30+AS30+BC30</f>
        <v>6.7007469999999998</v>
      </c>
      <c r="Q30" s="19">
        <f t="shared" si="16"/>
        <v>6.589067</v>
      </c>
      <c r="R30" s="19">
        <f t="shared" si="17"/>
        <v>6.589067</v>
      </c>
      <c r="S30" s="481">
        <f t="shared" si="18"/>
        <v>6.7007469999999998</v>
      </c>
      <c r="T30" s="19" t="s">
        <v>71</v>
      </c>
      <c r="U30" s="19" t="s">
        <v>71</v>
      </c>
      <c r="V30" s="19" t="s">
        <v>71</v>
      </c>
      <c r="W30" s="19" t="s">
        <v>71</v>
      </c>
      <c r="X30" s="19" t="s">
        <v>71</v>
      </c>
      <c r="Y30" s="19" t="s">
        <v>71</v>
      </c>
      <c r="Z30" s="19" t="s">
        <v>71</v>
      </c>
      <c r="AA30" s="19" t="s">
        <v>71</v>
      </c>
      <c r="AB30" s="19" t="s">
        <v>71</v>
      </c>
      <c r="AC30" s="19" t="s">
        <v>71</v>
      </c>
      <c r="AD30" s="19">
        <f>O30</f>
        <v>6.589067</v>
      </c>
      <c r="AE30" s="19">
        <f t="shared" si="31"/>
        <v>0</v>
      </c>
      <c r="AF30" s="19">
        <f t="shared" si="31"/>
        <v>0</v>
      </c>
      <c r="AG30" s="19">
        <f>AD30</f>
        <v>6.589067</v>
      </c>
      <c r="AH30" s="19">
        <f t="shared" si="32"/>
        <v>0</v>
      </c>
      <c r="AI30" s="481">
        <v>6.7007469999999998</v>
      </c>
      <c r="AJ30" s="19" t="s">
        <v>71</v>
      </c>
      <c r="AK30" s="19" t="s">
        <v>71</v>
      </c>
      <c r="AL30" s="481">
        <v>6.7007469999999998</v>
      </c>
      <c r="AM30" s="19" t="s">
        <v>71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 t="s">
        <v>71</v>
      </c>
      <c r="AU30" s="19" t="s">
        <v>71</v>
      </c>
      <c r="AV30" s="19">
        <v>0</v>
      </c>
      <c r="AW30" s="19" t="s">
        <v>71</v>
      </c>
      <c r="AX30" s="485">
        <v>0</v>
      </c>
      <c r="AY30" s="485">
        <v>0</v>
      </c>
      <c r="AZ30" s="485">
        <v>0</v>
      </c>
      <c r="BA30" s="485">
        <v>0</v>
      </c>
      <c r="BB30" s="19">
        <v>0</v>
      </c>
      <c r="BC30" s="19">
        <v>0</v>
      </c>
      <c r="BD30" s="19" t="s">
        <v>71</v>
      </c>
      <c r="BE30" s="19" t="s">
        <v>71</v>
      </c>
      <c r="BF30" s="19">
        <v>0</v>
      </c>
      <c r="BG30" s="19" t="s">
        <v>71</v>
      </c>
      <c r="BH30" s="19">
        <f t="shared" si="26"/>
        <v>6.589067</v>
      </c>
      <c r="BI30" s="19">
        <f t="shared" si="13"/>
        <v>0</v>
      </c>
      <c r="BJ30" s="19">
        <f t="shared" si="13"/>
        <v>0</v>
      </c>
      <c r="BK30" s="19">
        <f t="shared" si="13"/>
        <v>6.589067</v>
      </c>
      <c r="BL30" s="19">
        <f t="shared" si="14"/>
        <v>0</v>
      </c>
      <c r="BM30" s="19" t="s">
        <v>71</v>
      </c>
      <c r="BN30" s="19" t="s">
        <v>71</v>
      </c>
      <c r="BO30" s="19" t="s">
        <v>71</v>
      </c>
      <c r="BP30" s="481">
        <f t="shared" si="29"/>
        <v>6.7007469999999998</v>
      </c>
      <c r="BQ30" s="19" t="s">
        <v>71</v>
      </c>
      <c r="BR30" s="488"/>
    </row>
    <row r="31" spans="1:70" ht="157.5">
      <c r="A31" s="20" t="s">
        <v>92</v>
      </c>
      <c r="B31" s="21" t="s">
        <v>93</v>
      </c>
      <c r="C31" s="17" t="s">
        <v>94</v>
      </c>
      <c r="D31" s="331" t="s">
        <v>71</v>
      </c>
      <c r="E31" s="482">
        <v>2019</v>
      </c>
      <c r="F31" s="331">
        <v>2021</v>
      </c>
      <c r="G31" s="482">
        <f t="shared" si="30"/>
        <v>2021</v>
      </c>
      <c r="H31" s="18" t="s">
        <v>71</v>
      </c>
      <c r="I31" s="18" t="s">
        <v>71</v>
      </c>
      <c r="J31" s="18" t="s">
        <v>71</v>
      </c>
      <c r="K31" s="18" t="s">
        <v>71</v>
      </c>
      <c r="L31" s="18" t="s">
        <v>71</v>
      </c>
      <c r="M31" s="18" t="s">
        <v>71</v>
      </c>
      <c r="N31" s="331">
        <v>0</v>
      </c>
      <c r="O31" s="19">
        <v>26.184963</v>
      </c>
      <c r="P31" s="481">
        <f t="shared" si="33"/>
        <v>26.628766702</v>
      </c>
      <c r="Q31" s="19">
        <f t="shared" si="16"/>
        <v>26.184963</v>
      </c>
      <c r="R31" s="19">
        <f t="shared" si="17"/>
        <v>26.184963</v>
      </c>
      <c r="S31" s="481">
        <f t="shared" si="18"/>
        <v>26.628766702</v>
      </c>
      <c r="T31" s="19" t="s">
        <v>71</v>
      </c>
      <c r="U31" s="19" t="s">
        <v>71</v>
      </c>
      <c r="V31" s="19" t="s">
        <v>71</v>
      </c>
      <c r="W31" s="19" t="s">
        <v>71</v>
      </c>
      <c r="X31" s="19" t="s">
        <v>71</v>
      </c>
      <c r="Y31" s="19" t="s">
        <v>71</v>
      </c>
      <c r="Z31" s="19" t="s">
        <v>71</v>
      </c>
      <c r="AA31" s="19" t="s">
        <v>71</v>
      </c>
      <c r="AB31" s="19" t="s">
        <v>71</v>
      </c>
      <c r="AC31" s="19" t="s">
        <v>71</v>
      </c>
      <c r="AD31" s="481">
        <f>AG31</f>
        <v>0</v>
      </c>
      <c r="AE31" s="19">
        <f t="shared" si="31"/>
        <v>0</v>
      </c>
      <c r="AF31" s="19">
        <f t="shared" si="31"/>
        <v>0</v>
      </c>
      <c r="AG31" s="481">
        <v>0</v>
      </c>
      <c r="AH31" s="19">
        <f>AH36</f>
        <v>0</v>
      </c>
      <c r="AI31" s="481">
        <v>2.5920589999999999</v>
      </c>
      <c r="AJ31" s="19" t="s">
        <v>71</v>
      </c>
      <c r="AK31" s="19" t="s">
        <v>71</v>
      </c>
      <c r="AL31" s="481">
        <v>2.5920589999999999</v>
      </c>
      <c r="AM31" s="19" t="s">
        <v>71</v>
      </c>
      <c r="AN31" s="19">
        <f>AQ31</f>
        <v>4.29</v>
      </c>
      <c r="AO31" s="19">
        <v>0</v>
      </c>
      <c r="AP31" s="19">
        <v>0</v>
      </c>
      <c r="AQ31" s="19">
        <v>4.29</v>
      </c>
      <c r="AR31" s="19">
        <v>0</v>
      </c>
      <c r="AS31" s="481">
        <f>AV31</f>
        <v>3.0971252200000001</v>
      </c>
      <c r="AT31" s="19" t="s">
        <v>71</v>
      </c>
      <c r="AU31" s="19" t="s">
        <v>71</v>
      </c>
      <c r="AV31" s="481">
        <v>3.0971252200000001</v>
      </c>
      <c r="AW31" s="19" t="s">
        <v>71</v>
      </c>
      <c r="AX31" s="485">
        <f>BA31</f>
        <v>21.89</v>
      </c>
      <c r="AY31" s="485">
        <v>0</v>
      </c>
      <c r="AZ31" s="485">
        <v>0</v>
      </c>
      <c r="BA31" s="485">
        <v>21.89</v>
      </c>
      <c r="BB31" s="19">
        <v>0</v>
      </c>
      <c r="BC31" s="481">
        <f>BF31</f>
        <v>20.939582481999999</v>
      </c>
      <c r="BD31" s="19" t="s">
        <v>71</v>
      </c>
      <c r="BE31" s="19" t="s">
        <v>71</v>
      </c>
      <c r="BF31" s="481">
        <v>20.939582481999999</v>
      </c>
      <c r="BG31" s="19" t="s">
        <v>71</v>
      </c>
      <c r="BH31" s="19">
        <f t="shared" si="26"/>
        <v>26.18</v>
      </c>
      <c r="BI31" s="19">
        <f t="shared" si="13"/>
        <v>0</v>
      </c>
      <c r="BJ31" s="19">
        <f t="shared" si="13"/>
        <v>0</v>
      </c>
      <c r="BK31" s="19">
        <f t="shared" si="13"/>
        <v>26.18</v>
      </c>
      <c r="BL31" s="19">
        <f t="shared" si="14"/>
        <v>0</v>
      </c>
      <c r="BM31" s="19" t="s">
        <v>71</v>
      </c>
      <c r="BN31" s="19" t="s">
        <v>71</v>
      </c>
      <c r="BO31" s="19" t="s">
        <v>71</v>
      </c>
      <c r="BP31" s="481">
        <f t="shared" si="29"/>
        <v>26.628766702</v>
      </c>
      <c r="BQ31" s="19" t="s">
        <v>71</v>
      </c>
      <c r="BR31" s="489" t="s">
        <v>1151</v>
      </c>
    </row>
    <row r="32" spans="1:70" ht="90">
      <c r="A32" s="20" t="s">
        <v>95</v>
      </c>
      <c r="B32" s="487" t="s">
        <v>96</v>
      </c>
      <c r="C32" s="17" t="s">
        <v>97</v>
      </c>
      <c r="D32" s="331" t="s">
        <v>71</v>
      </c>
      <c r="E32" s="331">
        <v>2020</v>
      </c>
      <c r="F32" s="331">
        <v>2021</v>
      </c>
      <c r="G32" s="482">
        <f t="shared" si="30"/>
        <v>2021</v>
      </c>
      <c r="H32" s="18" t="s">
        <v>71</v>
      </c>
      <c r="I32" s="18" t="s">
        <v>71</v>
      </c>
      <c r="J32" s="18" t="s">
        <v>71</v>
      </c>
      <c r="K32" s="18" t="s">
        <v>71</v>
      </c>
      <c r="L32" s="18" t="s">
        <v>71</v>
      </c>
      <c r="M32" s="18" t="s">
        <v>71</v>
      </c>
      <c r="N32" s="331">
        <v>0</v>
      </c>
      <c r="O32" s="19">
        <v>11.336494</v>
      </c>
      <c r="P32" s="481">
        <f>AI32+AS32+BC32</f>
        <v>11.528637789999999</v>
      </c>
      <c r="Q32" s="19">
        <f t="shared" si="16"/>
        <v>11.336494</v>
      </c>
      <c r="R32" s="19">
        <f t="shared" si="17"/>
        <v>11.336494</v>
      </c>
      <c r="S32" s="481">
        <f t="shared" si="18"/>
        <v>11.528637789999999</v>
      </c>
      <c r="T32" s="19" t="s">
        <v>71</v>
      </c>
      <c r="U32" s="19" t="s">
        <v>71</v>
      </c>
      <c r="V32" s="19" t="s">
        <v>71</v>
      </c>
      <c r="W32" s="19" t="s">
        <v>71</v>
      </c>
      <c r="X32" s="19" t="s">
        <v>71</v>
      </c>
      <c r="Y32" s="19" t="s">
        <v>71</v>
      </c>
      <c r="Z32" s="19" t="s">
        <v>71</v>
      </c>
      <c r="AA32" s="19" t="s">
        <v>71</v>
      </c>
      <c r="AB32" s="19" t="s">
        <v>71</v>
      </c>
      <c r="AC32" s="19" t="s">
        <v>71</v>
      </c>
      <c r="AD32" s="19">
        <f t="shared" ref="AD32" si="34">AD38</f>
        <v>0</v>
      </c>
      <c r="AE32" s="19">
        <f t="shared" si="2"/>
        <v>0</v>
      </c>
      <c r="AF32" s="19">
        <f t="shared" si="2"/>
        <v>0</v>
      </c>
      <c r="AG32" s="19">
        <f t="shared" si="2"/>
        <v>0</v>
      </c>
      <c r="AH32" s="19">
        <f t="shared" si="2"/>
        <v>0</v>
      </c>
      <c r="AI32" s="19">
        <v>0</v>
      </c>
      <c r="AJ32" s="19" t="s">
        <v>71</v>
      </c>
      <c r="AK32" s="19" t="s">
        <v>71</v>
      </c>
      <c r="AL32" s="19">
        <v>0</v>
      </c>
      <c r="AM32" s="19" t="s">
        <v>71</v>
      </c>
      <c r="AN32" s="19">
        <f>AQ32</f>
        <v>10.487399</v>
      </c>
      <c r="AO32" s="19">
        <v>0</v>
      </c>
      <c r="AP32" s="19">
        <v>0</v>
      </c>
      <c r="AQ32" s="19">
        <v>10.487399</v>
      </c>
      <c r="AR32" s="19">
        <v>0</v>
      </c>
      <c r="AS32" s="481">
        <f>AV32</f>
        <v>10.665151</v>
      </c>
      <c r="AT32" s="19" t="s">
        <v>71</v>
      </c>
      <c r="AU32" s="19" t="s">
        <v>71</v>
      </c>
      <c r="AV32" s="481">
        <v>10.665151</v>
      </c>
      <c r="AW32" s="19" t="s">
        <v>71</v>
      </c>
      <c r="AX32" s="485">
        <v>0.84909500000000004</v>
      </c>
      <c r="AY32" s="485">
        <v>0</v>
      </c>
      <c r="AZ32" s="485">
        <v>0</v>
      </c>
      <c r="BA32" s="485">
        <v>0.84909500000000004</v>
      </c>
      <c r="BB32" s="19">
        <v>0</v>
      </c>
      <c r="BC32" s="481">
        <f>BF32</f>
        <v>0.86348678999999995</v>
      </c>
      <c r="BD32" s="19" t="s">
        <v>71</v>
      </c>
      <c r="BE32" s="19" t="s">
        <v>71</v>
      </c>
      <c r="BF32" s="481">
        <v>0.86348678999999995</v>
      </c>
      <c r="BG32" s="19" t="s">
        <v>71</v>
      </c>
      <c r="BH32" s="19">
        <f t="shared" si="26"/>
        <v>11.336494</v>
      </c>
      <c r="BI32" s="19">
        <f t="shared" si="13"/>
        <v>0</v>
      </c>
      <c r="BJ32" s="19">
        <f t="shared" si="13"/>
        <v>0</v>
      </c>
      <c r="BK32" s="19">
        <f t="shared" si="13"/>
        <v>11.336494</v>
      </c>
      <c r="BL32" s="19">
        <f t="shared" si="14"/>
        <v>0</v>
      </c>
      <c r="BM32" s="19" t="s">
        <v>71</v>
      </c>
      <c r="BN32" s="19" t="s">
        <v>71</v>
      </c>
      <c r="BO32" s="19" t="s">
        <v>71</v>
      </c>
      <c r="BP32" s="481">
        <f t="shared" si="29"/>
        <v>11.528637789999999</v>
      </c>
      <c r="BQ32" s="490" t="s">
        <v>71</v>
      </c>
      <c r="BR32" s="491" t="s">
        <v>1150</v>
      </c>
    </row>
    <row r="33" spans="1:70">
      <c r="A33" s="375" t="s">
        <v>98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BR33" s="492"/>
    </row>
    <row r="34" spans="1:70">
      <c r="A34" s="374" t="s">
        <v>99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</row>
    <row r="35" spans="1:70">
      <c r="A35" s="374" t="s">
        <v>100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</row>
    <row r="36" spans="1:70">
      <c r="A36" s="374" t="s">
        <v>101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</row>
    <row r="37" spans="1:70"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</row>
    <row r="38" spans="1:70">
      <c r="A38" s="1" t="s">
        <v>1152</v>
      </c>
      <c r="B38" s="22"/>
      <c r="C38" s="23"/>
    </row>
    <row r="39" spans="1:70"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</row>
    <row r="40" spans="1:70"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</row>
    <row r="41" spans="1:70"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</row>
    <row r="42" spans="1:70"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</row>
    <row r="43" spans="1:70">
      <c r="B43" s="22"/>
    </row>
    <row r="44" spans="1:70"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</row>
  </sheetData>
  <mergeCells count="44">
    <mergeCell ref="B40:Q40"/>
    <mergeCell ref="B41:Q41"/>
    <mergeCell ref="B42:Q42"/>
    <mergeCell ref="B44:Q44"/>
    <mergeCell ref="BR29:BR30"/>
    <mergeCell ref="A33:P33"/>
    <mergeCell ref="A34:P34"/>
    <mergeCell ref="A35:P35"/>
    <mergeCell ref="A36:P36"/>
    <mergeCell ref="BR14:BR16"/>
    <mergeCell ref="H15:J15"/>
    <mergeCell ref="K15:M15"/>
    <mergeCell ref="T15:X15"/>
    <mergeCell ref="Y15:AC15"/>
    <mergeCell ref="AD15:AH15"/>
    <mergeCell ref="AI15:AM15"/>
    <mergeCell ref="AN15:AR15"/>
    <mergeCell ref="AS15:AW15"/>
    <mergeCell ref="AX15:BB15"/>
    <mergeCell ref="BC15:BG15"/>
    <mergeCell ref="BH15:BL15"/>
    <mergeCell ref="BM15:BQ15"/>
    <mergeCell ref="A11:AK11"/>
    <mergeCell ref="A14:A16"/>
    <mergeCell ref="B14:B16"/>
    <mergeCell ref="C14:C16"/>
    <mergeCell ref="D14:D16"/>
    <mergeCell ref="E14:E16"/>
    <mergeCell ref="F14:G15"/>
    <mergeCell ref="H14:M14"/>
    <mergeCell ref="N14:N16"/>
    <mergeCell ref="O14:P15"/>
    <mergeCell ref="Q14:S15"/>
    <mergeCell ref="T14:AC14"/>
    <mergeCell ref="AD14:BQ14"/>
    <mergeCell ref="B37:Q37"/>
    <mergeCell ref="B39:Q39"/>
    <mergeCell ref="A4:AC4"/>
    <mergeCell ref="A5:AC5"/>
    <mergeCell ref="A6:AC6"/>
    <mergeCell ref="A7:AC7"/>
    <mergeCell ref="A8:AC8"/>
    <mergeCell ref="A9:AC9"/>
    <mergeCell ref="A10:AC10"/>
  </mergeCells>
  <printOptions horizontalCentered="1" verticalCentered="1"/>
  <pageMargins left="0.23622047244094491" right="0.23622047244094491" top="0.74803149606299213" bottom="0.55118110236220474" header="0" footer="0"/>
  <pageSetup paperSize="9" scale="28" fitToWidth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R40"/>
  <sheetViews>
    <sheetView topLeftCell="Y1" zoomScale="75" zoomScaleNormal="75" workbookViewId="0">
      <selection activeCell="AO8" sqref="AO8"/>
    </sheetView>
  </sheetViews>
  <sheetFormatPr defaultRowHeight="15.75"/>
  <cols>
    <col min="1" max="1" width="9.28515625" style="1" customWidth="1"/>
    <col min="2" max="2" width="28.85546875" style="2" customWidth="1"/>
    <col min="3" max="3" width="16.5703125" style="1" customWidth="1"/>
    <col min="4" max="4" width="8.7109375" style="1" customWidth="1"/>
    <col min="5" max="5" width="8.28515625" style="1" customWidth="1"/>
    <col min="6" max="6" width="9" style="1" customWidth="1"/>
    <col min="7" max="10" width="7" style="1" customWidth="1"/>
    <col min="11" max="11" width="9.5703125" style="1" customWidth="1"/>
    <col min="12" max="12" width="8.5703125" style="1" customWidth="1"/>
    <col min="13" max="13" width="10.85546875" style="1" customWidth="1"/>
    <col min="14" max="14" width="10" style="1" customWidth="1"/>
    <col min="15" max="15" width="10.5703125" style="1" customWidth="1"/>
    <col min="16" max="20" width="5.7109375" style="1" customWidth="1"/>
    <col min="21" max="21" width="8.7109375" style="1" customWidth="1"/>
    <col min="22" max="22" width="9" style="1" customWidth="1"/>
    <col min="23" max="24" width="4.28515625" style="1" customWidth="1"/>
    <col min="25" max="26" width="5.7109375" style="1" customWidth="1"/>
    <col min="27" max="27" width="8.140625" style="1" customWidth="1"/>
    <col min="28" max="28" width="6.140625" style="1" customWidth="1"/>
    <col min="29" max="31" width="7.7109375" style="1" customWidth="1"/>
    <col min="32" max="32" width="7.85546875" style="1" customWidth="1"/>
    <col min="33" max="33" width="6.140625" style="1" customWidth="1"/>
    <col min="34" max="34" width="7.42578125" style="1" customWidth="1"/>
    <col min="35" max="35" width="6.42578125" style="1" customWidth="1"/>
    <col min="36" max="36" width="12.5703125" style="1" customWidth="1"/>
    <col min="37" max="37" width="17.7109375" style="1" customWidth="1"/>
    <col min="38" max="38" width="8.28515625" style="1" customWidth="1"/>
    <col min="39" max="39" width="11.28515625" style="1" customWidth="1"/>
    <col min="40" max="40" width="8.140625" style="1" customWidth="1"/>
    <col min="41" max="41" width="6.85546875" style="1" customWidth="1"/>
    <col min="42" max="42" width="9.5703125" style="1" customWidth="1"/>
    <col min="43" max="43" width="6.42578125" style="1" customWidth="1"/>
    <col min="44" max="44" width="8.42578125" style="1" customWidth="1"/>
    <col min="45" max="45" width="11.42578125" style="1" customWidth="1"/>
    <col min="46" max="46" width="9" style="1" customWidth="1"/>
    <col min="47" max="47" width="7.7109375" style="1" customWidth="1"/>
    <col min="48" max="48" width="10.28515625" style="1" customWidth="1"/>
    <col min="49" max="49" width="7" style="1" customWidth="1"/>
    <col min="50" max="50" width="7.7109375" style="1" customWidth="1"/>
    <col min="51" max="51" width="10.7109375" style="1" customWidth="1"/>
    <col min="52" max="52" width="8.42578125" style="1" customWidth="1"/>
    <col min="53" max="59" width="8.28515625" style="1" customWidth="1"/>
    <col min="60" max="60" width="9.85546875" style="1" customWidth="1"/>
    <col min="61" max="61" width="7" style="1" customWidth="1"/>
    <col min="62" max="62" width="7.85546875" style="1" customWidth="1"/>
    <col min="63" max="63" width="11" style="1" customWidth="1"/>
    <col min="64" max="64" width="7.7109375" style="1" customWidth="1"/>
    <col min="65" max="65" width="8.85546875" style="1" customWidth="1"/>
    <col min="66" max="256" width="9.140625" style="1"/>
    <col min="257" max="257" width="12.42578125" style="1" customWidth="1"/>
    <col min="258" max="258" width="35" style="1" customWidth="1"/>
    <col min="259" max="259" width="14" style="1" customWidth="1"/>
    <col min="260" max="260" width="8.7109375" style="1" customWidth="1"/>
    <col min="261" max="261" width="8.28515625" style="1" customWidth="1"/>
    <col min="262" max="262" width="14.85546875" style="1" customWidth="1"/>
    <col min="263" max="263" width="16.42578125" style="1" customWidth="1"/>
    <col min="264" max="264" width="18.28515625" style="1" customWidth="1"/>
    <col min="265" max="266" width="21.7109375" style="1" customWidth="1"/>
    <col min="267" max="267" width="9.5703125" style="1" customWidth="1"/>
    <col min="268" max="268" width="8.5703125" style="1" customWidth="1"/>
    <col min="269" max="269" width="10.85546875" style="1" customWidth="1"/>
    <col min="270" max="270" width="10" style="1" customWidth="1"/>
    <col min="271" max="271" width="10.5703125" style="1" customWidth="1"/>
    <col min="272" max="272" width="8" style="1" customWidth="1"/>
    <col min="273" max="276" width="10.5703125" style="1" customWidth="1"/>
    <col min="277" max="277" width="14.28515625" style="1" customWidth="1"/>
    <col min="278" max="278" width="14.7109375" style="1" customWidth="1"/>
    <col min="279" max="279" width="13" style="1" customWidth="1"/>
    <col min="280" max="280" width="12.85546875" style="1" customWidth="1"/>
    <col min="281" max="281" width="15.85546875" style="1" customWidth="1"/>
    <col min="282" max="282" width="17.5703125" style="1" customWidth="1"/>
    <col min="283" max="283" width="16.140625" style="1" customWidth="1"/>
    <col min="284" max="284" width="18.140625" style="1" customWidth="1"/>
    <col min="285" max="292" width="19" style="1" customWidth="1"/>
    <col min="293" max="293" width="24.140625" style="1" customWidth="1"/>
    <col min="294" max="294" width="8.28515625" style="1" customWidth="1"/>
    <col min="295" max="295" width="11.28515625" style="1" customWidth="1"/>
    <col min="296" max="296" width="8.140625" style="1" customWidth="1"/>
    <col min="297" max="297" width="6.85546875" style="1" customWidth="1"/>
    <col min="298" max="298" width="9.5703125" style="1" customWidth="1"/>
    <col min="299" max="299" width="6.42578125" style="1" customWidth="1"/>
    <col min="300" max="300" width="8.42578125" style="1" customWidth="1"/>
    <col min="301" max="301" width="11.42578125" style="1" customWidth="1"/>
    <col min="302" max="302" width="9" style="1" customWidth="1"/>
    <col min="303" max="303" width="7.7109375" style="1" customWidth="1"/>
    <col min="304" max="304" width="10.28515625" style="1" customWidth="1"/>
    <col min="305" max="305" width="7" style="1" customWidth="1"/>
    <col min="306" max="306" width="7.7109375" style="1" customWidth="1"/>
    <col min="307" max="307" width="10.7109375" style="1" customWidth="1"/>
    <col min="308" max="308" width="8.42578125" style="1" customWidth="1"/>
    <col min="309" max="315" width="8.28515625" style="1" customWidth="1"/>
    <col min="316" max="316" width="9.85546875" style="1" customWidth="1"/>
    <col min="317" max="317" width="7" style="1" customWidth="1"/>
    <col min="318" max="318" width="7.85546875" style="1" customWidth="1"/>
    <col min="319" max="319" width="11" style="1" customWidth="1"/>
    <col min="320" max="320" width="7.7109375" style="1" customWidth="1"/>
    <col min="321" max="321" width="8.85546875" style="1" customWidth="1"/>
    <col min="322" max="512" width="9.140625" style="1"/>
    <col min="513" max="513" width="12.42578125" style="1" customWidth="1"/>
    <col min="514" max="514" width="35" style="1" customWidth="1"/>
    <col min="515" max="515" width="14" style="1" customWidth="1"/>
    <col min="516" max="516" width="8.7109375" style="1" customWidth="1"/>
    <col min="517" max="517" width="8.28515625" style="1" customWidth="1"/>
    <col min="518" max="518" width="14.85546875" style="1" customWidth="1"/>
    <col min="519" max="519" width="16.42578125" style="1" customWidth="1"/>
    <col min="520" max="520" width="18.28515625" style="1" customWidth="1"/>
    <col min="521" max="522" width="21.7109375" style="1" customWidth="1"/>
    <col min="523" max="523" width="9.5703125" style="1" customWidth="1"/>
    <col min="524" max="524" width="8.5703125" style="1" customWidth="1"/>
    <col min="525" max="525" width="10.85546875" style="1" customWidth="1"/>
    <col min="526" max="526" width="10" style="1" customWidth="1"/>
    <col min="527" max="527" width="10.5703125" style="1" customWidth="1"/>
    <col min="528" max="528" width="8" style="1" customWidth="1"/>
    <col min="529" max="532" width="10.5703125" style="1" customWidth="1"/>
    <col min="533" max="533" width="14.28515625" style="1" customWidth="1"/>
    <col min="534" max="534" width="14.7109375" style="1" customWidth="1"/>
    <col min="535" max="535" width="13" style="1" customWidth="1"/>
    <col min="536" max="536" width="12.85546875" style="1" customWidth="1"/>
    <col min="537" max="537" width="15.85546875" style="1" customWidth="1"/>
    <col min="538" max="538" width="17.5703125" style="1" customWidth="1"/>
    <col min="539" max="539" width="16.140625" style="1" customWidth="1"/>
    <col min="540" max="540" width="18.140625" style="1" customWidth="1"/>
    <col min="541" max="548" width="19" style="1" customWidth="1"/>
    <col min="549" max="549" width="24.140625" style="1" customWidth="1"/>
    <col min="550" max="550" width="8.28515625" style="1" customWidth="1"/>
    <col min="551" max="551" width="11.28515625" style="1" customWidth="1"/>
    <col min="552" max="552" width="8.140625" style="1" customWidth="1"/>
    <col min="553" max="553" width="6.85546875" style="1" customWidth="1"/>
    <col min="554" max="554" width="9.5703125" style="1" customWidth="1"/>
    <col min="555" max="555" width="6.42578125" style="1" customWidth="1"/>
    <col min="556" max="556" width="8.42578125" style="1" customWidth="1"/>
    <col min="557" max="557" width="11.42578125" style="1" customWidth="1"/>
    <col min="558" max="558" width="9" style="1" customWidth="1"/>
    <col min="559" max="559" width="7.7109375" style="1" customWidth="1"/>
    <col min="560" max="560" width="10.28515625" style="1" customWidth="1"/>
    <col min="561" max="561" width="7" style="1" customWidth="1"/>
    <col min="562" max="562" width="7.7109375" style="1" customWidth="1"/>
    <col min="563" max="563" width="10.7109375" style="1" customWidth="1"/>
    <col min="564" max="564" width="8.42578125" style="1" customWidth="1"/>
    <col min="565" max="571" width="8.28515625" style="1" customWidth="1"/>
    <col min="572" max="572" width="9.85546875" style="1" customWidth="1"/>
    <col min="573" max="573" width="7" style="1" customWidth="1"/>
    <col min="574" max="574" width="7.85546875" style="1" customWidth="1"/>
    <col min="575" max="575" width="11" style="1" customWidth="1"/>
    <col min="576" max="576" width="7.7109375" style="1" customWidth="1"/>
    <col min="577" max="577" width="8.85546875" style="1" customWidth="1"/>
    <col min="578" max="768" width="9.140625" style="1"/>
    <col min="769" max="769" width="12.42578125" style="1" customWidth="1"/>
    <col min="770" max="770" width="35" style="1" customWidth="1"/>
    <col min="771" max="771" width="14" style="1" customWidth="1"/>
    <col min="772" max="772" width="8.7109375" style="1" customWidth="1"/>
    <col min="773" max="773" width="8.28515625" style="1" customWidth="1"/>
    <col min="774" max="774" width="14.85546875" style="1" customWidth="1"/>
    <col min="775" max="775" width="16.42578125" style="1" customWidth="1"/>
    <col min="776" max="776" width="18.28515625" style="1" customWidth="1"/>
    <col min="777" max="778" width="21.7109375" style="1" customWidth="1"/>
    <col min="779" max="779" width="9.5703125" style="1" customWidth="1"/>
    <col min="780" max="780" width="8.5703125" style="1" customWidth="1"/>
    <col min="781" max="781" width="10.85546875" style="1" customWidth="1"/>
    <col min="782" max="782" width="10" style="1" customWidth="1"/>
    <col min="783" max="783" width="10.5703125" style="1" customWidth="1"/>
    <col min="784" max="784" width="8" style="1" customWidth="1"/>
    <col min="785" max="788" width="10.5703125" style="1" customWidth="1"/>
    <col min="789" max="789" width="14.28515625" style="1" customWidth="1"/>
    <col min="790" max="790" width="14.7109375" style="1" customWidth="1"/>
    <col min="791" max="791" width="13" style="1" customWidth="1"/>
    <col min="792" max="792" width="12.85546875" style="1" customWidth="1"/>
    <col min="793" max="793" width="15.85546875" style="1" customWidth="1"/>
    <col min="794" max="794" width="17.5703125" style="1" customWidth="1"/>
    <col min="795" max="795" width="16.140625" style="1" customWidth="1"/>
    <col min="796" max="796" width="18.140625" style="1" customWidth="1"/>
    <col min="797" max="804" width="19" style="1" customWidth="1"/>
    <col min="805" max="805" width="24.140625" style="1" customWidth="1"/>
    <col min="806" max="806" width="8.28515625" style="1" customWidth="1"/>
    <col min="807" max="807" width="11.28515625" style="1" customWidth="1"/>
    <col min="808" max="808" width="8.140625" style="1" customWidth="1"/>
    <col min="809" max="809" width="6.85546875" style="1" customWidth="1"/>
    <col min="810" max="810" width="9.5703125" style="1" customWidth="1"/>
    <col min="811" max="811" width="6.42578125" style="1" customWidth="1"/>
    <col min="812" max="812" width="8.42578125" style="1" customWidth="1"/>
    <col min="813" max="813" width="11.42578125" style="1" customWidth="1"/>
    <col min="814" max="814" width="9" style="1" customWidth="1"/>
    <col min="815" max="815" width="7.7109375" style="1" customWidth="1"/>
    <col min="816" max="816" width="10.28515625" style="1" customWidth="1"/>
    <col min="817" max="817" width="7" style="1" customWidth="1"/>
    <col min="818" max="818" width="7.7109375" style="1" customWidth="1"/>
    <col min="819" max="819" width="10.7109375" style="1" customWidth="1"/>
    <col min="820" max="820" width="8.42578125" style="1" customWidth="1"/>
    <col min="821" max="827" width="8.28515625" style="1" customWidth="1"/>
    <col min="828" max="828" width="9.85546875" style="1" customWidth="1"/>
    <col min="829" max="829" width="7" style="1" customWidth="1"/>
    <col min="830" max="830" width="7.85546875" style="1" customWidth="1"/>
    <col min="831" max="831" width="11" style="1" customWidth="1"/>
    <col min="832" max="832" width="7.7109375" style="1" customWidth="1"/>
    <col min="833" max="833" width="8.85546875" style="1" customWidth="1"/>
    <col min="834" max="1024" width="9.140625" style="1"/>
    <col min="1025" max="1025" width="12.42578125" style="1" customWidth="1"/>
    <col min="1026" max="1026" width="35" style="1" customWidth="1"/>
    <col min="1027" max="1027" width="14" style="1" customWidth="1"/>
    <col min="1028" max="1028" width="8.7109375" style="1" customWidth="1"/>
    <col min="1029" max="1029" width="8.28515625" style="1" customWidth="1"/>
    <col min="1030" max="1030" width="14.85546875" style="1" customWidth="1"/>
    <col min="1031" max="1031" width="16.42578125" style="1" customWidth="1"/>
    <col min="1032" max="1032" width="18.28515625" style="1" customWidth="1"/>
    <col min="1033" max="1034" width="21.7109375" style="1" customWidth="1"/>
    <col min="1035" max="1035" width="9.5703125" style="1" customWidth="1"/>
    <col min="1036" max="1036" width="8.5703125" style="1" customWidth="1"/>
    <col min="1037" max="1037" width="10.85546875" style="1" customWidth="1"/>
    <col min="1038" max="1038" width="10" style="1" customWidth="1"/>
    <col min="1039" max="1039" width="10.5703125" style="1" customWidth="1"/>
    <col min="1040" max="1040" width="8" style="1" customWidth="1"/>
    <col min="1041" max="1044" width="10.5703125" style="1" customWidth="1"/>
    <col min="1045" max="1045" width="14.28515625" style="1" customWidth="1"/>
    <col min="1046" max="1046" width="14.7109375" style="1" customWidth="1"/>
    <col min="1047" max="1047" width="13" style="1" customWidth="1"/>
    <col min="1048" max="1048" width="12.85546875" style="1" customWidth="1"/>
    <col min="1049" max="1049" width="15.85546875" style="1" customWidth="1"/>
    <col min="1050" max="1050" width="17.5703125" style="1" customWidth="1"/>
    <col min="1051" max="1051" width="16.140625" style="1" customWidth="1"/>
    <col min="1052" max="1052" width="18.140625" style="1" customWidth="1"/>
    <col min="1053" max="1060" width="19" style="1" customWidth="1"/>
    <col min="1061" max="1061" width="24.140625" style="1" customWidth="1"/>
    <col min="1062" max="1062" width="8.28515625" style="1" customWidth="1"/>
    <col min="1063" max="1063" width="11.28515625" style="1" customWidth="1"/>
    <col min="1064" max="1064" width="8.140625" style="1" customWidth="1"/>
    <col min="1065" max="1065" width="6.85546875" style="1" customWidth="1"/>
    <col min="1066" max="1066" width="9.5703125" style="1" customWidth="1"/>
    <col min="1067" max="1067" width="6.42578125" style="1" customWidth="1"/>
    <col min="1068" max="1068" width="8.42578125" style="1" customWidth="1"/>
    <col min="1069" max="1069" width="11.42578125" style="1" customWidth="1"/>
    <col min="1070" max="1070" width="9" style="1" customWidth="1"/>
    <col min="1071" max="1071" width="7.7109375" style="1" customWidth="1"/>
    <col min="1072" max="1072" width="10.28515625" style="1" customWidth="1"/>
    <col min="1073" max="1073" width="7" style="1" customWidth="1"/>
    <col min="1074" max="1074" width="7.7109375" style="1" customWidth="1"/>
    <col min="1075" max="1075" width="10.7109375" style="1" customWidth="1"/>
    <col min="1076" max="1076" width="8.42578125" style="1" customWidth="1"/>
    <col min="1077" max="1083" width="8.28515625" style="1" customWidth="1"/>
    <col min="1084" max="1084" width="9.85546875" style="1" customWidth="1"/>
    <col min="1085" max="1085" width="7" style="1" customWidth="1"/>
    <col min="1086" max="1086" width="7.85546875" style="1" customWidth="1"/>
    <col min="1087" max="1087" width="11" style="1" customWidth="1"/>
    <col min="1088" max="1088" width="7.7109375" style="1" customWidth="1"/>
    <col min="1089" max="1089" width="8.85546875" style="1" customWidth="1"/>
    <col min="1090" max="1280" width="9.140625" style="1"/>
    <col min="1281" max="1281" width="12.42578125" style="1" customWidth="1"/>
    <col min="1282" max="1282" width="35" style="1" customWidth="1"/>
    <col min="1283" max="1283" width="14" style="1" customWidth="1"/>
    <col min="1284" max="1284" width="8.7109375" style="1" customWidth="1"/>
    <col min="1285" max="1285" width="8.28515625" style="1" customWidth="1"/>
    <col min="1286" max="1286" width="14.85546875" style="1" customWidth="1"/>
    <col min="1287" max="1287" width="16.42578125" style="1" customWidth="1"/>
    <col min="1288" max="1288" width="18.28515625" style="1" customWidth="1"/>
    <col min="1289" max="1290" width="21.7109375" style="1" customWidth="1"/>
    <col min="1291" max="1291" width="9.5703125" style="1" customWidth="1"/>
    <col min="1292" max="1292" width="8.5703125" style="1" customWidth="1"/>
    <col min="1293" max="1293" width="10.85546875" style="1" customWidth="1"/>
    <col min="1294" max="1294" width="10" style="1" customWidth="1"/>
    <col min="1295" max="1295" width="10.5703125" style="1" customWidth="1"/>
    <col min="1296" max="1296" width="8" style="1" customWidth="1"/>
    <col min="1297" max="1300" width="10.5703125" style="1" customWidth="1"/>
    <col min="1301" max="1301" width="14.28515625" style="1" customWidth="1"/>
    <col min="1302" max="1302" width="14.7109375" style="1" customWidth="1"/>
    <col min="1303" max="1303" width="13" style="1" customWidth="1"/>
    <col min="1304" max="1304" width="12.85546875" style="1" customWidth="1"/>
    <col min="1305" max="1305" width="15.85546875" style="1" customWidth="1"/>
    <col min="1306" max="1306" width="17.5703125" style="1" customWidth="1"/>
    <col min="1307" max="1307" width="16.140625" style="1" customWidth="1"/>
    <col min="1308" max="1308" width="18.140625" style="1" customWidth="1"/>
    <col min="1309" max="1316" width="19" style="1" customWidth="1"/>
    <col min="1317" max="1317" width="24.140625" style="1" customWidth="1"/>
    <col min="1318" max="1318" width="8.28515625" style="1" customWidth="1"/>
    <col min="1319" max="1319" width="11.28515625" style="1" customWidth="1"/>
    <col min="1320" max="1320" width="8.140625" style="1" customWidth="1"/>
    <col min="1321" max="1321" width="6.85546875" style="1" customWidth="1"/>
    <col min="1322" max="1322" width="9.5703125" style="1" customWidth="1"/>
    <col min="1323" max="1323" width="6.42578125" style="1" customWidth="1"/>
    <col min="1324" max="1324" width="8.42578125" style="1" customWidth="1"/>
    <col min="1325" max="1325" width="11.42578125" style="1" customWidth="1"/>
    <col min="1326" max="1326" width="9" style="1" customWidth="1"/>
    <col min="1327" max="1327" width="7.7109375" style="1" customWidth="1"/>
    <col min="1328" max="1328" width="10.28515625" style="1" customWidth="1"/>
    <col min="1329" max="1329" width="7" style="1" customWidth="1"/>
    <col min="1330" max="1330" width="7.7109375" style="1" customWidth="1"/>
    <col min="1331" max="1331" width="10.7109375" style="1" customWidth="1"/>
    <col min="1332" max="1332" width="8.42578125" style="1" customWidth="1"/>
    <col min="1333" max="1339" width="8.28515625" style="1" customWidth="1"/>
    <col min="1340" max="1340" width="9.85546875" style="1" customWidth="1"/>
    <col min="1341" max="1341" width="7" style="1" customWidth="1"/>
    <col min="1342" max="1342" width="7.85546875" style="1" customWidth="1"/>
    <col min="1343" max="1343" width="11" style="1" customWidth="1"/>
    <col min="1344" max="1344" width="7.7109375" style="1" customWidth="1"/>
    <col min="1345" max="1345" width="8.85546875" style="1" customWidth="1"/>
    <col min="1346" max="1536" width="9.140625" style="1"/>
    <col min="1537" max="1537" width="12.42578125" style="1" customWidth="1"/>
    <col min="1538" max="1538" width="35" style="1" customWidth="1"/>
    <col min="1539" max="1539" width="14" style="1" customWidth="1"/>
    <col min="1540" max="1540" width="8.7109375" style="1" customWidth="1"/>
    <col min="1541" max="1541" width="8.28515625" style="1" customWidth="1"/>
    <col min="1542" max="1542" width="14.85546875" style="1" customWidth="1"/>
    <col min="1543" max="1543" width="16.42578125" style="1" customWidth="1"/>
    <col min="1544" max="1544" width="18.28515625" style="1" customWidth="1"/>
    <col min="1545" max="1546" width="21.7109375" style="1" customWidth="1"/>
    <col min="1547" max="1547" width="9.5703125" style="1" customWidth="1"/>
    <col min="1548" max="1548" width="8.5703125" style="1" customWidth="1"/>
    <col min="1549" max="1549" width="10.85546875" style="1" customWidth="1"/>
    <col min="1550" max="1550" width="10" style="1" customWidth="1"/>
    <col min="1551" max="1551" width="10.5703125" style="1" customWidth="1"/>
    <col min="1552" max="1552" width="8" style="1" customWidth="1"/>
    <col min="1553" max="1556" width="10.5703125" style="1" customWidth="1"/>
    <col min="1557" max="1557" width="14.28515625" style="1" customWidth="1"/>
    <col min="1558" max="1558" width="14.7109375" style="1" customWidth="1"/>
    <col min="1559" max="1559" width="13" style="1" customWidth="1"/>
    <col min="1560" max="1560" width="12.85546875" style="1" customWidth="1"/>
    <col min="1561" max="1561" width="15.85546875" style="1" customWidth="1"/>
    <col min="1562" max="1562" width="17.5703125" style="1" customWidth="1"/>
    <col min="1563" max="1563" width="16.140625" style="1" customWidth="1"/>
    <col min="1564" max="1564" width="18.140625" style="1" customWidth="1"/>
    <col min="1565" max="1572" width="19" style="1" customWidth="1"/>
    <col min="1573" max="1573" width="24.140625" style="1" customWidth="1"/>
    <col min="1574" max="1574" width="8.28515625" style="1" customWidth="1"/>
    <col min="1575" max="1575" width="11.28515625" style="1" customWidth="1"/>
    <col min="1576" max="1576" width="8.140625" style="1" customWidth="1"/>
    <col min="1577" max="1577" width="6.85546875" style="1" customWidth="1"/>
    <col min="1578" max="1578" width="9.5703125" style="1" customWidth="1"/>
    <col min="1579" max="1579" width="6.42578125" style="1" customWidth="1"/>
    <col min="1580" max="1580" width="8.42578125" style="1" customWidth="1"/>
    <col min="1581" max="1581" width="11.42578125" style="1" customWidth="1"/>
    <col min="1582" max="1582" width="9" style="1" customWidth="1"/>
    <col min="1583" max="1583" width="7.7109375" style="1" customWidth="1"/>
    <col min="1584" max="1584" width="10.28515625" style="1" customWidth="1"/>
    <col min="1585" max="1585" width="7" style="1" customWidth="1"/>
    <col min="1586" max="1586" width="7.7109375" style="1" customWidth="1"/>
    <col min="1587" max="1587" width="10.7109375" style="1" customWidth="1"/>
    <col min="1588" max="1588" width="8.42578125" style="1" customWidth="1"/>
    <col min="1589" max="1595" width="8.28515625" style="1" customWidth="1"/>
    <col min="1596" max="1596" width="9.85546875" style="1" customWidth="1"/>
    <col min="1597" max="1597" width="7" style="1" customWidth="1"/>
    <col min="1598" max="1598" width="7.85546875" style="1" customWidth="1"/>
    <col min="1599" max="1599" width="11" style="1" customWidth="1"/>
    <col min="1600" max="1600" width="7.7109375" style="1" customWidth="1"/>
    <col min="1601" max="1601" width="8.85546875" style="1" customWidth="1"/>
    <col min="1602" max="1792" width="9.140625" style="1"/>
    <col min="1793" max="1793" width="12.42578125" style="1" customWidth="1"/>
    <col min="1794" max="1794" width="35" style="1" customWidth="1"/>
    <col min="1795" max="1795" width="14" style="1" customWidth="1"/>
    <col min="1796" max="1796" width="8.7109375" style="1" customWidth="1"/>
    <col min="1797" max="1797" width="8.28515625" style="1" customWidth="1"/>
    <col min="1798" max="1798" width="14.85546875" style="1" customWidth="1"/>
    <col min="1799" max="1799" width="16.42578125" style="1" customWidth="1"/>
    <col min="1800" max="1800" width="18.28515625" style="1" customWidth="1"/>
    <col min="1801" max="1802" width="21.7109375" style="1" customWidth="1"/>
    <col min="1803" max="1803" width="9.5703125" style="1" customWidth="1"/>
    <col min="1804" max="1804" width="8.5703125" style="1" customWidth="1"/>
    <col min="1805" max="1805" width="10.85546875" style="1" customWidth="1"/>
    <col min="1806" max="1806" width="10" style="1" customWidth="1"/>
    <col min="1807" max="1807" width="10.5703125" style="1" customWidth="1"/>
    <col min="1808" max="1808" width="8" style="1" customWidth="1"/>
    <col min="1809" max="1812" width="10.5703125" style="1" customWidth="1"/>
    <col min="1813" max="1813" width="14.28515625" style="1" customWidth="1"/>
    <col min="1814" max="1814" width="14.7109375" style="1" customWidth="1"/>
    <col min="1815" max="1815" width="13" style="1" customWidth="1"/>
    <col min="1816" max="1816" width="12.85546875" style="1" customWidth="1"/>
    <col min="1817" max="1817" width="15.85546875" style="1" customWidth="1"/>
    <col min="1818" max="1818" width="17.5703125" style="1" customWidth="1"/>
    <col min="1819" max="1819" width="16.140625" style="1" customWidth="1"/>
    <col min="1820" max="1820" width="18.140625" style="1" customWidth="1"/>
    <col min="1821" max="1828" width="19" style="1" customWidth="1"/>
    <col min="1829" max="1829" width="24.140625" style="1" customWidth="1"/>
    <col min="1830" max="1830" width="8.28515625" style="1" customWidth="1"/>
    <col min="1831" max="1831" width="11.28515625" style="1" customWidth="1"/>
    <col min="1832" max="1832" width="8.140625" style="1" customWidth="1"/>
    <col min="1833" max="1833" width="6.85546875" style="1" customWidth="1"/>
    <col min="1834" max="1834" width="9.5703125" style="1" customWidth="1"/>
    <col min="1835" max="1835" width="6.42578125" style="1" customWidth="1"/>
    <col min="1836" max="1836" width="8.42578125" style="1" customWidth="1"/>
    <col min="1837" max="1837" width="11.42578125" style="1" customWidth="1"/>
    <col min="1838" max="1838" width="9" style="1" customWidth="1"/>
    <col min="1839" max="1839" width="7.7109375" style="1" customWidth="1"/>
    <col min="1840" max="1840" width="10.28515625" style="1" customWidth="1"/>
    <col min="1841" max="1841" width="7" style="1" customWidth="1"/>
    <col min="1842" max="1842" width="7.7109375" style="1" customWidth="1"/>
    <col min="1843" max="1843" width="10.7109375" style="1" customWidth="1"/>
    <col min="1844" max="1844" width="8.42578125" style="1" customWidth="1"/>
    <col min="1845" max="1851" width="8.28515625" style="1" customWidth="1"/>
    <col min="1852" max="1852" width="9.85546875" style="1" customWidth="1"/>
    <col min="1853" max="1853" width="7" style="1" customWidth="1"/>
    <col min="1854" max="1854" width="7.85546875" style="1" customWidth="1"/>
    <col min="1855" max="1855" width="11" style="1" customWidth="1"/>
    <col min="1856" max="1856" width="7.7109375" style="1" customWidth="1"/>
    <col min="1857" max="1857" width="8.85546875" style="1" customWidth="1"/>
    <col min="1858" max="2048" width="9.140625" style="1"/>
    <col min="2049" max="2049" width="12.42578125" style="1" customWidth="1"/>
    <col min="2050" max="2050" width="35" style="1" customWidth="1"/>
    <col min="2051" max="2051" width="14" style="1" customWidth="1"/>
    <col min="2052" max="2052" width="8.7109375" style="1" customWidth="1"/>
    <col min="2053" max="2053" width="8.28515625" style="1" customWidth="1"/>
    <col min="2054" max="2054" width="14.85546875" style="1" customWidth="1"/>
    <col min="2055" max="2055" width="16.42578125" style="1" customWidth="1"/>
    <col min="2056" max="2056" width="18.28515625" style="1" customWidth="1"/>
    <col min="2057" max="2058" width="21.7109375" style="1" customWidth="1"/>
    <col min="2059" max="2059" width="9.5703125" style="1" customWidth="1"/>
    <col min="2060" max="2060" width="8.5703125" style="1" customWidth="1"/>
    <col min="2061" max="2061" width="10.85546875" style="1" customWidth="1"/>
    <col min="2062" max="2062" width="10" style="1" customWidth="1"/>
    <col min="2063" max="2063" width="10.5703125" style="1" customWidth="1"/>
    <col min="2064" max="2064" width="8" style="1" customWidth="1"/>
    <col min="2065" max="2068" width="10.5703125" style="1" customWidth="1"/>
    <col min="2069" max="2069" width="14.28515625" style="1" customWidth="1"/>
    <col min="2070" max="2070" width="14.7109375" style="1" customWidth="1"/>
    <col min="2071" max="2071" width="13" style="1" customWidth="1"/>
    <col min="2072" max="2072" width="12.85546875" style="1" customWidth="1"/>
    <col min="2073" max="2073" width="15.85546875" style="1" customWidth="1"/>
    <col min="2074" max="2074" width="17.5703125" style="1" customWidth="1"/>
    <col min="2075" max="2075" width="16.140625" style="1" customWidth="1"/>
    <col min="2076" max="2076" width="18.140625" style="1" customWidth="1"/>
    <col min="2077" max="2084" width="19" style="1" customWidth="1"/>
    <col min="2085" max="2085" width="24.140625" style="1" customWidth="1"/>
    <col min="2086" max="2086" width="8.28515625" style="1" customWidth="1"/>
    <col min="2087" max="2087" width="11.28515625" style="1" customWidth="1"/>
    <col min="2088" max="2088" width="8.140625" style="1" customWidth="1"/>
    <col min="2089" max="2089" width="6.85546875" style="1" customWidth="1"/>
    <col min="2090" max="2090" width="9.5703125" style="1" customWidth="1"/>
    <col min="2091" max="2091" width="6.42578125" style="1" customWidth="1"/>
    <col min="2092" max="2092" width="8.42578125" style="1" customWidth="1"/>
    <col min="2093" max="2093" width="11.42578125" style="1" customWidth="1"/>
    <col min="2094" max="2094" width="9" style="1" customWidth="1"/>
    <col min="2095" max="2095" width="7.7109375" style="1" customWidth="1"/>
    <col min="2096" max="2096" width="10.28515625" style="1" customWidth="1"/>
    <col min="2097" max="2097" width="7" style="1" customWidth="1"/>
    <col min="2098" max="2098" width="7.7109375" style="1" customWidth="1"/>
    <col min="2099" max="2099" width="10.7109375" style="1" customWidth="1"/>
    <col min="2100" max="2100" width="8.42578125" style="1" customWidth="1"/>
    <col min="2101" max="2107" width="8.28515625" style="1" customWidth="1"/>
    <col min="2108" max="2108" width="9.85546875" style="1" customWidth="1"/>
    <col min="2109" max="2109" width="7" style="1" customWidth="1"/>
    <col min="2110" max="2110" width="7.85546875" style="1" customWidth="1"/>
    <col min="2111" max="2111" width="11" style="1" customWidth="1"/>
    <col min="2112" max="2112" width="7.7109375" style="1" customWidth="1"/>
    <col min="2113" max="2113" width="8.85546875" style="1" customWidth="1"/>
    <col min="2114" max="2304" width="9.140625" style="1"/>
    <col min="2305" max="2305" width="12.42578125" style="1" customWidth="1"/>
    <col min="2306" max="2306" width="35" style="1" customWidth="1"/>
    <col min="2307" max="2307" width="14" style="1" customWidth="1"/>
    <col min="2308" max="2308" width="8.7109375" style="1" customWidth="1"/>
    <col min="2309" max="2309" width="8.28515625" style="1" customWidth="1"/>
    <col min="2310" max="2310" width="14.85546875" style="1" customWidth="1"/>
    <col min="2311" max="2311" width="16.42578125" style="1" customWidth="1"/>
    <col min="2312" max="2312" width="18.28515625" style="1" customWidth="1"/>
    <col min="2313" max="2314" width="21.7109375" style="1" customWidth="1"/>
    <col min="2315" max="2315" width="9.5703125" style="1" customWidth="1"/>
    <col min="2316" max="2316" width="8.5703125" style="1" customWidth="1"/>
    <col min="2317" max="2317" width="10.85546875" style="1" customWidth="1"/>
    <col min="2318" max="2318" width="10" style="1" customWidth="1"/>
    <col min="2319" max="2319" width="10.5703125" style="1" customWidth="1"/>
    <col min="2320" max="2320" width="8" style="1" customWidth="1"/>
    <col min="2321" max="2324" width="10.5703125" style="1" customWidth="1"/>
    <col min="2325" max="2325" width="14.28515625" style="1" customWidth="1"/>
    <col min="2326" max="2326" width="14.7109375" style="1" customWidth="1"/>
    <col min="2327" max="2327" width="13" style="1" customWidth="1"/>
    <col min="2328" max="2328" width="12.85546875" style="1" customWidth="1"/>
    <col min="2329" max="2329" width="15.85546875" style="1" customWidth="1"/>
    <col min="2330" max="2330" width="17.5703125" style="1" customWidth="1"/>
    <col min="2331" max="2331" width="16.140625" style="1" customWidth="1"/>
    <col min="2332" max="2332" width="18.140625" style="1" customWidth="1"/>
    <col min="2333" max="2340" width="19" style="1" customWidth="1"/>
    <col min="2341" max="2341" width="24.140625" style="1" customWidth="1"/>
    <col min="2342" max="2342" width="8.28515625" style="1" customWidth="1"/>
    <col min="2343" max="2343" width="11.28515625" style="1" customWidth="1"/>
    <col min="2344" max="2344" width="8.140625" style="1" customWidth="1"/>
    <col min="2345" max="2345" width="6.85546875" style="1" customWidth="1"/>
    <col min="2346" max="2346" width="9.5703125" style="1" customWidth="1"/>
    <col min="2347" max="2347" width="6.42578125" style="1" customWidth="1"/>
    <col min="2348" max="2348" width="8.42578125" style="1" customWidth="1"/>
    <col min="2349" max="2349" width="11.42578125" style="1" customWidth="1"/>
    <col min="2350" max="2350" width="9" style="1" customWidth="1"/>
    <col min="2351" max="2351" width="7.7109375" style="1" customWidth="1"/>
    <col min="2352" max="2352" width="10.28515625" style="1" customWidth="1"/>
    <col min="2353" max="2353" width="7" style="1" customWidth="1"/>
    <col min="2354" max="2354" width="7.7109375" style="1" customWidth="1"/>
    <col min="2355" max="2355" width="10.7109375" style="1" customWidth="1"/>
    <col min="2356" max="2356" width="8.42578125" style="1" customWidth="1"/>
    <col min="2357" max="2363" width="8.28515625" style="1" customWidth="1"/>
    <col min="2364" max="2364" width="9.85546875" style="1" customWidth="1"/>
    <col min="2365" max="2365" width="7" style="1" customWidth="1"/>
    <col min="2366" max="2366" width="7.85546875" style="1" customWidth="1"/>
    <col min="2367" max="2367" width="11" style="1" customWidth="1"/>
    <col min="2368" max="2368" width="7.7109375" style="1" customWidth="1"/>
    <col min="2369" max="2369" width="8.85546875" style="1" customWidth="1"/>
    <col min="2370" max="2560" width="9.140625" style="1"/>
    <col min="2561" max="2561" width="12.42578125" style="1" customWidth="1"/>
    <col min="2562" max="2562" width="35" style="1" customWidth="1"/>
    <col min="2563" max="2563" width="14" style="1" customWidth="1"/>
    <col min="2564" max="2564" width="8.7109375" style="1" customWidth="1"/>
    <col min="2565" max="2565" width="8.28515625" style="1" customWidth="1"/>
    <col min="2566" max="2566" width="14.85546875" style="1" customWidth="1"/>
    <col min="2567" max="2567" width="16.42578125" style="1" customWidth="1"/>
    <col min="2568" max="2568" width="18.28515625" style="1" customWidth="1"/>
    <col min="2569" max="2570" width="21.7109375" style="1" customWidth="1"/>
    <col min="2571" max="2571" width="9.5703125" style="1" customWidth="1"/>
    <col min="2572" max="2572" width="8.5703125" style="1" customWidth="1"/>
    <col min="2573" max="2573" width="10.85546875" style="1" customWidth="1"/>
    <col min="2574" max="2574" width="10" style="1" customWidth="1"/>
    <col min="2575" max="2575" width="10.5703125" style="1" customWidth="1"/>
    <col min="2576" max="2576" width="8" style="1" customWidth="1"/>
    <col min="2577" max="2580" width="10.5703125" style="1" customWidth="1"/>
    <col min="2581" max="2581" width="14.28515625" style="1" customWidth="1"/>
    <col min="2582" max="2582" width="14.7109375" style="1" customWidth="1"/>
    <col min="2583" max="2583" width="13" style="1" customWidth="1"/>
    <col min="2584" max="2584" width="12.85546875" style="1" customWidth="1"/>
    <col min="2585" max="2585" width="15.85546875" style="1" customWidth="1"/>
    <col min="2586" max="2586" width="17.5703125" style="1" customWidth="1"/>
    <col min="2587" max="2587" width="16.140625" style="1" customWidth="1"/>
    <col min="2588" max="2588" width="18.140625" style="1" customWidth="1"/>
    <col min="2589" max="2596" width="19" style="1" customWidth="1"/>
    <col min="2597" max="2597" width="24.140625" style="1" customWidth="1"/>
    <col min="2598" max="2598" width="8.28515625" style="1" customWidth="1"/>
    <col min="2599" max="2599" width="11.28515625" style="1" customWidth="1"/>
    <col min="2600" max="2600" width="8.140625" style="1" customWidth="1"/>
    <col min="2601" max="2601" width="6.85546875" style="1" customWidth="1"/>
    <col min="2602" max="2602" width="9.5703125" style="1" customWidth="1"/>
    <col min="2603" max="2603" width="6.42578125" style="1" customWidth="1"/>
    <col min="2604" max="2604" width="8.42578125" style="1" customWidth="1"/>
    <col min="2605" max="2605" width="11.42578125" style="1" customWidth="1"/>
    <col min="2606" max="2606" width="9" style="1" customWidth="1"/>
    <col min="2607" max="2607" width="7.7109375" style="1" customWidth="1"/>
    <col min="2608" max="2608" width="10.28515625" style="1" customWidth="1"/>
    <col min="2609" max="2609" width="7" style="1" customWidth="1"/>
    <col min="2610" max="2610" width="7.7109375" style="1" customWidth="1"/>
    <col min="2611" max="2611" width="10.7109375" style="1" customWidth="1"/>
    <col min="2612" max="2612" width="8.42578125" style="1" customWidth="1"/>
    <col min="2613" max="2619" width="8.28515625" style="1" customWidth="1"/>
    <col min="2620" max="2620" width="9.85546875" style="1" customWidth="1"/>
    <col min="2621" max="2621" width="7" style="1" customWidth="1"/>
    <col min="2622" max="2622" width="7.85546875" style="1" customWidth="1"/>
    <col min="2623" max="2623" width="11" style="1" customWidth="1"/>
    <col min="2624" max="2624" width="7.7109375" style="1" customWidth="1"/>
    <col min="2625" max="2625" width="8.85546875" style="1" customWidth="1"/>
    <col min="2626" max="2816" width="9.140625" style="1"/>
    <col min="2817" max="2817" width="12.42578125" style="1" customWidth="1"/>
    <col min="2818" max="2818" width="35" style="1" customWidth="1"/>
    <col min="2819" max="2819" width="14" style="1" customWidth="1"/>
    <col min="2820" max="2820" width="8.7109375" style="1" customWidth="1"/>
    <col min="2821" max="2821" width="8.28515625" style="1" customWidth="1"/>
    <col min="2822" max="2822" width="14.85546875" style="1" customWidth="1"/>
    <col min="2823" max="2823" width="16.42578125" style="1" customWidth="1"/>
    <col min="2824" max="2824" width="18.28515625" style="1" customWidth="1"/>
    <col min="2825" max="2826" width="21.7109375" style="1" customWidth="1"/>
    <col min="2827" max="2827" width="9.5703125" style="1" customWidth="1"/>
    <col min="2828" max="2828" width="8.5703125" style="1" customWidth="1"/>
    <col min="2829" max="2829" width="10.85546875" style="1" customWidth="1"/>
    <col min="2830" max="2830" width="10" style="1" customWidth="1"/>
    <col min="2831" max="2831" width="10.5703125" style="1" customWidth="1"/>
    <col min="2832" max="2832" width="8" style="1" customWidth="1"/>
    <col min="2833" max="2836" width="10.5703125" style="1" customWidth="1"/>
    <col min="2837" max="2837" width="14.28515625" style="1" customWidth="1"/>
    <col min="2838" max="2838" width="14.7109375" style="1" customWidth="1"/>
    <col min="2839" max="2839" width="13" style="1" customWidth="1"/>
    <col min="2840" max="2840" width="12.85546875" style="1" customWidth="1"/>
    <col min="2841" max="2841" width="15.85546875" style="1" customWidth="1"/>
    <col min="2842" max="2842" width="17.5703125" style="1" customWidth="1"/>
    <col min="2843" max="2843" width="16.140625" style="1" customWidth="1"/>
    <col min="2844" max="2844" width="18.140625" style="1" customWidth="1"/>
    <col min="2845" max="2852" width="19" style="1" customWidth="1"/>
    <col min="2853" max="2853" width="24.140625" style="1" customWidth="1"/>
    <col min="2854" max="2854" width="8.28515625" style="1" customWidth="1"/>
    <col min="2855" max="2855" width="11.28515625" style="1" customWidth="1"/>
    <col min="2856" max="2856" width="8.140625" style="1" customWidth="1"/>
    <col min="2857" max="2857" width="6.85546875" style="1" customWidth="1"/>
    <col min="2858" max="2858" width="9.5703125" style="1" customWidth="1"/>
    <col min="2859" max="2859" width="6.42578125" style="1" customWidth="1"/>
    <col min="2860" max="2860" width="8.42578125" style="1" customWidth="1"/>
    <col min="2861" max="2861" width="11.42578125" style="1" customWidth="1"/>
    <col min="2862" max="2862" width="9" style="1" customWidth="1"/>
    <col min="2863" max="2863" width="7.7109375" style="1" customWidth="1"/>
    <col min="2864" max="2864" width="10.28515625" style="1" customWidth="1"/>
    <col min="2865" max="2865" width="7" style="1" customWidth="1"/>
    <col min="2866" max="2866" width="7.7109375" style="1" customWidth="1"/>
    <col min="2867" max="2867" width="10.7109375" style="1" customWidth="1"/>
    <col min="2868" max="2868" width="8.42578125" style="1" customWidth="1"/>
    <col min="2869" max="2875" width="8.28515625" style="1" customWidth="1"/>
    <col min="2876" max="2876" width="9.85546875" style="1" customWidth="1"/>
    <col min="2877" max="2877" width="7" style="1" customWidth="1"/>
    <col min="2878" max="2878" width="7.85546875" style="1" customWidth="1"/>
    <col min="2879" max="2879" width="11" style="1" customWidth="1"/>
    <col min="2880" max="2880" width="7.7109375" style="1" customWidth="1"/>
    <col min="2881" max="2881" width="8.85546875" style="1" customWidth="1"/>
    <col min="2882" max="3072" width="9.140625" style="1"/>
    <col min="3073" max="3073" width="12.42578125" style="1" customWidth="1"/>
    <col min="3074" max="3074" width="35" style="1" customWidth="1"/>
    <col min="3075" max="3075" width="14" style="1" customWidth="1"/>
    <col min="3076" max="3076" width="8.7109375" style="1" customWidth="1"/>
    <col min="3077" max="3077" width="8.28515625" style="1" customWidth="1"/>
    <col min="3078" max="3078" width="14.85546875" style="1" customWidth="1"/>
    <col min="3079" max="3079" width="16.42578125" style="1" customWidth="1"/>
    <col min="3080" max="3080" width="18.28515625" style="1" customWidth="1"/>
    <col min="3081" max="3082" width="21.7109375" style="1" customWidth="1"/>
    <col min="3083" max="3083" width="9.5703125" style="1" customWidth="1"/>
    <col min="3084" max="3084" width="8.5703125" style="1" customWidth="1"/>
    <col min="3085" max="3085" width="10.85546875" style="1" customWidth="1"/>
    <col min="3086" max="3086" width="10" style="1" customWidth="1"/>
    <col min="3087" max="3087" width="10.5703125" style="1" customWidth="1"/>
    <col min="3088" max="3088" width="8" style="1" customWidth="1"/>
    <col min="3089" max="3092" width="10.5703125" style="1" customWidth="1"/>
    <col min="3093" max="3093" width="14.28515625" style="1" customWidth="1"/>
    <col min="3094" max="3094" width="14.7109375" style="1" customWidth="1"/>
    <col min="3095" max="3095" width="13" style="1" customWidth="1"/>
    <col min="3096" max="3096" width="12.85546875" style="1" customWidth="1"/>
    <col min="3097" max="3097" width="15.85546875" style="1" customWidth="1"/>
    <col min="3098" max="3098" width="17.5703125" style="1" customWidth="1"/>
    <col min="3099" max="3099" width="16.140625" style="1" customWidth="1"/>
    <col min="3100" max="3100" width="18.140625" style="1" customWidth="1"/>
    <col min="3101" max="3108" width="19" style="1" customWidth="1"/>
    <col min="3109" max="3109" width="24.140625" style="1" customWidth="1"/>
    <col min="3110" max="3110" width="8.28515625" style="1" customWidth="1"/>
    <col min="3111" max="3111" width="11.28515625" style="1" customWidth="1"/>
    <col min="3112" max="3112" width="8.140625" style="1" customWidth="1"/>
    <col min="3113" max="3113" width="6.85546875" style="1" customWidth="1"/>
    <col min="3114" max="3114" width="9.5703125" style="1" customWidth="1"/>
    <col min="3115" max="3115" width="6.42578125" style="1" customWidth="1"/>
    <col min="3116" max="3116" width="8.42578125" style="1" customWidth="1"/>
    <col min="3117" max="3117" width="11.42578125" style="1" customWidth="1"/>
    <col min="3118" max="3118" width="9" style="1" customWidth="1"/>
    <col min="3119" max="3119" width="7.7109375" style="1" customWidth="1"/>
    <col min="3120" max="3120" width="10.28515625" style="1" customWidth="1"/>
    <col min="3121" max="3121" width="7" style="1" customWidth="1"/>
    <col min="3122" max="3122" width="7.7109375" style="1" customWidth="1"/>
    <col min="3123" max="3123" width="10.7109375" style="1" customWidth="1"/>
    <col min="3124" max="3124" width="8.42578125" style="1" customWidth="1"/>
    <col min="3125" max="3131" width="8.28515625" style="1" customWidth="1"/>
    <col min="3132" max="3132" width="9.85546875" style="1" customWidth="1"/>
    <col min="3133" max="3133" width="7" style="1" customWidth="1"/>
    <col min="3134" max="3134" width="7.85546875" style="1" customWidth="1"/>
    <col min="3135" max="3135" width="11" style="1" customWidth="1"/>
    <col min="3136" max="3136" width="7.7109375" style="1" customWidth="1"/>
    <col min="3137" max="3137" width="8.85546875" style="1" customWidth="1"/>
    <col min="3138" max="3328" width="9.140625" style="1"/>
    <col min="3329" max="3329" width="12.42578125" style="1" customWidth="1"/>
    <col min="3330" max="3330" width="35" style="1" customWidth="1"/>
    <col min="3331" max="3331" width="14" style="1" customWidth="1"/>
    <col min="3332" max="3332" width="8.7109375" style="1" customWidth="1"/>
    <col min="3333" max="3333" width="8.28515625" style="1" customWidth="1"/>
    <col min="3334" max="3334" width="14.85546875" style="1" customWidth="1"/>
    <col min="3335" max="3335" width="16.42578125" style="1" customWidth="1"/>
    <col min="3336" max="3336" width="18.28515625" style="1" customWidth="1"/>
    <col min="3337" max="3338" width="21.7109375" style="1" customWidth="1"/>
    <col min="3339" max="3339" width="9.5703125" style="1" customWidth="1"/>
    <col min="3340" max="3340" width="8.5703125" style="1" customWidth="1"/>
    <col min="3341" max="3341" width="10.85546875" style="1" customWidth="1"/>
    <col min="3342" max="3342" width="10" style="1" customWidth="1"/>
    <col min="3343" max="3343" width="10.5703125" style="1" customWidth="1"/>
    <col min="3344" max="3344" width="8" style="1" customWidth="1"/>
    <col min="3345" max="3348" width="10.5703125" style="1" customWidth="1"/>
    <col min="3349" max="3349" width="14.28515625" style="1" customWidth="1"/>
    <col min="3350" max="3350" width="14.7109375" style="1" customWidth="1"/>
    <col min="3351" max="3351" width="13" style="1" customWidth="1"/>
    <col min="3352" max="3352" width="12.85546875" style="1" customWidth="1"/>
    <col min="3353" max="3353" width="15.85546875" style="1" customWidth="1"/>
    <col min="3354" max="3354" width="17.5703125" style="1" customWidth="1"/>
    <col min="3355" max="3355" width="16.140625" style="1" customWidth="1"/>
    <col min="3356" max="3356" width="18.140625" style="1" customWidth="1"/>
    <col min="3357" max="3364" width="19" style="1" customWidth="1"/>
    <col min="3365" max="3365" width="24.140625" style="1" customWidth="1"/>
    <col min="3366" max="3366" width="8.28515625" style="1" customWidth="1"/>
    <col min="3367" max="3367" width="11.28515625" style="1" customWidth="1"/>
    <col min="3368" max="3368" width="8.140625" style="1" customWidth="1"/>
    <col min="3369" max="3369" width="6.85546875" style="1" customWidth="1"/>
    <col min="3370" max="3370" width="9.5703125" style="1" customWidth="1"/>
    <col min="3371" max="3371" width="6.42578125" style="1" customWidth="1"/>
    <col min="3372" max="3372" width="8.42578125" style="1" customWidth="1"/>
    <col min="3373" max="3373" width="11.42578125" style="1" customWidth="1"/>
    <col min="3374" max="3374" width="9" style="1" customWidth="1"/>
    <col min="3375" max="3375" width="7.7109375" style="1" customWidth="1"/>
    <col min="3376" max="3376" width="10.28515625" style="1" customWidth="1"/>
    <col min="3377" max="3377" width="7" style="1" customWidth="1"/>
    <col min="3378" max="3378" width="7.7109375" style="1" customWidth="1"/>
    <col min="3379" max="3379" width="10.7109375" style="1" customWidth="1"/>
    <col min="3380" max="3380" width="8.42578125" style="1" customWidth="1"/>
    <col min="3381" max="3387" width="8.28515625" style="1" customWidth="1"/>
    <col min="3388" max="3388" width="9.85546875" style="1" customWidth="1"/>
    <col min="3389" max="3389" width="7" style="1" customWidth="1"/>
    <col min="3390" max="3390" width="7.85546875" style="1" customWidth="1"/>
    <col min="3391" max="3391" width="11" style="1" customWidth="1"/>
    <col min="3392" max="3392" width="7.7109375" style="1" customWidth="1"/>
    <col min="3393" max="3393" width="8.85546875" style="1" customWidth="1"/>
    <col min="3394" max="3584" width="9.140625" style="1"/>
    <col min="3585" max="3585" width="12.42578125" style="1" customWidth="1"/>
    <col min="3586" max="3586" width="35" style="1" customWidth="1"/>
    <col min="3587" max="3587" width="14" style="1" customWidth="1"/>
    <col min="3588" max="3588" width="8.7109375" style="1" customWidth="1"/>
    <col min="3589" max="3589" width="8.28515625" style="1" customWidth="1"/>
    <col min="3590" max="3590" width="14.85546875" style="1" customWidth="1"/>
    <col min="3591" max="3591" width="16.42578125" style="1" customWidth="1"/>
    <col min="3592" max="3592" width="18.28515625" style="1" customWidth="1"/>
    <col min="3593" max="3594" width="21.7109375" style="1" customWidth="1"/>
    <col min="3595" max="3595" width="9.5703125" style="1" customWidth="1"/>
    <col min="3596" max="3596" width="8.5703125" style="1" customWidth="1"/>
    <col min="3597" max="3597" width="10.85546875" style="1" customWidth="1"/>
    <col min="3598" max="3598" width="10" style="1" customWidth="1"/>
    <col min="3599" max="3599" width="10.5703125" style="1" customWidth="1"/>
    <col min="3600" max="3600" width="8" style="1" customWidth="1"/>
    <col min="3601" max="3604" width="10.5703125" style="1" customWidth="1"/>
    <col min="3605" max="3605" width="14.28515625" style="1" customWidth="1"/>
    <col min="3606" max="3606" width="14.7109375" style="1" customWidth="1"/>
    <col min="3607" max="3607" width="13" style="1" customWidth="1"/>
    <col min="3608" max="3608" width="12.85546875" style="1" customWidth="1"/>
    <col min="3609" max="3609" width="15.85546875" style="1" customWidth="1"/>
    <col min="3610" max="3610" width="17.5703125" style="1" customWidth="1"/>
    <col min="3611" max="3611" width="16.140625" style="1" customWidth="1"/>
    <col min="3612" max="3612" width="18.140625" style="1" customWidth="1"/>
    <col min="3613" max="3620" width="19" style="1" customWidth="1"/>
    <col min="3621" max="3621" width="24.140625" style="1" customWidth="1"/>
    <col min="3622" max="3622" width="8.28515625" style="1" customWidth="1"/>
    <col min="3623" max="3623" width="11.28515625" style="1" customWidth="1"/>
    <col min="3624" max="3624" width="8.140625" style="1" customWidth="1"/>
    <col min="3625" max="3625" width="6.85546875" style="1" customWidth="1"/>
    <col min="3626" max="3626" width="9.5703125" style="1" customWidth="1"/>
    <col min="3627" max="3627" width="6.42578125" style="1" customWidth="1"/>
    <col min="3628" max="3628" width="8.42578125" style="1" customWidth="1"/>
    <col min="3629" max="3629" width="11.42578125" style="1" customWidth="1"/>
    <col min="3630" max="3630" width="9" style="1" customWidth="1"/>
    <col min="3631" max="3631" width="7.7109375" style="1" customWidth="1"/>
    <col min="3632" max="3632" width="10.28515625" style="1" customWidth="1"/>
    <col min="3633" max="3633" width="7" style="1" customWidth="1"/>
    <col min="3634" max="3634" width="7.7109375" style="1" customWidth="1"/>
    <col min="3635" max="3635" width="10.7109375" style="1" customWidth="1"/>
    <col min="3636" max="3636" width="8.42578125" style="1" customWidth="1"/>
    <col min="3637" max="3643" width="8.28515625" style="1" customWidth="1"/>
    <col min="3644" max="3644" width="9.85546875" style="1" customWidth="1"/>
    <col min="3645" max="3645" width="7" style="1" customWidth="1"/>
    <col min="3646" max="3646" width="7.85546875" style="1" customWidth="1"/>
    <col min="3647" max="3647" width="11" style="1" customWidth="1"/>
    <col min="3648" max="3648" width="7.7109375" style="1" customWidth="1"/>
    <col min="3649" max="3649" width="8.85546875" style="1" customWidth="1"/>
    <col min="3650" max="3840" width="9.140625" style="1"/>
    <col min="3841" max="3841" width="12.42578125" style="1" customWidth="1"/>
    <col min="3842" max="3842" width="35" style="1" customWidth="1"/>
    <col min="3843" max="3843" width="14" style="1" customWidth="1"/>
    <col min="3844" max="3844" width="8.7109375" style="1" customWidth="1"/>
    <col min="3845" max="3845" width="8.28515625" style="1" customWidth="1"/>
    <col min="3846" max="3846" width="14.85546875" style="1" customWidth="1"/>
    <col min="3847" max="3847" width="16.42578125" style="1" customWidth="1"/>
    <col min="3848" max="3848" width="18.28515625" style="1" customWidth="1"/>
    <col min="3849" max="3850" width="21.7109375" style="1" customWidth="1"/>
    <col min="3851" max="3851" width="9.5703125" style="1" customWidth="1"/>
    <col min="3852" max="3852" width="8.5703125" style="1" customWidth="1"/>
    <col min="3853" max="3853" width="10.85546875" style="1" customWidth="1"/>
    <col min="3854" max="3854" width="10" style="1" customWidth="1"/>
    <col min="3855" max="3855" width="10.5703125" style="1" customWidth="1"/>
    <col min="3856" max="3856" width="8" style="1" customWidth="1"/>
    <col min="3857" max="3860" width="10.5703125" style="1" customWidth="1"/>
    <col min="3861" max="3861" width="14.28515625" style="1" customWidth="1"/>
    <col min="3862" max="3862" width="14.7109375" style="1" customWidth="1"/>
    <col min="3863" max="3863" width="13" style="1" customWidth="1"/>
    <col min="3864" max="3864" width="12.85546875" style="1" customWidth="1"/>
    <col min="3865" max="3865" width="15.85546875" style="1" customWidth="1"/>
    <col min="3866" max="3866" width="17.5703125" style="1" customWidth="1"/>
    <col min="3867" max="3867" width="16.140625" style="1" customWidth="1"/>
    <col min="3868" max="3868" width="18.140625" style="1" customWidth="1"/>
    <col min="3869" max="3876" width="19" style="1" customWidth="1"/>
    <col min="3877" max="3877" width="24.140625" style="1" customWidth="1"/>
    <col min="3878" max="3878" width="8.28515625" style="1" customWidth="1"/>
    <col min="3879" max="3879" width="11.28515625" style="1" customWidth="1"/>
    <col min="3880" max="3880" width="8.140625" style="1" customWidth="1"/>
    <col min="3881" max="3881" width="6.85546875" style="1" customWidth="1"/>
    <col min="3882" max="3882" width="9.5703125" style="1" customWidth="1"/>
    <col min="3883" max="3883" width="6.42578125" style="1" customWidth="1"/>
    <col min="3884" max="3884" width="8.42578125" style="1" customWidth="1"/>
    <col min="3885" max="3885" width="11.42578125" style="1" customWidth="1"/>
    <col min="3886" max="3886" width="9" style="1" customWidth="1"/>
    <col min="3887" max="3887" width="7.7109375" style="1" customWidth="1"/>
    <col min="3888" max="3888" width="10.28515625" style="1" customWidth="1"/>
    <col min="3889" max="3889" width="7" style="1" customWidth="1"/>
    <col min="3890" max="3890" width="7.7109375" style="1" customWidth="1"/>
    <col min="3891" max="3891" width="10.7109375" style="1" customWidth="1"/>
    <col min="3892" max="3892" width="8.42578125" style="1" customWidth="1"/>
    <col min="3893" max="3899" width="8.28515625" style="1" customWidth="1"/>
    <col min="3900" max="3900" width="9.85546875" style="1" customWidth="1"/>
    <col min="3901" max="3901" width="7" style="1" customWidth="1"/>
    <col min="3902" max="3902" width="7.85546875" style="1" customWidth="1"/>
    <col min="3903" max="3903" width="11" style="1" customWidth="1"/>
    <col min="3904" max="3904" width="7.7109375" style="1" customWidth="1"/>
    <col min="3905" max="3905" width="8.85546875" style="1" customWidth="1"/>
    <col min="3906" max="4096" width="9.140625" style="1"/>
    <col min="4097" max="4097" width="12.42578125" style="1" customWidth="1"/>
    <col min="4098" max="4098" width="35" style="1" customWidth="1"/>
    <col min="4099" max="4099" width="14" style="1" customWidth="1"/>
    <col min="4100" max="4100" width="8.7109375" style="1" customWidth="1"/>
    <col min="4101" max="4101" width="8.28515625" style="1" customWidth="1"/>
    <col min="4102" max="4102" width="14.85546875" style="1" customWidth="1"/>
    <col min="4103" max="4103" width="16.42578125" style="1" customWidth="1"/>
    <col min="4104" max="4104" width="18.28515625" style="1" customWidth="1"/>
    <col min="4105" max="4106" width="21.7109375" style="1" customWidth="1"/>
    <col min="4107" max="4107" width="9.5703125" style="1" customWidth="1"/>
    <col min="4108" max="4108" width="8.5703125" style="1" customWidth="1"/>
    <col min="4109" max="4109" width="10.85546875" style="1" customWidth="1"/>
    <col min="4110" max="4110" width="10" style="1" customWidth="1"/>
    <col min="4111" max="4111" width="10.5703125" style="1" customWidth="1"/>
    <col min="4112" max="4112" width="8" style="1" customWidth="1"/>
    <col min="4113" max="4116" width="10.5703125" style="1" customWidth="1"/>
    <col min="4117" max="4117" width="14.28515625" style="1" customWidth="1"/>
    <col min="4118" max="4118" width="14.7109375" style="1" customWidth="1"/>
    <col min="4119" max="4119" width="13" style="1" customWidth="1"/>
    <col min="4120" max="4120" width="12.85546875" style="1" customWidth="1"/>
    <col min="4121" max="4121" width="15.85546875" style="1" customWidth="1"/>
    <col min="4122" max="4122" width="17.5703125" style="1" customWidth="1"/>
    <col min="4123" max="4123" width="16.140625" style="1" customWidth="1"/>
    <col min="4124" max="4124" width="18.140625" style="1" customWidth="1"/>
    <col min="4125" max="4132" width="19" style="1" customWidth="1"/>
    <col min="4133" max="4133" width="24.140625" style="1" customWidth="1"/>
    <col min="4134" max="4134" width="8.28515625" style="1" customWidth="1"/>
    <col min="4135" max="4135" width="11.28515625" style="1" customWidth="1"/>
    <col min="4136" max="4136" width="8.140625" style="1" customWidth="1"/>
    <col min="4137" max="4137" width="6.85546875" style="1" customWidth="1"/>
    <col min="4138" max="4138" width="9.5703125" style="1" customWidth="1"/>
    <col min="4139" max="4139" width="6.42578125" style="1" customWidth="1"/>
    <col min="4140" max="4140" width="8.42578125" style="1" customWidth="1"/>
    <col min="4141" max="4141" width="11.42578125" style="1" customWidth="1"/>
    <col min="4142" max="4142" width="9" style="1" customWidth="1"/>
    <col min="4143" max="4143" width="7.7109375" style="1" customWidth="1"/>
    <col min="4144" max="4144" width="10.28515625" style="1" customWidth="1"/>
    <col min="4145" max="4145" width="7" style="1" customWidth="1"/>
    <col min="4146" max="4146" width="7.7109375" style="1" customWidth="1"/>
    <col min="4147" max="4147" width="10.7109375" style="1" customWidth="1"/>
    <col min="4148" max="4148" width="8.42578125" style="1" customWidth="1"/>
    <col min="4149" max="4155" width="8.28515625" style="1" customWidth="1"/>
    <col min="4156" max="4156" width="9.85546875" style="1" customWidth="1"/>
    <col min="4157" max="4157" width="7" style="1" customWidth="1"/>
    <col min="4158" max="4158" width="7.85546875" style="1" customWidth="1"/>
    <col min="4159" max="4159" width="11" style="1" customWidth="1"/>
    <col min="4160" max="4160" width="7.7109375" style="1" customWidth="1"/>
    <col min="4161" max="4161" width="8.85546875" style="1" customWidth="1"/>
    <col min="4162" max="4352" width="9.140625" style="1"/>
    <col min="4353" max="4353" width="12.42578125" style="1" customWidth="1"/>
    <col min="4354" max="4354" width="35" style="1" customWidth="1"/>
    <col min="4355" max="4355" width="14" style="1" customWidth="1"/>
    <col min="4356" max="4356" width="8.7109375" style="1" customWidth="1"/>
    <col min="4357" max="4357" width="8.28515625" style="1" customWidth="1"/>
    <col min="4358" max="4358" width="14.85546875" style="1" customWidth="1"/>
    <col min="4359" max="4359" width="16.42578125" style="1" customWidth="1"/>
    <col min="4360" max="4360" width="18.28515625" style="1" customWidth="1"/>
    <col min="4361" max="4362" width="21.7109375" style="1" customWidth="1"/>
    <col min="4363" max="4363" width="9.5703125" style="1" customWidth="1"/>
    <col min="4364" max="4364" width="8.5703125" style="1" customWidth="1"/>
    <col min="4365" max="4365" width="10.85546875" style="1" customWidth="1"/>
    <col min="4366" max="4366" width="10" style="1" customWidth="1"/>
    <col min="4367" max="4367" width="10.5703125" style="1" customWidth="1"/>
    <col min="4368" max="4368" width="8" style="1" customWidth="1"/>
    <col min="4369" max="4372" width="10.5703125" style="1" customWidth="1"/>
    <col min="4373" max="4373" width="14.28515625" style="1" customWidth="1"/>
    <col min="4374" max="4374" width="14.7109375" style="1" customWidth="1"/>
    <col min="4375" max="4375" width="13" style="1" customWidth="1"/>
    <col min="4376" max="4376" width="12.85546875" style="1" customWidth="1"/>
    <col min="4377" max="4377" width="15.85546875" style="1" customWidth="1"/>
    <col min="4378" max="4378" width="17.5703125" style="1" customWidth="1"/>
    <col min="4379" max="4379" width="16.140625" style="1" customWidth="1"/>
    <col min="4380" max="4380" width="18.140625" style="1" customWidth="1"/>
    <col min="4381" max="4388" width="19" style="1" customWidth="1"/>
    <col min="4389" max="4389" width="24.140625" style="1" customWidth="1"/>
    <col min="4390" max="4390" width="8.28515625" style="1" customWidth="1"/>
    <col min="4391" max="4391" width="11.28515625" style="1" customWidth="1"/>
    <col min="4392" max="4392" width="8.140625" style="1" customWidth="1"/>
    <col min="4393" max="4393" width="6.85546875" style="1" customWidth="1"/>
    <col min="4394" max="4394" width="9.5703125" style="1" customWidth="1"/>
    <col min="4395" max="4395" width="6.42578125" style="1" customWidth="1"/>
    <col min="4396" max="4396" width="8.42578125" style="1" customWidth="1"/>
    <col min="4397" max="4397" width="11.42578125" style="1" customWidth="1"/>
    <col min="4398" max="4398" width="9" style="1" customWidth="1"/>
    <col min="4399" max="4399" width="7.7109375" style="1" customWidth="1"/>
    <col min="4400" max="4400" width="10.28515625" style="1" customWidth="1"/>
    <col min="4401" max="4401" width="7" style="1" customWidth="1"/>
    <col min="4402" max="4402" width="7.7109375" style="1" customWidth="1"/>
    <col min="4403" max="4403" width="10.7109375" style="1" customWidth="1"/>
    <col min="4404" max="4404" width="8.42578125" style="1" customWidth="1"/>
    <col min="4405" max="4411" width="8.28515625" style="1" customWidth="1"/>
    <col min="4412" max="4412" width="9.85546875" style="1" customWidth="1"/>
    <col min="4413" max="4413" width="7" style="1" customWidth="1"/>
    <col min="4414" max="4414" width="7.85546875" style="1" customWidth="1"/>
    <col min="4415" max="4415" width="11" style="1" customWidth="1"/>
    <col min="4416" max="4416" width="7.7109375" style="1" customWidth="1"/>
    <col min="4417" max="4417" width="8.85546875" style="1" customWidth="1"/>
    <col min="4418" max="4608" width="9.140625" style="1"/>
    <col min="4609" max="4609" width="12.42578125" style="1" customWidth="1"/>
    <col min="4610" max="4610" width="35" style="1" customWidth="1"/>
    <col min="4611" max="4611" width="14" style="1" customWidth="1"/>
    <col min="4612" max="4612" width="8.7109375" style="1" customWidth="1"/>
    <col min="4613" max="4613" width="8.28515625" style="1" customWidth="1"/>
    <col min="4614" max="4614" width="14.85546875" style="1" customWidth="1"/>
    <col min="4615" max="4615" width="16.42578125" style="1" customWidth="1"/>
    <col min="4616" max="4616" width="18.28515625" style="1" customWidth="1"/>
    <col min="4617" max="4618" width="21.7109375" style="1" customWidth="1"/>
    <col min="4619" max="4619" width="9.5703125" style="1" customWidth="1"/>
    <col min="4620" max="4620" width="8.5703125" style="1" customWidth="1"/>
    <col min="4621" max="4621" width="10.85546875" style="1" customWidth="1"/>
    <col min="4622" max="4622" width="10" style="1" customWidth="1"/>
    <col min="4623" max="4623" width="10.5703125" style="1" customWidth="1"/>
    <col min="4624" max="4624" width="8" style="1" customWidth="1"/>
    <col min="4625" max="4628" width="10.5703125" style="1" customWidth="1"/>
    <col min="4629" max="4629" width="14.28515625" style="1" customWidth="1"/>
    <col min="4630" max="4630" width="14.7109375" style="1" customWidth="1"/>
    <col min="4631" max="4631" width="13" style="1" customWidth="1"/>
    <col min="4632" max="4632" width="12.85546875" style="1" customWidth="1"/>
    <col min="4633" max="4633" width="15.85546875" style="1" customWidth="1"/>
    <col min="4634" max="4634" width="17.5703125" style="1" customWidth="1"/>
    <col min="4635" max="4635" width="16.140625" style="1" customWidth="1"/>
    <col min="4636" max="4636" width="18.140625" style="1" customWidth="1"/>
    <col min="4637" max="4644" width="19" style="1" customWidth="1"/>
    <col min="4645" max="4645" width="24.140625" style="1" customWidth="1"/>
    <col min="4646" max="4646" width="8.28515625" style="1" customWidth="1"/>
    <col min="4647" max="4647" width="11.28515625" style="1" customWidth="1"/>
    <col min="4648" max="4648" width="8.140625" style="1" customWidth="1"/>
    <col min="4649" max="4649" width="6.85546875" style="1" customWidth="1"/>
    <col min="4650" max="4650" width="9.5703125" style="1" customWidth="1"/>
    <col min="4651" max="4651" width="6.42578125" style="1" customWidth="1"/>
    <col min="4652" max="4652" width="8.42578125" style="1" customWidth="1"/>
    <col min="4653" max="4653" width="11.42578125" style="1" customWidth="1"/>
    <col min="4654" max="4654" width="9" style="1" customWidth="1"/>
    <col min="4655" max="4655" width="7.7109375" style="1" customWidth="1"/>
    <col min="4656" max="4656" width="10.28515625" style="1" customWidth="1"/>
    <col min="4657" max="4657" width="7" style="1" customWidth="1"/>
    <col min="4658" max="4658" width="7.7109375" style="1" customWidth="1"/>
    <col min="4659" max="4659" width="10.7109375" style="1" customWidth="1"/>
    <col min="4660" max="4660" width="8.42578125" style="1" customWidth="1"/>
    <col min="4661" max="4667" width="8.28515625" style="1" customWidth="1"/>
    <col min="4668" max="4668" width="9.85546875" style="1" customWidth="1"/>
    <col min="4669" max="4669" width="7" style="1" customWidth="1"/>
    <col min="4670" max="4670" width="7.85546875" style="1" customWidth="1"/>
    <col min="4671" max="4671" width="11" style="1" customWidth="1"/>
    <col min="4672" max="4672" width="7.7109375" style="1" customWidth="1"/>
    <col min="4673" max="4673" width="8.85546875" style="1" customWidth="1"/>
    <col min="4674" max="4864" width="9.140625" style="1"/>
    <col min="4865" max="4865" width="12.42578125" style="1" customWidth="1"/>
    <col min="4866" max="4866" width="35" style="1" customWidth="1"/>
    <col min="4867" max="4867" width="14" style="1" customWidth="1"/>
    <col min="4868" max="4868" width="8.7109375" style="1" customWidth="1"/>
    <col min="4869" max="4869" width="8.28515625" style="1" customWidth="1"/>
    <col min="4870" max="4870" width="14.85546875" style="1" customWidth="1"/>
    <col min="4871" max="4871" width="16.42578125" style="1" customWidth="1"/>
    <col min="4872" max="4872" width="18.28515625" style="1" customWidth="1"/>
    <col min="4873" max="4874" width="21.7109375" style="1" customWidth="1"/>
    <col min="4875" max="4875" width="9.5703125" style="1" customWidth="1"/>
    <col min="4876" max="4876" width="8.5703125" style="1" customWidth="1"/>
    <col min="4877" max="4877" width="10.85546875" style="1" customWidth="1"/>
    <col min="4878" max="4878" width="10" style="1" customWidth="1"/>
    <col min="4879" max="4879" width="10.5703125" style="1" customWidth="1"/>
    <col min="4880" max="4880" width="8" style="1" customWidth="1"/>
    <col min="4881" max="4884" width="10.5703125" style="1" customWidth="1"/>
    <col min="4885" max="4885" width="14.28515625" style="1" customWidth="1"/>
    <col min="4886" max="4886" width="14.7109375" style="1" customWidth="1"/>
    <col min="4887" max="4887" width="13" style="1" customWidth="1"/>
    <col min="4888" max="4888" width="12.85546875" style="1" customWidth="1"/>
    <col min="4889" max="4889" width="15.85546875" style="1" customWidth="1"/>
    <col min="4890" max="4890" width="17.5703125" style="1" customWidth="1"/>
    <col min="4891" max="4891" width="16.140625" style="1" customWidth="1"/>
    <col min="4892" max="4892" width="18.140625" style="1" customWidth="1"/>
    <col min="4893" max="4900" width="19" style="1" customWidth="1"/>
    <col min="4901" max="4901" width="24.140625" style="1" customWidth="1"/>
    <col min="4902" max="4902" width="8.28515625" style="1" customWidth="1"/>
    <col min="4903" max="4903" width="11.28515625" style="1" customWidth="1"/>
    <col min="4904" max="4904" width="8.140625" style="1" customWidth="1"/>
    <col min="4905" max="4905" width="6.85546875" style="1" customWidth="1"/>
    <col min="4906" max="4906" width="9.5703125" style="1" customWidth="1"/>
    <col min="4907" max="4907" width="6.42578125" style="1" customWidth="1"/>
    <col min="4908" max="4908" width="8.42578125" style="1" customWidth="1"/>
    <col min="4909" max="4909" width="11.42578125" style="1" customWidth="1"/>
    <col min="4910" max="4910" width="9" style="1" customWidth="1"/>
    <col min="4911" max="4911" width="7.7109375" style="1" customWidth="1"/>
    <col min="4912" max="4912" width="10.28515625" style="1" customWidth="1"/>
    <col min="4913" max="4913" width="7" style="1" customWidth="1"/>
    <col min="4914" max="4914" width="7.7109375" style="1" customWidth="1"/>
    <col min="4915" max="4915" width="10.7109375" style="1" customWidth="1"/>
    <col min="4916" max="4916" width="8.42578125" style="1" customWidth="1"/>
    <col min="4917" max="4923" width="8.28515625" style="1" customWidth="1"/>
    <col min="4924" max="4924" width="9.85546875" style="1" customWidth="1"/>
    <col min="4925" max="4925" width="7" style="1" customWidth="1"/>
    <col min="4926" max="4926" width="7.85546875" style="1" customWidth="1"/>
    <col min="4927" max="4927" width="11" style="1" customWidth="1"/>
    <col min="4928" max="4928" width="7.7109375" style="1" customWidth="1"/>
    <col min="4929" max="4929" width="8.85546875" style="1" customWidth="1"/>
    <col min="4930" max="5120" width="9.140625" style="1"/>
    <col min="5121" max="5121" width="12.42578125" style="1" customWidth="1"/>
    <col min="5122" max="5122" width="35" style="1" customWidth="1"/>
    <col min="5123" max="5123" width="14" style="1" customWidth="1"/>
    <col min="5124" max="5124" width="8.7109375" style="1" customWidth="1"/>
    <col min="5125" max="5125" width="8.28515625" style="1" customWidth="1"/>
    <col min="5126" max="5126" width="14.85546875" style="1" customWidth="1"/>
    <col min="5127" max="5127" width="16.42578125" style="1" customWidth="1"/>
    <col min="5128" max="5128" width="18.28515625" style="1" customWidth="1"/>
    <col min="5129" max="5130" width="21.7109375" style="1" customWidth="1"/>
    <col min="5131" max="5131" width="9.5703125" style="1" customWidth="1"/>
    <col min="5132" max="5132" width="8.5703125" style="1" customWidth="1"/>
    <col min="5133" max="5133" width="10.85546875" style="1" customWidth="1"/>
    <col min="5134" max="5134" width="10" style="1" customWidth="1"/>
    <col min="5135" max="5135" width="10.5703125" style="1" customWidth="1"/>
    <col min="5136" max="5136" width="8" style="1" customWidth="1"/>
    <col min="5137" max="5140" width="10.5703125" style="1" customWidth="1"/>
    <col min="5141" max="5141" width="14.28515625" style="1" customWidth="1"/>
    <col min="5142" max="5142" width="14.7109375" style="1" customWidth="1"/>
    <col min="5143" max="5143" width="13" style="1" customWidth="1"/>
    <col min="5144" max="5144" width="12.85546875" style="1" customWidth="1"/>
    <col min="5145" max="5145" width="15.85546875" style="1" customWidth="1"/>
    <col min="5146" max="5146" width="17.5703125" style="1" customWidth="1"/>
    <col min="5147" max="5147" width="16.140625" style="1" customWidth="1"/>
    <col min="5148" max="5148" width="18.140625" style="1" customWidth="1"/>
    <col min="5149" max="5156" width="19" style="1" customWidth="1"/>
    <col min="5157" max="5157" width="24.140625" style="1" customWidth="1"/>
    <col min="5158" max="5158" width="8.28515625" style="1" customWidth="1"/>
    <col min="5159" max="5159" width="11.28515625" style="1" customWidth="1"/>
    <col min="5160" max="5160" width="8.140625" style="1" customWidth="1"/>
    <col min="5161" max="5161" width="6.85546875" style="1" customWidth="1"/>
    <col min="5162" max="5162" width="9.5703125" style="1" customWidth="1"/>
    <col min="5163" max="5163" width="6.42578125" style="1" customWidth="1"/>
    <col min="5164" max="5164" width="8.42578125" style="1" customWidth="1"/>
    <col min="5165" max="5165" width="11.42578125" style="1" customWidth="1"/>
    <col min="5166" max="5166" width="9" style="1" customWidth="1"/>
    <col min="5167" max="5167" width="7.7109375" style="1" customWidth="1"/>
    <col min="5168" max="5168" width="10.28515625" style="1" customWidth="1"/>
    <col min="5169" max="5169" width="7" style="1" customWidth="1"/>
    <col min="5170" max="5170" width="7.7109375" style="1" customWidth="1"/>
    <col min="5171" max="5171" width="10.7109375" style="1" customWidth="1"/>
    <col min="5172" max="5172" width="8.42578125" style="1" customWidth="1"/>
    <col min="5173" max="5179" width="8.28515625" style="1" customWidth="1"/>
    <col min="5180" max="5180" width="9.85546875" style="1" customWidth="1"/>
    <col min="5181" max="5181" width="7" style="1" customWidth="1"/>
    <col min="5182" max="5182" width="7.85546875" style="1" customWidth="1"/>
    <col min="5183" max="5183" width="11" style="1" customWidth="1"/>
    <col min="5184" max="5184" width="7.7109375" style="1" customWidth="1"/>
    <col min="5185" max="5185" width="8.85546875" style="1" customWidth="1"/>
    <col min="5186" max="5376" width="9.140625" style="1"/>
    <col min="5377" max="5377" width="12.42578125" style="1" customWidth="1"/>
    <col min="5378" max="5378" width="35" style="1" customWidth="1"/>
    <col min="5379" max="5379" width="14" style="1" customWidth="1"/>
    <col min="5380" max="5380" width="8.7109375" style="1" customWidth="1"/>
    <col min="5381" max="5381" width="8.28515625" style="1" customWidth="1"/>
    <col min="5382" max="5382" width="14.85546875" style="1" customWidth="1"/>
    <col min="5383" max="5383" width="16.42578125" style="1" customWidth="1"/>
    <col min="5384" max="5384" width="18.28515625" style="1" customWidth="1"/>
    <col min="5385" max="5386" width="21.7109375" style="1" customWidth="1"/>
    <col min="5387" max="5387" width="9.5703125" style="1" customWidth="1"/>
    <col min="5388" max="5388" width="8.5703125" style="1" customWidth="1"/>
    <col min="5389" max="5389" width="10.85546875" style="1" customWidth="1"/>
    <col min="5390" max="5390" width="10" style="1" customWidth="1"/>
    <col min="5391" max="5391" width="10.5703125" style="1" customWidth="1"/>
    <col min="5392" max="5392" width="8" style="1" customWidth="1"/>
    <col min="5393" max="5396" width="10.5703125" style="1" customWidth="1"/>
    <col min="5397" max="5397" width="14.28515625" style="1" customWidth="1"/>
    <col min="5398" max="5398" width="14.7109375" style="1" customWidth="1"/>
    <col min="5399" max="5399" width="13" style="1" customWidth="1"/>
    <col min="5400" max="5400" width="12.85546875" style="1" customWidth="1"/>
    <col min="5401" max="5401" width="15.85546875" style="1" customWidth="1"/>
    <col min="5402" max="5402" width="17.5703125" style="1" customWidth="1"/>
    <col min="5403" max="5403" width="16.140625" style="1" customWidth="1"/>
    <col min="5404" max="5404" width="18.140625" style="1" customWidth="1"/>
    <col min="5405" max="5412" width="19" style="1" customWidth="1"/>
    <col min="5413" max="5413" width="24.140625" style="1" customWidth="1"/>
    <col min="5414" max="5414" width="8.28515625" style="1" customWidth="1"/>
    <col min="5415" max="5415" width="11.28515625" style="1" customWidth="1"/>
    <col min="5416" max="5416" width="8.140625" style="1" customWidth="1"/>
    <col min="5417" max="5417" width="6.85546875" style="1" customWidth="1"/>
    <col min="5418" max="5418" width="9.5703125" style="1" customWidth="1"/>
    <col min="5419" max="5419" width="6.42578125" style="1" customWidth="1"/>
    <col min="5420" max="5420" width="8.42578125" style="1" customWidth="1"/>
    <col min="5421" max="5421" width="11.42578125" style="1" customWidth="1"/>
    <col min="5422" max="5422" width="9" style="1" customWidth="1"/>
    <col min="5423" max="5423" width="7.7109375" style="1" customWidth="1"/>
    <col min="5424" max="5424" width="10.28515625" style="1" customWidth="1"/>
    <col min="5425" max="5425" width="7" style="1" customWidth="1"/>
    <col min="5426" max="5426" width="7.7109375" style="1" customWidth="1"/>
    <col min="5427" max="5427" width="10.7109375" style="1" customWidth="1"/>
    <col min="5428" max="5428" width="8.42578125" style="1" customWidth="1"/>
    <col min="5429" max="5435" width="8.28515625" style="1" customWidth="1"/>
    <col min="5436" max="5436" width="9.85546875" style="1" customWidth="1"/>
    <col min="5437" max="5437" width="7" style="1" customWidth="1"/>
    <col min="5438" max="5438" width="7.85546875" style="1" customWidth="1"/>
    <col min="5439" max="5439" width="11" style="1" customWidth="1"/>
    <col min="5440" max="5440" width="7.7109375" style="1" customWidth="1"/>
    <col min="5441" max="5441" width="8.85546875" style="1" customWidth="1"/>
    <col min="5442" max="5632" width="9.140625" style="1"/>
    <col min="5633" max="5633" width="12.42578125" style="1" customWidth="1"/>
    <col min="5634" max="5634" width="35" style="1" customWidth="1"/>
    <col min="5635" max="5635" width="14" style="1" customWidth="1"/>
    <col min="5636" max="5636" width="8.7109375" style="1" customWidth="1"/>
    <col min="5637" max="5637" width="8.28515625" style="1" customWidth="1"/>
    <col min="5638" max="5638" width="14.85546875" style="1" customWidth="1"/>
    <col min="5639" max="5639" width="16.42578125" style="1" customWidth="1"/>
    <col min="5640" max="5640" width="18.28515625" style="1" customWidth="1"/>
    <col min="5641" max="5642" width="21.7109375" style="1" customWidth="1"/>
    <col min="5643" max="5643" width="9.5703125" style="1" customWidth="1"/>
    <col min="5644" max="5644" width="8.5703125" style="1" customWidth="1"/>
    <col min="5645" max="5645" width="10.85546875" style="1" customWidth="1"/>
    <col min="5646" max="5646" width="10" style="1" customWidth="1"/>
    <col min="5647" max="5647" width="10.5703125" style="1" customWidth="1"/>
    <col min="5648" max="5648" width="8" style="1" customWidth="1"/>
    <col min="5649" max="5652" width="10.5703125" style="1" customWidth="1"/>
    <col min="5653" max="5653" width="14.28515625" style="1" customWidth="1"/>
    <col min="5654" max="5654" width="14.7109375" style="1" customWidth="1"/>
    <col min="5655" max="5655" width="13" style="1" customWidth="1"/>
    <col min="5656" max="5656" width="12.85546875" style="1" customWidth="1"/>
    <col min="5657" max="5657" width="15.85546875" style="1" customWidth="1"/>
    <col min="5658" max="5658" width="17.5703125" style="1" customWidth="1"/>
    <col min="5659" max="5659" width="16.140625" style="1" customWidth="1"/>
    <col min="5660" max="5660" width="18.140625" style="1" customWidth="1"/>
    <col min="5661" max="5668" width="19" style="1" customWidth="1"/>
    <col min="5669" max="5669" width="24.140625" style="1" customWidth="1"/>
    <col min="5670" max="5670" width="8.28515625" style="1" customWidth="1"/>
    <col min="5671" max="5671" width="11.28515625" style="1" customWidth="1"/>
    <col min="5672" max="5672" width="8.140625" style="1" customWidth="1"/>
    <col min="5673" max="5673" width="6.85546875" style="1" customWidth="1"/>
    <col min="5674" max="5674" width="9.5703125" style="1" customWidth="1"/>
    <col min="5675" max="5675" width="6.42578125" style="1" customWidth="1"/>
    <col min="5676" max="5676" width="8.42578125" style="1" customWidth="1"/>
    <col min="5677" max="5677" width="11.42578125" style="1" customWidth="1"/>
    <col min="5678" max="5678" width="9" style="1" customWidth="1"/>
    <col min="5679" max="5679" width="7.7109375" style="1" customWidth="1"/>
    <col min="5680" max="5680" width="10.28515625" style="1" customWidth="1"/>
    <col min="5681" max="5681" width="7" style="1" customWidth="1"/>
    <col min="5682" max="5682" width="7.7109375" style="1" customWidth="1"/>
    <col min="5683" max="5683" width="10.7109375" style="1" customWidth="1"/>
    <col min="5684" max="5684" width="8.42578125" style="1" customWidth="1"/>
    <col min="5685" max="5691" width="8.28515625" style="1" customWidth="1"/>
    <col min="5692" max="5692" width="9.85546875" style="1" customWidth="1"/>
    <col min="5693" max="5693" width="7" style="1" customWidth="1"/>
    <col min="5694" max="5694" width="7.85546875" style="1" customWidth="1"/>
    <col min="5695" max="5695" width="11" style="1" customWidth="1"/>
    <col min="5696" max="5696" width="7.7109375" style="1" customWidth="1"/>
    <col min="5697" max="5697" width="8.85546875" style="1" customWidth="1"/>
    <col min="5698" max="5888" width="9.140625" style="1"/>
    <col min="5889" max="5889" width="12.42578125" style="1" customWidth="1"/>
    <col min="5890" max="5890" width="35" style="1" customWidth="1"/>
    <col min="5891" max="5891" width="14" style="1" customWidth="1"/>
    <col min="5892" max="5892" width="8.7109375" style="1" customWidth="1"/>
    <col min="5893" max="5893" width="8.28515625" style="1" customWidth="1"/>
    <col min="5894" max="5894" width="14.85546875" style="1" customWidth="1"/>
    <col min="5895" max="5895" width="16.42578125" style="1" customWidth="1"/>
    <col min="5896" max="5896" width="18.28515625" style="1" customWidth="1"/>
    <col min="5897" max="5898" width="21.7109375" style="1" customWidth="1"/>
    <col min="5899" max="5899" width="9.5703125" style="1" customWidth="1"/>
    <col min="5900" max="5900" width="8.5703125" style="1" customWidth="1"/>
    <col min="5901" max="5901" width="10.85546875" style="1" customWidth="1"/>
    <col min="5902" max="5902" width="10" style="1" customWidth="1"/>
    <col min="5903" max="5903" width="10.5703125" style="1" customWidth="1"/>
    <col min="5904" max="5904" width="8" style="1" customWidth="1"/>
    <col min="5905" max="5908" width="10.5703125" style="1" customWidth="1"/>
    <col min="5909" max="5909" width="14.28515625" style="1" customWidth="1"/>
    <col min="5910" max="5910" width="14.7109375" style="1" customWidth="1"/>
    <col min="5911" max="5911" width="13" style="1" customWidth="1"/>
    <col min="5912" max="5912" width="12.85546875" style="1" customWidth="1"/>
    <col min="5913" max="5913" width="15.85546875" style="1" customWidth="1"/>
    <col min="5914" max="5914" width="17.5703125" style="1" customWidth="1"/>
    <col min="5915" max="5915" width="16.140625" style="1" customWidth="1"/>
    <col min="5916" max="5916" width="18.140625" style="1" customWidth="1"/>
    <col min="5917" max="5924" width="19" style="1" customWidth="1"/>
    <col min="5925" max="5925" width="24.140625" style="1" customWidth="1"/>
    <col min="5926" max="5926" width="8.28515625" style="1" customWidth="1"/>
    <col min="5927" max="5927" width="11.28515625" style="1" customWidth="1"/>
    <col min="5928" max="5928" width="8.140625" style="1" customWidth="1"/>
    <col min="5929" max="5929" width="6.85546875" style="1" customWidth="1"/>
    <col min="5930" max="5930" width="9.5703125" style="1" customWidth="1"/>
    <col min="5931" max="5931" width="6.42578125" style="1" customWidth="1"/>
    <col min="5932" max="5932" width="8.42578125" style="1" customWidth="1"/>
    <col min="5933" max="5933" width="11.42578125" style="1" customWidth="1"/>
    <col min="5934" max="5934" width="9" style="1" customWidth="1"/>
    <col min="5935" max="5935" width="7.7109375" style="1" customWidth="1"/>
    <col min="5936" max="5936" width="10.28515625" style="1" customWidth="1"/>
    <col min="5937" max="5937" width="7" style="1" customWidth="1"/>
    <col min="5938" max="5938" width="7.7109375" style="1" customWidth="1"/>
    <col min="5939" max="5939" width="10.7109375" style="1" customWidth="1"/>
    <col min="5940" max="5940" width="8.42578125" style="1" customWidth="1"/>
    <col min="5941" max="5947" width="8.28515625" style="1" customWidth="1"/>
    <col min="5948" max="5948" width="9.85546875" style="1" customWidth="1"/>
    <col min="5949" max="5949" width="7" style="1" customWidth="1"/>
    <col min="5950" max="5950" width="7.85546875" style="1" customWidth="1"/>
    <col min="5951" max="5951" width="11" style="1" customWidth="1"/>
    <col min="5952" max="5952" width="7.7109375" style="1" customWidth="1"/>
    <col min="5953" max="5953" width="8.85546875" style="1" customWidth="1"/>
    <col min="5954" max="6144" width="9.140625" style="1"/>
    <col min="6145" max="6145" width="12.42578125" style="1" customWidth="1"/>
    <col min="6146" max="6146" width="35" style="1" customWidth="1"/>
    <col min="6147" max="6147" width="14" style="1" customWidth="1"/>
    <col min="6148" max="6148" width="8.7109375" style="1" customWidth="1"/>
    <col min="6149" max="6149" width="8.28515625" style="1" customWidth="1"/>
    <col min="6150" max="6150" width="14.85546875" style="1" customWidth="1"/>
    <col min="6151" max="6151" width="16.42578125" style="1" customWidth="1"/>
    <col min="6152" max="6152" width="18.28515625" style="1" customWidth="1"/>
    <col min="6153" max="6154" width="21.7109375" style="1" customWidth="1"/>
    <col min="6155" max="6155" width="9.5703125" style="1" customWidth="1"/>
    <col min="6156" max="6156" width="8.5703125" style="1" customWidth="1"/>
    <col min="6157" max="6157" width="10.85546875" style="1" customWidth="1"/>
    <col min="6158" max="6158" width="10" style="1" customWidth="1"/>
    <col min="6159" max="6159" width="10.5703125" style="1" customWidth="1"/>
    <col min="6160" max="6160" width="8" style="1" customWidth="1"/>
    <col min="6161" max="6164" width="10.5703125" style="1" customWidth="1"/>
    <col min="6165" max="6165" width="14.28515625" style="1" customWidth="1"/>
    <col min="6166" max="6166" width="14.7109375" style="1" customWidth="1"/>
    <col min="6167" max="6167" width="13" style="1" customWidth="1"/>
    <col min="6168" max="6168" width="12.85546875" style="1" customWidth="1"/>
    <col min="6169" max="6169" width="15.85546875" style="1" customWidth="1"/>
    <col min="6170" max="6170" width="17.5703125" style="1" customWidth="1"/>
    <col min="6171" max="6171" width="16.140625" style="1" customWidth="1"/>
    <col min="6172" max="6172" width="18.140625" style="1" customWidth="1"/>
    <col min="6173" max="6180" width="19" style="1" customWidth="1"/>
    <col min="6181" max="6181" width="24.140625" style="1" customWidth="1"/>
    <col min="6182" max="6182" width="8.28515625" style="1" customWidth="1"/>
    <col min="6183" max="6183" width="11.28515625" style="1" customWidth="1"/>
    <col min="6184" max="6184" width="8.140625" style="1" customWidth="1"/>
    <col min="6185" max="6185" width="6.85546875" style="1" customWidth="1"/>
    <col min="6186" max="6186" width="9.5703125" style="1" customWidth="1"/>
    <col min="6187" max="6187" width="6.42578125" style="1" customWidth="1"/>
    <col min="6188" max="6188" width="8.42578125" style="1" customWidth="1"/>
    <col min="6189" max="6189" width="11.42578125" style="1" customWidth="1"/>
    <col min="6190" max="6190" width="9" style="1" customWidth="1"/>
    <col min="6191" max="6191" width="7.7109375" style="1" customWidth="1"/>
    <col min="6192" max="6192" width="10.28515625" style="1" customWidth="1"/>
    <col min="6193" max="6193" width="7" style="1" customWidth="1"/>
    <col min="6194" max="6194" width="7.7109375" style="1" customWidth="1"/>
    <col min="6195" max="6195" width="10.7109375" style="1" customWidth="1"/>
    <col min="6196" max="6196" width="8.42578125" style="1" customWidth="1"/>
    <col min="6197" max="6203" width="8.28515625" style="1" customWidth="1"/>
    <col min="6204" max="6204" width="9.85546875" style="1" customWidth="1"/>
    <col min="6205" max="6205" width="7" style="1" customWidth="1"/>
    <col min="6206" max="6206" width="7.85546875" style="1" customWidth="1"/>
    <col min="6207" max="6207" width="11" style="1" customWidth="1"/>
    <col min="6208" max="6208" width="7.7109375" style="1" customWidth="1"/>
    <col min="6209" max="6209" width="8.85546875" style="1" customWidth="1"/>
    <col min="6210" max="6400" width="9.140625" style="1"/>
    <col min="6401" max="6401" width="12.42578125" style="1" customWidth="1"/>
    <col min="6402" max="6402" width="35" style="1" customWidth="1"/>
    <col min="6403" max="6403" width="14" style="1" customWidth="1"/>
    <col min="6404" max="6404" width="8.7109375" style="1" customWidth="1"/>
    <col min="6405" max="6405" width="8.28515625" style="1" customWidth="1"/>
    <col min="6406" max="6406" width="14.85546875" style="1" customWidth="1"/>
    <col min="6407" max="6407" width="16.42578125" style="1" customWidth="1"/>
    <col min="6408" max="6408" width="18.28515625" style="1" customWidth="1"/>
    <col min="6409" max="6410" width="21.7109375" style="1" customWidth="1"/>
    <col min="6411" max="6411" width="9.5703125" style="1" customWidth="1"/>
    <col min="6412" max="6412" width="8.5703125" style="1" customWidth="1"/>
    <col min="6413" max="6413" width="10.85546875" style="1" customWidth="1"/>
    <col min="6414" max="6414" width="10" style="1" customWidth="1"/>
    <col min="6415" max="6415" width="10.5703125" style="1" customWidth="1"/>
    <col min="6416" max="6416" width="8" style="1" customWidth="1"/>
    <col min="6417" max="6420" width="10.5703125" style="1" customWidth="1"/>
    <col min="6421" max="6421" width="14.28515625" style="1" customWidth="1"/>
    <col min="6422" max="6422" width="14.7109375" style="1" customWidth="1"/>
    <col min="6423" max="6423" width="13" style="1" customWidth="1"/>
    <col min="6424" max="6424" width="12.85546875" style="1" customWidth="1"/>
    <col min="6425" max="6425" width="15.85546875" style="1" customWidth="1"/>
    <col min="6426" max="6426" width="17.5703125" style="1" customWidth="1"/>
    <col min="6427" max="6427" width="16.140625" style="1" customWidth="1"/>
    <col min="6428" max="6428" width="18.140625" style="1" customWidth="1"/>
    <col min="6429" max="6436" width="19" style="1" customWidth="1"/>
    <col min="6437" max="6437" width="24.140625" style="1" customWidth="1"/>
    <col min="6438" max="6438" width="8.28515625" style="1" customWidth="1"/>
    <col min="6439" max="6439" width="11.28515625" style="1" customWidth="1"/>
    <col min="6440" max="6440" width="8.140625" style="1" customWidth="1"/>
    <col min="6441" max="6441" width="6.85546875" style="1" customWidth="1"/>
    <col min="6442" max="6442" width="9.5703125" style="1" customWidth="1"/>
    <col min="6443" max="6443" width="6.42578125" style="1" customWidth="1"/>
    <col min="6444" max="6444" width="8.42578125" style="1" customWidth="1"/>
    <col min="6445" max="6445" width="11.42578125" style="1" customWidth="1"/>
    <col min="6446" max="6446" width="9" style="1" customWidth="1"/>
    <col min="6447" max="6447" width="7.7109375" style="1" customWidth="1"/>
    <col min="6448" max="6448" width="10.28515625" style="1" customWidth="1"/>
    <col min="6449" max="6449" width="7" style="1" customWidth="1"/>
    <col min="6450" max="6450" width="7.7109375" style="1" customWidth="1"/>
    <col min="6451" max="6451" width="10.7109375" style="1" customWidth="1"/>
    <col min="6452" max="6452" width="8.42578125" style="1" customWidth="1"/>
    <col min="6453" max="6459" width="8.28515625" style="1" customWidth="1"/>
    <col min="6460" max="6460" width="9.85546875" style="1" customWidth="1"/>
    <col min="6461" max="6461" width="7" style="1" customWidth="1"/>
    <col min="6462" max="6462" width="7.85546875" style="1" customWidth="1"/>
    <col min="6463" max="6463" width="11" style="1" customWidth="1"/>
    <col min="6464" max="6464" width="7.7109375" style="1" customWidth="1"/>
    <col min="6465" max="6465" width="8.85546875" style="1" customWidth="1"/>
    <col min="6466" max="6656" width="9.140625" style="1"/>
    <col min="6657" max="6657" width="12.42578125" style="1" customWidth="1"/>
    <col min="6658" max="6658" width="35" style="1" customWidth="1"/>
    <col min="6659" max="6659" width="14" style="1" customWidth="1"/>
    <col min="6660" max="6660" width="8.7109375" style="1" customWidth="1"/>
    <col min="6661" max="6661" width="8.28515625" style="1" customWidth="1"/>
    <col min="6662" max="6662" width="14.85546875" style="1" customWidth="1"/>
    <col min="6663" max="6663" width="16.42578125" style="1" customWidth="1"/>
    <col min="6664" max="6664" width="18.28515625" style="1" customWidth="1"/>
    <col min="6665" max="6666" width="21.7109375" style="1" customWidth="1"/>
    <col min="6667" max="6667" width="9.5703125" style="1" customWidth="1"/>
    <col min="6668" max="6668" width="8.5703125" style="1" customWidth="1"/>
    <col min="6669" max="6669" width="10.85546875" style="1" customWidth="1"/>
    <col min="6670" max="6670" width="10" style="1" customWidth="1"/>
    <col min="6671" max="6671" width="10.5703125" style="1" customWidth="1"/>
    <col min="6672" max="6672" width="8" style="1" customWidth="1"/>
    <col min="6673" max="6676" width="10.5703125" style="1" customWidth="1"/>
    <col min="6677" max="6677" width="14.28515625" style="1" customWidth="1"/>
    <col min="6678" max="6678" width="14.7109375" style="1" customWidth="1"/>
    <col min="6679" max="6679" width="13" style="1" customWidth="1"/>
    <col min="6680" max="6680" width="12.85546875" style="1" customWidth="1"/>
    <col min="6681" max="6681" width="15.85546875" style="1" customWidth="1"/>
    <col min="6682" max="6682" width="17.5703125" style="1" customWidth="1"/>
    <col min="6683" max="6683" width="16.140625" style="1" customWidth="1"/>
    <col min="6684" max="6684" width="18.140625" style="1" customWidth="1"/>
    <col min="6685" max="6692" width="19" style="1" customWidth="1"/>
    <col min="6693" max="6693" width="24.140625" style="1" customWidth="1"/>
    <col min="6694" max="6694" width="8.28515625" style="1" customWidth="1"/>
    <col min="6695" max="6695" width="11.28515625" style="1" customWidth="1"/>
    <col min="6696" max="6696" width="8.140625" style="1" customWidth="1"/>
    <col min="6697" max="6697" width="6.85546875" style="1" customWidth="1"/>
    <col min="6698" max="6698" width="9.5703125" style="1" customWidth="1"/>
    <col min="6699" max="6699" width="6.42578125" style="1" customWidth="1"/>
    <col min="6700" max="6700" width="8.42578125" style="1" customWidth="1"/>
    <col min="6701" max="6701" width="11.42578125" style="1" customWidth="1"/>
    <col min="6702" max="6702" width="9" style="1" customWidth="1"/>
    <col min="6703" max="6703" width="7.7109375" style="1" customWidth="1"/>
    <col min="6704" max="6704" width="10.28515625" style="1" customWidth="1"/>
    <col min="6705" max="6705" width="7" style="1" customWidth="1"/>
    <col min="6706" max="6706" width="7.7109375" style="1" customWidth="1"/>
    <col min="6707" max="6707" width="10.7109375" style="1" customWidth="1"/>
    <col min="6708" max="6708" width="8.42578125" style="1" customWidth="1"/>
    <col min="6709" max="6715" width="8.28515625" style="1" customWidth="1"/>
    <col min="6716" max="6716" width="9.85546875" style="1" customWidth="1"/>
    <col min="6717" max="6717" width="7" style="1" customWidth="1"/>
    <col min="6718" max="6718" width="7.85546875" style="1" customWidth="1"/>
    <col min="6719" max="6719" width="11" style="1" customWidth="1"/>
    <col min="6720" max="6720" width="7.7109375" style="1" customWidth="1"/>
    <col min="6721" max="6721" width="8.85546875" style="1" customWidth="1"/>
    <col min="6722" max="6912" width="9.140625" style="1"/>
    <col min="6913" max="6913" width="12.42578125" style="1" customWidth="1"/>
    <col min="6914" max="6914" width="35" style="1" customWidth="1"/>
    <col min="6915" max="6915" width="14" style="1" customWidth="1"/>
    <col min="6916" max="6916" width="8.7109375" style="1" customWidth="1"/>
    <col min="6917" max="6917" width="8.28515625" style="1" customWidth="1"/>
    <col min="6918" max="6918" width="14.85546875" style="1" customWidth="1"/>
    <col min="6919" max="6919" width="16.42578125" style="1" customWidth="1"/>
    <col min="6920" max="6920" width="18.28515625" style="1" customWidth="1"/>
    <col min="6921" max="6922" width="21.7109375" style="1" customWidth="1"/>
    <col min="6923" max="6923" width="9.5703125" style="1" customWidth="1"/>
    <col min="6924" max="6924" width="8.5703125" style="1" customWidth="1"/>
    <col min="6925" max="6925" width="10.85546875" style="1" customWidth="1"/>
    <col min="6926" max="6926" width="10" style="1" customWidth="1"/>
    <col min="6927" max="6927" width="10.5703125" style="1" customWidth="1"/>
    <col min="6928" max="6928" width="8" style="1" customWidth="1"/>
    <col min="6929" max="6932" width="10.5703125" style="1" customWidth="1"/>
    <col min="6933" max="6933" width="14.28515625" style="1" customWidth="1"/>
    <col min="6934" max="6934" width="14.7109375" style="1" customWidth="1"/>
    <col min="6935" max="6935" width="13" style="1" customWidth="1"/>
    <col min="6936" max="6936" width="12.85546875" style="1" customWidth="1"/>
    <col min="6937" max="6937" width="15.85546875" style="1" customWidth="1"/>
    <col min="6938" max="6938" width="17.5703125" style="1" customWidth="1"/>
    <col min="6939" max="6939" width="16.140625" style="1" customWidth="1"/>
    <col min="6940" max="6940" width="18.140625" style="1" customWidth="1"/>
    <col min="6941" max="6948" width="19" style="1" customWidth="1"/>
    <col min="6949" max="6949" width="24.140625" style="1" customWidth="1"/>
    <col min="6950" max="6950" width="8.28515625" style="1" customWidth="1"/>
    <col min="6951" max="6951" width="11.28515625" style="1" customWidth="1"/>
    <col min="6952" max="6952" width="8.140625" style="1" customWidth="1"/>
    <col min="6953" max="6953" width="6.85546875" style="1" customWidth="1"/>
    <col min="6954" max="6954" width="9.5703125" style="1" customWidth="1"/>
    <col min="6955" max="6955" width="6.42578125" style="1" customWidth="1"/>
    <col min="6956" max="6956" width="8.42578125" style="1" customWidth="1"/>
    <col min="6957" max="6957" width="11.42578125" style="1" customWidth="1"/>
    <col min="6958" max="6958" width="9" style="1" customWidth="1"/>
    <col min="6959" max="6959" width="7.7109375" style="1" customWidth="1"/>
    <col min="6960" max="6960" width="10.28515625" style="1" customWidth="1"/>
    <col min="6961" max="6961" width="7" style="1" customWidth="1"/>
    <col min="6962" max="6962" width="7.7109375" style="1" customWidth="1"/>
    <col min="6963" max="6963" width="10.7109375" style="1" customWidth="1"/>
    <col min="6964" max="6964" width="8.42578125" style="1" customWidth="1"/>
    <col min="6965" max="6971" width="8.28515625" style="1" customWidth="1"/>
    <col min="6972" max="6972" width="9.85546875" style="1" customWidth="1"/>
    <col min="6973" max="6973" width="7" style="1" customWidth="1"/>
    <col min="6974" max="6974" width="7.85546875" style="1" customWidth="1"/>
    <col min="6975" max="6975" width="11" style="1" customWidth="1"/>
    <col min="6976" max="6976" width="7.7109375" style="1" customWidth="1"/>
    <col min="6977" max="6977" width="8.85546875" style="1" customWidth="1"/>
    <col min="6978" max="7168" width="9.140625" style="1"/>
    <col min="7169" max="7169" width="12.42578125" style="1" customWidth="1"/>
    <col min="7170" max="7170" width="35" style="1" customWidth="1"/>
    <col min="7171" max="7171" width="14" style="1" customWidth="1"/>
    <col min="7172" max="7172" width="8.7109375" style="1" customWidth="1"/>
    <col min="7173" max="7173" width="8.28515625" style="1" customWidth="1"/>
    <col min="7174" max="7174" width="14.85546875" style="1" customWidth="1"/>
    <col min="7175" max="7175" width="16.42578125" style="1" customWidth="1"/>
    <col min="7176" max="7176" width="18.28515625" style="1" customWidth="1"/>
    <col min="7177" max="7178" width="21.7109375" style="1" customWidth="1"/>
    <col min="7179" max="7179" width="9.5703125" style="1" customWidth="1"/>
    <col min="7180" max="7180" width="8.5703125" style="1" customWidth="1"/>
    <col min="7181" max="7181" width="10.85546875" style="1" customWidth="1"/>
    <col min="7182" max="7182" width="10" style="1" customWidth="1"/>
    <col min="7183" max="7183" width="10.5703125" style="1" customWidth="1"/>
    <col min="7184" max="7184" width="8" style="1" customWidth="1"/>
    <col min="7185" max="7188" width="10.5703125" style="1" customWidth="1"/>
    <col min="7189" max="7189" width="14.28515625" style="1" customWidth="1"/>
    <col min="7190" max="7190" width="14.7109375" style="1" customWidth="1"/>
    <col min="7191" max="7191" width="13" style="1" customWidth="1"/>
    <col min="7192" max="7192" width="12.85546875" style="1" customWidth="1"/>
    <col min="7193" max="7193" width="15.85546875" style="1" customWidth="1"/>
    <col min="7194" max="7194" width="17.5703125" style="1" customWidth="1"/>
    <col min="7195" max="7195" width="16.140625" style="1" customWidth="1"/>
    <col min="7196" max="7196" width="18.140625" style="1" customWidth="1"/>
    <col min="7197" max="7204" width="19" style="1" customWidth="1"/>
    <col min="7205" max="7205" width="24.140625" style="1" customWidth="1"/>
    <col min="7206" max="7206" width="8.28515625" style="1" customWidth="1"/>
    <col min="7207" max="7207" width="11.28515625" style="1" customWidth="1"/>
    <col min="7208" max="7208" width="8.140625" style="1" customWidth="1"/>
    <col min="7209" max="7209" width="6.85546875" style="1" customWidth="1"/>
    <col min="7210" max="7210" width="9.5703125" style="1" customWidth="1"/>
    <col min="7211" max="7211" width="6.42578125" style="1" customWidth="1"/>
    <col min="7212" max="7212" width="8.42578125" style="1" customWidth="1"/>
    <col min="7213" max="7213" width="11.42578125" style="1" customWidth="1"/>
    <col min="7214" max="7214" width="9" style="1" customWidth="1"/>
    <col min="7215" max="7215" width="7.7109375" style="1" customWidth="1"/>
    <col min="7216" max="7216" width="10.28515625" style="1" customWidth="1"/>
    <col min="7217" max="7217" width="7" style="1" customWidth="1"/>
    <col min="7218" max="7218" width="7.7109375" style="1" customWidth="1"/>
    <col min="7219" max="7219" width="10.7109375" style="1" customWidth="1"/>
    <col min="7220" max="7220" width="8.42578125" style="1" customWidth="1"/>
    <col min="7221" max="7227" width="8.28515625" style="1" customWidth="1"/>
    <col min="7228" max="7228" width="9.85546875" style="1" customWidth="1"/>
    <col min="7229" max="7229" width="7" style="1" customWidth="1"/>
    <col min="7230" max="7230" width="7.85546875" style="1" customWidth="1"/>
    <col min="7231" max="7231" width="11" style="1" customWidth="1"/>
    <col min="7232" max="7232" width="7.7109375" style="1" customWidth="1"/>
    <col min="7233" max="7233" width="8.85546875" style="1" customWidth="1"/>
    <col min="7234" max="7424" width="9.140625" style="1"/>
    <col min="7425" max="7425" width="12.42578125" style="1" customWidth="1"/>
    <col min="7426" max="7426" width="35" style="1" customWidth="1"/>
    <col min="7427" max="7427" width="14" style="1" customWidth="1"/>
    <col min="7428" max="7428" width="8.7109375" style="1" customWidth="1"/>
    <col min="7429" max="7429" width="8.28515625" style="1" customWidth="1"/>
    <col min="7430" max="7430" width="14.85546875" style="1" customWidth="1"/>
    <col min="7431" max="7431" width="16.42578125" style="1" customWidth="1"/>
    <col min="7432" max="7432" width="18.28515625" style="1" customWidth="1"/>
    <col min="7433" max="7434" width="21.7109375" style="1" customWidth="1"/>
    <col min="7435" max="7435" width="9.5703125" style="1" customWidth="1"/>
    <col min="7436" max="7436" width="8.5703125" style="1" customWidth="1"/>
    <col min="7437" max="7437" width="10.85546875" style="1" customWidth="1"/>
    <col min="7438" max="7438" width="10" style="1" customWidth="1"/>
    <col min="7439" max="7439" width="10.5703125" style="1" customWidth="1"/>
    <col min="7440" max="7440" width="8" style="1" customWidth="1"/>
    <col min="7441" max="7444" width="10.5703125" style="1" customWidth="1"/>
    <col min="7445" max="7445" width="14.28515625" style="1" customWidth="1"/>
    <col min="7446" max="7446" width="14.7109375" style="1" customWidth="1"/>
    <col min="7447" max="7447" width="13" style="1" customWidth="1"/>
    <col min="7448" max="7448" width="12.85546875" style="1" customWidth="1"/>
    <col min="7449" max="7449" width="15.85546875" style="1" customWidth="1"/>
    <col min="7450" max="7450" width="17.5703125" style="1" customWidth="1"/>
    <col min="7451" max="7451" width="16.140625" style="1" customWidth="1"/>
    <col min="7452" max="7452" width="18.140625" style="1" customWidth="1"/>
    <col min="7453" max="7460" width="19" style="1" customWidth="1"/>
    <col min="7461" max="7461" width="24.140625" style="1" customWidth="1"/>
    <col min="7462" max="7462" width="8.28515625" style="1" customWidth="1"/>
    <col min="7463" max="7463" width="11.28515625" style="1" customWidth="1"/>
    <col min="7464" max="7464" width="8.140625" style="1" customWidth="1"/>
    <col min="7465" max="7465" width="6.85546875" style="1" customWidth="1"/>
    <col min="7466" max="7466" width="9.5703125" style="1" customWidth="1"/>
    <col min="7467" max="7467" width="6.42578125" style="1" customWidth="1"/>
    <col min="7468" max="7468" width="8.42578125" style="1" customWidth="1"/>
    <col min="7469" max="7469" width="11.42578125" style="1" customWidth="1"/>
    <col min="7470" max="7470" width="9" style="1" customWidth="1"/>
    <col min="7471" max="7471" width="7.7109375" style="1" customWidth="1"/>
    <col min="7472" max="7472" width="10.28515625" style="1" customWidth="1"/>
    <col min="7473" max="7473" width="7" style="1" customWidth="1"/>
    <col min="7474" max="7474" width="7.7109375" style="1" customWidth="1"/>
    <col min="7475" max="7475" width="10.7109375" style="1" customWidth="1"/>
    <col min="7476" max="7476" width="8.42578125" style="1" customWidth="1"/>
    <col min="7477" max="7483" width="8.28515625" style="1" customWidth="1"/>
    <col min="7484" max="7484" width="9.85546875" style="1" customWidth="1"/>
    <col min="7485" max="7485" width="7" style="1" customWidth="1"/>
    <col min="7486" max="7486" width="7.85546875" style="1" customWidth="1"/>
    <col min="7487" max="7487" width="11" style="1" customWidth="1"/>
    <col min="7488" max="7488" width="7.7109375" style="1" customWidth="1"/>
    <col min="7489" max="7489" width="8.85546875" style="1" customWidth="1"/>
    <col min="7490" max="7680" width="9.140625" style="1"/>
    <col min="7681" max="7681" width="12.42578125" style="1" customWidth="1"/>
    <col min="7682" max="7682" width="35" style="1" customWidth="1"/>
    <col min="7683" max="7683" width="14" style="1" customWidth="1"/>
    <col min="7684" max="7684" width="8.7109375" style="1" customWidth="1"/>
    <col min="7685" max="7685" width="8.28515625" style="1" customWidth="1"/>
    <col min="7686" max="7686" width="14.85546875" style="1" customWidth="1"/>
    <col min="7687" max="7687" width="16.42578125" style="1" customWidth="1"/>
    <col min="7688" max="7688" width="18.28515625" style="1" customWidth="1"/>
    <col min="7689" max="7690" width="21.7109375" style="1" customWidth="1"/>
    <col min="7691" max="7691" width="9.5703125" style="1" customWidth="1"/>
    <col min="7692" max="7692" width="8.5703125" style="1" customWidth="1"/>
    <col min="7693" max="7693" width="10.85546875" style="1" customWidth="1"/>
    <col min="7694" max="7694" width="10" style="1" customWidth="1"/>
    <col min="7695" max="7695" width="10.5703125" style="1" customWidth="1"/>
    <col min="7696" max="7696" width="8" style="1" customWidth="1"/>
    <col min="7697" max="7700" width="10.5703125" style="1" customWidth="1"/>
    <col min="7701" max="7701" width="14.28515625" style="1" customWidth="1"/>
    <col min="7702" max="7702" width="14.7109375" style="1" customWidth="1"/>
    <col min="7703" max="7703" width="13" style="1" customWidth="1"/>
    <col min="7704" max="7704" width="12.85546875" style="1" customWidth="1"/>
    <col min="7705" max="7705" width="15.85546875" style="1" customWidth="1"/>
    <col min="7706" max="7706" width="17.5703125" style="1" customWidth="1"/>
    <col min="7707" max="7707" width="16.140625" style="1" customWidth="1"/>
    <col min="7708" max="7708" width="18.140625" style="1" customWidth="1"/>
    <col min="7709" max="7716" width="19" style="1" customWidth="1"/>
    <col min="7717" max="7717" width="24.140625" style="1" customWidth="1"/>
    <col min="7718" max="7718" width="8.28515625" style="1" customWidth="1"/>
    <col min="7719" max="7719" width="11.28515625" style="1" customWidth="1"/>
    <col min="7720" max="7720" width="8.140625" style="1" customWidth="1"/>
    <col min="7721" max="7721" width="6.85546875" style="1" customWidth="1"/>
    <col min="7722" max="7722" width="9.5703125" style="1" customWidth="1"/>
    <col min="7723" max="7723" width="6.42578125" style="1" customWidth="1"/>
    <col min="7724" max="7724" width="8.42578125" style="1" customWidth="1"/>
    <col min="7725" max="7725" width="11.42578125" style="1" customWidth="1"/>
    <col min="7726" max="7726" width="9" style="1" customWidth="1"/>
    <col min="7727" max="7727" width="7.7109375" style="1" customWidth="1"/>
    <col min="7728" max="7728" width="10.28515625" style="1" customWidth="1"/>
    <col min="7729" max="7729" width="7" style="1" customWidth="1"/>
    <col min="7730" max="7730" width="7.7109375" style="1" customWidth="1"/>
    <col min="7731" max="7731" width="10.7109375" style="1" customWidth="1"/>
    <col min="7732" max="7732" width="8.42578125" style="1" customWidth="1"/>
    <col min="7733" max="7739" width="8.28515625" style="1" customWidth="1"/>
    <col min="7740" max="7740" width="9.85546875" style="1" customWidth="1"/>
    <col min="7741" max="7741" width="7" style="1" customWidth="1"/>
    <col min="7742" max="7742" width="7.85546875" style="1" customWidth="1"/>
    <col min="7743" max="7743" width="11" style="1" customWidth="1"/>
    <col min="7744" max="7744" width="7.7109375" style="1" customWidth="1"/>
    <col min="7745" max="7745" width="8.85546875" style="1" customWidth="1"/>
    <col min="7746" max="7936" width="9.140625" style="1"/>
    <col min="7937" max="7937" width="12.42578125" style="1" customWidth="1"/>
    <col min="7938" max="7938" width="35" style="1" customWidth="1"/>
    <col min="7939" max="7939" width="14" style="1" customWidth="1"/>
    <col min="7940" max="7940" width="8.7109375" style="1" customWidth="1"/>
    <col min="7941" max="7941" width="8.28515625" style="1" customWidth="1"/>
    <col min="7942" max="7942" width="14.85546875" style="1" customWidth="1"/>
    <col min="7943" max="7943" width="16.42578125" style="1" customWidth="1"/>
    <col min="7944" max="7944" width="18.28515625" style="1" customWidth="1"/>
    <col min="7945" max="7946" width="21.7109375" style="1" customWidth="1"/>
    <col min="7947" max="7947" width="9.5703125" style="1" customWidth="1"/>
    <col min="7948" max="7948" width="8.5703125" style="1" customWidth="1"/>
    <col min="7949" max="7949" width="10.85546875" style="1" customWidth="1"/>
    <col min="7950" max="7950" width="10" style="1" customWidth="1"/>
    <col min="7951" max="7951" width="10.5703125" style="1" customWidth="1"/>
    <col min="7952" max="7952" width="8" style="1" customWidth="1"/>
    <col min="7953" max="7956" width="10.5703125" style="1" customWidth="1"/>
    <col min="7957" max="7957" width="14.28515625" style="1" customWidth="1"/>
    <col min="7958" max="7958" width="14.7109375" style="1" customWidth="1"/>
    <col min="7959" max="7959" width="13" style="1" customWidth="1"/>
    <col min="7960" max="7960" width="12.85546875" style="1" customWidth="1"/>
    <col min="7961" max="7961" width="15.85546875" style="1" customWidth="1"/>
    <col min="7962" max="7962" width="17.5703125" style="1" customWidth="1"/>
    <col min="7963" max="7963" width="16.140625" style="1" customWidth="1"/>
    <col min="7964" max="7964" width="18.140625" style="1" customWidth="1"/>
    <col min="7965" max="7972" width="19" style="1" customWidth="1"/>
    <col min="7973" max="7973" width="24.140625" style="1" customWidth="1"/>
    <col min="7974" max="7974" width="8.28515625" style="1" customWidth="1"/>
    <col min="7975" max="7975" width="11.28515625" style="1" customWidth="1"/>
    <col min="7976" max="7976" width="8.140625" style="1" customWidth="1"/>
    <col min="7977" max="7977" width="6.85546875" style="1" customWidth="1"/>
    <col min="7978" max="7978" width="9.5703125" style="1" customWidth="1"/>
    <col min="7979" max="7979" width="6.42578125" style="1" customWidth="1"/>
    <col min="7980" max="7980" width="8.42578125" style="1" customWidth="1"/>
    <col min="7981" max="7981" width="11.42578125" style="1" customWidth="1"/>
    <col min="7982" max="7982" width="9" style="1" customWidth="1"/>
    <col min="7983" max="7983" width="7.7109375" style="1" customWidth="1"/>
    <col min="7984" max="7984" width="10.28515625" style="1" customWidth="1"/>
    <col min="7985" max="7985" width="7" style="1" customWidth="1"/>
    <col min="7986" max="7986" width="7.7109375" style="1" customWidth="1"/>
    <col min="7987" max="7987" width="10.7109375" style="1" customWidth="1"/>
    <col min="7988" max="7988" width="8.42578125" style="1" customWidth="1"/>
    <col min="7989" max="7995" width="8.28515625" style="1" customWidth="1"/>
    <col min="7996" max="7996" width="9.85546875" style="1" customWidth="1"/>
    <col min="7997" max="7997" width="7" style="1" customWidth="1"/>
    <col min="7998" max="7998" width="7.85546875" style="1" customWidth="1"/>
    <col min="7999" max="7999" width="11" style="1" customWidth="1"/>
    <col min="8000" max="8000" width="7.7109375" style="1" customWidth="1"/>
    <col min="8001" max="8001" width="8.85546875" style="1" customWidth="1"/>
    <col min="8002" max="8192" width="9.140625" style="1"/>
    <col min="8193" max="8193" width="12.42578125" style="1" customWidth="1"/>
    <col min="8194" max="8194" width="35" style="1" customWidth="1"/>
    <col min="8195" max="8195" width="14" style="1" customWidth="1"/>
    <col min="8196" max="8196" width="8.7109375" style="1" customWidth="1"/>
    <col min="8197" max="8197" width="8.28515625" style="1" customWidth="1"/>
    <col min="8198" max="8198" width="14.85546875" style="1" customWidth="1"/>
    <col min="8199" max="8199" width="16.42578125" style="1" customWidth="1"/>
    <col min="8200" max="8200" width="18.28515625" style="1" customWidth="1"/>
    <col min="8201" max="8202" width="21.7109375" style="1" customWidth="1"/>
    <col min="8203" max="8203" width="9.5703125" style="1" customWidth="1"/>
    <col min="8204" max="8204" width="8.5703125" style="1" customWidth="1"/>
    <col min="8205" max="8205" width="10.85546875" style="1" customWidth="1"/>
    <col min="8206" max="8206" width="10" style="1" customWidth="1"/>
    <col min="8207" max="8207" width="10.5703125" style="1" customWidth="1"/>
    <col min="8208" max="8208" width="8" style="1" customWidth="1"/>
    <col min="8209" max="8212" width="10.5703125" style="1" customWidth="1"/>
    <col min="8213" max="8213" width="14.28515625" style="1" customWidth="1"/>
    <col min="8214" max="8214" width="14.7109375" style="1" customWidth="1"/>
    <col min="8215" max="8215" width="13" style="1" customWidth="1"/>
    <col min="8216" max="8216" width="12.85546875" style="1" customWidth="1"/>
    <col min="8217" max="8217" width="15.85546875" style="1" customWidth="1"/>
    <col min="8218" max="8218" width="17.5703125" style="1" customWidth="1"/>
    <col min="8219" max="8219" width="16.140625" style="1" customWidth="1"/>
    <col min="8220" max="8220" width="18.140625" style="1" customWidth="1"/>
    <col min="8221" max="8228" width="19" style="1" customWidth="1"/>
    <col min="8229" max="8229" width="24.140625" style="1" customWidth="1"/>
    <col min="8230" max="8230" width="8.28515625" style="1" customWidth="1"/>
    <col min="8231" max="8231" width="11.28515625" style="1" customWidth="1"/>
    <col min="8232" max="8232" width="8.140625" style="1" customWidth="1"/>
    <col min="8233" max="8233" width="6.85546875" style="1" customWidth="1"/>
    <col min="8234" max="8234" width="9.5703125" style="1" customWidth="1"/>
    <col min="8235" max="8235" width="6.42578125" style="1" customWidth="1"/>
    <col min="8236" max="8236" width="8.42578125" style="1" customWidth="1"/>
    <col min="8237" max="8237" width="11.42578125" style="1" customWidth="1"/>
    <col min="8238" max="8238" width="9" style="1" customWidth="1"/>
    <col min="8239" max="8239" width="7.7109375" style="1" customWidth="1"/>
    <col min="8240" max="8240" width="10.28515625" style="1" customWidth="1"/>
    <col min="8241" max="8241" width="7" style="1" customWidth="1"/>
    <col min="8242" max="8242" width="7.7109375" style="1" customWidth="1"/>
    <col min="8243" max="8243" width="10.7109375" style="1" customWidth="1"/>
    <col min="8244" max="8244" width="8.42578125" style="1" customWidth="1"/>
    <col min="8245" max="8251" width="8.28515625" style="1" customWidth="1"/>
    <col min="8252" max="8252" width="9.85546875" style="1" customWidth="1"/>
    <col min="8253" max="8253" width="7" style="1" customWidth="1"/>
    <col min="8254" max="8254" width="7.85546875" style="1" customWidth="1"/>
    <col min="8255" max="8255" width="11" style="1" customWidth="1"/>
    <col min="8256" max="8256" width="7.7109375" style="1" customWidth="1"/>
    <col min="8257" max="8257" width="8.85546875" style="1" customWidth="1"/>
    <col min="8258" max="8448" width="9.140625" style="1"/>
    <col min="8449" max="8449" width="12.42578125" style="1" customWidth="1"/>
    <col min="8450" max="8450" width="35" style="1" customWidth="1"/>
    <col min="8451" max="8451" width="14" style="1" customWidth="1"/>
    <col min="8452" max="8452" width="8.7109375" style="1" customWidth="1"/>
    <col min="8453" max="8453" width="8.28515625" style="1" customWidth="1"/>
    <col min="8454" max="8454" width="14.85546875" style="1" customWidth="1"/>
    <col min="8455" max="8455" width="16.42578125" style="1" customWidth="1"/>
    <col min="8456" max="8456" width="18.28515625" style="1" customWidth="1"/>
    <col min="8457" max="8458" width="21.7109375" style="1" customWidth="1"/>
    <col min="8459" max="8459" width="9.5703125" style="1" customWidth="1"/>
    <col min="8460" max="8460" width="8.5703125" style="1" customWidth="1"/>
    <col min="8461" max="8461" width="10.85546875" style="1" customWidth="1"/>
    <col min="8462" max="8462" width="10" style="1" customWidth="1"/>
    <col min="8463" max="8463" width="10.5703125" style="1" customWidth="1"/>
    <col min="8464" max="8464" width="8" style="1" customWidth="1"/>
    <col min="8465" max="8468" width="10.5703125" style="1" customWidth="1"/>
    <col min="8469" max="8469" width="14.28515625" style="1" customWidth="1"/>
    <col min="8470" max="8470" width="14.7109375" style="1" customWidth="1"/>
    <col min="8471" max="8471" width="13" style="1" customWidth="1"/>
    <col min="8472" max="8472" width="12.85546875" style="1" customWidth="1"/>
    <col min="8473" max="8473" width="15.85546875" style="1" customWidth="1"/>
    <col min="8474" max="8474" width="17.5703125" style="1" customWidth="1"/>
    <col min="8475" max="8475" width="16.140625" style="1" customWidth="1"/>
    <col min="8476" max="8476" width="18.140625" style="1" customWidth="1"/>
    <col min="8477" max="8484" width="19" style="1" customWidth="1"/>
    <col min="8485" max="8485" width="24.140625" style="1" customWidth="1"/>
    <col min="8486" max="8486" width="8.28515625" style="1" customWidth="1"/>
    <col min="8487" max="8487" width="11.28515625" style="1" customWidth="1"/>
    <col min="8488" max="8488" width="8.140625" style="1" customWidth="1"/>
    <col min="8489" max="8489" width="6.85546875" style="1" customWidth="1"/>
    <col min="8490" max="8490" width="9.5703125" style="1" customWidth="1"/>
    <col min="8491" max="8491" width="6.42578125" style="1" customWidth="1"/>
    <col min="8492" max="8492" width="8.42578125" style="1" customWidth="1"/>
    <col min="8493" max="8493" width="11.42578125" style="1" customWidth="1"/>
    <col min="8494" max="8494" width="9" style="1" customWidth="1"/>
    <col min="8495" max="8495" width="7.7109375" style="1" customWidth="1"/>
    <col min="8496" max="8496" width="10.28515625" style="1" customWidth="1"/>
    <col min="8497" max="8497" width="7" style="1" customWidth="1"/>
    <col min="8498" max="8498" width="7.7109375" style="1" customWidth="1"/>
    <col min="8499" max="8499" width="10.7109375" style="1" customWidth="1"/>
    <col min="8500" max="8500" width="8.42578125" style="1" customWidth="1"/>
    <col min="8501" max="8507" width="8.28515625" style="1" customWidth="1"/>
    <col min="8508" max="8508" width="9.85546875" style="1" customWidth="1"/>
    <col min="8509" max="8509" width="7" style="1" customWidth="1"/>
    <col min="8510" max="8510" width="7.85546875" style="1" customWidth="1"/>
    <col min="8511" max="8511" width="11" style="1" customWidth="1"/>
    <col min="8512" max="8512" width="7.7109375" style="1" customWidth="1"/>
    <col min="8513" max="8513" width="8.85546875" style="1" customWidth="1"/>
    <col min="8514" max="8704" width="9.140625" style="1"/>
    <col min="8705" max="8705" width="12.42578125" style="1" customWidth="1"/>
    <col min="8706" max="8706" width="35" style="1" customWidth="1"/>
    <col min="8707" max="8707" width="14" style="1" customWidth="1"/>
    <col min="8708" max="8708" width="8.7109375" style="1" customWidth="1"/>
    <col min="8709" max="8709" width="8.28515625" style="1" customWidth="1"/>
    <col min="8710" max="8710" width="14.85546875" style="1" customWidth="1"/>
    <col min="8711" max="8711" width="16.42578125" style="1" customWidth="1"/>
    <col min="8712" max="8712" width="18.28515625" style="1" customWidth="1"/>
    <col min="8713" max="8714" width="21.7109375" style="1" customWidth="1"/>
    <col min="8715" max="8715" width="9.5703125" style="1" customWidth="1"/>
    <col min="8716" max="8716" width="8.5703125" style="1" customWidth="1"/>
    <col min="8717" max="8717" width="10.85546875" style="1" customWidth="1"/>
    <col min="8718" max="8718" width="10" style="1" customWidth="1"/>
    <col min="8719" max="8719" width="10.5703125" style="1" customWidth="1"/>
    <col min="8720" max="8720" width="8" style="1" customWidth="1"/>
    <col min="8721" max="8724" width="10.5703125" style="1" customWidth="1"/>
    <col min="8725" max="8725" width="14.28515625" style="1" customWidth="1"/>
    <col min="8726" max="8726" width="14.7109375" style="1" customWidth="1"/>
    <col min="8727" max="8727" width="13" style="1" customWidth="1"/>
    <col min="8728" max="8728" width="12.85546875" style="1" customWidth="1"/>
    <col min="8729" max="8729" width="15.85546875" style="1" customWidth="1"/>
    <col min="8730" max="8730" width="17.5703125" style="1" customWidth="1"/>
    <col min="8731" max="8731" width="16.140625" style="1" customWidth="1"/>
    <col min="8732" max="8732" width="18.140625" style="1" customWidth="1"/>
    <col min="8733" max="8740" width="19" style="1" customWidth="1"/>
    <col min="8741" max="8741" width="24.140625" style="1" customWidth="1"/>
    <col min="8742" max="8742" width="8.28515625" style="1" customWidth="1"/>
    <col min="8743" max="8743" width="11.28515625" style="1" customWidth="1"/>
    <col min="8744" max="8744" width="8.140625" style="1" customWidth="1"/>
    <col min="8745" max="8745" width="6.85546875" style="1" customWidth="1"/>
    <col min="8746" max="8746" width="9.5703125" style="1" customWidth="1"/>
    <col min="8747" max="8747" width="6.42578125" style="1" customWidth="1"/>
    <col min="8748" max="8748" width="8.42578125" style="1" customWidth="1"/>
    <col min="8749" max="8749" width="11.42578125" style="1" customWidth="1"/>
    <col min="8750" max="8750" width="9" style="1" customWidth="1"/>
    <col min="8751" max="8751" width="7.7109375" style="1" customWidth="1"/>
    <col min="8752" max="8752" width="10.28515625" style="1" customWidth="1"/>
    <col min="8753" max="8753" width="7" style="1" customWidth="1"/>
    <col min="8754" max="8754" width="7.7109375" style="1" customWidth="1"/>
    <col min="8755" max="8755" width="10.7109375" style="1" customWidth="1"/>
    <col min="8756" max="8756" width="8.42578125" style="1" customWidth="1"/>
    <col min="8757" max="8763" width="8.28515625" style="1" customWidth="1"/>
    <col min="8764" max="8764" width="9.85546875" style="1" customWidth="1"/>
    <col min="8765" max="8765" width="7" style="1" customWidth="1"/>
    <col min="8766" max="8766" width="7.85546875" style="1" customWidth="1"/>
    <col min="8767" max="8767" width="11" style="1" customWidth="1"/>
    <col min="8768" max="8768" width="7.7109375" style="1" customWidth="1"/>
    <col min="8769" max="8769" width="8.85546875" style="1" customWidth="1"/>
    <col min="8770" max="8960" width="9.140625" style="1"/>
    <col min="8961" max="8961" width="12.42578125" style="1" customWidth="1"/>
    <col min="8962" max="8962" width="35" style="1" customWidth="1"/>
    <col min="8963" max="8963" width="14" style="1" customWidth="1"/>
    <col min="8964" max="8964" width="8.7109375" style="1" customWidth="1"/>
    <col min="8965" max="8965" width="8.28515625" style="1" customWidth="1"/>
    <col min="8966" max="8966" width="14.85546875" style="1" customWidth="1"/>
    <col min="8967" max="8967" width="16.42578125" style="1" customWidth="1"/>
    <col min="8968" max="8968" width="18.28515625" style="1" customWidth="1"/>
    <col min="8969" max="8970" width="21.7109375" style="1" customWidth="1"/>
    <col min="8971" max="8971" width="9.5703125" style="1" customWidth="1"/>
    <col min="8972" max="8972" width="8.5703125" style="1" customWidth="1"/>
    <col min="8973" max="8973" width="10.85546875" style="1" customWidth="1"/>
    <col min="8974" max="8974" width="10" style="1" customWidth="1"/>
    <col min="8975" max="8975" width="10.5703125" style="1" customWidth="1"/>
    <col min="8976" max="8976" width="8" style="1" customWidth="1"/>
    <col min="8977" max="8980" width="10.5703125" style="1" customWidth="1"/>
    <col min="8981" max="8981" width="14.28515625" style="1" customWidth="1"/>
    <col min="8982" max="8982" width="14.7109375" style="1" customWidth="1"/>
    <col min="8983" max="8983" width="13" style="1" customWidth="1"/>
    <col min="8984" max="8984" width="12.85546875" style="1" customWidth="1"/>
    <col min="8985" max="8985" width="15.85546875" style="1" customWidth="1"/>
    <col min="8986" max="8986" width="17.5703125" style="1" customWidth="1"/>
    <col min="8987" max="8987" width="16.140625" style="1" customWidth="1"/>
    <col min="8988" max="8988" width="18.140625" style="1" customWidth="1"/>
    <col min="8989" max="8996" width="19" style="1" customWidth="1"/>
    <col min="8997" max="8997" width="24.140625" style="1" customWidth="1"/>
    <col min="8998" max="8998" width="8.28515625" style="1" customWidth="1"/>
    <col min="8999" max="8999" width="11.28515625" style="1" customWidth="1"/>
    <col min="9000" max="9000" width="8.140625" style="1" customWidth="1"/>
    <col min="9001" max="9001" width="6.85546875" style="1" customWidth="1"/>
    <col min="9002" max="9002" width="9.5703125" style="1" customWidth="1"/>
    <col min="9003" max="9003" width="6.42578125" style="1" customWidth="1"/>
    <col min="9004" max="9004" width="8.42578125" style="1" customWidth="1"/>
    <col min="9005" max="9005" width="11.42578125" style="1" customWidth="1"/>
    <col min="9006" max="9006" width="9" style="1" customWidth="1"/>
    <col min="9007" max="9007" width="7.7109375" style="1" customWidth="1"/>
    <col min="9008" max="9008" width="10.28515625" style="1" customWidth="1"/>
    <col min="9009" max="9009" width="7" style="1" customWidth="1"/>
    <col min="9010" max="9010" width="7.7109375" style="1" customWidth="1"/>
    <col min="9011" max="9011" width="10.7109375" style="1" customWidth="1"/>
    <col min="9012" max="9012" width="8.42578125" style="1" customWidth="1"/>
    <col min="9013" max="9019" width="8.28515625" style="1" customWidth="1"/>
    <col min="9020" max="9020" width="9.85546875" style="1" customWidth="1"/>
    <col min="9021" max="9021" width="7" style="1" customWidth="1"/>
    <col min="9022" max="9022" width="7.85546875" style="1" customWidth="1"/>
    <col min="9023" max="9023" width="11" style="1" customWidth="1"/>
    <col min="9024" max="9024" width="7.7109375" style="1" customWidth="1"/>
    <col min="9025" max="9025" width="8.85546875" style="1" customWidth="1"/>
    <col min="9026" max="9216" width="9.140625" style="1"/>
    <col min="9217" max="9217" width="12.42578125" style="1" customWidth="1"/>
    <col min="9218" max="9218" width="35" style="1" customWidth="1"/>
    <col min="9219" max="9219" width="14" style="1" customWidth="1"/>
    <col min="9220" max="9220" width="8.7109375" style="1" customWidth="1"/>
    <col min="9221" max="9221" width="8.28515625" style="1" customWidth="1"/>
    <col min="9222" max="9222" width="14.85546875" style="1" customWidth="1"/>
    <col min="9223" max="9223" width="16.42578125" style="1" customWidth="1"/>
    <col min="9224" max="9224" width="18.28515625" style="1" customWidth="1"/>
    <col min="9225" max="9226" width="21.7109375" style="1" customWidth="1"/>
    <col min="9227" max="9227" width="9.5703125" style="1" customWidth="1"/>
    <col min="9228" max="9228" width="8.5703125" style="1" customWidth="1"/>
    <col min="9229" max="9229" width="10.85546875" style="1" customWidth="1"/>
    <col min="9230" max="9230" width="10" style="1" customWidth="1"/>
    <col min="9231" max="9231" width="10.5703125" style="1" customWidth="1"/>
    <col min="9232" max="9232" width="8" style="1" customWidth="1"/>
    <col min="9233" max="9236" width="10.5703125" style="1" customWidth="1"/>
    <col min="9237" max="9237" width="14.28515625" style="1" customWidth="1"/>
    <col min="9238" max="9238" width="14.7109375" style="1" customWidth="1"/>
    <col min="9239" max="9239" width="13" style="1" customWidth="1"/>
    <col min="9240" max="9240" width="12.85546875" style="1" customWidth="1"/>
    <col min="9241" max="9241" width="15.85546875" style="1" customWidth="1"/>
    <col min="9242" max="9242" width="17.5703125" style="1" customWidth="1"/>
    <col min="9243" max="9243" width="16.140625" style="1" customWidth="1"/>
    <col min="9244" max="9244" width="18.140625" style="1" customWidth="1"/>
    <col min="9245" max="9252" width="19" style="1" customWidth="1"/>
    <col min="9253" max="9253" width="24.140625" style="1" customWidth="1"/>
    <col min="9254" max="9254" width="8.28515625" style="1" customWidth="1"/>
    <col min="9255" max="9255" width="11.28515625" style="1" customWidth="1"/>
    <col min="9256" max="9256" width="8.140625" style="1" customWidth="1"/>
    <col min="9257" max="9257" width="6.85546875" style="1" customWidth="1"/>
    <col min="9258" max="9258" width="9.5703125" style="1" customWidth="1"/>
    <col min="9259" max="9259" width="6.42578125" style="1" customWidth="1"/>
    <col min="9260" max="9260" width="8.42578125" style="1" customWidth="1"/>
    <col min="9261" max="9261" width="11.42578125" style="1" customWidth="1"/>
    <col min="9262" max="9262" width="9" style="1" customWidth="1"/>
    <col min="9263" max="9263" width="7.7109375" style="1" customWidth="1"/>
    <col min="9264" max="9264" width="10.28515625" style="1" customWidth="1"/>
    <col min="9265" max="9265" width="7" style="1" customWidth="1"/>
    <col min="9266" max="9266" width="7.7109375" style="1" customWidth="1"/>
    <col min="9267" max="9267" width="10.7109375" style="1" customWidth="1"/>
    <col min="9268" max="9268" width="8.42578125" style="1" customWidth="1"/>
    <col min="9269" max="9275" width="8.28515625" style="1" customWidth="1"/>
    <col min="9276" max="9276" width="9.85546875" style="1" customWidth="1"/>
    <col min="9277" max="9277" width="7" style="1" customWidth="1"/>
    <col min="9278" max="9278" width="7.85546875" style="1" customWidth="1"/>
    <col min="9279" max="9279" width="11" style="1" customWidth="1"/>
    <col min="9280" max="9280" width="7.7109375" style="1" customWidth="1"/>
    <col min="9281" max="9281" width="8.85546875" style="1" customWidth="1"/>
    <col min="9282" max="9472" width="9.140625" style="1"/>
    <col min="9473" max="9473" width="12.42578125" style="1" customWidth="1"/>
    <col min="9474" max="9474" width="35" style="1" customWidth="1"/>
    <col min="9475" max="9475" width="14" style="1" customWidth="1"/>
    <col min="9476" max="9476" width="8.7109375" style="1" customWidth="1"/>
    <col min="9477" max="9477" width="8.28515625" style="1" customWidth="1"/>
    <col min="9478" max="9478" width="14.85546875" style="1" customWidth="1"/>
    <col min="9479" max="9479" width="16.42578125" style="1" customWidth="1"/>
    <col min="9480" max="9480" width="18.28515625" style="1" customWidth="1"/>
    <col min="9481" max="9482" width="21.7109375" style="1" customWidth="1"/>
    <col min="9483" max="9483" width="9.5703125" style="1" customWidth="1"/>
    <col min="9484" max="9484" width="8.5703125" style="1" customWidth="1"/>
    <col min="9485" max="9485" width="10.85546875" style="1" customWidth="1"/>
    <col min="9486" max="9486" width="10" style="1" customWidth="1"/>
    <col min="9487" max="9487" width="10.5703125" style="1" customWidth="1"/>
    <col min="9488" max="9488" width="8" style="1" customWidth="1"/>
    <col min="9489" max="9492" width="10.5703125" style="1" customWidth="1"/>
    <col min="9493" max="9493" width="14.28515625" style="1" customWidth="1"/>
    <col min="9494" max="9494" width="14.7109375" style="1" customWidth="1"/>
    <col min="9495" max="9495" width="13" style="1" customWidth="1"/>
    <col min="9496" max="9496" width="12.85546875" style="1" customWidth="1"/>
    <col min="9497" max="9497" width="15.85546875" style="1" customWidth="1"/>
    <col min="9498" max="9498" width="17.5703125" style="1" customWidth="1"/>
    <col min="9499" max="9499" width="16.140625" style="1" customWidth="1"/>
    <col min="9500" max="9500" width="18.140625" style="1" customWidth="1"/>
    <col min="9501" max="9508" width="19" style="1" customWidth="1"/>
    <col min="9509" max="9509" width="24.140625" style="1" customWidth="1"/>
    <col min="9510" max="9510" width="8.28515625" style="1" customWidth="1"/>
    <col min="9511" max="9511" width="11.28515625" style="1" customWidth="1"/>
    <col min="9512" max="9512" width="8.140625" style="1" customWidth="1"/>
    <col min="9513" max="9513" width="6.85546875" style="1" customWidth="1"/>
    <col min="9514" max="9514" width="9.5703125" style="1" customWidth="1"/>
    <col min="9515" max="9515" width="6.42578125" style="1" customWidth="1"/>
    <col min="9516" max="9516" width="8.42578125" style="1" customWidth="1"/>
    <col min="9517" max="9517" width="11.42578125" style="1" customWidth="1"/>
    <col min="9518" max="9518" width="9" style="1" customWidth="1"/>
    <col min="9519" max="9519" width="7.7109375" style="1" customWidth="1"/>
    <col min="9520" max="9520" width="10.28515625" style="1" customWidth="1"/>
    <col min="9521" max="9521" width="7" style="1" customWidth="1"/>
    <col min="9522" max="9522" width="7.7109375" style="1" customWidth="1"/>
    <col min="9523" max="9523" width="10.7109375" style="1" customWidth="1"/>
    <col min="9524" max="9524" width="8.42578125" style="1" customWidth="1"/>
    <col min="9525" max="9531" width="8.28515625" style="1" customWidth="1"/>
    <col min="9532" max="9532" width="9.85546875" style="1" customWidth="1"/>
    <col min="9533" max="9533" width="7" style="1" customWidth="1"/>
    <col min="9534" max="9534" width="7.85546875" style="1" customWidth="1"/>
    <col min="9535" max="9535" width="11" style="1" customWidth="1"/>
    <col min="9536" max="9536" width="7.7109375" style="1" customWidth="1"/>
    <col min="9537" max="9537" width="8.85546875" style="1" customWidth="1"/>
    <col min="9538" max="9728" width="9.140625" style="1"/>
    <col min="9729" max="9729" width="12.42578125" style="1" customWidth="1"/>
    <col min="9730" max="9730" width="35" style="1" customWidth="1"/>
    <col min="9731" max="9731" width="14" style="1" customWidth="1"/>
    <col min="9732" max="9732" width="8.7109375" style="1" customWidth="1"/>
    <col min="9733" max="9733" width="8.28515625" style="1" customWidth="1"/>
    <col min="9734" max="9734" width="14.85546875" style="1" customWidth="1"/>
    <col min="9735" max="9735" width="16.42578125" style="1" customWidth="1"/>
    <col min="9736" max="9736" width="18.28515625" style="1" customWidth="1"/>
    <col min="9737" max="9738" width="21.7109375" style="1" customWidth="1"/>
    <col min="9739" max="9739" width="9.5703125" style="1" customWidth="1"/>
    <col min="9740" max="9740" width="8.5703125" style="1" customWidth="1"/>
    <col min="9741" max="9741" width="10.85546875" style="1" customWidth="1"/>
    <col min="9742" max="9742" width="10" style="1" customWidth="1"/>
    <col min="9743" max="9743" width="10.5703125" style="1" customWidth="1"/>
    <col min="9744" max="9744" width="8" style="1" customWidth="1"/>
    <col min="9745" max="9748" width="10.5703125" style="1" customWidth="1"/>
    <col min="9749" max="9749" width="14.28515625" style="1" customWidth="1"/>
    <col min="9750" max="9750" width="14.7109375" style="1" customWidth="1"/>
    <col min="9751" max="9751" width="13" style="1" customWidth="1"/>
    <col min="9752" max="9752" width="12.85546875" style="1" customWidth="1"/>
    <col min="9753" max="9753" width="15.85546875" style="1" customWidth="1"/>
    <col min="9754" max="9754" width="17.5703125" style="1" customWidth="1"/>
    <col min="9755" max="9755" width="16.140625" style="1" customWidth="1"/>
    <col min="9756" max="9756" width="18.140625" style="1" customWidth="1"/>
    <col min="9757" max="9764" width="19" style="1" customWidth="1"/>
    <col min="9765" max="9765" width="24.140625" style="1" customWidth="1"/>
    <col min="9766" max="9766" width="8.28515625" style="1" customWidth="1"/>
    <col min="9767" max="9767" width="11.28515625" style="1" customWidth="1"/>
    <col min="9768" max="9768" width="8.140625" style="1" customWidth="1"/>
    <col min="9769" max="9769" width="6.85546875" style="1" customWidth="1"/>
    <col min="9770" max="9770" width="9.5703125" style="1" customWidth="1"/>
    <col min="9771" max="9771" width="6.42578125" style="1" customWidth="1"/>
    <col min="9772" max="9772" width="8.42578125" style="1" customWidth="1"/>
    <col min="9773" max="9773" width="11.42578125" style="1" customWidth="1"/>
    <col min="9774" max="9774" width="9" style="1" customWidth="1"/>
    <col min="9775" max="9775" width="7.7109375" style="1" customWidth="1"/>
    <col min="9776" max="9776" width="10.28515625" style="1" customWidth="1"/>
    <col min="9777" max="9777" width="7" style="1" customWidth="1"/>
    <col min="9778" max="9778" width="7.7109375" style="1" customWidth="1"/>
    <col min="9779" max="9779" width="10.7109375" style="1" customWidth="1"/>
    <col min="9780" max="9780" width="8.42578125" style="1" customWidth="1"/>
    <col min="9781" max="9787" width="8.28515625" style="1" customWidth="1"/>
    <col min="9788" max="9788" width="9.85546875" style="1" customWidth="1"/>
    <col min="9789" max="9789" width="7" style="1" customWidth="1"/>
    <col min="9790" max="9790" width="7.85546875" style="1" customWidth="1"/>
    <col min="9791" max="9791" width="11" style="1" customWidth="1"/>
    <col min="9792" max="9792" width="7.7109375" style="1" customWidth="1"/>
    <col min="9793" max="9793" width="8.85546875" style="1" customWidth="1"/>
    <col min="9794" max="9984" width="9.140625" style="1"/>
    <col min="9985" max="9985" width="12.42578125" style="1" customWidth="1"/>
    <col min="9986" max="9986" width="35" style="1" customWidth="1"/>
    <col min="9987" max="9987" width="14" style="1" customWidth="1"/>
    <col min="9988" max="9988" width="8.7109375" style="1" customWidth="1"/>
    <col min="9989" max="9989" width="8.28515625" style="1" customWidth="1"/>
    <col min="9990" max="9990" width="14.85546875" style="1" customWidth="1"/>
    <col min="9991" max="9991" width="16.42578125" style="1" customWidth="1"/>
    <col min="9992" max="9992" width="18.28515625" style="1" customWidth="1"/>
    <col min="9993" max="9994" width="21.7109375" style="1" customWidth="1"/>
    <col min="9995" max="9995" width="9.5703125" style="1" customWidth="1"/>
    <col min="9996" max="9996" width="8.5703125" style="1" customWidth="1"/>
    <col min="9997" max="9997" width="10.85546875" style="1" customWidth="1"/>
    <col min="9998" max="9998" width="10" style="1" customWidth="1"/>
    <col min="9999" max="9999" width="10.5703125" style="1" customWidth="1"/>
    <col min="10000" max="10000" width="8" style="1" customWidth="1"/>
    <col min="10001" max="10004" width="10.5703125" style="1" customWidth="1"/>
    <col min="10005" max="10005" width="14.28515625" style="1" customWidth="1"/>
    <col min="10006" max="10006" width="14.7109375" style="1" customWidth="1"/>
    <col min="10007" max="10007" width="13" style="1" customWidth="1"/>
    <col min="10008" max="10008" width="12.85546875" style="1" customWidth="1"/>
    <col min="10009" max="10009" width="15.85546875" style="1" customWidth="1"/>
    <col min="10010" max="10010" width="17.5703125" style="1" customWidth="1"/>
    <col min="10011" max="10011" width="16.140625" style="1" customWidth="1"/>
    <col min="10012" max="10012" width="18.140625" style="1" customWidth="1"/>
    <col min="10013" max="10020" width="19" style="1" customWidth="1"/>
    <col min="10021" max="10021" width="24.140625" style="1" customWidth="1"/>
    <col min="10022" max="10022" width="8.28515625" style="1" customWidth="1"/>
    <col min="10023" max="10023" width="11.28515625" style="1" customWidth="1"/>
    <col min="10024" max="10024" width="8.140625" style="1" customWidth="1"/>
    <col min="10025" max="10025" width="6.85546875" style="1" customWidth="1"/>
    <col min="10026" max="10026" width="9.5703125" style="1" customWidth="1"/>
    <col min="10027" max="10027" width="6.42578125" style="1" customWidth="1"/>
    <col min="10028" max="10028" width="8.42578125" style="1" customWidth="1"/>
    <col min="10029" max="10029" width="11.42578125" style="1" customWidth="1"/>
    <col min="10030" max="10030" width="9" style="1" customWidth="1"/>
    <col min="10031" max="10031" width="7.7109375" style="1" customWidth="1"/>
    <col min="10032" max="10032" width="10.28515625" style="1" customWidth="1"/>
    <col min="10033" max="10033" width="7" style="1" customWidth="1"/>
    <col min="10034" max="10034" width="7.7109375" style="1" customWidth="1"/>
    <col min="10035" max="10035" width="10.7109375" style="1" customWidth="1"/>
    <col min="10036" max="10036" width="8.42578125" style="1" customWidth="1"/>
    <col min="10037" max="10043" width="8.28515625" style="1" customWidth="1"/>
    <col min="10044" max="10044" width="9.85546875" style="1" customWidth="1"/>
    <col min="10045" max="10045" width="7" style="1" customWidth="1"/>
    <col min="10046" max="10046" width="7.85546875" style="1" customWidth="1"/>
    <col min="10047" max="10047" width="11" style="1" customWidth="1"/>
    <col min="10048" max="10048" width="7.7109375" style="1" customWidth="1"/>
    <col min="10049" max="10049" width="8.85546875" style="1" customWidth="1"/>
    <col min="10050" max="10240" width="9.140625" style="1"/>
    <col min="10241" max="10241" width="12.42578125" style="1" customWidth="1"/>
    <col min="10242" max="10242" width="35" style="1" customWidth="1"/>
    <col min="10243" max="10243" width="14" style="1" customWidth="1"/>
    <col min="10244" max="10244" width="8.7109375" style="1" customWidth="1"/>
    <col min="10245" max="10245" width="8.28515625" style="1" customWidth="1"/>
    <col min="10246" max="10246" width="14.85546875" style="1" customWidth="1"/>
    <col min="10247" max="10247" width="16.42578125" style="1" customWidth="1"/>
    <col min="10248" max="10248" width="18.28515625" style="1" customWidth="1"/>
    <col min="10249" max="10250" width="21.7109375" style="1" customWidth="1"/>
    <col min="10251" max="10251" width="9.5703125" style="1" customWidth="1"/>
    <col min="10252" max="10252" width="8.5703125" style="1" customWidth="1"/>
    <col min="10253" max="10253" width="10.85546875" style="1" customWidth="1"/>
    <col min="10254" max="10254" width="10" style="1" customWidth="1"/>
    <col min="10255" max="10255" width="10.5703125" style="1" customWidth="1"/>
    <col min="10256" max="10256" width="8" style="1" customWidth="1"/>
    <col min="10257" max="10260" width="10.5703125" style="1" customWidth="1"/>
    <col min="10261" max="10261" width="14.28515625" style="1" customWidth="1"/>
    <col min="10262" max="10262" width="14.7109375" style="1" customWidth="1"/>
    <col min="10263" max="10263" width="13" style="1" customWidth="1"/>
    <col min="10264" max="10264" width="12.85546875" style="1" customWidth="1"/>
    <col min="10265" max="10265" width="15.85546875" style="1" customWidth="1"/>
    <col min="10266" max="10266" width="17.5703125" style="1" customWidth="1"/>
    <col min="10267" max="10267" width="16.140625" style="1" customWidth="1"/>
    <col min="10268" max="10268" width="18.140625" style="1" customWidth="1"/>
    <col min="10269" max="10276" width="19" style="1" customWidth="1"/>
    <col min="10277" max="10277" width="24.140625" style="1" customWidth="1"/>
    <col min="10278" max="10278" width="8.28515625" style="1" customWidth="1"/>
    <col min="10279" max="10279" width="11.28515625" style="1" customWidth="1"/>
    <col min="10280" max="10280" width="8.140625" style="1" customWidth="1"/>
    <col min="10281" max="10281" width="6.85546875" style="1" customWidth="1"/>
    <col min="10282" max="10282" width="9.5703125" style="1" customWidth="1"/>
    <col min="10283" max="10283" width="6.42578125" style="1" customWidth="1"/>
    <col min="10284" max="10284" width="8.42578125" style="1" customWidth="1"/>
    <col min="10285" max="10285" width="11.42578125" style="1" customWidth="1"/>
    <col min="10286" max="10286" width="9" style="1" customWidth="1"/>
    <col min="10287" max="10287" width="7.7109375" style="1" customWidth="1"/>
    <col min="10288" max="10288" width="10.28515625" style="1" customWidth="1"/>
    <col min="10289" max="10289" width="7" style="1" customWidth="1"/>
    <col min="10290" max="10290" width="7.7109375" style="1" customWidth="1"/>
    <col min="10291" max="10291" width="10.7109375" style="1" customWidth="1"/>
    <col min="10292" max="10292" width="8.42578125" style="1" customWidth="1"/>
    <col min="10293" max="10299" width="8.28515625" style="1" customWidth="1"/>
    <col min="10300" max="10300" width="9.85546875" style="1" customWidth="1"/>
    <col min="10301" max="10301" width="7" style="1" customWidth="1"/>
    <col min="10302" max="10302" width="7.85546875" style="1" customWidth="1"/>
    <col min="10303" max="10303" width="11" style="1" customWidth="1"/>
    <col min="10304" max="10304" width="7.7109375" style="1" customWidth="1"/>
    <col min="10305" max="10305" width="8.85546875" style="1" customWidth="1"/>
    <col min="10306" max="10496" width="9.140625" style="1"/>
    <col min="10497" max="10497" width="12.42578125" style="1" customWidth="1"/>
    <col min="10498" max="10498" width="35" style="1" customWidth="1"/>
    <col min="10499" max="10499" width="14" style="1" customWidth="1"/>
    <col min="10500" max="10500" width="8.7109375" style="1" customWidth="1"/>
    <col min="10501" max="10501" width="8.28515625" style="1" customWidth="1"/>
    <col min="10502" max="10502" width="14.85546875" style="1" customWidth="1"/>
    <col min="10503" max="10503" width="16.42578125" style="1" customWidth="1"/>
    <col min="10504" max="10504" width="18.28515625" style="1" customWidth="1"/>
    <col min="10505" max="10506" width="21.7109375" style="1" customWidth="1"/>
    <col min="10507" max="10507" width="9.5703125" style="1" customWidth="1"/>
    <col min="10508" max="10508" width="8.5703125" style="1" customWidth="1"/>
    <col min="10509" max="10509" width="10.85546875" style="1" customWidth="1"/>
    <col min="10510" max="10510" width="10" style="1" customWidth="1"/>
    <col min="10511" max="10511" width="10.5703125" style="1" customWidth="1"/>
    <col min="10512" max="10512" width="8" style="1" customWidth="1"/>
    <col min="10513" max="10516" width="10.5703125" style="1" customWidth="1"/>
    <col min="10517" max="10517" width="14.28515625" style="1" customWidth="1"/>
    <col min="10518" max="10518" width="14.7109375" style="1" customWidth="1"/>
    <col min="10519" max="10519" width="13" style="1" customWidth="1"/>
    <col min="10520" max="10520" width="12.85546875" style="1" customWidth="1"/>
    <col min="10521" max="10521" width="15.85546875" style="1" customWidth="1"/>
    <col min="10522" max="10522" width="17.5703125" style="1" customWidth="1"/>
    <col min="10523" max="10523" width="16.140625" style="1" customWidth="1"/>
    <col min="10524" max="10524" width="18.140625" style="1" customWidth="1"/>
    <col min="10525" max="10532" width="19" style="1" customWidth="1"/>
    <col min="10533" max="10533" width="24.140625" style="1" customWidth="1"/>
    <col min="10534" max="10534" width="8.28515625" style="1" customWidth="1"/>
    <col min="10535" max="10535" width="11.28515625" style="1" customWidth="1"/>
    <col min="10536" max="10536" width="8.140625" style="1" customWidth="1"/>
    <col min="10537" max="10537" width="6.85546875" style="1" customWidth="1"/>
    <col min="10538" max="10538" width="9.5703125" style="1" customWidth="1"/>
    <col min="10539" max="10539" width="6.42578125" style="1" customWidth="1"/>
    <col min="10540" max="10540" width="8.42578125" style="1" customWidth="1"/>
    <col min="10541" max="10541" width="11.42578125" style="1" customWidth="1"/>
    <col min="10542" max="10542" width="9" style="1" customWidth="1"/>
    <col min="10543" max="10543" width="7.7109375" style="1" customWidth="1"/>
    <col min="10544" max="10544" width="10.28515625" style="1" customWidth="1"/>
    <col min="10545" max="10545" width="7" style="1" customWidth="1"/>
    <col min="10546" max="10546" width="7.7109375" style="1" customWidth="1"/>
    <col min="10547" max="10547" width="10.7109375" style="1" customWidth="1"/>
    <col min="10548" max="10548" width="8.42578125" style="1" customWidth="1"/>
    <col min="10549" max="10555" width="8.28515625" style="1" customWidth="1"/>
    <col min="10556" max="10556" width="9.85546875" style="1" customWidth="1"/>
    <col min="10557" max="10557" width="7" style="1" customWidth="1"/>
    <col min="10558" max="10558" width="7.85546875" style="1" customWidth="1"/>
    <col min="10559" max="10559" width="11" style="1" customWidth="1"/>
    <col min="10560" max="10560" width="7.7109375" style="1" customWidth="1"/>
    <col min="10561" max="10561" width="8.85546875" style="1" customWidth="1"/>
    <col min="10562" max="10752" width="9.140625" style="1"/>
    <col min="10753" max="10753" width="12.42578125" style="1" customWidth="1"/>
    <col min="10754" max="10754" width="35" style="1" customWidth="1"/>
    <col min="10755" max="10755" width="14" style="1" customWidth="1"/>
    <col min="10756" max="10756" width="8.7109375" style="1" customWidth="1"/>
    <col min="10757" max="10757" width="8.28515625" style="1" customWidth="1"/>
    <col min="10758" max="10758" width="14.85546875" style="1" customWidth="1"/>
    <col min="10759" max="10759" width="16.42578125" style="1" customWidth="1"/>
    <col min="10760" max="10760" width="18.28515625" style="1" customWidth="1"/>
    <col min="10761" max="10762" width="21.7109375" style="1" customWidth="1"/>
    <col min="10763" max="10763" width="9.5703125" style="1" customWidth="1"/>
    <col min="10764" max="10764" width="8.5703125" style="1" customWidth="1"/>
    <col min="10765" max="10765" width="10.85546875" style="1" customWidth="1"/>
    <col min="10766" max="10766" width="10" style="1" customWidth="1"/>
    <col min="10767" max="10767" width="10.5703125" style="1" customWidth="1"/>
    <col min="10768" max="10768" width="8" style="1" customWidth="1"/>
    <col min="10769" max="10772" width="10.5703125" style="1" customWidth="1"/>
    <col min="10773" max="10773" width="14.28515625" style="1" customWidth="1"/>
    <col min="10774" max="10774" width="14.7109375" style="1" customWidth="1"/>
    <col min="10775" max="10775" width="13" style="1" customWidth="1"/>
    <col min="10776" max="10776" width="12.85546875" style="1" customWidth="1"/>
    <col min="10777" max="10777" width="15.85546875" style="1" customWidth="1"/>
    <col min="10778" max="10778" width="17.5703125" style="1" customWidth="1"/>
    <col min="10779" max="10779" width="16.140625" style="1" customWidth="1"/>
    <col min="10780" max="10780" width="18.140625" style="1" customWidth="1"/>
    <col min="10781" max="10788" width="19" style="1" customWidth="1"/>
    <col min="10789" max="10789" width="24.140625" style="1" customWidth="1"/>
    <col min="10790" max="10790" width="8.28515625" style="1" customWidth="1"/>
    <col min="10791" max="10791" width="11.28515625" style="1" customWidth="1"/>
    <col min="10792" max="10792" width="8.140625" style="1" customWidth="1"/>
    <col min="10793" max="10793" width="6.85546875" style="1" customWidth="1"/>
    <col min="10794" max="10794" width="9.5703125" style="1" customWidth="1"/>
    <col min="10795" max="10795" width="6.42578125" style="1" customWidth="1"/>
    <col min="10796" max="10796" width="8.42578125" style="1" customWidth="1"/>
    <col min="10797" max="10797" width="11.42578125" style="1" customWidth="1"/>
    <col min="10798" max="10798" width="9" style="1" customWidth="1"/>
    <col min="10799" max="10799" width="7.7109375" style="1" customWidth="1"/>
    <col min="10800" max="10800" width="10.28515625" style="1" customWidth="1"/>
    <col min="10801" max="10801" width="7" style="1" customWidth="1"/>
    <col min="10802" max="10802" width="7.7109375" style="1" customWidth="1"/>
    <col min="10803" max="10803" width="10.7109375" style="1" customWidth="1"/>
    <col min="10804" max="10804" width="8.42578125" style="1" customWidth="1"/>
    <col min="10805" max="10811" width="8.28515625" style="1" customWidth="1"/>
    <col min="10812" max="10812" width="9.85546875" style="1" customWidth="1"/>
    <col min="10813" max="10813" width="7" style="1" customWidth="1"/>
    <col min="10814" max="10814" width="7.85546875" style="1" customWidth="1"/>
    <col min="10815" max="10815" width="11" style="1" customWidth="1"/>
    <col min="10816" max="10816" width="7.7109375" style="1" customWidth="1"/>
    <col min="10817" max="10817" width="8.85546875" style="1" customWidth="1"/>
    <col min="10818" max="11008" width="9.140625" style="1"/>
    <col min="11009" max="11009" width="12.42578125" style="1" customWidth="1"/>
    <col min="11010" max="11010" width="35" style="1" customWidth="1"/>
    <col min="11011" max="11011" width="14" style="1" customWidth="1"/>
    <col min="11012" max="11012" width="8.7109375" style="1" customWidth="1"/>
    <col min="11013" max="11013" width="8.28515625" style="1" customWidth="1"/>
    <col min="11014" max="11014" width="14.85546875" style="1" customWidth="1"/>
    <col min="11015" max="11015" width="16.42578125" style="1" customWidth="1"/>
    <col min="11016" max="11016" width="18.28515625" style="1" customWidth="1"/>
    <col min="11017" max="11018" width="21.7109375" style="1" customWidth="1"/>
    <col min="11019" max="11019" width="9.5703125" style="1" customWidth="1"/>
    <col min="11020" max="11020" width="8.5703125" style="1" customWidth="1"/>
    <col min="11021" max="11021" width="10.85546875" style="1" customWidth="1"/>
    <col min="11022" max="11022" width="10" style="1" customWidth="1"/>
    <col min="11023" max="11023" width="10.5703125" style="1" customWidth="1"/>
    <col min="11024" max="11024" width="8" style="1" customWidth="1"/>
    <col min="11025" max="11028" width="10.5703125" style="1" customWidth="1"/>
    <col min="11029" max="11029" width="14.28515625" style="1" customWidth="1"/>
    <col min="11030" max="11030" width="14.7109375" style="1" customWidth="1"/>
    <col min="11031" max="11031" width="13" style="1" customWidth="1"/>
    <col min="11032" max="11032" width="12.85546875" style="1" customWidth="1"/>
    <col min="11033" max="11033" width="15.85546875" style="1" customWidth="1"/>
    <col min="11034" max="11034" width="17.5703125" style="1" customWidth="1"/>
    <col min="11035" max="11035" width="16.140625" style="1" customWidth="1"/>
    <col min="11036" max="11036" width="18.140625" style="1" customWidth="1"/>
    <col min="11037" max="11044" width="19" style="1" customWidth="1"/>
    <col min="11045" max="11045" width="24.140625" style="1" customWidth="1"/>
    <col min="11046" max="11046" width="8.28515625" style="1" customWidth="1"/>
    <col min="11047" max="11047" width="11.28515625" style="1" customWidth="1"/>
    <col min="11048" max="11048" width="8.140625" style="1" customWidth="1"/>
    <col min="11049" max="11049" width="6.85546875" style="1" customWidth="1"/>
    <col min="11050" max="11050" width="9.5703125" style="1" customWidth="1"/>
    <col min="11051" max="11051" width="6.42578125" style="1" customWidth="1"/>
    <col min="11052" max="11052" width="8.42578125" style="1" customWidth="1"/>
    <col min="11053" max="11053" width="11.42578125" style="1" customWidth="1"/>
    <col min="11054" max="11054" width="9" style="1" customWidth="1"/>
    <col min="11055" max="11055" width="7.7109375" style="1" customWidth="1"/>
    <col min="11056" max="11056" width="10.28515625" style="1" customWidth="1"/>
    <col min="11057" max="11057" width="7" style="1" customWidth="1"/>
    <col min="11058" max="11058" width="7.7109375" style="1" customWidth="1"/>
    <col min="11059" max="11059" width="10.7109375" style="1" customWidth="1"/>
    <col min="11060" max="11060" width="8.42578125" style="1" customWidth="1"/>
    <col min="11061" max="11067" width="8.28515625" style="1" customWidth="1"/>
    <col min="11068" max="11068" width="9.85546875" style="1" customWidth="1"/>
    <col min="11069" max="11069" width="7" style="1" customWidth="1"/>
    <col min="11070" max="11070" width="7.85546875" style="1" customWidth="1"/>
    <col min="11071" max="11071" width="11" style="1" customWidth="1"/>
    <col min="11072" max="11072" width="7.7109375" style="1" customWidth="1"/>
    <col min="11073" max="11073" width="8.85546875" style="1" customWidth="1"/>
    <col min="11074" max="11264" width="9.140625" style="1"/>
    <col min="11265" max="11265" width="12.42578125" style="1" customWidth="1"/>
    <col min="11266" max="11266" width="35" style="1" customWidth="1"/>
    <col min="11267" max="11267" width="14" style="1" customWidth="1"/>
    <col min="11268" max="11268" width="8.7109375" style="1" customWidth="1"/>
    <col min="11269" max="11269" width="8.28515625" style="1" customWidth="1"/>
    <col min="11270" max="11270" width="14.85546875" style="1" customWidth="1"/>
    <col min="11271" max="11271" width="16.42578125" style="1" customWidth="1"/>
    <col min="11272" max="11272" width="18.28515625" style="1" customWidth="1"/>
    <col min="11273" max="11274" width="21.7109375" style="1" customWidth="1"/>
    <col min="11275" max="11275" width="9.5703125" style="1" customWidth="1"/>
    <col min="11276" max="11276" width="8.5703125" style="1" customWidth="1"/>
    <col min="11277" max="11277" width="10.85546875" style="1" customWidth="1"/>
    <col min="11278" max="11278" width="10" style="1" customWidth="1"/>
    <col min="11279" max="11279" width="10.5703125" style="1" customWidth="1"/>
    <col min="11280" max="11280" width="8" style="1" customWidth="1"/>
    <col min="11281" max="11284" width="10.5703125" style="1" customWidth="1"/>
    <col min="11285" max="11285" width="14.28515625" style="1" customWidth="1"/>
    <col min="11286" max="11286" width="14.7109375" style="1" customWidth="1"/>
    <col min="11287" max="11287" width="13" style="1" customWidth="1"/>
    <col min="11288" max="11288" width="12.85546875" style="1" customWidth="1"/>
    <col min="11289" max="11289" width="15.85546875" style="1" customWidth="1"/>
    <col min="11290" max="11290" width="17.5703125" style="1" customWidth="1"/>
    <col min="11291" max="11291" width="16.140625" style="1" customWidth="1"/>
    <col min="11292" max="11292" width="18.140625" style="1" customWidth="1"/>
    <col min="11293" max="11300" width="19" style="1" customWidth="1"/>
    <col min="11301" max="11301" width="24.140625" style="1" customWidth="1"/>
    <col min="11302" max="11302" width="8.28515625" style="1" customWidth="1"/>
    <col min="11303" max="11303" width="11.28515625" style="1" customWidth="1"/>
    <col min="11304" max="11304" width="8.140625" style="1" customWidth="1"/>
    <col min="11305" max="11305" width="6.85546875" style="1" customWidth="1"/>
    <col min="11306" max="11306" width="9.5703125" style="1" customWidth="1"/>
    <col min="11307" max="11307" width="6.42578125" style="1" customWidth="1"/>
    <col min="11308" max="11308" width="8.42578125" style="1" customWidth="1"/>
    <col min="11309" max="11309" width="11.42578125" style="1" customWidth="1"/>
    <col min="11310" max="11310" width="9" style="1" customWidth="1"/>
    <col min="11311" max="11311" width="7.7109375" style="1" customWidth="1"/>
    <col min="11312" max="11312" width="10.28515625" style="1" customWidth="1"/>
    <col min="11313" max="11313" width="7" style="1" customWidth="1"/>
    <col min="11314" max="11314" width="7.7109375" style="1" customWidth="1"/>
    <col min="11315" max="11315" width="10.7109375" style="1" customWidth="1"/>
    <col min="11316" max="11316" width="8.42578125" style="1" customWidth="1"/>
    <col min="11317" max="11323" width="8.28515625" style="1" customWidth="1"/>
    <col min="11324" max="11324" width="9.85546875" style="1" customWidth="1"/>
    <col min="11325" max="11325" width="7" style="1" customWidth="1"/>
    <col min="11326" max="11326" width="7.85546875" style="1" customWidth="1"/>
    <col min="11327" max="11327" width="11" style="1" customWidth="1"/>
    <col min="11328" max="11328" width="7.7109375" style="1" customWidth="1"/>
    <col min="11329" max="11329" width="8.85546875" style="1" customWidth="1"/>
    <col min="11330" max="11520" width="9.140625" style="1"/>
    <col min="11521" max="11521" width="12.42578125" style="1" customWidth="1"/>
    <col min="11522" max="11522" width="35" style="1" customWidth="1"/>
    <col min="11523" max="11523" width="14" style="1" customWidth="1"/>
    <col min="11524" max="11524" width="8.7109375" style="1" customWidth="1"/>
    <col min="11525" max="11525" width="8.28515625" style="1" customWidth="1"/>
    <col min="11526" max="11526" width="14.85546875" style="1" customWidth="1"/>
    <col min="11527" max="11527" width="16.42578125" style="1" customWidth="1"/>
    <col min="11528" max="11528" width="18.28515625" style="1" customWidth="1"/>
    <col min="11529" max="11530" width="21.7109375" style="1" customWidth="1"/>
    <col min="11531" max="11531" width="9.5703125" style="1" customWidth="1"/>
    <col min="11532" max="11532" width="8.5703125" style="1" customWidth="1"/>
    <col min="11533" max="11533" width="10.85546875" style="1" customWidth="1"/>
    <col min="11534" max="11534" width="10" style="1" customWidth="1"/>
    <col min="11535" max="11535" width="10.5703125" style="1" customWidth="1"/>
    <col min="11536" max="11536" width="8" style="1" customWidth="1"/>
    <col min="11537" max="11540" width="10.5703125" style="1" customWidth="1"/>
    <col min="11541" max="11541" width="14.28515625" style="1" customWidth="1"/>
    <col min="11542" max="11542" width="14.7109375" style="1" customWidth="1"/>
    <col min="11543" max="11543" width="13" style="1" customWidth="1"/>
    <col min="11544" max="11544" width="12.85546875" style="1" customWidth="1"/>
    <col min="11545" max="11545" width="15.85546875" style="1" customWidth="1"/>
    <col min="11546" max="11546" width="17.5703125" style="1" customWidth="1"/>
    <col min="11547" max="11547" width="16.140625" style="1" customWidth="1"/>
    <col min="11548" max="11548" width="18.140625" style="1" customWidth="1"/>
    <col min="11549" max="11556" width="19" style="1" customWidth="1"/>
    <col min="11557" max="11557" width="24.140625" style="1" customWidth="1"/>
    <col min="11558" max="11558" width="8.28515625" style="1" customWidth="1"/>
    <col min="11559" max="11559" width="11.28515625" style="1" customWidth="1"/>
    <col min="11560" max="11560" width="8.140625" style="1" customWidth="1"/>
    <col min="11561" max="11561" width="6.85546875" style="1" customWidth="1"/>
    <col min="11562" max="11562" width="9.5703125" style="1" customWidth="1"/>
    <col min="11563" max="11563" width="6.42578125" style="1" customWidth="1"/>
    <col min="11564" max="11564" width="8.42578125" style="1" customWidth="1"/>
    <col min="11565" max="11565" width="11.42578125" style="1" customWidth="1"/>
    <col min="11566" max="11566" width="9" style="1" customWidth="1"/>
    <col min="11567" max="11567" width="7.7109375" style="1" customWidth="1"/>
    <col min="11568" max="11568" width="10.28515625" style="1" customWidth="1"/>
    <col min="11569" max="11569" width="7" style="1" customWidth="1"/>
    <col min="11570" max="11570" width="7.7109375" style="1" customWidth="1"/>
    <col min="11571" max="11571" width="10.7109375" style="1" customWidth="1"/>
    <col min="11572" max="11572" width="8.42578125" style="1" customWidth="1"/>
    <col min="11573" max="11579" width="8.28515625" style="1" customWidth="1"/>
    <col min="11580" max="11580" width="9.85546875" style="1" customWidth="1"/>
    <col min="11581" max="11581" width="7" style="1" customWidth="1"/>
    <col min="11582" max="11582" width="7.85546875" style="1" customWidth="1"/>
    <col min="11583" max="11583" width="11" style="1" customWidth="1"/>
    <col min="11584" max="11584" width="7.7109375" style="1" customWidth="1"/>
    <col min="11585" max="11585" width="8.85546875" style="1" customWidth="1"/>
    <col min="11586" max="11776" width="9.140625" style="1"/>
    <col min="11777" max="11777" width="12.42578125" style="1" customWidth="1"/>
    <col min="11778" max="11778" width="35" style="1" customWidth="1"/>
    <col min="11779" max="11779" width="14" style="1" customWidth="1"/>
    <col min="11780" max="11780" width="8.7109375" style="1" customWidth="1"/>
    <col min="11781" max="11781" width="8.28515625" style="1" customWidth="1"/>
    <col min="11782" max="11782" width="14.85546875" style="1" customWidth="1"/>
    <col min="11783" max="11783" width="16.42578125" style="1" customWidth="1"/>
    <col min="11784" max="11784" width="18.28515625" style="1" customWidth="1"/>
    <col min="11785" max="11786" width="21.7109375" style="1" customWidth="1"/>
    <col min="11787" max="11787" width="9.5703125" style="1" customWidth="1"/>
    <col min="11788" max="11788" width="8.5703125" style="1" customWidth="1"/>
    <col min="11789" max="11789" width="10.85546875" style="1" customWidth="1"/>
    <col min="11790" max="11790" width="10" style="1" customWidth="1"/>
    <col min="11791" max="11791" width="10.5703125" style="1" customWidth="1"/>
    <col min="11792" max="11792" width="8" style="1" customWidth="1"/>
    <col min="11793" max="11796" width="10.5703125" style="1" customWidth="1"/>
    <col min="11797" max="11797" width="14.28515625" style="1" customWidth="1"/>
    <col min="11798" max="11798" width="14.7109375" style="1" customWidth="1"/>
    <col min="11799" max="11799" width="13" style="1" customWidth="1"/>
    <col min="11800" max="11800" width="12.85546875" style="1" customWidth="1"/>
    <col min="11801" max="11801" width="15.85546875" style="1" customWidth="1"/>
    <col min="11802" max="11802" width="17.5703125" style="1" customWidth="1"/>
    <col min="11803" max="11803" width="16.140625" style="1" customWidth="1"/>
    <col min="11804" max="11804" width="18.140625" style="1" customWidth="1"/>
    <col min="11805" max="11812" width="19" style="1" customWidth="1"/>
    <col min="11813" max="11813" width="24.140625" style="1" customWidth="1"/>
    <col min="11814" max="11814" width="8.28515625" style="1" customWidth="1"/>
    <col min="11815" max="11815" width="11.28515625" style="1" customWidth="1"/>
    <col min="11816" max="11816" width="8.140625" style="1" customWidth="1"/>
    <col min="11817" max="11817" width="6.85546875" style="1" customWidth="1"/>
    <col min="11818" max="11818" width="9.5703125" style="1" customWidth="1"/>
    <col min="11819" max="11819" width="6.42578125" style="1" customWidth="1"/>
    <col min="11820" max="11820" width="8.42578125" style="1" customWidth="1"/>
    <col min="11821" max="11821" width="11.42578125" style="1" customWidth="1"/>
    <col min="11822" max="11822" width="9" style="1" customWidth="1"/>
    <col min="11823" max="11823" width="7.7109375" style="1" customWidth="1"/>
    <col min="11824" max="11824" width="10.28515625" style="1" customWidth="1"/>
    <col min="11825" max="11825" width="7" style="1" customWidth="1"/>
    <col min="11826" max="11826" width="7.7109375" style="1" customWidth="1"/>
    <col min="11827" max="11827" width="10.7109375" style="1" customWidth="1"/>
    <col min="11828" max="11828" width="8.42578125" style="1" customWidth="1"/>
    <col min="11829" max="11835" width="8.28515625" style="1" customWidth="1"/>
    <col min="11836" max="11836" width="9.85546875" style="1" customWidth="1"/>
    <col min="11837" max="11837" width="7" style="1" customWidth="1"/>
    <col min="11838" max="11838" width="7.85546875" style="1" customWidth="1"/>
    <col min="11839" max="11839" width="11" style="1" customWidth="1"/>
    <col min="11840" max="11840" width="7.7109375" style="1" customWidth="1"/>
    <col min="11841" max="11841" width="8.85546875" style="1" customWidth="1"/>
    <col min="11842" max="12032" width="9.140625" style="1"/>
    <col min="12033" max="12033" width="12.42578125" style="1" customWidth="1"/>
    <col min="12034" max="12034" width="35" style="1" customWidth="1"/>
    <col min="12035" max="12035" width="14" style="1" customWidth="1"/>
    <col min="12036" max="12036" width="8.7109375" style="1" customWidth="1"/>
    <col min="12037" max="12037" width="8.28515625" style="1" customWidth="1"/>
    <col min="12038" max="12038" width="14.85546875" style="1" customWidth="1"/>
    <col min="12039" max="12039" width="16.42578125" style="1" customWidth="1"/>
    <col min="12040" max="12040" width="18.28515625" style="1" customWidth="1"/>
    <col min="12041" max="12042" width="21.7109375" style="1" customWidth="1"/>
    <col min="12043" max="12043" width="9.5703125" style="1" customWidth="1"/>
    <col min="12044" max="12044" width="8.5703125" style="1" customWidth="1"/>
    <col min="12045" max="12045" width="10.85546875" style="1" customWidth="1"/>
    <col min="12046" max="12046" width="10" style="1" customWidth="1"/>
    <col min="12047" max="12047" width="10.5703125" style="1" customWidth="1"/>
    <col min="12048" max="12048" width="8" style="1" customWidth="1"/>
    <col min="12049" max="12052" width="10.5703125" style="1" customWidth="1"/>
    <col min="12053" max="12053" width="14.28515625" style="1" customWidth="1"/>
    <col min="12054" max="12054" width="14.7109375" style="1" customWidth="1"/>
    <col min="12055" max="12055" width="13" style="1" customWidth="1"/>
    <col min="12056" max="12056" width="12.85546875" style="1" customWidth="1"/>
    <col min="12057" max="12057" width="15.85546875" style="1" customWidth="1"/>
    <col min="12058" max="12058" width="17.5703125" style="1" customWidth="1"/>
    <col min="12059" max="12059" width="16.140625" style="1" customWidth="1"/>
    <col min="12060" max="12060" width="18.140625" style="1" customWidth="1"/>
    <col min="12061" max="12068" width="19" style="1" customWidth="1"/>
    <col min="12069" max="12069" width="24.140625" style="1" customWidth="1"/>
    <col min="12070" max="12070" width="8.28515625" style="1" customWidth="1"/>
    <col min="12071" max="12071" width="11.28515625" style="1" customWidth="1"/>
    <col min="12072" max="12072" width="8.140625" style="1" customWidth="1"/>
    <col min="12073" max="12073" width="6.85546875" style="1" customWidth="1"/>
    <col min="12074" max="12074" width="9.5703125" style="1" customWidth="1"/>
    <col min="12075" max="12075" width="6.42578125" style="1" customWidth="1"/>
    <col min="12076" max="12076" width="8.42578125" style="1" customWidth="1"/>
    <col min="12077" max="12077" width="11.42578125" style="1" customWidth="1"/>
    <col min="12078" max="12078" width="9" style="1" customWidth="1"/>
    <col min="12079" max="12079" width="7.7109375" style="1" customWidth="1"/>
    <col min="12080" max="12080" width="10.28515625" style="1" customWidth="1"/>
    <col min="12081" max="12081" width="7" style="1" customWidth="1"/>
    <col min="12082" max="12082" width="7.7109375" style="1" customWidth="1"/>
    <col min="12083" max="12083" width="10.7109375" style="1" customWidth="1"/>
    <col min="12084" max="12084" width="8.42578125" style="1" customWidth="1"/>
    <col min="12085" max="12091" width="8.28515625" style="1" customWidth="1"/>
    <col min="12092" max="12092" width="9.85546875" style="1" customWidth="1"/>
    <col min="12093" max="12093" width="7" style="1" customWidth="1"/>
    <col min="12094" max="12094" width="7.85546875" style="1" customWidth="1"/>
    <col min="12095" max="12095" width="11" style="1" customWidth="1"/>
    <col min="12096" max="12096" width="7.7109375" style="1" customWidth="1"/>
    <col min="12097" max="12097" width="8.85546875" style="1" customWidth="1"/>
    <col min="12098" max="12288" width="9.140625" style="1"/>
    <col min="12289" max="12289" width="12.42578125" style="1" customWidth="1"/>
    <col min="12290" max="12290" width="35" style="1" customWidth="1"/>
    <col min="12291" max="12291" width="14" style="1" customWidth="1"/>
    <col min="12292" max="12292" width="8.7109375" style="1" customWidth="1"/>
    <col min="12293" max="12293" width="8.28515625" style="1" customWidth="1"/>
    <col min="12294" max="12294" width="14.85546875" style="1" customWidth="1"/>
    <col min="12295" max="12295" width="16.42578125" style="1" customWidth="1"/>
    <col min="12296" max="12296" width="18.28515625" style="1" customWidth="1"/>
    <col min="12297" max="12298" width="21.7109375" style="1" customWidth="1"/>
    <col min="12299" max="12299" width="9.5703125" style="1" customWidth="1"/>
    <col min="12300" max="12300" width="8.5703125" style="1" customWidth="1"/>
    <col min="12301" max="12301" width="10.85546875" style="1" customWidth="1"/>
    <col min="12302" max="12302" width="10" style="1" customWidth="1"/>
    <col min="12303" max="12303" width="10.5703125" style="1" customWidth="1"/>
    <col min="12304" max="12304" width="8" style="1" customWidth="1"/>
    <col min="12305" max="12308" width="10.5703125" style="1" customWidth="1"/>
    <col min="12309" max="12309" width="14.28515625" style="1" customWidth="1"/>
    <col min="12310" max="12310" width="14.7109375" style="1" customWidth="1"/>
    <col min="12311" max="12311" width="13" style="1" customWidth="1"/>
    <col min="12312" max="12312" width="12.85546875" style="1" customWidth="1"/>
    <col min="12313" max="12313" width="15.85546875" style="1" customWidth="1"/>
    <col min="12314" max="12314" width="17.5703125" style="1" customWidth="1"/>
    <col min="12315" max="12315" width="16.140625" style="1" customWidth="1"/>
    <col min="12316" max="12316" width="18.140625" style="1" customWidth="1"/>
    <col min="12317" max="12324" width="19" style="1" customWidth="1"/>
    <col min="12325" max="12325" width="24.140625" style="1" customWidth="1"/>
    <col min="12326" max="12326" width="8.28515625" style="1" customWidth="1"/>
    <col min="12327" max="12327" width="11.28515625" style="1" customWidth="1"/>
    <col min="12328" max="12328" width="8.140625" style="1" customWidth="1"/>
    <col min="12329" max="12329" width="6.85546875" style="1" customWidth="1"/>
    <col min="12330" max="12330" width="9.5703125" style="1" customWidth="1"/>
    <col min="12331" max="12331" width="6.42578125" style="1" customWidth="1"/>
    <col min="12332" max="12332" width="8.42578125" style="1" customWidth="1"/>
    <col min="12333" max="12333" width="11.42578125" style="1" customWidth="1"/>
    <col min="12334" max="12334" width="9" style="1" customWidth="1"/>
    <col min="12335" max="12335" width="7.7109375" style="1" customWidth="1"/>
    <col min="12336" max="12336" width="10.28515625" style="1" customWidth="1"/>
    <col min="12337" max="12337" width="7" style="1" customWidth="1"/>
    <col min="12338" max="12338" width="7.7109375" style="1" customWidth="1"/>
    <col min="12339" max="12339" width="10.7109375" style="1" customWidth="1"/>
    <col min="12340" max="12340" width="8.42578125" style="1" customWidth="1"/>
    <col min="12341" max="12347" width="8.28515625" style="1" customWidth="1"/>
    <col min="12348" max="12348" width="9.85546875" style="1" customWidth="1"/>
    <col min="12349" max="12349" width="7" style="1" customWidth="1"/>
    <col min="12350" max="12350" width="7.85546875" style="1" customWidth="1"/>
    <col min="12351" max="12351" width="11" style="1" customWidth="1"/>
    <col min="12352" max="12352" width="7.7109375" style="1" customWidth="1"/>
    <col min="12353" max="12353" width="8.85546875" style="1" customWidth="1"/>
    <col min="12354" max="12544" width="9.140625" style="1"/>
    <col min="12545" max="12545" width="12.42578125" style="1" customWidth="1"/>
    <col min="12546" max="12546" width="35" style="1" customWidth="1"/>
    <col min="12547" max="12547" width="14" style="1" customWidth="1"/>
    <col min="12548" max="12548" width="8.7109375" style="1" customWidth="1"/>
    <col min="12549" max="12549" width="8.28515625" style="1" customWidth="1"/>
    <col min="12550" max="12550" width="14.85546875" style="1" customWidth="1"/>
    <col min="12551" max="12551" width="16.42578125" style="1" customWidth="1"/>
    <col min="12552" max="12552" width="18.28515625" style="1" customWidth="1"/>
    <col min="12553" max="12554" width="21.7109375" style="1" customWidth="1"/>
    <col min="12555" max="12555" width="9.5703125" style="1" customWidth="1"/>
    <col min="12556" max="12556" width="8.5703125" style="1" customWidth="1"/>
    <col min="12557" max="12557" width="10.85546875" style="1" customWidth="1"/>
    <col min="12558" max="12558" width="10" style="1" customWidth="1"/>
    <col min="12559" max="12559" width="10.5703125" style="1" customWidth="1"/>
    <col min="12560" max="12560" width="8" style="1" customWidth="1"/>
    <col min="12561" max="12564" width="10.5703125" style="1" customWidth="1"/>
    <col min="12565" max="12565" width="14.28515625" style="1" customWidth="1"/>
    <col min="12566" max="12566" width="14.7109375" style="1" customWidth="1"/>
    <col min="12567" max="12567" width="13" style="1" customWidth="1"/>
    <col min="12568" max="12568" width="12.85546875" style="1" customWidth="1"/>
    <col min="12569" max="12569" width="15.85546875" style="1" customWidth="1"/>
    <col min="12570" max="12570" width="17.5703125" style="1" customWidth="1"/>
    <col min="12571" max="12571" width="16.140625" style="1" customWidth="1"/>
    <col min="12572" max="12572" width="18.140625" style="1" customWidth="1"/>
    <col min="12573" max="12580" width="19" style="1" customWidth="1"/>
    <col min="12581" max="12581" width="24.140625" style="1" customWidth="1"/>
    <col min="12582" max="12582" width="8.28515625" style="1" customWidth="1"/>
    <col min="12583" max="12583" width="11.28515625" style="1" customWidth="1"/>
    <col min="12584" max="12584" width="8.140625" style="1" customWidth="1"/>
    <col min="12585" max="12585" width="6.85546875" style="1" customWidth="1"/>
    <col min="12586" max="12586" width="9.5703125" style="1" customWidth="1"/>
    <col min="12587" max="12587" width="6.42578125" style="1" customWidth="1"/>
    <col min="12588" max="12588" width="8.42578125" style="1" customWidth="1"/>
    <col min="12589" max="12589" width="11.42578125" style="1" customWidth="1"/>
    <col min="12590" max="12590" width="9" style="1" customWidth="1"/>
    <col min="12591" max="12591" width="7.7109375" style="1" customWidth="1"/>
    <col min="12592" max="12592" width="10.28515625" style="1" customWidth="1"/>
    <col min="12593" max="12593" width="7" style="1" customWidth="1"/>
    <col min="12594" max="12594" width="7.7109375" style="1" customWidth="1"/>
    <col min="12595" max="12595" width="10.7109375" style="1" customWidth="1"/>
    <col min="12596" max="12596" width="8.42578125" style="1" customWidth="1"/>
    <col min="12597" max="12603" width="8.28515625" style="1" customWidth="1"/>
    <col min="12604" max="12604" width="9.85546875" style="1" customWidth="1"/>
    <col min="12605" max="12605" width="7" style="1" customWidth="1"/>
    <col min="12606" max="12606" width="7.85546875" style="1" customWidth="1"/>
    <col min="12607" max="12607" width="11" style="1" customWidth="1"/>
    <col min="12608" max="12608" width="7.7109375" style="1" customWidth="1"/>
    <col min="12609" max="12609" width="8.85546875" style="1" customWidth="1"/>
    <col min="12610" max="12800" width="9.140625" style="1"/>
    <col min="12801" max="12801" width="12.42578125" style="1" customWidth="1"/>
    <col min="12802" max="12802" width="35" style="1" customWidth="1"/>
    <col min="12803" max="12803" width="14" style="1" customWidth="1"/>
    <col min="12804" max="12804" width="8.7109375" style="1" customWidth="1"/>
    <col min="12805" max="12805" width="8.28515625" style="1" customWidth="1"/>
    <col min="12806" max="12806" width="14.85546875" style="1" customWidth="1"/>
    <col min="12807" max="12807" width="16.42578125" style="1" customWidth="1"/>
    <col min="12808" max="12808" width="18.28515625" style="1" customWidth="1"/>
    <col min="12809" max="12810" width="21.7109375" style="1" customWidth="1"/>
    <col min="12811" max="12811" width="9.5703125" style="1" customWidth="1"/>
    <col min="12812" max="12812" width="8.5703125" style="1" customWidth="1"/>
    <col min="12813" max="12813" width="10.85546875" style="1" customWidth="1"/>
    <col min="12814" max="12814" width="10" style="1" customWidth="1"/>
    <col min="12815" max="12815" width="10.5703125" style="1" customWidth="1"/>
    <col min="12816" max="12816" width="8" style="1" customWidth="1"/>
    <col min="12817" max="12820" width="10.5703125" style="1" customWidth="1"/>
    <col min="12821" max="12821" width="14.28515625" style="1" customWidth="1"/>
    <col min="12822" max="12822" width="14.7109375" style="1" customWidth="1"/>
    <col min="12823" max="12823" width="13" style="1" customWidth="1"/>
    <col min="12824" max="12824" width="12.85546875" style="1" customWidth="1"/>
    <col min="12825" max="12825" width="15.85546875" style="1" customWidth="1"/>
    <col min="12826" max="12826" width="17.5703125" style="1" customWidth="1"/>
    <col min="12827" max="12827" width="16.140625" style="1" customWidth="1"/>
    <col min="12828" max="12828" width="18.140625" style="1" customWidth="1"/>
    <col min="12829" max="12836" width="19" style="1" customWidth="1"/>
    <col min="12837" max="12837" width="24.140625" style="1" customWidth="1"/>
    <col min="12838" max="12838" width="8.28515625" style="1" customWidth="1"/>
    <col min="12839" max="12839" width="11.28515625" style="1" customWidth="1"/>
    <col min="12840" max="12840" width="8.140625" style="1" customWidth="1"/>
    <col min="12841" max="12841" width="6.85546875" style="1" customWidth="1"/>
    <col min="12842" max="12842" width="9.5703125" style="1" customWidth="1"/>
    <col min="12843" max="12843" width="6.42578125" style="1" customWidth="1"/>
    <col min="12844" max="12844" width="8.42578125" style="1" customWidth="1"/>
    <col min="12845" max="12845" width="11.42578125" style="1" customWidth="1"/>
    <col min="12846" max="12846" width="9" style="1" customWidth="1"/>
    <col min="12847" max="12847" width="7.7109375" style="1" customWidth="1"/>
    <col min="12848" max="12848" width="10.28515625" style="1" customWidth="1"/>
    <col min="12849" max="12849" width="7" style="1" customWidth="1"/>
    <col min="12850" max="12850" width="7.7109375" style="1" customWidth="1"/>
    <col min="12851" max="12851" width="10.7109375" style="1" customWidth="1"/>
    <col min="12852" max="12852" width="8.42578125" style="1" customWidth="1"/>
    <col min="12853" max="12859" width="8.28515625" style="1" customWidth="1"/>
    <col min="12860" max="12860" width="9.85546875" style="1" customWidth="1"/>
    <col min="12861" max="12861" width="7" style="1" customWidth="1"/>
    <col min="12862" max="12862" width="7.85546875" style="1" customWidth="1"/>
    <col min="12863" max="12863" width="11" style="1" customWidth="1"/>
    <col min="12864" max="12864" width="7.7109375" style="1" customWidth="1"/>
    <col min="12865" max="12865" width="8.85546875" style="1" customWidth="1"/>
    <col min="12866" max="13056" width="9.140625" style="1"/>
    <col min="13057" max="13057" width="12.42578125" style="1" customWidth="1"/>
    <col min="13058" max="13058" width="35" style="1" customWidth="1"/>
    <col min="13059" max="13059" width="14" style="1" customWidth="1"/>
    <col min="13060" max="13060" width="8.7109375" style="1" customWidth="1"/>
    <col min="13061" max="13061" width="8.28515625" style="1" customWidth="1"/>
    <col min="13062" max="13062" width="14.85546875" style="1" customWidth="1"/>
    <col min="13063" max="13063" width="16.42578125" style="1" customWidth="1"/>
    <col min="13064" max="13064" width="18.28515625" style="1" customWidth="1"/>
    <col min="13065" max="13066" width="21.7109375" style="1" customWidth="1"/>
    <col min="13067" max="13067" width="9.5703125" style="1" customWidth="1"/>
    <col min="13068" max="13068" width="8.5703125" style="1" customWidth="1"/>
    <col min="13069" max="13069" width="10.85546875" style="1" customWidth="1"/>
    <col min="13070" max="13070" width="10" style="1" customWidth="1"/>
    <col min="13071" max="13071" width="10.5703125" style="1" customWidth="1"/>
    <col min="13072" max="13072" width="8" style="1" customWidth="1"/>
    <col min="13073" max="13076" width="10.5703125" style="1" customWidth="1"/>
    <col min="13077" max="13077" width="14.28515625" style="1" customWidth="1"/>
    <col min="13078" max="13078" width="14.7109375" style="1" customWidth="1"/>
    <col min="13079" max="13079" width="13" style="1" customWidth="1"/>
    <col min="13080" max="13080" width="12.85546875" style="1" customWidth="1"/>
    <col min="13081" max="13081" width="15.85546875" style="1" customWidth="1"/>
    <col min="13082" max="13082" width="17.5703125" style="1" customWidth="1"/>
    <col min="13083" max="13083" width="16.140625" style="1" customWidth="1"/>
    <col min="13084" max="13084" width="18.140625" style="1" customWidth="1"/>
    <col min="13085" max="13092" width="19" style="1" customWidth="1"/>
    <col min="13093" max="13093" width="24.140625" style="1" customWidth="1"/>
    <col min="13094" max="13094" width="8.28515625" style="1" customWidth="1"/>
    <col min="13095" max="13095" width="11.28515625" style="1" customWidth="1"/>
    <col min="13096" max="13096" width="8.140625" style="1" customWidth="1"/>
    <col min="13097" max="13097" width="6.85546875" style="1" customWidth="1"/>
    <col min="13098" max="13098" width="9.5703125" style="1" customWidth="1"/>
    <col min="13099" max="13099" width="6.42578125" style="1" customWidth="1"/>
    <col min="13100" max="13100" width="8.42578125" style="1" customWidth="1"/>
    <col min="13101" max="13101" width="11.42578125" style="1" customWidth="1"/>
    <col min="13102" max="13102" width="9" style="1" customWidth="1"/>
    <col min="13103" max="13103" width="7.7109375" style="1" customWidth="1"/>
    <col min="13104" max="13104" width="10.28515625" style="1" customWidth="1"/>
    <col min="13105" max="13105" width="7" style="1" customWidth="1"/>
    <col min="13106" max="13106" width="7.7109375" style="1" customWidth="1"/>
    <col min="13107" max="13107" width="10.7109375" style="1" customWidth="1"/>
    <col min="13108" max="13108" width="8.42578125" style="1" customWidth="1"/>
    <col min="13109" max="13115" width="8.28515625" style="1" customWidth="1"/>
    <col min="13116" max="13116" width="9.85546875" style="1" customWidth="1"/>
    <col min="13117" max="13117" width="7" style="1" customWidth="1"/>
    <col min="13118" max="13118" width="7.85546875" style="1" customWidth="1"/>
    <col min="13119" max="13119" width="11" style="1" customWidth="1"/>
    <col min="13120" max="13120" width="7.7109375" style="1" customWidth="1"/>
    <col min="13121" max="13121" width="8.85546875" style="1" customWidth="1"/>
    <col min="13122" max="13312" width="9.140625" style="1"/>
    <col min="13313" max="13313" width="12.42578125" style="1" customWidth="1"/>
    <col min="13314" max="13314" width="35" style="1" customWidth="1"/>
    <col min="13315" max="13315" width="14" style="1" customWidth="1"/>
    <col min="13316" max="13316" width="8.7109375" style="1" customWidth="1"/>
    <col min="13317" max="13317" width="8.28515625" style="1" customWidth="1"/>
    <col min="13318" max="13318" width="14.85546875" style="1" customWidth="1"/>
    <col min="13319" max="13319" width="16.42578125" style="1" customWidth="1"/>
    <col min="13320" max="13320" width="18.28515625" style="1" customWidth="1"/>
    <col min="13321" max="13322" width="21.7109375" style="1" customWidth="1"/>
    <col min="13323" max="13323" width="9.5703125" style="1" customWidth="1"/>
    <col min="13324" max="13324" width="8.5703125" style="1" customWidth="1"/>
    <col min="13325" max="13325" width="10.85546875" style="1" customWidth="1"/>
    <col min="13326" max="13326" width="10" style="1" customWidth="1"/>
    <col min="13327" max="13327" width="10.5703125" style="1" customWidth="1"/>
    <col min="13328" max="13328" width="8" style="1" customWidth="1"/>
    <col min="13329" max="13332" width="10.5703125" style="1" customWidth="1"/>
    <col min="13333" max="13333" width="14.28515625" style="1" customWidth="1"/>
    <col min="13334" max="13334" width="14.7109375" style="1" customWidth="1"/>
    <col min="13335" max="13335" width="13" style="1" customWidth="1"/>
    <col min="13336" max="13336" width="12.85546875" style="1" customWidth="1"/>
    <col min="13337" max="13337" width="15.85546875" style="1" customWidth="1"/>
    <col min="13338" max="13338" width="17.5703125" style="1" customWidth="1"/>
    <col min="13339" max="13339" width="16.140625" style="1" customWidth="1"/>
    <col min="13340" max="13340" width="18.140625" style="1" customWidth="1"/>
    <col min="13341" max="13348" width="19" style="1" customWidth="1"/>
    <col min="13349" max="13349" width="24.140625" style="1" customWidth="1"/>
    <col min="13350" max="13350" width="8.28515625" style="1" customWidth="1"/>
    <col min="13351" max="13351" width="11.28515625" style="1" customWidth="1"/>
    <col min="13352" max="13352" width="8.140625" style="1" customWidth="1"/>
    <col min="13353" max="13353" width="6.85546875" style="1" customWidth="1"/>
    <col min="13354" max="13354" width="9.5703125" style="1" customWidth="1"/>
    <col min="13355" max="13355" width="6.42578125" style="1" customWidth="1"/>
    <col min="13356" max="13356" width="8.42578125" style="1" customWidth="1"/>
    <col min="13357" max="13357" width="11.42578125" style="1" customWidth="1"/>
    <col min="13358" max="13358" width="9" style="1" customWidth="1"/>
    <col min="13359" max="13359" width="7.7109375" style="1" customWidth="1"/>
    <col min="13360" max="13360" width="10.28515625" style="1" customWidth="1"/>
    <col min="13361" max="13361" width="7" style="1" customWidth="1"/>
    <col min="13362" max="13362" width="7.7109375" style="1" customWidth="1"/>
    <col min="13363" max="13363" width="10.7109375" style="1" customWidth="1"/>
    <col min="13364" max="13364" width="8.42578125" style="1" customWidth="1"/>
    <col min="13365" max="13371" width="8.28515625" style="1" customWidth="1"/>
    <col min="13372" max="13372" width="9.85546875" style="1" customWidth="1"/>
    <col min="13373" max="13373" width="7" style="1" customWidth="1"/>
    <col min="13374" max="13374" width="7.85546875" style="1" customWidth="1"/>
    <col min="13375" max="13375" width="11" style="1" customWidth="1"/>
    <col min="13376" max="13376" width="7.7109375" style="1" customWidth="1"/>
    <col min="13377" max="13377" width="8.85546875" style="1" customWidth="1"/>
    <col min="13378" max="13568" width="9.140625" style="1"/>
    <col min="13569" max="13569" width="12.42578125" style="1" customWidth="1"/>
    <col min="13570" max="13570" width="35" style="1" customWidth="1"/>
    <col min="13571" max="13571" width="14" style="1" customWidth="1"/>
    <col min="13572" max="13572" width="8.7109375" style="1" customWidth="1"/>
    <col min="13573" max="13573" width="8.28515625" style="1" customWidth="1"/>
    <col min="13574" max="13574" width="14.85546875" style="1" customWidth="1"/>
    <col min="13575" max="13575" width="16.42578125" style="1" customWidth="1"/>
    <col min="13576" max="13576" width="18.28515625" style="1" customWidth="1"/>
    <col min="13577" max="13578" width="21.7109375" style="1" customWidth="1"/>
    <col min="13579" max="13579" width="9.5703125" style="1" customWidth="1"/>
    <col min="13580" max="13580" width="8.5703125" style="1" customWidth="1"/>
    <col min="13581" max="13581" width="10.85546875" style="1" customWidth="1"/>
    <col min="13582" max="13582" width="10" style="1" customWidth="1"/>
    <col min="13583" max="13583" width="10.5703125" style="1" customWidth="1"/>
    <col min="13584" max="13584" width="8" style="1" customWidth="1"/>
    <col min="13585" max="13588" width="10.5703125" style="1" customWidth="1"/>
    <col min="13589" max="13589" width="14.28515625" style="1" customWidth="1"/>
    <col min="13590" max="13590" width="14.7109375" style="1" customWidth="1"/>
    <col min="13591" max="13591" width="13" style="1" customWidth="1"/>
    <col min="13592" max="13592" width="12.85546875" style="1" customWidth="1"/>
    <col min="13593" max="13593" width="15.85546875" style="1" customWidth="1"/>
    <col min="13594" max="13594" width="17.5703125" style="1" customWidth="1"/>
    <col min="13595" max="13595" width="16.140625" style="1" customWidth="1"/>
    <col min="13596" max="13596" width="18.140625" style="1" customWidth="1"/>
    <col min="13597" max="13604" width="19" style="1" customWidth="1"/>
    <col min="13605" max="13605" width="24.140625" style="1" customWidth="1"/>
    <col min="13606" max="13606" width="8.28515625" style="1" customWidth="1"/>
    <col min="13607" max="13607" width="11.28515625" style="1" customWidth="1"/>
    <col min="13608" max="13608" width="8.140625" style="1" customWidth="1"/>
    <col min="13609" max="13609" width="6.85546875" style="1" customWidth="1"/>
    <col min="13610" max="13610" width="9.5703125" style="1" customWidth="1"/>
    <col min="13611" max="13611" width="6.42578125" style="1" customWidth="1"/>
    <col min="13612" max="13612" width="8.42578125" style="1" customWidth="1"/>
    <col min="13613" max="13613" width="11.42578125" style="1" customWidth="1"/>
    <col min="13614" max="13614" width="9" style="1" customWidth="1"/>
    <col min="13615" max="13615" width="7.7109375" style="1" customWidth="1"/>
    <col min="13616" max="13616" width="10.28515625" style="1" customWidth="1"/>
    <col min="13617" max="13617" width="7" style="1" customWidth="1"/>
    <col min="13618" max="13618" width="7.7109375" style="1" customWidth="1"/>
    <col min="13619" max="13619" width="10.7109375" style="1" customWidth="1"/>
    <col min="13620" max="13620" width="8.42578125" style="1" customWidth="1"/>
    <col min="13621" max="13627" width="8.28515625" style="1" customWidth="1"/>
    <col min="13628" max="13628" width="9.85546875" style="1" customWidth="1"/>
    <col min="13629" max="13629" width="7" style="1" customWidth="1"/>
    <col min="13630" max="13630" width="7.85546875" style="1" customWidth="1"/>
    <col min="13631" max="13631" width="11" style="1" customWidth="1"/>
    <col min="13632" max="13632" width="7.7109375" style="1" customWidth="1"/>
    <col min="13633" max="13633" width="8.85546875" style="1" customWidth="1"/>
    <col min="13634" max="13824" width="9.140625" style="1"/>
    <col min="13825" max="13825" width="12.42578125" style="1" customWidth="1"/>
    <col min="13826" max="13826" width="35" style="1" customWidth="1"/>
    <col min="13827" max="13827" width="14" style="1" customWidth="1"/>
    <col min="13828" max="13828" width="8.7109375" style="1" customWidth="1"/>
    <col min="13829" max="13829" width="8.28515625" style="1" customWidth="1"/>
    <col min="13830" max="13830" width="14.85546875" style="1" customWidth="1"/>
    <col min="13831" max="13831" width="16.42578125" style="1" customWidth="1"/>
    <col min="13832" max="13832" width="18.28515625" style="1" customWidth="1"/>
    <col min="13833" max="13834" width="21.7109375" style="1" customWidth="1"/>
    <col min="13835" max="13835" width="9.5703125" style="1" customWidth="1"/>
    <col min="13836" max="13836" width="8.5703125" style="1" customWidth="1"/>
    <col min="13837" max="13837" width="10.85546875" style="1" customWidth="1"/>
    <col min="13838" max="13838" width="10" style="1" customWidth="1"/>
    <col min="13839" max="13839" width="10.5703125" style="1" customWidth="1"/>
    <col min="13840" max="13840" width="8" style="1" customWidth="1"/>
    <col min="13841" max="13844" width="10.5703125" style="1" customWidth="1"/>
    <col min="13845" max="13845" width="14.28515625" style="1" customWidth="1"/>
    <col min="13846" max="13846" width="14.7109375" style="1" customWidth="1"/>
    <col min="13847" max="13847" width="13" style="1" customWidth="1"/>
    <col min="13848" max="13848" width="12.85546875" style="1" customWidth="1"/>
    <col min="13849" max="13849" width="15.85546875" style="1" customWidth="1"/>
    <col min="13850" max="13850" width="17.5703125" style="1" customWidth="1"/>
    <col min="13851" max="13851" width="16.140625" style="1" customWidth="1"/>
    <col min="13852" max="13852" width="18.140625" style="1" customWidth="1"/>
    <col min="13853" max="13860" width="19" style="1" customWidth="1"/>
    <col min="13861" max="13861" width="24.140625" style="1" customWidth="1"/>
    <col min="13862" max="13862" width="8.28515625" style="1" customWidth="1"/>
    <col min="13863" max="13863" width="11.28515625" style="1" customWidth="1"/>
    <col min="13864" max="13864" width="8.140625" style="1" customWidth="1"/>
    <col min="13865" max="13865" width="6.85546875" style="1" customWidth="1"/>
    <col min="13866" max="13866" width="9.5703125" style="1" customWidth="1"/>
    <col min="13867" max="13867" width="6.42578125" style="1" customWidth="1"/>
    <col min="13868" max="13868" width="8.42578125" style="1" customWidth="1"/>
    <col min="13869" max="13869" width="11.42578125" style="1" customWidth="1"/>
    <col min="13870" max="13870" width="9" style="1" customWidth="1"/>
    <col min="13871" max="13871" width="7.7109375" style="1" customWidth="1"/>
    <col min="13872" max="13872" width="10.28515625" style="1" customWidth="1"/>
    <col min="13873" max="13873" width="7" style="1" customWidth="1"/>
    <col min="13874" max="13874" width="7.7109375" style="1" customWidth="1"/>
    <col min="13875" max="13875" width="10.7109375" style="1" customWidth="1"/>
    <col min="13876" max="13876" width="8.42578125" style="1" customWidth="1"/>
    <col min="13877" max="13883" width="8.28515625" style="1" customWidth="1"/>
    <col min="13884" max="13884" width="9.85546875" style="1" customWidth="1"/>
    <col min="13885" max="13885" width="7" style="1" customWidth="1"/>
    <col min="13886" max="13886" width="7.85546875" style="1" customWidth="1"/>
    <col min="13887" max="13887" width="11" style="1" customWidth="1"/>
    <col min="13888" max="13888" width="7.7109375" style="1" customWidth="1"/>
    <col min="13889" max="13889" width="8.85546875" style="1" customWidth="1"/>
    <col min="13890" max="14080" width="9.140625" style="1"/>
    <col min="14081" max="14081" width="12.42578125" style="1" customWidth="1"/>
    <col min="14082" max="14082" width="35" style="1" customWidth="1"/>
    <col min="14083" max="14083" width="14" style="1" customWidth="1"/>
    <col min="14084" max="14084" width="8.7109375" style="1" customWidth="1"/>
    <col min="14085" max="14085" width="8.28515625" style="1" customWidth="1"/>
    <col min="14086" max="14086" width="14.85546875" style="1" customWidth="1"/>
    <col min="14087" max="14087" width="16.42578125" style="1" customWidth="1"/>
    <col min="14088" max="14088" width="18.28515625" style="1" customWidth="1"/>
    <col min="14089" max="14090" width="21.7109375" style="1" customWidth="1"/>
    <col min="14091" max="14091" width="9.5703125" style="1" customWidth="1"/>
    <col min="14092" max="14092" width="8.5703125" style="1" customWidth="1"/>
    <col min="14093" max="14093" width="10.85546875" style="1" customWidth="1"/>
    <col min="14094" max="14094" width="10" style="1" customWidth="1"/>
    <col min="14095" max="14095" width="10.5703125" style="1" customWidth="1"/>
    <col min="14096" max="14096" width="8" style="1" customWidth="1"/>
    <col min="14097" max="14100" width="10.5703125" style="1" customWidth="1"/>
    <col min="14101" max="14101" width="14.28515625" style="1" customWidth="1"/>
    <col min="14102" max="14102" width="14.7109375" style="1" customWidth="1"/>
    <col min="14103" max="14103" width="13" style="1" customWidth="1"/>
    <col min="14104" max="14104" width="12.85546875" style="1" customWidth="1"/>
    <col min="14105" max="14105" width="15.85546875" style="1" customWidth="1"/>
    <col min="14106" max="14106" width="17.5703125" style="1" customWidth="1"/>
    <col min="14107" max="14107" width="16.140625" style="1" customWidth="1"/>
    <col min="14108" max="14108" width="18.140625" style="1" customWidth="1"/>
    <col min="14109" max="14116" width="19" style="1" customWidth="1"/>
    <col min="14117" max="14117" width="24.140625" style="1" customWidth="1"/>
    <col min="14118" max="14118" width="8.28515625" style="1" customWidth="1"/>
    <col min="14119" max="14119" width="11.28515625" style="1" customWidth="1"/>
    <col min="14120" max="14120" width="8.140625" style="1" customWidth="1"/>
    <col min="14121" max="14121" width="6.85546875" style="1" customWidth="1"/>
    <col min="14122" max="14122" width="9.5703125" style="1" customWidth="1"/>
    <col min="14123" max="14123" width="6.42578125" style="1" customWidth="1"/>
    <col min="14124" max="14124" width="8.42578125" style="1" customWidth="1"/>
    <col min="14125" max="14125" width="11.42578125" style="1" customWidth="1"/>
    <col min="14126" max="14126" width="9" style="1" customWidth="1"/>
    <col min="14127" max="14127" width="7.7109375" style="1" customWidth="1"/>
    <col min="14128" max="14128" width="10.28515625" style="1" customWidth="1"/>
    <col min="14129" max="14129" width="7" style="1" customWidth="1"/>
    <col min="14130" max="14130" width="7.7109375" style="1" customWidth="1"/>
    <col min="14131" max="14131" width="10.7109375" style="1" customWidth="1"/>
    <col min="14132" max="14132" width="8.42578125" style="1" customWidth="1"/>
    <col min="14133" max="14139" width="8.28515625" style="1" customWidth="1"/>
    <col min="14140" max="14140" width="9.85546875" style="1" customWidth="1"/>
    <col min="14141" max="14141" width="7" style="1" customWidth="1"/>
    <col min="14142" max="14142" width="7.85546875" style="1" customWidth="1"/>
    <col min="14143" max="14143" width="11" style="1" customWidth="1"/>
    <col min="14144" max="14144" width="7.7109375" style="1" customWidth="1"/>
    <col min="14145" max="14145" width="8.85546875" style="1" customWidth="1"/>
    <col min="14146" max="14336" width="9.140625" style="1"/>
    <col min="14337" max="14337" width="12.42578125" style="1" customWidth="1"/>
    <col min="14338" max="14338" width="35" style="1" customWidth="1"/>
    <col min="14339" max="14339" width="14" style="1" customWidth="1"/>
    <col min="14340" max="14340" width="8.7109375" style="1" customWidth="1"/>
    <col min="14341" max="14341" width="8.28515625" style="1" customWidth="1"/>
    <col min="14342" max="14342" width="14.85546875" style="1" customWidth="1"/>
    <col min="14343" max="14343" width="16.42578125" style="1" customWidth="1"/>
    <col min="14344" max="14344" width="18.28515625" style="1" customWidth="1"/>
    <col min="14345" max="14346" width="21.7109375" style="1" customWidth="1"/>
    <col min="14347" max="14347" width="9.5703125" style="1" customWidth="1"/>
    <col min="14348" max="14348" width="8.5703125" style="1" customWidth="1"/>
    <col min="14349" max="14349" width="10.85546875" style="1" customWidth="1"/>
    <col min="14350" max="14350" width="10" style="1" customWidth="1"/>
    <col min="14351" max="14351" width="10.5703125" style="1" customWidth="1"/>
    <col min="14352" max="14352" width="8" style="1" customWidth="1"/>
    <col min="14353" max="14356" width="10.5703125" style="1" customWidth="1"/>
    <col min="14357" max="14357" width="14.28515625" style="1" customWidth="1"/>
    <col min="14358" max="14358" width="14.7109375" style="1" customWidth="1"/>
    <col min="14359" max="14359" width="13" style="1" customWidth="1"/>
    <col min="14360" max="14360" width="12.85546875" style="1" customWidth="1"/>
    <col min="14361" max="14361" width="15.85546875" style="1" customWidth="1"/>
    <col min="14362" max="14362" width="17.5703125" style="1" customWidth="1"/>
    <col min="14363" max="14363" width="16.140625" style="1" customWidth="1"/>
    <col min="14364" max="14364" width="18.140625" style="1" customWidth="1"/>
    <col min="14365" max="14372" width="19" style="1" customWidth="1"/>
    <col min="14373" max="14373" width="24.140625" style="1" customWidth="1"/>
    <col min="14374" max="14374" width="8.28515625" style="1" customWidth="1"/>
    <col min="14375" max="14375" width="11.28515625" style="1" customWidth="1"/>
    <col min="14376" max="14376" width="8.140625" style="1" customWidth="1"/>
    <col min="14377" max="14377" width="6.85546875" style="1" customWidth="1"/>
    <col min="14378" max="14378" width="9.5703125" style="1" customWidth="1"/>
    <col min="14379" max="14379" width="6.42578125" style="1" customWidth="1"/>
    <col min="14380" max="14380" width="8.42578125" style="1" customWidth="1"/>
    <col min="14381" max="14381" width="11.42578125" style="1" customWidth="1"/>
    <col min="14382" max="14382" width="9" style="1" customWidth="1"/>
    <col min="14383" max="14383" width="7.7109375" style="1" customWidth="1"/>
    <col min="14384" max="14384" width="10.28515625" style="1" customWidth="1"/>
    <col min="14385" max="14385" width="7" style="1" customWidth="1"/>
    <col min="14386" max="14386" width="7.7109375" style="1" customWidth="1"/>
    <col min="14387" max="14387" width="10.7109375" style="1" customWidth="1"/>
    <col min="14388" max="14388" width="8.42578125" style="1" customWidth="1"/>
    <col min="14389" max="14395" width="8.28515625" style="1" customWidth="1"/>
    <col min="14396" max="14396" width="9.85546875" style="1" customWidth="1"/>
    <col min="14397" max="14397" width="7" style="1" customWidth="1"/>
    <col min="14398" max="14398" width="7.85546875" style="1" customWidth="1"/>
    <col min="14399" max="14399" width="11" style="1" customWidth="1"/>
    <col min="14400" max="14400" width="7.7109375" style="1" customWidth="1"/>
    <col min="14401" max="14401" width="8.85546875" style="1" customWidth="1"/>
    <col min="14402" max="14592" width="9.140625" style="1"/>
    <col min="14593" max="14593" width="12.42578125" style="1" customWidth="1"/>
    <col min="14594" max="14594" width="35" style="1" customWidth="1"/>
    <col min="14595" max="14595" width="14" style="1" customWidth="1"/>
    <col min="14596" max="14596" width="8.7109375" style="1" customWidth="1"/>
    <col min="14597" max="14597" width="8.28515625" style="1" customWidth="1"/>
    <col min="14598" max="14598" width="14.85546875" style="1" customWidth="1"/>
    <col min="14599" max="14599" width="16.42578125" style="1" customWidth="1"/>
    <col min="14600" max="14600" width="18.28515625" style="1" customWidth="1"/>
    <col min="14601" max="14602" width="21.7109375" style="1" customWidth="1"/>
    <col min="14603" max="14603" width="9.5703125" style="1" customWidth="1"/>
    <col min="14604" max="14604" width="8.5703125" style="1" customWidth="1"/>
    <col min="14605" max="14605" width="10.85546875" style="1" customWidth="1"/>
    <col min="14606" max="14606" width="10" style="1" customWidth="1"/>
    <col min="14607" max="14607" width="10.5703125" style="1" customWidth="1"/>
    <col min="14608" max="14608" width="8" style="1" customWidth="1"/>
    <col min="14609" max="14612" width="10.5703125" style="1" customWidth="1"/>
    <col min="14613" max="14613" width="14.28515625" style="1" customWidth="1"/>
    <col min="14614" max="14614" width="14.7109375" style="1" customWidth="1"/>
    <col min="14615" max="14615" width="13" style="1" customWidth="1"/>
    <col min="14616" max="14616" width="12.85546875" style="1" customWidth="1"/>
    <col min="14617" max="14617" width="15.85546875" style="1" customWidth="1"/>
    <col min="14618" max="14618" width="17.5703125" style="1" customWidth="1"/>
    <col min="14619" max="14619" width="16.140625" style="1" customWidth="1"/>
    <col min="14620" max="14620" width="18.140625" style="1" customWidth="1"/>
    <col min="14621" max="14628" width="19" style="1" customWidth="1"/>
    <col min="14629" max="14629" width="24.140625" style="1" customWidth="1"/>
    <col min="14630" max="14630" width="8.28515625" style="1" customWidth="1"/>
    <col min="14631" max="14631" width="11.28515625" style="1" customWidth="1"/>
    <col min="14632" max="14632" width="8.140625" style="1" customWidth="1"/>
    <col min="14633" max="14633" width="6.85546875" style="1" customWidth="1"/>
    <col min="14634" max="14634" width="9.5703125" style="1" customWidth="1"/>
    <col min="14635" max="14635" width="6.42578125" style="1" customWidth="1"/>
    <col min="14636" max="14636" width="8.42578125" style="1" customWidth="1"/>
    <col min="14637" max="14637" width="11.42578125" style="1" customWidth="1"/>
    <col min="14638" max="14638" width="9" style="1" customWidth="1"/>
    <col min="14639" max="14639" width="7.7109375" style="1" customWidth="1"/>
    <col min="14640" max="14640" width="10.28515625" style="1" customWidth="1"/>
    <col min="14641" max="14641" width="7" style="1" customWidth="1"/>
    <col min="14642" max="14642" width="7.7109375" style="1" customWidth="1"/>
    <col min="14643" max="14643" width="10.7109375" style="1" customWidth="1"/>
    <col min="14644" max="14644" width="8.42578125" style="1" customWidth="1"/>
    <col min="14645" max="14651" width="8.28515625" style="1" customWidth="1"/>
    <col min="14652" max="14652" width="9.85546875" style="1" customWidth="1"/>
    <col min="14653" max="14653" width="7" style="1" customWidth="1"/>
    <col min="14654" max="14654" width="7.85546875" style="1" customWidth="1"/>
    <col min="14655" max="14655" width="11" style="1" customWidth="1"/>
    <col min="14656" max="14656" width="7.7109375" style="1" customWidth="1"/>
    <col min="14657" max="14657" width="8.85546875" style="1" customWidth="1"/>
    <col min="14658" max="14848" width="9.140625" style="1"/>
    <col min="14849" max="14849" width="12.42578125" style="1" customWidth="1"/>
    <col min="14850" max="14850" width="35" style="1" customWidth="1"/>
    <col min="14851" max="14851" width="14" style="1" customWidth="1"/>
    <col min="14852" max="14852" width="8.7109375" style="1" customWidth="1"/>
    <col min="14853" max="14853" width="8.28515625" style="1" customWidth="1"/>
    <col min="14854" max="14854" width="14.85546875" style="1" customWidth="1"/>
    <col min="14855" max="14855" width="16.42578125" style="1" customWidth="1"/>
    <col min="14856" max="14856" width="18.28515625" style="1" customWidth="1"/>
    <col min="14857" max="14858" width="21.7109375" style="1" customWidth="1"/>
    <col min="14859" max="14859" width="9.5703125" style="1" customWidth="1"/>
    <col min="14860" max="14860" width="8.5703125" style="1" customWidth="1"/>
    <col min="14861" max="14861" width="10.85546875" style="1" customWidth="1"/>
    <col min="14862" max="14862" width="10" style="1" customWidth="1"/>
    <col min="14863" max="14863" width="10.5703125" style="1" customWidth="1"/>
    <col min="14864" max="14864" width="8" style="1" customWidth="1"/>
    <col min="14865" max="14868" width="10.5703125" style="1" customWidth="1"/>
    <col min="14869" max="14869" width="14.28515625" style="1" customWidth="1"/>
    <col min="14870" max="14870" width="14.7109375" style="1" customWidth="1"/>
    <col min="14871" max="14871" width="13" style="1" customWidth="1"/>
    <col min="14872" max="14872" width="12.85546875" style="1" customWidth="1"/>
    <col min="14873" max="14873" width="15.85546875" style="1" customWidth="1"/>
    <col min="14874" max="14874" width="17.5703125" style="1" customWidth="1"/>
    <col min="14875" max="14875" width="16.140625" style="1" customWidth="1"/>
    <col min="14876" max="14876" width="18.140625" style="1" customWidth="1"/>
    <col min="14877" max="14884" width="19" style="1" customWidth="1"/>
    <col min="14885" max="14885" width="24.140625" style="1" customWidth="1"/>
    <col min="14886" max="14886" width="8.28515625" style="1" customWidth="1"/>
    <col min="14887" max="14887" width="11.28515625" style="1" customWidth="1"/>
    <col min="14888" max="14888" width="8.140625" style="1" customWidth="1"/>
    <col min="14889" max="14889" width="6.85546875" style="1" customWidth="1"/>
    <col min="14890" max="14890" width="9.5703125" style="1" customWidth="1"/>
    <col min="14891" max="14891" width="6.42578125" style="1" customWidth="1"/>
    <col min="14892" max="14892" width="8.42578125" style="1" customWidth="1"/>
    <col min="14893" max="14893" width="11.42578125" style="1" customWidth="1"/>
    <col min="14894" max="14894" width="9" style="1" customWidth="1"/>
    <col min="14895" max="14895" width="7.7109375" style="1" customWidth="1"/>
    <col min="14896" max="14896" width="10.28515625" style="1" customWidth="1"/>
    <col min="14897" max="14897" width="7" style="1" customWidth="1"/>
    <col min="14898" max="14898" width="7.7109375" style="1" customWidth="1"/>
    <col min="14899" max="14899" width="10.7109375" style="1" customWidth="1"/>
    <col min="14900" max="14900" width="8.42578125" style="1" customWidth="1"/>
    <col min="14901" max="14907" width="8.28515625" style="1" customWidth="1"/>
    <col min="14908" max="14908" width="9.85546875" style="1" customWidth="1"/>
    <col min="14909" max="14909" width="7" style="1" customWidth="1"/>
    <col min="14910" max="14910" width="7.85546875" style="1" customWidth="1"/>
    <col min="14911" max="14911" width="11" style="1" customWidth="1"/>
    <col min="14912" max="14912" width="7.7109375" style="1" customWidth="1"/>
    <col min="14913" max="14913" width="8.85546875" style="1" customWidth="1"/>
    <col min="14914" max="15104" width="9.140625" style="1"/>
    <col min="15105" max="15105" width="12.42578125" style="1" customWidth="1"/>
    <col min="15106" max="15106" width="35" style="1" customWidth="1"/>
    <col min="15107" max="15107" width="14" style="1" customWidth="1"/>
    <col min="15108" max="15108" width="8.7109375" style="1" customWidth="1"/>
    <col min="15109" max="15109" width="8.28515625" style="1" customWidth="1"/>
    <col min="15110" max="15110" width="14.85546875" style="1" customWidth="1"/>
    <col min="15111" max="15111" width="16.42578125" style="1" customWidth="1"/>
    <col min="15112" max="15112" width="18.28515625" style="1" customWidth="1"/>
    <col min="15113" max="15114" width="21.7109375" style="1" customWidth="1"/>
    <col min="15115" max="15115" width="9.5703125" style="1" customWidth="1"/>
    <col min="15116" max="15116" width="8.5703125" style="1" customWidth="1"/>
    <col min="15117" max="15117" width="10.85546875" style="1" customWidth="1"/>
    <col min="15118" max="15118" width="10" style="1" customWidth="1"/>
    <col min="15119" max="15119" width="10.5703125" style="1" customWidth="1"/>
    <col min="15120" max="15120" width="8" style="1" customWidth="1"/>
    <col min="15121" max="15124" width="10.5703125" style="1" customWidth="1"/>
    <col min="15125" max="15125" width="14.28515625" style="1" customWidth="1"/>
    <col min="15126" max="15126" width="14.7109375" style="1" customWidth="1"/>
    <col min="15127" max="15127" width="13" style="1" customWidth="1"/>
    <col min="15128" max="15128" width="12.85546875" style="1" customWidth="1"/>
    <col min="15129" max="15129" width="15.85546875" style="1" customWidth="1"/>
    <col min="15130" max="15130" width="17.5703125" style="1" customWidth="1"/>
    <col min="15131" max="15131" width="16.140625" style="1" customWidth="1"/>
    <col min="15132" max="15132" width="18.140625" style="1" customWidth="1"/>
    <col min="15133" max="15140" width="19" style="1" customWidth="1"/>
    <col min="15141" max="15141" width="24.140625" style="1" customWidth="1"/>
    <col min="15142" max="15142" width="8.28515625" style="1" customWidth="1"/>
    <col min="15143" max="15143" width="11.28515625" style="1" customWidth="1"/>
    <col min="15144" max="15144" width="8.140625" style="1" customWidth="1"/>
    <col min="15145" max="15145" width="6.85546875" style="1" customWidth="1"/>
    <col min="15146" max="15146" width="9.5703125" style="1" customWidth="1"/>
    <col min="15147" max="15147" width="6.42578125" style="1" customWidth="1"/>
    <col min="15148" max="15148" width="8.42578125" style="1" customWidth="1"/>
    <col min="15149" max="15149" width="11.42578125" style="1" customWidth="1"/>
    <col min="15150" max="15150" width="9" style="1" customWidth="1"/>
    <col min="15151" max="15151" width="7.7109375" style="1" customWidth="1"/>
    <col min="15152" max="15152" width="10.28515625" style="1" customWidth="1"/>
    <col min="15153" max="15153" width="7" style="1" customWidth="1"/>
    <col min="15154" max="15154" width="7.7109375" style="1" customWidth="1"/>
    <col min="15155" max="15155" width="10.7109375" style="1" customWidth="1"/>
    <col min="15156" max="15156" width="8.42578125" style="1" customWidth="1"/>
    <col min="15157" max="15163" width="8.28515625" style="1" customWidth="1"/>
    <col min="15164" max="15164" width="9.85546875" style="1" customWidth="1"/>
    <col min="15165" max="15165" width="7" style="1" customWidth="1"/>
    <col min="15166" max="15166" width="7.85546875" style="1" customWidth="1"/>
    <col min="15167" max="15167" width="11" style="1" customWidth="1"/>
    <col min="15168" max="15168" width="7.7109375" style="1" customWidth="1"/>
    <col min="15169" max="15169" width="8.85546875" style="1" customWidth="1"/>
    <col min="15170" max="15360" width="9.140625" style="1"/>
    <col min="15361" max="15361" width="12.42578125" style="1" customWidth="1"/>
    <col min="15362" max="15362" width="35" style="1" customWidth="1"/>
    <col min="15363" max="15363" width="14" style="1" customWidth="1"/>
    <col min="15364" max="15364" width="8.7109375" style="1" customWidth="1"/>
    <col min="15365" max="15365" width="8.28515625" style="1" customWidth="1"/>
    <col min="15366" max="15366" width="14.85546875" style="1" customWidth="1"/>
    <col min="15367" max="15367" width="16.42578125" style="1" customWidth="1"/>
    <col min="15368" max="15368" width="18.28515625" style="1" customWidth="1"/>
    <col min="15369" max="15370" width="21.7109375" style="1" customWidth="1"/>
    <col min="15371" max="15371" width="9.5703125" style="1" customWidth="1"/>
    <col min="15372" max="15372" width="8.5703125" style="1" customWidth="1"/>
    <col min="15373" max="15373" width="10.85546875" style="1" customWidth="1"/>
    <col min="15374" max="15374" width="10" style="1" customWidth="1"/>
    <col min="15375" max="15375" width="10.5703125" style="1" customWidth="1"/>
    <col min="15376" max="15376" width="8" style="1" customWidth="1"/>
    <col min="15377" max="15380" width="10.5703125" style="1" customWidth="1"/>
    <col min="15381" max="15381" width="14.28515625" style="1" customWidth="1"/>
    <col min="15382" max="15382" width="14.7109375" style="1" customWidth="1"/>
    <col min="15383" max="15383" width="13" style="1" customWidth="1"/>
    <col min="15384" max="15384" width="12.85546875" style="1" customWidth="1"/>
    <col min="15385" max="15385" width="15.85546875" style="1" customWidth="1"/>
    <col min="15386" max="15386" width="17.5703125" style="1" customWidth="1"/>
    <col min="15387" max="15387" width="16.140625" style="1" customWidth="1"/>
    <col min="15388" max="15388" width="18.140625" style="1" customWidth="1"/>
    <col min="15389" max="15396" width="19" style="1" customWidth="1"/>
    <col min="15397" max="15397" width="24.140625" style="1" customWidth="1"/>
    <col min="15398" max="15398" width="8.28515625" style="1" customWidth="1"/>
    <col min="15399" max="15399" width="11.28515625" style="1" customWidth="1"/>
    <col min="15400" max="15400" width="8.140625" style="1" customWidth="1"/>
    <col min="15401" max="15401" width="6.85546875" style="1" customWidth="1"/>
    <col min="15402" max="15402" width="9.5703125" style="1" customWidth="1"/>
    <col min="15403" max="15403" width="6.42578125" style="1" customWidth="1"/>
    <col min="15404" max="15404" width="8.42578125" style="1" customWidth="1"/>
    <col min="15405" max="15405" width="11.42578125" style="1" customWidth="1"/>
    <col min="15406" max="15406" width="9" style="1" customWidth="1"/>
    <col min="15407" max="15407" width="7.7109375" style="1" customWidth="1"/>
    <col min="15408" max="15408" width="10.28515625" style="1" customWidth="1"/>
    <col min="15409" max="15409" width="7" style="1" customWidth="1"/>
    <col min="15410" max="15410" width="7.7109375" style="1" customWidth="1"/>
    <col min="15411" max="15411" width="10.7109375" style="1" customWidth="1"/>
    <col min="15412" max="15412" width="8.42578125" style="1" customWidth="1"/>
    <col min="15413" max="15419" width="8.28515625" style="1" customWidth="1"/>
    <col min="15420" max="15420" width="9.85546875" style="1" customWidth="1"/>
    <col min="15421" max="15421" width="7" style="1" customWidth="1"/>
    <col min="15422" max="15422" width="7.85546875" style="1" customWidth="1"/>
    <col min="15423" max="15423" width="11" style="1" customWidth="1"/>
    <col min="15424" max="15424" width="7.7109375" style="1" customWidth="1"/>
    <col min="15425" max="15425" width="8.85546875" style="1" customWidth="1"/>
    <col min="15426" max="15616" width="9.140625" style="1"/>
    <col min="15617" max="15617" width="12.42578125" style="1" customWidth="1"/>
    <col min="15618" max="15618" width="35" style="1" customWidth="1"/>
    <col min="15619" max="15619" width="14" style="1" customWidth="1"/>
    <col min="15620" max="15620" width="8.7109375" style="1" customWidth="1"/>
    <col min="15621" max="15621" width="8.28515625" style="1" customWidth="1"/>
    <col min="15622" max="15622" width="14.85546875" style="1" customWidth="1"/>
    <col min="15623" max="15623" width="16.42578125" style="1" customWidth="1"/>
    <col min="15624" max="15624" width="18.28515625" style="1" customWidth="1"/>
    <col min="15625" max="15626" width="21.7109375" style="1" customWidth="1"/>
    <col min="15627" max="15627" width="9.5703125" style="1" customWidth="1"/>
    <col min="15628" max="15628" width="8.5703125" style="1" customWidth="1"/>
    <col min="15629" max="15629" width="10.85546875" style="1" customWidth="1"/>
    <col min="15630" max="15630" width="10" style="1" customWidth="1"/>
    <col min="15631" max="15631" width="10.5703125" style="1" customWidth="1"/>
    <col min="15632" max="15632" width="8" style="1" customWidth="1"/>
    <col min="15633" max="15636" width="10.5703125" style="1" customWidth="1"/>
    <col min="15637" max="15637" width="14.28515625" style="1" customWidth="1"/>
    <col min="15638" max="15638" width="14.7109375" style="1" customWidth="1"/>
    <col min="15639" max="15639" width="13" style="1" customWidth="1"/>
    <col min="15640" max="15640" width="12.85546875" style="1" customWidth="1"/>
    <col min="15641" max="15641" width="15.85546875" style="1" customWidth="1"/>
    <col min="15642" max="15642" width="17.5703125" style="1" customWidth="1"/>
    <col min="15643" max="15643" width="16.140625" style="1" customWidth="1"/>
    <col min="15644" max="15644" width="18.140625" style="1" customWidth="1"/>
    <col min="15645" max="15652" width="19" style="1" customWidth="1"/>
    <col min="15653" max="15653" width="24.140625" style="1" customWidth="1"/>
    <col min="15654" max="15654" width="8.28515625" style="1" customWidth="1"/>
    <col min="15655" max="15655" width="11.28515625" style="1" customWidth="1"/>
    <col min="15656" max="15656" width="8.140625" style="1" customWidth="1"/>
    <col min="15657" max="15657" width="6.85546875" style="1" customWidth="1"/>
    <col min="15658" max="15658" width="9.5703125" style="1" customWidth="1"/>
    <col min="15659" max="15659" width="6.42578125" style="1" customWidth="1"/>
    <col min="15660" max="15660" width="8.42578125" style="1" customWidth="1"/>
    <col min="15661" max="15661" width="11.42578125" style="1" customWidth="1"/>
    <col min="15662" max="15662" width="9" style="1" customWidth="1"/>
    <col min="15663" max="15663" width="7.7109375" style="1" customWidth="1"/>
    <col min="15664" max="15664" width="10.28515625" style="1" customWidth="1"/>
    <col min="15665" max="15665" width="7" style="1" customWidth="1"/>
    <col min="15666" max="15666" width="7.7109375" style="1" customWidth="1"/>
    <col min="15667" max="15667" width="10.7109375" style="1" customWidth="1"/>
    <col min="15668" max="15668" width="8.42578125" style="1" customWidth="1"/>
    <col min="15669" max="15675" width="8.28515625" style="1" customWidth="1"/>
    <col min="15676" max="15676" width="9.85546875" style="1" customWidth="1"/>
    <col min="15677" max="15677" width="7" style="1" customWidth="1"/>
    <col min="15678" max="15678" width="7.85546875" style="1" customWidth="1"/>
    <col min="15679" max="15679" width="11" style="1" customWidth="1"/>
    <col min="15680" max="15680" width="7.7109375" style="1" customWidth="1"/>
    <col min="15681" max="15681" width="8.85546875" style="1" customWidth="1"/>
    <col min="15682" max="15872" width="9.140625" style="1"/>
    <col min="15873" max="15873" width="12.42578125" style="1" customWidth="1"/>
    <col min="15874" max="15874" width="35" style="1" customWidth="1"/>
    <col min="15875" max="15875" width="14" style="1" customWidth="1"/>
    <col min="15876" max="15876" width="8.7109375" style="1" customWidth="1"/>
    <col min="15877" max="15877" width="8.28515625" style="1" customWidth="1"/>
    <col min="15878" max="15878" width="14.85546875" style="1" customWidth="1"/>
    <col min="15879" max="15879" width="16.42578125" style="1" customWidth="1"/>
    <col min="15880" max="15880" width="18.28515625" style="1" customWidth="1"/>
    <col min="15881" max="15882" width="21.7109375" style="1" customWidth="1"/>
    <col min="15883" max="15883" width="9.5703125" style="1" customWidth="1"/>
    <col min="15884" max="15884" width="8.5703125" style="1" customWidth="1"/>
    <col min="15885" max="15885" width="10.85546875" style="1" customWidth="1"/>
    <col min="15886" max="15886" width="10" style="1" customWidth="1"/>
    <col min="15887" max="15887" width="10.5703125" style="1" customWidth="1"/>
    <col min="15888" max="15888" width="8" style="1" customWidth="1"/>
    <col min="15889" max="15892" width="10.5703125" style="1" customWidth="1"/>
    <col min="15893" max="15893" width="14.28515625" style="1" customWidth="1"/>
    <col min="15894" max="15894" width="14.7109375" style="1" customWidth="1"/>
    <col min="15895" max="15895" width="13" style="1" customWidth="1"/>
    <col min="15896" max="15896" width="12.85546875" style="1" customWidth="1"/>
    <col min="15897" max="15897" width="15.85546875" style="1" customWidth="1"/>
    <col min="15898" max="15898" width="17.5703125" style="1" customWidth="1"/>
    <col min="15899" max="15899" width="16.140625" style="1" customWidth="1"/>
    <col min="15900" max="15900" width="18.140625" style="1" customWidth="1"/>
    <col min="15901" max="15908" width="19" style="1" customWidth="1"/>
    <col min="15909" max="15909" width="24.140625" style="1" customWidth="1"/>
    <col min="15910" max="15910" width="8.28515625" style="1" customWidth="1"/>
    <col min="15911" max="15911" width="11.28515625" style="1" customWidth="1"/>
    <col min="15912" max="15912" width="8.140625" style="1" customWidth="1"/>
    <col min="15913" max="15913" width="6.85546875" style="1" customWidth="1"/>
    <col min="15914" max="15914" width="9.5703125" style="1" customWidth="1"/>
    <col min="15915" max="15915" width="6.42578125" style="1" customWidth="1"/>
    <col min="15916" max="15916" width="8.42578125" style="1" customWidth="1"/>
    <col min="15917" max="15917" width="11.42578125" style="1" customWidth="1"/>
    <col min="15918" max="15918" width="9" style="1" customWidth="1"/>
    <col min="15919" max="15919" width="7.7109375" style="1" customWidth="1"/>
    <col min="15920" max="15920" width="10.28515625" style="1" customWidth="1"/>
    <col min="15921" max="15921" width="7" style="1" customWidth="1"/>
    <col min="15922" max="15922" width="7.7109375" style="1" customWidth="1"/>
    <col min="15923" max="15923" width="10.7109375" style="1" customWidth="1"/>
    <col min="15924" max="15924" width="8.42578125" style="1" customWidth="1"/>
    <col min="15925" max="15931" width="8.28515625" style="1" customWidth="1"/>
    <col min="15932" max="15932" width="9.85546875" style="1" customWidth="1"/>
    <col min="15933" max="15933" width="7" style="1" customWidth="1"/>
    <col min="15934" max="15934" width="7.85546875" style="1" customWidth="1"/>
    <col min="15935" max="15935" width="11" style="1" customWidth="1"/>
    <col min="15936" max="15936" width="7.7109375" style="1" customWidth="1"/>
    <col min="15937" max="15937" width="8.85546875" style="1" customWidth="1"/>
    <col min="15938" max="16128" width="9.140625" style="1"/>
    <col min="16129" max="16129" width="12.42578125" style="1" customWidth="1"/>
    <col min="16130" max="16130" width="35" style="1" customWidth="1"/>
    <col min="16131" max="16131" width="14" style="1" customWidth="1"/>
    <col min="16132" max="16132" width="8.7109375" style="1" customWidth="1"/>
    <col min="16133" max="16133" width="8.28515625" style="1" customWidth="1"/>
    <col min="16134" max="16134" width="14.85546875" style="1" customWidth="1"/>
    <col min="16135" max="16135" width="16.42578125" style="1" customWidth="1"/>
    <col min="16136" max="16136" width="18.28515625" style="1" customWidth="1"/>
    <col min="16137" max="16138" width="21.7109375" style="1" customWidth="1"/>
    <col min="16139" max="16139" width="9.5703125" style="1" customWidth="1"/>
    <col min="16140" max="16140" width="8.5703125" style="1" customWidth="1"/>
    <col min="16141" max="16141" width="10.85546875" style="1" customWidth="1"/>
    <col min="16142" max="16142" width="10" style="1" customWidth="1"/>
    <col min="16143" max="16143" width="10.5703125" style="1" customWidth="1"/>
    <col min="16144" max="16144" width="8" style="1" customWidth="1"/>
    <col min="16145" max="16148" width="10.5703125" style="1" customWidth="1"/>
    <col min="16149" max="16149" width="14.28515625" style="1" customWidth="1"/>
    <col min="16150" max="16150" width="14.7109375" style="1" customWidth="1"/>
    <col min="16151" max="16151" width="13" style="1" customWidth="1"/>
    <col min="16152" max="16152" width="12.85546875" style="1" customWidth="1"/>
    <col min="16153" max="16153" width="15.85546875" style="1" customWidth="1"/>
    <col min="16154" max="16154" width="17.5703125" style="1" customWidth="1"/>
    <col min="16155" max="16155" width="16.140625" style="1" customWidth="1"/>
    <col min="16156" max="16156" width="18.140625" style="1" customWidth="1"/>
    <col min="16157" max="16164" width="19" style="1" customWidth="1"/>
    <col min="16165" max="16165" width="24.140625" style="1" customWidth="1"/>
    <col min="16166" max="16166" width="8.28515625" style="1" customWidth="1"/>
    <col min="16167" max="16167" width="11.28515625" style="1" customWidth="1"/>
    <col min="16168" max="16168" width="8.140625" style="1" customWidth="1"/>
    <col min="16169" max="16169" width="6.85546875" style="1" customWidth="1"/>
    <col min="16170" max="16170" width="9.5703125" style="1" customWidth="1"/>
    <col min="16171" max="16171" width="6.42578125" style="1" customWidth="1"/>
    <col min="16172" max="16172" width="8.42578125" style="1" customWidth="1"/>
    <col min="16173" max="16173" width="11.42578125" style="1" customWidth="1"/>
    <col min="16174" max="16174" width="9" style="1" customWidth="1"/>
    <col min="16175" max="16175" width="7.7109375" style="1" customWidth="1"/>
    <col min="16176" max="16176" width="10.28515625" style="1" customWidth="1"/>
    <col min="16177" max="16177" width="7" style="1" customWidth="1"/>
    <col min="16178" max="16178" width="7.7109375" style="1" customWidth="1"/>
    <col min="16179" max="16179" width="10.7109375" style="1" customWidth="1"/>
    <col min="16180" max="16180" width="8.42578125" style="1" customWidth="1"/>
    <col min="16181" max="16187" width="8.28515625" style="1" customWidth="1"/>
    <col min="16188" max="16188" width="9.85546875" style="1" customWidth="1"/>
    <col min="16189" max="16189" width="7" style="1" customWidth="1"/>
    <col min="16190" max="16190" width="7.85546875" style="1" customWidth="1"/>
    <col min="16191" max="16191" width="11" style="1" customWidth="1"/>
    <col min="16192" max="16192" width="7.7109375" style="1" customWidth="1"/>
    <col min="16193" max="16193" width="8.85546875" style="1" customWidth="1"/>
    <col min="16194" max="16384" width="9.140625" style="1"/>
  </cols>
  <sheetData>
    <row r="1" spans="1:70" ht="18.75">
      <c r="AK1" s="30" t="s">
        <v>102</v>
      </c>
    </row>
    <row r="2" spans="1:70" ht="18.75">
      <c r="AK2" s="33" t="s">
        <v>1</v>
      </c>
    </row>
    <row r="3" spans="1:70" ht="18.75">
      <c r="AK3" s="33"/>
    </row>
    <row r="4" spans="1:70" ht="18.75">
      <c r="A4" s="353" t="s">
        <v>103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</row>
    <row r="5" spans="1:70" ht="18.75"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70" ht="18.75">
      <c r="A6" s="384" t="s">
        <v>104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</row>
    <row r="7" spans="1:70">
      <c r="A7" s="385" t="s">
        <v>4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>
      <c r="AJ8" s="33"/>
    </row>
    <row r="9" spans="1:70" ht="15.75" customHeight="1">
      <c r="A9" s="493" t="s">
        <v>1153</v>
      </c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477"/>
      <c r="BB9" s="477"/>
      <c r="BC9" s="477"/>
      <c r="BD9" s="477"/>
      <c r="BE9" s="477"/>
      <c r="BF9" s="477"/>
      <c r="BG9" s="477"/>
      <c r="BH9" s="477"/>
      <c r="BI9" s="477"/>
      <c r="BJ9" s="477"/>
      <c r="BK9" s="477"/>
      <c r="BL9" s="477"/>
      <c r="BM9" s="477"/>
      <c r="BN9" s="477"/>
      <c r="BO9" s="477"/>
    </row>
    <row r="10" spans="1:70" ht="39.75" customHeight="1">
      <c r="A10" s="328"/>
      <c r="B10" s="494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</row>
    <row r="11" spans="1:70" ht="18.75">
      <c r="A11" s="476" t="s">
        <v>1144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7"/>
      <c r="BP11" s="477"/>
      <c r="BQ11" s="477"/>
      <c r="BR11" s="477"/>
    </row>
    <row r="12" spans="1:70">
      <c r="A12" s="473" t="s">
        <v>1154</v>
      </c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78"/>
      <c r="AW12" s="478"/>
      <c r="AX12" s="478"/>
      <c r="AY12" s="478"/>
      <c r="AZ12" s="478"/>
      <c r="BA12" s="478"/>
      <c r="BB12" s="478"/>
      <c r="BC12" s="478"/>
      <c r="BD12" s="478"/>
      <c r="BE12" s="478"/>
      <c r="BF12" s="478"/>
      <c r="BG12" s="478"/>
      <c r="BH12" s="478"/>
      <c r="BI12" s="478"/>
      <c r="BJ12" s="478"/>
      <c r="BK12" s="478"/>
      <c r="BL12" s="478"/>
      <c r="BM12" s="478"/>
      <c r="BN12" s="478"/>
      <c r="BO12" s="478"/>
      <c r="BP12" s="478"/>
      <c r="BQ12" s="478"/>
      <c r="BR12" s="478"/>
    </row>
    <row r="13" spans="1:70" ht="15.75" customHeight="1">
      <c r="A13" s="379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25"/>
    </row>
    <row r="14" spans="1:70" ht="15.75" customHeight="1">
      <c r="A14" s="355" t="s">
        <v>5</v>
      </c>
      <c r="B14" s="355" t="s">
        <v>6</v>
      </c>
      <c r="C14" s="355" t="s">
        <v>7</v>
      </c>
      <c r="D14" s="356" t="s">
        <v>105</v>
      </c>
      <c r="E14" s="356" t="s">
        <v>9</v>
      </c>
      <c r="F14" s="355" t="s">
        <v>106</v>
      </c>
      <c r="G14" s="355"/>
      <c r="H14" s="355" t="s">
        <v>107</v>
      </c>
      <c r="I14" s="355"/>
      <c r="J14" s="366" t="s">
        <v>108</v>
      </c>
      <c r="K14" s="349" t="s">
        <v>109</v>
      </c>
      <c r="L14" s="350"/>
      <c r="M14" s="350"/>
      <c r="N14" s="350"/>
      <c r="O14" s="350"/>
      <c r="P14" s="350"/>
      <c r="Q14" s="350"/>
      <c r="R14" s="350"/>
      <c r="S14" s="350"/>
      <c r="T14" s="351"/>
      <c r="U14" s="349" t="s">
        <v>110</v>
      </c>
      <c r="V14" s="350"/>
      <c r="W14" s="350"/>
      <c r="X14" s="350"/>
      <c r="Y14" s="350"/>
      <c r="Z14" s="351"/>
      <c r="AA14" s="369" t="s">
        <v>111</v>
      </c>
      <c r="AB14" s="370"/>
      <c r="AC14" s="349" t="s">
        <v>112</v>
      </c>
      <c r="AD14" s="350"/>
      <c r="AE14" s="350"/>
      <c r="AF14" s="350"/>
      <c r="AG14" s="350"/>
      <c r="AH14" s="350"/>
      <c r="AI14" s="350"/>
      <c r="AJ14" s="350"/>
      <c r="AK14" s="366" t="s">
        <v>113</v>
      </c>
    </row>
    <row r="15" spans="1:70">
      <c r="A15" s="355"/>
      <c r="B15" s="355"/>
      <c r="C15" s="355"/>
      <c r="D15" s="356"/>
      <c r="E15" s="356"/>
      <c r="F15" s="355"/>
      <c r="G15" s="355"/>
      <c r="H15" s="355"/>
      <c r="I15" s="355"/>
      <c r="J15" s="367"/>
      <c r="K15" s="349" t="s">
        <v>18</v>
      </c>
      <c r="L15" s="350"/>
      <c r="M15" s="350"/>
      <c r="N15" s="350"/>
      <c r="O15" s="351"/>
      <c r="P15" s="349" t="s">
        <v>114</v>
      </c>
      <c r="Q15" s="350"/>
      <c r="R15" s="350"/>
      <c r="S15" s="350"/>
      <c r="T15" s="351"/>
      <c r="U15" s="355" t="s">
        <v>115</v>
      </c>
      <c r="V15" s="355"/>
      <c r="W15" s="349" t="s">
        <v>116</v>
      </c>
      <c r="X15" s="351"/>
      <c r="Y15" s="355" t="s">
        <v>117</v>
      </c>
      <c r="Z15" s="355"/>
      <c r="AA15" s="371"/>
      <c r="AB15" s="373"/>
      <c r="AC15" s="381" t="s">
        <v>118</v>
      </c>
      <c r="AD15" s="381"/>
      <c r="AE15" s="381" t="s">
        <v>119</v>
      </c>
      <c r="AF15" s="381"/>
      <c r="AG15" s="381" t="s">
        <v>120</v>
      </c>
      <c r="AH15" s="381"/>
      <c r="AI15" s="355" t="s">
        <v>25</v>
      </c>
      <c r="AJ15" s="355" t="s">
        <v>121</v>
      </c>
      <c r="AK15" s="367"/>
    </row>
    <row r="16" spans="1:70" ht="236.25">
      <c r="A16" s="355"/>
      <c r="B16" s="355"/>
      <c r="C16" s="355"/>
      <c r="D16" s="356"/>
      <c r="E16" s="356"/>
      <c r="F16" s="326" t="s">
        <v>18</v>
      </c>
      <c r="G16" s="326" t="s">
        <v>19</v>
      </c>
      <c r="H16" s="326" t="s">
        <v>27</v>
      </c>
      <c r="I16" s="326" t="s">
        <v>19</v>
      </c>
      <c r="J16" s="368"/>
      <c r="K16" s="330" t="s">
        <v>122</v>
      </c>
      <c r="L16" s="330" t="s">
        <v>123</v>
      </c>
      <c r="M16" s="330" t="s">
        <v>124</v>
      </c>
      <c r="N16" s="26" t="s">
        <v>125</v>
      </c>
      <c r="O16" s="26" t="s">
        <v>126</v>
      </c>
      <c r="P16" s="330" t="s">
        <v>122</v>
      </c>
      <c r="Q16" s="330" t="s">
        <v>123</v>
      </c>
      <c r="R16" s="330" t="s">
        <v>124</v>
      </c>
      <c r="S16" s="26" t="s">
        <v>125</v>
      </c>
      <c r="T16" s="26" t="s">
        <v>126</v>
      </c>
      <c r="U16" s="330" t="s">
        <v>127</v>
      </c>
      <c r="V16" s="330" t="s">
        <v>128</v>
      </c>
      <c r="W16" s="330" t="s">
        <v>127</v>
      </c>
      <c r="X16" s="330" t="s">
        <v>128</v>
      </c>
      <c r="Y16" s="330" t="s">
        <v>127</v>
      </c>
      <c r="Z16" s="330" t="s">
        <v>128</v>
      </c>
      <c r="AA16" s="324" t="s">
        <v>129</v>
      </c>
      <c r="AB16" s="324" t="s">
        <v>130</v>
      </c>
      <c r="AC16" s="324" t="s">
        <v>131</v>
      </c>
      <c r="AD16" s="324" t="s">
        <v>1155</v>
      </c>
      <c r="AE16" s="324" t="s">
        <v>131</v>
      </c>
      <c r="AF16" s="324" t="s">
        <v>1110</v>
      </c>
      <c r="AG16" s="324" t="s">
        <v>131</v>
      </c>
      <c r="AH16" s="324" t="s">
        <v>1110</v>
      </c>
      <c r="AI16" s="355"/>
      <c r="AJ16" s="355"/>
      <c r="AK16" s="368"/>
    </row>
    <row r="17" spans="1:37">
      <c r="A17" s="324">
        <v>1</v>
      </c>
      <c r="B17" s="324">
        <v>2</v>
      </c>
      <c r="C17" s="324">
        <v>3</v>
      </c>
      <c r="D17" s="324">
        <v>4</v>
      </c>
      <c r="E17" s="324">
        <v>5</v>
      </c>
      <c r="F17" s="324">
        <v>6</v>
      </c>
      <c r="G17" s="324">
        <v>7</v>
      </c>
      <c r="H17" s="324">
        <v>8</v>
      </c>
      <c r="I17" s="324">
        <v>9</v>
      </c>
      <c r="J17" s="324">
        <v>10</v>
      </c>
      <c r="K17" s="324">
        <v>11</v>
      </c>
      <c r="L17" s="324">
        <v>12</v>
      </c>
      <c r="M17" s="324">
        <v>13</v>
      </c>
      <c r="N17" s="324">
        <v>14</v>
      </c>
      <c r="O17" s="324">
        <v>15</v>
      </c>
      <c r="P17" s="324">
        <v>16</v>
      </c>
      <c r="Q17" s="324">
        <v>17</v>
      </c>
      <c r="R17" s="324">
        <v>18</v>
      </c>
      <c r="S17" s="324">
        <v>19</v>
      </c>
      <c r="T17" s="324">
        <v>20</v>
      </c>
      <c r="U17" s="324">
        <v>21</v>
      </c>
      <c r="V17" s="324">
        <v>22</v>
      </c>
      <c r="W17" s="324">
        <v>23</v>
      </c>
      <c r="X17" s="324">
        <v>24</v>
      </c>
      <c r="Y17" s="324">
        <v>25</v>
      </c>
      <c r="Z17" s="324">
        <v>26</v>
      </c>
      <c r="AA17" s="324">
        <v>27</v>
      </c>
      <c r="AB17" s="324">
        <v>28</v>
      </c>
      <c r="AC17" s="15" t="s">
        <v>132</v>
      </c>
      <c r="AD17" s="15" t="s">
        <v>133</v>
      </c>
      <c r="AE17" s="15" t="s">
        <v>134</v>
      </c>
      <c r="AF17" s="15" t="s">
        <v>135</v>
      </c>
      <c r="AG17" s="15" t="s">
        <v>136</v>
      </c>
      <c r="AH17" s="15" t="s">
        <v>137</v>
      </c>
      <c r="AI17" s="324">
        <v>30</v>
      </c>
      <c r="AJ17" s="324">
        <v>31</v>
      </c>
      <c r="AK17" s="324">
        <v>32</v>
      </c>
    </row>
    <row r="18" spans="1:37" ht="31.5">
      <c r="A18" s="20" t="s">
        <v>68</v>
      </c>
      <c r="B18" s="480" t="s">
        <v>69</v>
      </c>
      <c r="C18" s="27" t="s">
        <v>70</v>
      </c>
      <c r="D18" s="331" t="s">
        <v>71</v>
      </c>
      <c r="E18" s="331">
        <f>E23</f>
        <v>2019</v>
      </c>
      <c r="F18" s="331">
        <f>F23</f>
        <v>2021</v>
      </c>
      <c r="G18" s="331">
        <f>F18</f>
        <v>2021</v>
      </c>
      <c r="H18" s="331" t="s">
        <v>71</v>
      </c>
      <c r="I18" s="331" t="s">
        <v>71</v>
      </c>
      <c r="J18" s="331" t="s">
        <v>71</v>
      </c>
      <c r="K18" s="495">
        <f t="shared" ref="K18:K29" si="0">SUM(L18:O18)</f>
        <v>37.381800695167222</v>
      </c>
      <c r="L18" s="19">
        <f>L23</f>
        <v>0.79633257044639982</v>
      </c>
      <c r="M18" s="19">
        <f t="shared" ref="M18:O18" si="1">M23</f>
        <v>1.8353119678400001</v>
      </c>
      <c r="N18" s="19">
        <f t="shared" si="1"/>
        <v>34.739192329200819</v>
      </c>
      <c r="O18" s="19">
        <f t="shared" si="1"/>
        <v>1.0963827679999998E-2</v>
      </c>
      <c r="P18" s="19">
        <v>37.381800695167222</v>
      </c>
      <c r="Q18" s="19">
        <v>0.79633257044639982</v>
      </c>
      <c r="R18" s="19">
        <v>1.8353119678400001</v>
      </c>
      <c r="S18" s="19">
        <v>34.739192329200819</v>
      </c>
      <c r="T18" s="19">
        <v>1.0963827679999998E-2</v>
      </c>
      <c r="U18" s="19">
        <f>U29</f>
        <v>32.866642451186443</v>
      </c>
      <c r="V18" s="19">
        <f>K18</f>
        <v>37.381800695167222</v>
      </c>
      <c r="W18" s="331" t="s">
        <v>71</v>
      </c>
      <c r="X18" s="331" t="s">
        <v>71</v>
      </c>
      <c r="Y18" s="19">
        <v>32.866642451186443</v>
      </c>
      <c r="Z18" s="19">
        <v>37.381800695167222</v>
      </c>
      <c r="AA18" s="331">
        <v>0</v>
      </c>
      <c r="AB18" s="331">
        <v>0</v>
      </c>
      <c r="AC18" s="19">
        <f t="shared" ref="AC18:AH18" si="2">SUM(AC19:AC23)</f>
        <v>5.5839554978064001</v>
      </c>
      <c r="AD18" s="481">
        <f t="shared" si="2"/>
        <v>7.7400400000000005</v>
      </c>
      <c r="AE18" s="19">
        <f t="shared" si="2"/>
        <v>12.527625944097627</v>
      </c>
      <c r="AF18" s="481">
        <f t="shared" si="2"/>
        <v>11.468625944097626</v>
      </c>
      <c r="AG18" s="19">
        <f t="shared" si="2"/>
        <v>19.269572326395661</v>
      </c>
      <c r="AH18" s="481">
        <f t="shared" si="2"/>
        <v>18.169572326395659</v>
      </c>
      <c r="AI18" s="19">
        <f>AC18+AE18+AG18</f>
        <v>37.38115376829969</v>
      </c>
      <c r="AJ18" s="481">
        <f>AD18+AF18+AH18</f>
        <v>37.378238270493284</v>
      </c>
      <c r="AK18" s="331" t="s">
        <v>71</v>
      </c>
    </row>
    <row r="19" spans="1:37">
      <c r="A19" s="20" t="s">
        <v>72</v>
      </c>
      <c r="B19" s="480" t="s">
        <v>73</v>
      </c>
      <c r="C19" s="27" t="s">
        <v>70</v>
      </c>
      <c r="D19" s="331" t="s">
        <v>71</v>
      </c>
      <c r="E19" s="331" t="s">
        <v>71</v>
      </c>
      <c r="F19" s="331" t="s">
        <v>71</v>
      </c>
      <c r="G19" s="331" t="s">
        <v>71</v>
      </c>
      <c r="H19" s="331" t="s">
        <v>71</v>
      </c>
      <c r="I19" s="331" t="s">
        <v>71</v>
      </c>
      <c r="J19" s="331" t="s">
        <v>71</v>
      </c>
      <c r="K19" s="495">
        <f t="shared" si="0"/>
        <v>0</v>
      </c>
      <c r="L19" s="331">
        <v>0</v>
      </c>
      <c r="M19" s="331">
        <v>0</v>
      </c>
      <c r="N19" s="331">
        <v>0</v>
      </c>
      <c r="O19" s="331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f t="shared" ref="V19:V32" si="3">K19</f>
        <v>0</v>
      </c>
      <c r="W19" s="331" t="s">
        <v>71</v>
      </c>
      <c r="X19" s="331" t="s">
        <v>71</v>
      </c>
      <c r="Y19" s="19">
        <v>0</v>
      </c>
      <c r="Z19" s="19">
        <v>0</v>
      </c>
      <c r="AA19" s="331" t="s">
        <v>71</v>
      </c>
      <c r="AB19" s="331" t="s">
        <v>71</v>
      </c>
      <c r="AC19" s="19">
        <f t="shared" ref="AC19:AH23" si="4">AC25</f>
        <v>0</v>
      </c>
      <c r="AD19" s="481">
        <f t="shared" si="4"/>
        <v>0</v>
      </c>
      <c r="AE19" s="19">
        <f t="shared" si="4"/>
        <v>0</v>
      </c>
      <c r="AF19" s="481">
        <f t="shared" si="4"/>
        <v>0</v>
      </c>
      <c r="AG19" s="19">
        <f t="shared" si="4"/>
        <v>0</v>
      </c>
      <c r="AH19" s="481">
        <f t="shared" si="4"/>
        <v>0</v>
      </c>
      <c r="AI19" s="19">
        <f t="shared" ref="AI19:AJ32" si="5">AC19+AE19+AG19</f>
        <v>0</v>
      </c>
      <c r="AJ19" s="481">
        <f t="shared" si="5"/>
        <v>0</v>
      </c>
      <c r="AK19" s="331" t="s">
        <v>71</v>
      </c>
    </row>
    <row r="20" spans="1:37" ht="63">
      <c r="A20" s="20" t="s">
        <v>74</v>
      </c>
      <c r="B20" s="480" t="s">
        <v>75</v>
      </c>
      <c r="C20" s="27" t="s">
        <v>70</v>
      </c>
      <c r="D20" s="331" t="s">
        <v>71</v>
      </c>
      <c r="E20" s="331" t="s">
        <v>71</v>
      </c>
      <c r="F20" s="331" t="s">
        <v>71</v>
      </c>
      <c r="G20" s="331" t="s">
        <v>71</v>
      </c>
      <c r="H20" s="331" t="s">
        <v>71</v>
      </c>
      <c r="I20" s="331" t="s">
        <v>71</v>
      </c>
      <c r="J20" s="331" t="s">
        <v>71</v>
      </c>
      <c r="K20" s="495">
        <f t="shared" si="0"/>
        <v>0</v>
      </c>
      <c r="L20" s="331">
        <v>0</v>
      </c>
      <c r="M20" s="331">
        <v>0</v>
      </c>
      <c r="N20" s="331">
        <v>0</v>
      </c>
      <c r="O20" s="331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f t="shared" si="3"/>
        <v>0</v>
      </c>
      <c r="W20" s="331" t="s">
        <v>71</v>
      </c>
      <c r="X20" s="331" t="s">
        <v>71</v>
      </c>
      <c r="Y20" s="19">
        <v>0</v>
      </c>
      <c r="Z20" s="19">
        <v>0</v>
      </c>
      <c r="AA20" s="331" t="s">
        <v>71</v>
      </c>
      <c r="AB20" s="331" t="s">
        <v>71</v>
      </c>
      <c r="AC20" s="19">
        <f t="shared" si="4"/>
        <v>0</v>
      </c>
      <c r="AD20" s="481">
        <f t="shared" si="4"/>
        <v>0</v>
      </c>
      <c r="AE20" s="19">
        <f t="shared" si="4"/>
        <v>0</v>
      </c>
      <c r="AF20" s="481">
        <f t="shared" si="4"/>
        <v>0</v>
      </c>
      <c r="AG20" s="19">
        <f t="shared" si="4"/>
        <v>0</v>
      </c>
      <c r="AH20" s="481">
        <f t="shared" si="4"/>
        <v>0</v>
      </c>
      <c r="AI20" s="19">
        <f t="shared" si="5"/>
        <v>0</v>
      </c>
      <c r="AJ20" s="481">
        <f t="shared" si="5"/>
        <v>0</v>
      </c>
      <c r="AK20" s="331" t="s">
        <v>71</v>
      </c>
    </row>
    <row r="21" spans="1:37" ht="31.5">
      <c r="A21" s="20" t="s">
        <v>76</v>
      </c>
      <c r="B21" s="480" t="s">
        <v>77</v>
      </c>
      <c r="C21" s="27" t="s">
        <v>70</v>
      </c>
      <c r="D21" s="331" t="s">
        <v>71</v>
      </c>
      <c r="E21" s="331" t="s">
        <v>71</v>
      </c>
      <c r="F21" s="331" t="s">
        <v>71</v>
      </c>
      <c r="G21" s="331" t="s">
        <v>71</v>
      </c>
      <c r="H21" s="331" t="s">
        <v>71</v>
      </c>
      <c r="I21" s="331" t="s">
        <v>71</v>
      </c>
      <c r="J21" s="331" t="s">
        <v>71</v>
      </c>
      <c r="K21" s="495">
        <f t="shared" si="0"/>
        <v>0</v>
      </c>
      <c r="L21" s="331">
        <v>0</v>
      </c>
      <c r="M21" s="331">
        <v>0</v>
      </c>
      <c r="N21" s="331">
        <v>0</v>
      </c>
      <c r="O21" s="331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f t="shared" si="3"/>
        <v>0</v>
      </c>
      <c r="W21" s="331" t="s">
        <v>71</v>
      </c>
      <c r="X21" s="331" t="s">
        <v>71</v>
      </c>
      <c r="Y21" s="19">
        <v>0</v>
      </c>
      <c r="Z21" s="19">
        <v>0</v>
      </c>
      <c r="AA21" s="331" t="s">
        <v>71</v>
      </c>
      <c r="AB21" s="331" t="s">
        <v>71</v>
      </c>
      <c r="AC21" s="19">
        <f t="shared" si="4"/>
        <v>0</v>
      </c>
      <c r="AD21" s="481">
        <f t="shared" si="4"/>
        <v>0</v>
      </c>
      <c r="AE21" s="19">
        <f t="shared" si="4"/>
        <v>0</v>
      </c>
      <c r="AF21" s="481">
        <f t="shared" si="4"/>
        <v>0</v>
      </c>
      <c r="AG21" s="19">
        <f t="shared" si="4"/>
        <v>0</v>
      </c>
      <c r="AH21" s="481">
        <f t="shared" si="4"/>
        <v>0</v>
      </c>
      <c r="AI21" s="19">
        <f t="shared" si="5"/>
        <v>0</v>
      </c>
      <c r="AJ21" s="481">
        <f t="shared" si="5"/>
        <v>0</v>
      </c>
      <c r="AK21" s="331" t="s">
        <v>71</v>
      </c>
    </row>
    <row r="22" spans="1:37" ht="63">
      <c r="A22" s="20" t="s">
        <v>78</v>
      </c>
      <c r="B22" s="480" t="s">
        <v>79</v>
      </c>
      <c r="C22" s="27" t="s">
        <v>70</v>
      </c>
      <c r="D22" s="331" t="s">
        <v>71</v>
      </c>
      <c r="E22" s="331" t="s">
        <v>71</v>
      </c>
      <c r="F22" s="331" t="s">
        <v>71</v>
      </c>
      <c r="G22" s="331" t="s">
        <v>71</v>
      </c>
      <c r="H22" s="331" t="s">
        <v>71</v>
      </c>
      <c r="I22" s="331" t="s">
        <v>71</v>
      </c>
      <c r="J22" s="331" t="s">
        <v>71</v>
      </c>
      <c r="K22" s="495">
        <f t="shared" si="0"/>
        <v>0</v>
      </c>
      <c r="L22" s="331">
        <v>0</v>
      </c>
      <c r="M22" s="331">
        <v>0</v>
      </c>
      <c r="N22" s="331">
        <v>0</v>
      </c>
      <c r="O22" s="331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f t="shared" si="3"/>
        <v>0</v>
      </c>
      <c r="W22" s="331" t="s">
        <v>71</v>
      </c>
      <c r="X22" s="331" t="s">
        <v>71</v>
      </c>
      <c r="Y22" s="19">
        <v>0</v>
      </c>
      <c r="Z22" s="19">
        <v>0</v>
      </c>
      <c r="AA22" s="331" t="s">
        <v>71</v>
      </c>
      <c r="AB22" s="331" t="s">
        <v>71</v>
      </c>
      <c r="AC22" s="19">
        <f t="shared" si="4"/>
        <v>0</v>
      </c>
      <c r="AD22" s="481">
        <f t="shared" si="4"/>
        <v>0</v>
      </c>
      <c r="AE22" s="19">
        <f t="shared" si="4"/>
        <v>0</v>
      </c>
      <c r="AF22" s="481">
        <f t="shared" si="4"/>
        <v>0</v>
      </c>
      <c r="AG22" s="19">
        <f t="shared" si="4"/>
        <v>0</v>
      </c>
      <c r="AH22" s="481">
        <f t="shared" si="4"/>
        <v>0</v>
      </c>
      <c r="AI22" s="19">
        <f t="shared" si="5"/>
        <v>0</v>
      </c>
      <c r="AJ22" s="481">
        <f t="shared" si="5"/>
        <v>0</v>
      </c>
      <c r="AK22" s="331" t="s">
        <v>71</v>
      </c>
    </row>
    <row r="23" spans="1:37" ht="31.5">
      <c r="A23" s="20" t="s">
        <v>80</v>
      </c>
      <c r="B23" s="480" t="s">
        <v>81</v>
      </c>
      <c r="C23" s="27" t="s">
        <v>70</v>
      </c>
      <c r="D23" s="331" t="s">
        <v>71</v>
      </c>
      <c r="E23" s="331">
        <f>E30</f>
        <v>2019</v>
      </c>
      <c r="F23" s="331">
        <f>F31</f>
        <v>2021</v>
      </c>
      <c r="G23" s="331">
        <f>F23</f>
        <v>2021</v>
      </c>
      <c r="H23" s="331" t="s">
        <v>71</v>
      </c>
      <c r="I23" s="331" t="s">
        <v>71</v>
      </c>
      <c r="J23" s="331" t="s">
        <v>71</v>
      </c>
      <c r="K23" s="495">
        <f t="shared" si="0"/>
        <v>37.381800695167222</v>
      </c>
      <c r="L23" s="19">
        <f>L29</f>
        <v>0.79633257044639982</v>
      </c>
      <c r="M23" s="19">
        <f t="shared" ref="M23:O23" si="6">M29</f>
        <v>1.8353119678400001</v>
      </c>
      <c r="N23" s="19">
        <f t="shared" si="6"/>
        <v>34.739192329200819</v>
      </c>
      <c r="O23" s="19">
        <f t="shared" si="6"/>
        <v>1.0963827679999998E-2</v>
      </c>
      <c r="P23" s="19">
        <v>37.381800695167222</v>
      </c>
      <c r="Q23" s="19">
        <v>0.79633257044639982</v>
      </c>
      <c r="R23" s="19">
        <v>1.8353119678400001</v>
      </c>
      <c r="S23" s="19">
        <v>34.739192329200819</v>
      </c>
      <c r="T23" s="19">
        <v>1.0963827679999998E-2</v>
      </c>
      <c r="U23" s="19">
        <f>U29</f>
        <v>32.866642451186443</v>
      </c>
      <c r="V23" s="19">
        <f t="shared" si="3"/>
        <v>37.381800695167222</v>
      </c>
      <c r="W23" s="331" t="s">
        <v>71</v>
      </c>
      <c r="X23" s="331" t="s">
        <v>71</v>
      </c>
      <c r="Y23" s="19">
        <v>32.866642451186443</v>
      </c>
      <c r="Z23" s="19">
        <v>37.381800695167222</v>
      </c>
      <c r="AA23" s="331" t="s">
        <v>71</v>
      </c>
      <c r="AB23" s="331" t="s">
        <v>71</v>
      </c>
      <c r="AC23" s="19">
        <f t="shared" si="4"/>
        <v>5.5839554978064001</v>
      </c>
      <c r="AD23" s="481">
        <f t="shared" si="4"/>
        <v>7.7400400000000005</v>
      </c>
      <c r="AE23" s="19">
        <f t="shared" si="4"/>
        <v>12.527625944097627</v>
      </c>
      <c r="AF23" s="481">
        <f t="shared" si="4"/>
        <v>11.468625944097626</v>
      </c>
      <c r="AG23" s="19">
        <f t="shared" si="4"/>
        <v>19.269572326395661</v>
      </c>
      <c r="AH23" s="481">
        <f t="shared" si="4"/>
        <v>18.169572326395659</v>
      </c>
      <c r="AI23" s="19">
        <f t="shared" si="5"/>
        <v>37.38115376829969</v>
      </c>
      <c r="AJ23" s="481">
        <f t="shared" si="5"/>
        <v>37.378238270493284</v>
      </c>
      <c r="AK23" s="331" t="s">
        <v>71</v>
      </c>
    </row>
    <row r="24" spans="1:37">
      <c r="A24" s="483" t="s">
        <v>82</v>
      </c>
      <c r="B24" s="484" t="s">
        <v>83</v>
      </c>
      <c r="C24" s="27" t="s">
        <v>70</v>
      </c>
      <c r="D24" s="331" t="s">
        <v>71</v>
      </c>
      <c r="E24" s="331">
        <f>E23</f>
        <v>2019</v>
      </c>
      <c r="F24" s="331">
        <f>F23</f>
        <v>2021</v>
      </c>
      <c r="G24" s="331">
        <f>F24</f>
        <v>2021</v>
      </c>
      <c r="H24" s="331" t="s">
        <v>71</v>
      </c>
      <c r="I24" s="331" t="s">
        <v>71</v>
      </c>
      <c r="J24" s="331" t="s">
        <v>71</v>
      </c>
      <c r="K24" s="495">
        <f t="shared" si="0"/>
        <v>37.381800695167222</v>
      </c>
      <c r="L24" s="19">
        <f>L25+L26+L27+L28+L29</f>
        <v>0.79633257044639982</v>
      </c>
      <c r="M24" s="19">
        <f t="shared" ref="M24:O24" si="7">M25+M26+M27+M28+M29</f>
        <v>1.8353119678400001</v>
      </c>
      <c r="N24" s="19">
        <f t="shared" si="7"/>
        <v>34.739192329200819</v>
      </c>
      <c r="O24" s="19">
        <f t="shared" si="7"/>
        <v>1.0963827679999998E-2</v>
      </c>
      <c r="P24" s="19">
        <v>37.381800695167222</v>
      </c>
      <c r="Q24" s="19">
        <v>0.79633257044639982</v>
      </c>
      <c r="R24" s="19">
        <v>1.8353119678400001</v>
      </c>
      <c r="S24" s="19">
        <v>34.739192329200819</v>
      </c>
      <c r="T24" s="19">
        <v>1.0963827679999998E-2</v>
      </c>
      <c r="U24" s="19">
        <f>U29</f>
        <v>32.866642451186443</v>
      </c>
      <c r="V24" s="19">
        <f t="shared" si="3"/>
        <v>37.381800695167222</v>
      </c>
      <c r="W24" s="331" t="s">
        <v>71</v>
      </c>
      <c r="X24" s="331" t="s">
        <v>71</v>
      </c>
      <c r="Y24" s="19">
        <v>32.866642451186443</v>
      </c>
      <c r="Z24" s="19">
        <v>37.381800695167222</v>
      </c>
      <c r="AA24" s="331" t="s">
        <v>71</v>
      </c>
      <c r="AB24" s="331" t="s">
        <v>71</v>
      </c>
      <c r="AC24" s="19">
        <f t="shared" ref="AC24:AH24" si="8">SUM(AC25:AC29)</f>
        <v>5.5839554978064001</v>
      </c>
      <c r="AD24" s="481">
        <f t="shared" si="8"/>
        <v>7.7400400000000005</v>
      </c>
      <c r="AE24" s="19">
        <f t="shared" si="8"/>
        <v>12.527625944097627</v>
      </c>
      <c r="AF24" s="481">
        <f t="shared" si="8"/>
        <v>11.468625944097626</v>
      </c>
      <c r="AG24" s="19">
        <f t="shared" si="8"/>
        <v>19.269572326395661</v>
      </c>
      <c r="AH24" s="481">
        <f t="shared" si="8"/>
        <v>18.169572326395659</v>
      </c>
      <c r="AI24" s="19">
        <f t="shared" si="5"/>
        <v>37.38115376829969</v>
      </c>
      <c r="AJ24" s="481">
        <f t="shared" si="5"/>
        <v>37.378238270493284</v>
      </c>
      <c r="AK24" s="331" t="s">
        <v>71</v>
      </c>
    </row>
    <row r="25" spans="1:37">
      <c r="A25" s="20" t="s">
        <v>84</v>
      </c>
      <c r="B25" s="480" t="s">
        <v>73</v>
      </c>
      <c r="C25" s="27" t="s">
        <v>70</v>
      </c>
      <c r="D25" s="331" t="s">
        <v>71</v>
      </c>
      <c r="E25" s="331"/>
      <c r="F25" s="331"/>
      <c r="G25" s="331" t="s">
        <v>71</v>
      </c>
      <c r="H25" s="331" t="s">
        <v>71</v>
      </c>
      <c r="I25" s="331" t="s">
        <v>71</v>
      </c>
      <c r="J25" s="331" t="s">
        <v>71</v>
      </c>
      <c r="K25" s="495">
        <f t="shared" si="0"/>
        <v>0</v>
      </c>
      <c r="L25" s="331">
        <v>0</v>
      </c>
      <c r="M25" s="331">
        <v>0</v>
      </c>
      <c r="N25" s="331">
        <v>0</v>
      </c>
      <c r="O25" s="331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f t="shared" si="3"/>
        <v>0</v>
      </c>
      <c r="W25" s="331" t="s">
        <v>71</v>
      </c>
      <c r="X25" s="331" t="s">
        <v>71</v>
      </c>
      <c r="Y25" s="19">
        <v>0</v>
      </c>
      <c r="Z25" s="19">
        <v>0</v>
      </c>
      <c r="AA25" s="331" t="s">
        <v>71</v>
      </c>
      <c r="AB25" s="331" t="s">
        <v>71</v>
      </c>
      <c r="AC25" s="331">
        <v>0</v>
      </c>
      <c r="AD25" s="482">
        <v>0</v>
      </c>
      <c r="AE25" s="331">
        <v>0</v>
      </c>
      <c r="AF25" s="482">
        <v>0</v>
      </c>
      <c r="AG25" s="331">
        <v>0</v>
      </c>
      <c r="AH25" s="482">
        <v>0</v>
      </c>
      <c r="AI25" s="19">
        <f t="shared" si="5"/>
        <v>0</v>
      </c>
      <c r="AJ25" s="481">
        <f t="shared" si="5"/>
        <v>0</v>
      </c>
      <c r="AK25" s="331" t="s">
        <v>71</v>
      </c>
    </row>
    <row r="26" spans="1:37" ht="63">
      <c r="A26" s="20" t="s">
        <v>85</v>
      </c>
      <c r="B26" s="480" t="s">
        <v>75</v>
      </c>
      <c r="C26" s="27" t="s">
        <v>70</v>
      </c>
      <c r="D26" s="331" t="s">
        <v>71</v>
      </c>
      <c r="E26" s="331" t="s">
        <v>71</v>
      </c>
      <c r="F26" s="331" t="s">
        <v>71</v>
      </c>
      <c r="G26" s="331" t="s">
        <v>71</v>
      </c>
      <c r="H26" s="331" t="s">
        <v>71</v>
      </c>
      <c r="I26" s="331" t="s">
        <v>71</v>
      </c>
      <c r="J26" s="331" t="s">
        <v>71</v>
      </c>
      <c r="K26" s="495">
        <f t="shared" si="0"/>
        <v>0</v>
      </c>
      <c r="L26" s="331">
        <v>0</v>
      </c>
      <c r="M26" s="331">
        <v>0</v>
      </c>
      <c r="N26" s="331">
        <v>0</v>
      </c>
      <c r="O26" s="331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f t="shared" si="3"/>
        <v>0</v>
      </c>
      <c r="W26" s="331" t="s">
        <v>71</v>
      </c>
      <c r="X26" s="331" t="s">
        <v>71</v>
      </c>
      <c r="Y26" s="19">
        <v>0</v>
      </c>
      <c r="Z26" s="19">
        <v>0</v>
      </c>
      <c r="AA26" s="331" t="s">
        <v>71</v>
      </c>
      <c r="AB26" s="331" t="s">
        <v>71</v>
      </c>
      <c r="AC26" s="331">
        <v>0</v>
      </c>
      <c r="AD26" s="482">
        <v>0</v>
      </c>
      <c r="AE26" s="331">
        <v>0</v>
      </c>
      <c r="AF26" s="482">
        <v>0</v>
      </c>
      <c r="AG26" s="331">
        <v>0</v>
      </c>
      <c r="AH26" s="482">
        <v>0</v>
      </c>
      <c r="AI26" s="19">
        <f t="shared" si="5"/>
        <v>0</v>
      </c>
      <c r="AJ26" s="481">
        <f t="shared" si="5"/>
        <v>0</v>
      </c>
      <c r="AK26" s="331" t="s">
        <v>71</v>
      </c>
    </row>
    <row r="27" spans="1:37" ht="31.5">
      <c r="A27" s="20" t="s">
        <v>86</v>
      </c>
      <c r="B27" s="480" t="s">
        <v>77</v>
      </c>
      <c r="C27" s="27" t="s">
        <v>70</v>
      </c>
      <c r="D27" s="331" t="s">
        <v>71</v>
      </c>
      <c r="E27" s="331" t="s">
        <v>71</v>
      </c>
      <c r="F27" s="331" t="s">
        <v>71</v>
      </c>
      <c r="G27" s="331" t="s">
        <v>71</v>
      </c>
      <c r="H27" s="331" t="s">
        <v>71</v>
      </c>
      <c r="I27" s="331" t="s">
        <v>71</v>
      </c>
      <c r="J27" s="331" t="s">
        <v>71</v>
      </c>
      <c r="K27" s="495">
        <f t="shared" si="0"/>
        <v>0</v>
      </c>
      <c r="L27" s="331">
        <v>0</v>
      </c>
      <c r="M27" s="331">
        <v>0</v>
      </c>
      <c r="N27" s="331">
        <v>0</v>
      </c>
      <c r="O27" s="331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f t="shared" si="3"/>
        <v>0</v>
      </c>
      <c r="W27" s="331" t="s">
        <v>71</v>
      </c>
      <c r="X27" s="331" t="s">
        <v>71</v>
      </c>
      <c r="Y27" s="19">
        <v>0</v>
      </c>
      <c r="Z27" s="19">
        <v>0</v>
      </c>
      <c r="AA27" s="331" t="s">
        <v>71</v>
      </c>
      <c r="AB27" s="331" t="s">
        <v>71</v>
      </c>
      <c r="AC27" s="331">
        <v>0</v>
      </c>
      <c r="AD27" s="482">
        <v>0</v>
      </c>
      <c r="AE27" s="331">
        <v>0</v>
      </c>
      <c r="AF27" s="482">
        <v>0</v>
      </c>
      <c r="AG27" s="331">
        <v>0</v>
      </c>
      <c r="AH27" s="482">
        <v>0</v>
      </c>
      <c r="AI27" s="19">
        <f t="shared" si="5"/>
        <v>0</v>
      </c>
      <c r="AJ27" s="481">
        <f t="shared" si="5"/>
        <v>0</v>
      </c>
      <c r="AK27" s="331" t="s">
        <v>71</v>
      </c>
    </row>
    <row r="28" spans="1:37" ht="63">
      <c r="A28" s="20" t="s">
        <v>87</v>
      </c>
      <c r="B28" s="480" t="s">
        <v>79</v>
      </c>
      <c r="C28" s="27" t="s">
        <v>70</v>
      </c>
      <c r="D28" s="331" t="s">
        <v>71</v>
      </c>
      <c r="E28" s="331" t="s">
        <v>71</v>
      </c>
      <c r="F28" s="331" t="s">
        <v>71</v>
      </c>
      <c r="G28" s="331" t="s">
        <v>71</v>
      </c>
      <c r="H28" s="331" t="s">
        <v>71</v>
      </c>
      <c r="I28" s="331" t="s">
        <v>71</v>
      </c>
      <c r="J28" s="331" t="s">
        <v>71</v>
      </c>
      <c r="K28" s="495">
        <f t="shared" si="0"/>
        <v>0</v>
      </c>
      <c r="L28" s="331">
        <v>0</v>
      </c>
      <c r="M28" s="331">
        <v>0</v>
      </c>
      <c r="N28" s="331">
        <v>0</v>
      </c>
      <c r="O28" s="331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f t="shared" si="3"/>
        <v>0</v>
      </c>
      <c r="W28" s="331" t="s">
        <v>71</v>
      </c>
      <c r="X28" s="331" t="s">
        <v>71</v>
      </c>
      <c r="Y28" s="19">
        <v>0</v>
      </c>
      <c r="Z28" s="19">
        <v>0</v>
      </c>
      <c r="AA28" s="331" t="s">
        <v>71</v>
      </c>
      <c r="AB28" s="331" t="s">
        <v>71</v>
      </c>
      <c r="AC28" s="331">
        <v>0</v>
      </c>
      <c r="AD28" s="482">
        <v>0</v>
      </c>
      <c r="AE28" s="331">
        <v>0</v>
      </c>
      <c r="AF28" s="482">
        <v>0</v>
      </c>
      <c r="AG28" s="331">
        <v>0</v>
      </c>
      <c r="AH28" s="482">
        <v>0</v>
      </c>
      <c r="AI28" s="19">
        <f t="shared" si="5"/>
        <v>0</v>
      </c>
      <c r="AJ28" s="481">
        <f t="shared" si="5"/>
        <v>0</v>
      </c>
      <c r="AK28" s="331" t="s">
        <v>71</v>
      </c>
    </row>
    <row r="29" spans="1:37" ht="31.5">
      <c r="A29" s="20" t="s">
        <v>88</v>
      </c>
      <c r="B29" s="480" t="s">
        <v>81</v>
      </c>
      <c r="C29" s="27" t="s">
        <v>70</v>
      </c>
      <c r="D29" s="331" t="s">
        <v>71</v>
      </c>
      <c r="E29" s="331" t="s">
        <v>71</v>
      </c>
      <c r="F29" s="331" t="s">
        <v>71</v>
      </c>
      <c r="G29" s="331" t="s">
        <v>71</v>
      </c>
      <c r="H29" s="331" t="s">
        <v>71</v>
      </c>
      <c r="I29" s="331" t="s">
        <v>71</v>
      </c>
      <c r="J29" s="331" t="s">
        <v>71</v>
      </c>
      <c r="K29" s="495">
        <f t="shared" si="0"/>
        <v>37.381800695167222</v>
      </c>
      <c r="L29" s="19">
        <f>SUM(L30:L32)</f>
        <v>0.79633257044639982</v>
      </c>
      <c r="M29" s="19">
        <f>SUM(M30:M32)</f>
        <v>1.8353119678400001</v>
      </c>
      <c r="N29" s="19">
        <f>SUM(N30:N32)</f>
        <v>34.739192329200819</v>
      </c>
      <c r="O29" s="19">
        <f>SUM(O30:O32)</f>
        <v>1.0963827679999998E-2</v>
      </c>
      <c r="P29" s="19">
        <v>37.381800695167222</v>
      </c>
      <c r="Q29" s="19">
        <v>0.79633257044639982</v>
      </c>
      <c r="R29" s="19">
        <v>1.8353119678400001</v>
      </c>
      <c r="S29" s="19">
        <v>34.739192329200819</v>
      </c>
      <c r="T29" s="19">
        <v>1.0963827679999998E-2</v>
      </c>
      <c r="U29" s="19">
        <f>SUM(U30:U32)</f>
        <v>32.866642451186443</v>
      </c>
      <c r="V29" s="19">
        <f t="shared" si="3"/>
        <v>37.381800695167222</v>
      </c>
      <c r="W29" s="331" t="s">
        <v>71</v>
      </c>
      <c r="X29" s="331" t="s">
        <v>71</v>
      </c>
      <c r="Y29" s="19">
        <v>32.866642451186443</v>
      </c>
      <c r="Z29" s="19">
        <v>37.381800695167222</v>
      </c>
      <c r="AA29" s="331" t="s">
        <v>71</v>
      </c>
      <c r="AB29" s="331" t="s">
        <v>71</v>
      </c>
      <c r="AC29" s="19">
        <f>SUM(AC30:AC32)</f>
        <v>5.5839554978064001</v>
      </c>
      <c r="AD29" s="481">
        <f>AD30+AD31+AD32</f>
        <v>7.7400400000000005</v>
      </c>
      <c r="AE29" s="19">
        <f>SUM(AE30:AE32)</f>
        <v>12.527625944097627</v>
      </c>
      <c r="AF29" s="481">
        <f t="shared" ref="AF29:AI29" si="9">SUM(AF30:AF32)</f>
        <v>11.468625944097626</v>
      </c>
      <c r="AG29" s="19">
        <f t="shared" si="9"/>
        <v>19.269572326395661</v>
      </c>
      <c r="AH29" s="481">
        <f t="shared" si="9"/>
        <v>18.169572326395659</v>
      </c>
      <c r="AI29" s="19">
        <f t="shared" si="9"/>
        <v>37.38115376829969</v>
      </c>
      <c r="AJ29" s="481">
        <f t="shared" si="5"/>
        <v>37.378238270493284</v>
      </c>
      <c r="AK29" s="331" t="s">
        <v>71</v>
      </c>
    </row>
    <row r="30" spans="1:37" ht="45">
      <c r="A30" s="20" t="s">
        <v>89</v>
      </c>
      <c r="B30" s="487" t="s">
        <v>90</v>
      </c>
      <c r="C30" s="27" t="s">
        <v>91</v>
      </c>
      <c r="D30" s="331" t="s">
        <v>71</v>
      </c>
      <c r="E30" s="331">
        <v>2019</v>
      </c>
      <c r="F30" s="331">
        <v>2019</v>
      </c>
      <c r="G30" s="331" t="s">
        <v>71</v>
      </c>
      <c r="H30" s="331" t="s">
        <v>71</v>
      </c>
      <c r="I30" s="331" t="s">
        <v>71</v>
      </c>
      <c r="J30" s="331" t="s">
        <v>71</v>
      </c>
      <c r="K30" s="495">
        <f>SUM(L30:O30)</f>
        <v>5.5839554978063992</v>
      </c>
      <c r="L30" s="495">
        <v>0.79633257044639982</v>
      </c>
      <c r="M30" s="495">
        <v>1.8353119678400001</v>
      </c>
      <c r="N30" s="495">
        <v>2.9413471318399993</v>
      </c>
      <c r="O30" s="495">
        <v>1.0963827679999998E-2</v>
      </c>
      <c r="P30" s="19">
        <v>5.5839554978063992</v>
      </c>
      <c r="Q30" s="19">
        <v>0.79633257044639982</v>
      </c>
      <c r="R30" s="19">
        <v>1.8353119678400001</v>
      </c>
      <c r="S30" s="19">
        <v>2.9413471318399993</v>
      </c>
      <c r="T30" s="19">
        <v>1.0963827679999998E-2</v>
      </c>
      <c r="U30" s="19">
        <v>5.1776161799999993</v>
      </c>
      <c r="V30" s="19">
        <f t="shared" si="3"/>
        <v>5.5839554978063992</v>
      </c>
      <c r="W30" s="331" t="s">
        <v>71</v>
      </c>
      <c r="X30" s="331" t="s">
        <v>71</v>
      </c>
      <c r="Y30" s="19">
        <v>5.1776161799999993</v>
      </c>
      <c r="Z30" s="19">
        <v>5.5839554978063992</v>
      </c>
      <c r="AA30" s="331" t="s">
        <v>71</v>
      </c>
      <c r="AB30" s="331" t="s">
        <v>71</v>
      </c>
      <c r="AC30" s="19">
        <f>5583955.4978064/1000000</f>
        <v>5.5839554978064001</v>
      </c>
      <c r="AD30" s="482">
        <v>5.58</v>
      </c>
      <c r="AE30" s="19">
        <v>0</v>
      </c>
      <c r="AF30" s="19">
        <f>AE30</f>
        <v>0</v>
      </c>
      <c r="AG30" s="19">
        <v>0</v>
      </c>
      <c r="AH30" s="19">
        <f>AG30</f>
        <v>0</v>
      </c>
      <c r="AI30" s="19">
        <f t="shared" si="5"/>
        <v>5.5839554978064001</v>
      </c>
      <c r="AJ30" s="481">
        <f t="shared" si="5"/>
        <v>5.58</v>
      </c>
      <c r="AK30" s="331" t="s">
        <v>71</v>
      </c>
    </row>
    <row r="31" spans="1:37" ht="60">
      <c r="A31" s="20" t="s">
        <v>92</v>
      </c>
      <c r="B31" s="21" t="s">
        <v>93</v>
      </c>
      <c r="C31" s="27" t="s">
        <v>94</v>
      </c>
      <c r="D31" s="331" t="s">
        <v>71</v>
      </c>
      <c r="E31" s="482">
        <v>2019</v>
      </c>
      <c r="F31" s="331">
        <v>2021</v>
      </c>
      <c r="G31" s="331">
        <v>2021</v>
      </c>
      <c r="H31" s="331" t="s">
        <v>71</v>
      </c>
      <c r="I31" s="331" t="s">
        <v>71</v>
      </c>
      <c r="J31" s="331" t="s">
        <v>71</v>
      </c>
      <c r="K31" s="495">
        <f t="shared" ref="K31:K32" si="10">SUM(L31:O31)</f>
        <v>22.190646926867526</v>
      </c>
      <c r="L31" s="331">
        <v>0</v>
      </c>
      <c r="M31" s="331">
        <v>0</v>
      </c>
      <c r="N31" s="19">
        <v>22.190646926867526</v>
      </c>
      <c r="O31" s="331">
        <v>0</v>
      </c>
      <c r="P31" s="19">
        <v>22.190646926867526</v>
      </c>
      <c r="Q31" s="19">
        <v>0</v>
      </c>
      <c r="R31" s="19">
        <v>0</v>
      </c>
      <c r="S31" s="19">
        <v>22.190646926867526</v>
      </c>
      <c r="T31" s="19">
        <v>0</v>
      </c>
      <c r="U31" s="19">
        <v>19.148228813559324</v>
      </c>
      <c r="V31" s="19">
        <f t="shared" si="3"/>
        <v>22.190646926867526</v>
      </c>
      <c r="W31" s="331" t="s">
        <v>71</v>
      </c>
      <c r="X31" s="331" t="s">
        <v>71</v>
      </c>
      <c r="Y31" s="19">
        <v>19.148228813559324</v>
      </c>
      <c r="Z31" s="19">
        <v>22.190646926867526</v>
      </c>
      <c r="AA31" s="331" t="s">
        <v>71</v>
      </c>
      <c r="AB31" s="331" t="s">
        <v>71</v>
      </c>
      <c r="AC31" s="496">
        <v>0</v>
      </c>
      <c r="AD31" s="491">
        <v>2.16004</v>
      </c>
      <c r="AE31" s="485">
        <v>3.64</v>
      </c>
      <c r="AF31" s="481">
        <v>2.581</v>
      </c>
      <c r="AG31" s="485">
        <v>18.55</v>
      </c>
      <c r="AH31" s="481">
        <v>17.45</v>
      </c>
      <c r="AI31" s="19">
        <f>AC31+AE31+AG31</f>
        <v>22.19</v>
      </c>
      <c r="AJ31" s="481">
        <f t="shared" si="5"/>
        <v>22.191040000000001</v>
      </c>
      <c r="AK31" s="324" t="s">
        <v>1156</v>
      </c>
    </row>
    <row r="32" spans="1:37" ht="75">
      <c r="A32" s="20" t="s">
        <v>95</v>
      </c>
      <c r="B32" s="487" t="s">
        <v>96</v>
      </c>
      <c r="C32" s="27" t="s">
        <v>97</v>
      </c>
      <c r="D32" s="331" t="s">
        <v>71</v>
      </c>
      <c r="E32" s="331">
        <v>2020</v>
      </c>
      <c r="F32" s="331">
        <v>2021</v>
      </c>
      <c r="G32" s="331" t="s">
        <v>71</v>
      </c>
      <c r="H32" s="331" t="s">
        <v>71</v>
      </c>
      <c r="I32" s="331" t="s">
        <v>71</v>
      </c>
      <c r="J32" s="331" t="s">
        <v>71</v>
      </c>
      <c r="K32" s="495">
        <f t="shared" si="10"/>
        <v>9.6071982704932886</v>
      </c>
      <c r="L32" s="331">
        <v>0</v>
      </c>
      <c r="M32" s="331">
        <v>0</v>
      </c>
      <c r="N32" s="19">
        <v>9.6071982704932886</v>
      </c>
      <c r="O32" s="331">
        <v>0</v>
      </c>
      <c r="P32" s="19">
        <v>9.6071982704932886</v>
      </c>
      <c r="Q32" s="19">
        <v>0</v>
      </c>
      <c r="R32" s="19">
        <v>0</v>
      </c>
      <c r="S32" s="19">
        <v>9.6071982704932886</v>
      </c>
      <c r="T32" s="19">
        <v>0</v>
      </c>
      <c r="U32" s="19">
        <v>8.5407974576271197</v>
      </c>
      <c r="V32" s="19">
        <f t="shared" si="3"/>
        <v>9.6071982704932886</v>
      </c>
      <c r="W32" s="331" t="s">
        <v>71</v>
      </c>
      <c r="X32" s="331" t="s">
        <v>71</v>
      </c>
      <c r="Y32" s="19">
        <v>8.5407974576271197</v>
      </c>
      <c r="Z32" s="19">
        <v>9.6071982704932886</v>
      </c>
      <c r="AA32" s="331" t="s">
        <v>71</v>
      </c>
      <c r="AB32" s="331" t="s">
        <v>71</v>
      </c>
      <c r="AC32" s="28">
        <v>0</v>
      </c>
      <c r="AD32" s="482">
        <v>0</v>
      </c>
      <c r="AE32" s="19">
        <v>8.8876259440976266</v>
      </c>
      <c r="AF32" s="19">
        <f>AE32</f>
        <v>8.8876259440976266</v>
      </c>
      <c r="AG32" s="19">
        <v>0.71957232639566115</v>
      </c>
      <c r="AH32" s="19">
        <f>AG32</f>
        <v>0.71957232639566115</v>
      </c>
      <c r="AI32" s="19">
        <f t="shared" si="5"/>
        <v>9.6071982704932886</v>
      </c>
      <c r="AJ32" s="481">
        <f t="shared" si="5"/>
        <v>9.6071982704932886</v>
      </c>
      <c r="AK32" s="331" t="s">
        <v>71</v>
      </c>
    </row>
    <row r="33" spans="2:28">
      <c r="B33" s="1"/>
      <c r="U33" s="29"/>
      <c r="V33" s="29"/>
    </row>
    <row r="34" spans="2:28">
      <c r="B34" s="1"/>
    </row>
    <row r="35" spans="2:28">
      <c r="B35" s="1"/>
    </row>
    <row r="36" spans="2:28">
      <c r="B36" s="1"/>
    </row>
    <row r="37" spans="2:28">
      <c r="B37" s="1"/>
      <c r="AB37" s="2"/>
    </row>
    <row r="38" spans="2:28">
      <c r="B38" s="1"/>
      <c r="AB38" s="2"/>
    </row>
    <row r="39" spans="2:28">
      <c r="B39" s="1"/>
      <c r="AB39" s="2"/>
    </row>
    <row r="40" spans="2:28">
      <c r="B40" s="1"/>
      <c r="AB40" s="2"/>
    </row>
  </sheetData>
  <mergeCells count="30">
    <mergeCell ref="AK14:AK16"/>
    <mergeCell ref="K15:O15"/>
    <mergeCell ref="P15:T15"/>
    <mergeCell ref="U15:V15"/>
    <mergeCell ref="W15:X15"/>
    <mergeCell ref="Y15:Z15"/>
    <mergeCell ref="AC15:AD15"/>
    <mergeCell ref="AE15:AF15"/>
    <mergeCell ref="AG15:AH15"/>
    <mergeCell ref="AI15:AI16"/>
    <mergeCell ref="AJ15:AJ16"/>
    <mergeCell ref="A12:AK12"/>
    <mergeCell ref="A13:AJ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U14:Z14"/>
    <mergeCell ref="AA14:AB15"/>
    <mergeCell ref="AC14:AJ14"/>
    <mergeCell ref="A11:AK11"/>
    <mergeCell ref="A9:AK9"/>
    <mergeCell ref="A4:AK4"/>
    <mergeCell ref="A6:AK6"/>
    <mergeCell ref="A7:AK7"/>
  </mergeCells>
  <printOptions horizontalCentered="1" verticalCentered="1"/>
  <pageMargins left="0.78740157480314965" right="0.39370078740157483" top="0.39370078740157483" bottom="0.39370078740157483" header="0.27559055118110237" footer="0.27559055118110237"/>
  <pageSetup paperSize="9" scale="43" fitToWidth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B34"/>
  <sheetViews>
    <sheetView zoomScale="75" zoomScaleNormal="75" workbookViewId="0">
      <selection activeCell="A13" sqref="A13:BM13"/>
    </sheetView>
  </sheetViews>
  <sheetFormatPr defaultRowHeight="15.75"/>
  <cols>
    <col min="1" max="1" width="9.140625" style="1" customWidth="1"/>
    <col min="2" max="2" width="30.85546875" style="1" customWidth="1"/>
    <col min="3" max="3" width="15" style="1" customWidth="1"/>
    <col min="4" max="4" width="7" style="1" customWidth="1"/>
    <col min="5" max="17" width="4.7109375" style="1" customWidth="1"/>
    <col min="18" max="18" width="6.5703125" style="1" customWidth="1"/>
    <col min="19" max="19" width="6.42578125" style="1" customWidth="1"/>
    <col min="20" max="22" width="4.7109375" style="1" customWidth="1"/>
    <col min="23" max="23" width="6.85546875" style="1" customWidth="1"/>
    <col min="24" max="29" width="4.7109375" style="1" customWidth="1"/>
    <col min="30" max="30" width="6" style="1" customWidth="1"/>
    <col min="31" max="31" width="6.28515625" style="1" customWidth="1"/>
    <col min="32" max="34" width="4.7109375" style="1" customWidth="1"/>
    <col min="35" max="35" width="6.5703125" style="31" customWidth="1"/>
    <col min="36" max="36" width="4.7109375" style="1" customWidth="1"/>
    <col min="37" max="37" width="7.28515625" style="1" customWidth="1"/>
    <col min="38" max="41" width="4.7109375" style="1" customWidth="1"/>
    <col min="42" max="42" width="6.42578125" style="1" customWidth="1"/>
    <col min="43" max="43" width="6.28515625" style="1" customWidth="1"/>
    <col min="44" max="46" width="4.7109375" style="1" customWidth="1"/>
    <col min="47" max="47" width="7.140625" style="1" customWidth="1"/>
    <col min="48" max="48" width="4.7109375" style="1" customWidth="1"/>
    <col min="49" max="49" width="6.28515625" style="1" customWidth="1"/>
    <col min="50" max="53" width="4.7109375" style="1" customWidth="1"/>
    <col min="54" max="54" width="6.5703125" style="1" customWidth="1"/>
    <col min="55" max="55" width="8.140625" style="32" customWidth="1"/>
    <col min="56" max="58" width="4.7109375" style="1" customWidth="1"/>
    <col min="59" max="59" width="7.140625" style="32" customWidth="1"/>
    <col min="60" max="60" width="4.7109375" style="1" customWidth="1"/>
    <col min="61" max="61" width="8.85546875" style="1" customWidth="1"/>
    <col min="62" max="65" width="4.7109375" style="1" customWidth="1"/>
    <col min="66" max="66" width="19" style="1" customWidth="1"/>
    <col min="67" max="67" width="4.7109375" style="1" customWidth="1"/>
    <col min="68" max="68" width="4.28515625" style="1" customWidth="1"/>
    <col min="69" max="69" width="4.42578125" style="1" customWidth="1"/>
    <col min="70" max="70" width="5.140625" style="1" customWidth="1"/>
    <col min="71" max="71" width="5.7109375" style="1" customWidth="1"/>
    <col min="72" max="72" width="6.28515625" style="1" customWidth="1"/>
    <col min="73" max="73" width="6.5703125" style="1" customWidth="1"/>
    <col min="74" max="74" width="6.28515625" style="1" customWidth="1"/>
    <col min="75" max="76" width="5.7109375" style="1" customWidth="1"/>
    <col min="77" max="77" width="14.7109375" style="1" customWidth="1"/>
    <col min="78" max="87" width="5.7109375" style="1" customWidth="1"/>
    <col min="88" max="256" width="9.140625" style="1"/>
    <col min="257" max="257" width="13.28515625" style="1" customWidth="1"/>
    <col min="258" max="258" width="36" style="1" customWidth="1"/>
    <col min="259" max="259" width="15.85546875" style="1" customWidth="1"/>
    <col min="260" max="260" width="20.140625" style="1" customWidth="1"/>
    <col min="261" max="261" width="25.140625" style="1" customWidth="1"/>
    <col min="262" max="262" width="20.42578125" style="1" customWidth="1"/>
    <col min="263" max="263" width="10.5703125" style="1" bestFit="1" customWidth="1"/>
    <col min="264" max="264" width="6.5703125" style="1" bestFit="1" customWidth="1"/>
    <col min="265" max="265" width="12.140625" style="1" customWidth="1"/>
    <col min="266" max="267" width="6.5703125" style="1" bestFit="1" customWidth="1"/>
    <col min="268" max="268" width="19.7109375" style="1" customWidth="1"/>
    <col min="269" max="269" width="10.5703125" style="1" bestFit="1" customWidth="1"/>
    <col min="270" max="270" width="6.5703125" style="1" bestFit="1" customWidth="1"/>
    <col min="271" max="271" width="11.140625" style="1" customWidth="1"/>
    <col min="272" max="273" width="6.5703125" style="1" bestFit="1" customWidth="1"/>
    <col min="274" max="274" width="22.85546875" style="1" customWidth="1"/>
    <col min="275" max="275" width="10" style="1" customWidth="1"/>
    <col min="276" max="276" width="6.85546875" style="1" customWidth="1"/>
    <col min="277" max="277" width="13.28515625" style="1" customWidth="1"/>
    <col min="278" max="279" width="6.85546875" style="1" customWidth="1"/>
    <col min="280" max="280" width="20.140625" style="1" customWidth="1"/>
    <col min="281" max="281" width="8.5703125" style="1" customWidth="1"/>
    <col min="282" max="282" width="6.85546875" style="1" customWidth="1"/>
    <col min="283" max="283" width="10.7109375" style="1" customWidth="1"/>
    <col min="284" max="285" width="6.85546875" style="1" customWidth="1"/>
    <col min="286" max="286" width="20.85546875" style="1" customWidth="1"/>
    <col min="287" max="287" width="7.85546875" style="1" customWidth="1"/>
    <col min="288" max="288" width="6.85546875" style="1" customWidth="1"/>
    <col min="289" max="289" width="12.140625" style="1" customWidth="1"/>
    <col min="290" max="291" width="6.85546875" style="1" customWidth="1"/>
    <col min="292" max="292" width="19.42578125" style="1" customWidth="1"/>
    <col min="293" max="294" width="6.85546875" style="1" customWidth="1"/>
    <col min="295" max="295" width="10" style="1" customWidth="1"/>
    <col min="296" max="297" width="6.85546875" style="1" customWidth="1"/>
    <col min="298" max="298" width="20.42578125" style="1" customWidth="1"/>
    <col min="299" max="299" width="7.85546875" style="1" customWidth="1"/>
    <col min="300" max="300" width="6.85546875" style="1" customWidth="1"/>
    <col min="301" max="301" width="10" style="1" customWidth="1"/>
    <col min="302" max="303" width="6.85546875" style="1" customWidth="1"/>
    <col min="304" max="304" width="22" style="1" customWidth="1"/>
    <col min="305" max="306" width="6.85546875" style="1" customWidth="1"/>
    <col min="307" max="307" width="10.140625" style="1" customWidth="1"/>
    <col min="308" max="309" width="6.85546875" style="1" customWidth="1"/>
    <col min="310" max="310" width="21.42578125" style="1" customWidth="1"/>
    <col min="311" max="311" width="8" style="1" customWidth="1"/>
    <col min="312" max="312" width="6.85546875" style="1" customWidth="1"/>
    <col min="313" max="313" width="11.5703125" style="1" customWidth="1"/>
    <col min="314" max="315" width="6.85546875" style="1" customWidth="1"/>
    <col min="316" max="316" width="20" style="1" customWidth="1"/>
    <col min="317" max="317" width="8.28515625" style="1" customWidth="1"/>
    <col min="318" max="318" width="6.85546875" style="1" customWidth="1"/>
    <col min="319" max="319" width="10.85546875" style="1" customWidth="1"/>
    <col min="320" max="320" width="6.85546875" style="1" customWidth="1"/>
    <col min="321" max="321" width="7.85546875" style="1" customWidth="1"/>
    <col min="322" max="322" width="19" style="1" customWidth="1"/>
    <col min="323" max="323" width="4.7109375" style="1" customWidth="1"/>
    <col min="324" max="324" width="4.28515625" style="1" customWidth="1"/>
    <col min="325" max="325" width="4.42578125" style="1" customWidth="1"/>
    <col min="326" max="326" width="5.140625" style="1" customWidth="1"/>
    <col min="327" max="327" width="5.7109375" style="1" customWidth="1"/>
    <col min="328" max="328" width="6.28515625" style="1" customWidth="1"/>
    <col min="329" max="329" width="6.5703125" style="1" customWidth="1"/>
    <col min="330" max="330" width="6.28515625" style="1" customWidth="1"/>
    <col min="331" max="332" width="5.7109375" style="1" customWidth="1"/>
    <col min="333" max="333" width="14.7109375" style="1" customWidth="1"/>
    <col min="334" max="343" width="5.7109375" style="1" customWidth="1"/>
    <col min="344" max="512" width="9.140625" style="1"/>
    <col min="513" max="513" width="13.28515625" style="1" customWidth="1"/>
    <col min="514" max="514" width="36" style="1" customWidth="1"/>
    <col min="515" max="515" width="15.85546875" style="1" customWidth="1"/>
    <col min="516" max="516" width="20.140625" style="1" customWidth="1"/>
    <col min="517" max="517" width="25.140625" style="1" customWidth="1"/>
    <col min="518" max="518" width="20.42578125" style="1" customWidth="1"/>
    <col min="519" max="519" width="10.5703125" style="1" bestFit="1" customWidth="1"/>
    <col min="520" max="520" width="6.5703125" style="1" bestFit="1" customWidth="1"/>
    <col min="521" max="521" width="12.140625" style="1" customWidth="1"/>
    <col min="522" max="523" width="6.5703125" style="1" bestFit="1" customWidth="1"/>
    <col min="524" max="524" width="19.7109375" style="1" customWidth="1"/>
    <col min="525" max="525" width="10.5703125" style="1" bestFit="1" customWidth="1"/>
    <col min="526" max="526" width="6.5703125" style="1" bestFit="1" customWidth="1"/>
    <col min="527" max="527" width="11.140625" style="1" customWidth="1"/>
    <col min="528" max="529" width="6.5703125" style="1" bestFit="1" customWidth="1"/>
    <col min="530" max="530" width="22.85546875" style="1" customWidth="1"/>
    <col min="531" max="531" width="10" style="1" customWidth="1"/>
    <col min="532" max="532" width="6.85546875" style="1" customWidth="1"/>
    <col min="533" max="533" width="13.28515625" style="1" customWidth="1"/>
    <col min="534" max="535" width="6.85546875" style="1" customWidth="1"/>
    <col min="536" max="536" width="20.140625" style="1" customWidth="1"/>
    <col min="537" max="537" width="8.5703125" style="1" customWidth="1"/>
    <col min="538" max="538" width="6.85546875" style="1" customWidth="1"/>
    <col min="539" max="539" width="10.7109375" style="1" customWidth="1"/>
    <col min="540" max="541" width="6.85546875" style="1" customWidth="1"/>
    <col min="542" max="542" width="20.85546875" style="1" customWidth="1"/>
    <col min="543" max="543" width="7.85546875" style="1" customWidth="1"/>
    <col min="544" max="544" width="6.85546875" style="1" customWidth="1"/>
    <col min="545" max="545" width="12.140625" style="1" customWidth="1"/>
    <col min="546" max="547" width="6.85546875" style="1" customWidth="1"/>
    <col min="548" max="548" width="19.42578125" style="1" customWidth="1"/>
    <col min="549" max="550" width="6.85546875" style="1" customWidth="1"/>
    <col min="551" max="551" width="10" style="1" customWidth="1"/>
    <col min="552" max="553" width="6.85546875" style="1" customWidth="1"/>
    <col min="554" max="554" width="20.42578125" style="1" customWidth="1"/>
    <col min="555" max="555" width="7.85546875" style="1" customWidth="1"/>
    <col min="556" max="556" width="6.85546875" style="1" customWidth="1"/>
    <col min="557" max="557" width="10" style="1" customWidth="1"/>
    <col min="558" max="559" width="6.85546875" style="1" customWidth="1"/>
    <col min="560" max="560" width="22" style="1" customWidth="1"/>
    <col min="561" max="562" width="6.85546875" style="1" customWidth="1"/>
    <col min="563" max="563" width="10.140625" style="1" customWidth="1"/>
    <col min="564" max="565" width="6.85546875" style="1" customWidth="1"/>
    <col min="566" max="566" width="21.42578125" style="1" customWidth="1"/>
    <col min="567" max="567" width="8" style="1" customWidth="1"/>
    <col min="568" max="568" width="6.85546875" style="1" customWidth="1"/>
    <col min="569" max="569" width="11.5703125" style="1" customWidth="1"/>
    <col min="570" max="571" width="6.85546875" style="1" customWidth="1"/>
    <col min="572" max="572" width="20" style="1" customWidth="1"/>
    <col min="573" max="573" width="8.28515625" style="1" customWidth="1"/>
    <col min="574" max="574" width="6.85546875" style="1" customWidth="1"/>
    <col min="575" max="575" width="10.85546875" style="1" customWidth="1"/>
    <col min="576" max="576" width="6.85546875" style="1" customWidth="1"/>
    <col min="577" max="577" width="7.85546875" style="1" customWidth="1"/>
    <col min="578" max="578" width="19" style="1" customWidth="1"/>
    <col min="579" max="579" width="4.7109375" style="1" customWidth="1"/>
    <col min="580" max="580" width="4.28515625" style="1" customWidth="1"/>
    <col min="581" max="581" width="4.42578125" style="1" customWidth="1"/>
    <col min="582" max="582" width="5.140625" style="1" customWidth="1"/>
    <col min="583" max="583" width="5.7109375" style="1" customWidth="1"/>
    <col min="584" max="584" width="6.28515625" style="1" customWidth="1"/>
    <col min="585" max="585" width="6.5703125" style="1" customWidth="1"/>
    <col min="586" max="586" width="6.28515625" style="1" customWidth="1"/>
    <col min="587" max="588" width="5.7109375" style="1" customWidth="1"/>
    <col min="589" max="589" width="14.7109375" style="1" customWidth="1"/>
    <col min="590" max="599" width="5.7109375" style="1" customWidth="1"/>
    <col min="600" max="768" width="9.140625" style="1"/>
    <col min="769" max="769" width="13.28515625" style="1" customWidth="1"/>
    <col min="770" max="770" width="36" style="1" customWidth="1"/>
    <col min="771" max="771" width="15.85546875" style="1" customWidth="1"/>
    <col min="772" max="772" width="20.140625" style="1" customWidth="1"/>
    <col min="773" max="773" width="25.140625" style="1" customWidth="1"/>
    <col min="774" max="774" width="20.42578125" style="1" customWidth="1"/>
    <col min="775" max="775" width="10.5703125" style="1" bestFit="1" customWidth="1"/>
    <col min="776" max="776" width="6.5703125" style="1" bestFit="1" customWidth="1"/>
    <col min="777" max="777" width="12.140625" style="1" customWidth="1"/>
    <col min="778" max="779" width="6.5703125" style="1" bestFit="1" customWidth="1"/>
    <col min="780" max="780" width="19.7109375" style="1" customWidth="1"/>
    <col min="781" max="781" width="10.5703125" style="1" bestFit="1" customWidth="1"/>
    <col min="782" max="782" width="6.5703125" style="1" bestFit="1" customWidth="1"/>
    <col min="783" max="783" width="11.140625" style="1" customWidth="1"/>
    <col min="784" max="785" width="6.5703125" style="1" bestFit="1" customWidth="1"/>
    <col min="786" max="786" width="22.85546875" style="1" customWidth="1"/>
    <col min="787" max="787" width="10" style="1" customWidth="1"/>
    <col min="788" max="788" width="6.85546875" style="1" customWidth="1"/>
    <col min="789" max="789" width="13.28515625" style="1" customWidth="1"/>
    <col min="790" max="791" width="6.85546875" style="1" customWidth="1"/>
    <col min="792" max="792" width="20.140625" style="1" customWidth="1"/>
    <col min="793" max="793" width="8.5703125" style="1" customWidth="1"/>
    <col min="794" max="794" width="6.85546875" style="1" customWidth="1"/>
    <col min="795" max="795" width="10.7109375" style="1" customWidth="1"/>
    <col min="796" max="797" width="6.85546875" style="1" customWidth="1"/>
    <col min="798" max="798" width="20.85546875" style="1" customWidth="1"/>
    <col min="799" max="799" width="7.85546875" style="1" customWidth="1"/>
    <col min="800" max="800" width="6.85546875" style="1" customWidth="1"/>
    <col min="801" max="801" width="12.140625" style="1" customWidth="1"/>
    <col min="802" max="803" width="6.85546875" style="1" customWidth="1"/>
    <col min="804" max="804" width="19.42578125" style="1" customWidth="1"/>
    <col min="805" max="806" width="6.85546875" style="1" customWidth="1"/>
    <col min="807" max="807" width="10" style="1" customWidth="1"/>
    <col min="808" max="809" width="6.85546875" style="1" customWidth="1"/>
    <col min="810" max="810" width="20.42578125" style="1" customWidth="1"/>
    <col min="811" max="811" width="7.85546875" style="1" customWidth="1"/>
    <col min="812" max="812" width="6.85546875" style="1" customWidth="1"/>
    <col min="813" max="813" width="10" style="1" customWidth="1"/>
    <col min="814" max="815" width="6.85546875" style="1" customWidth="1"/>
    <col min="816" max="816" width="22" style="1" customWidth="1"/>
    <col min="817" max="818" width="6.85546875" style="1" customWidth="1"/>
    <col min="819" max="819" width="10.140625" style="1" customWidth="1"/>
    <col min="820" max="821" width="6.85546875" style="1" customWidth="1"/>
    <col min="822" max="822" width="21.42578125" style="1" customWidth="1"/>
    <col min="823" max="823" width="8" style="1" customWidth="1"/>
    <col min="824" max="824" width="6.85546875" style="1" customWidth="1"/>
    <col min="825" max="825" width="11.5703125" style="1" customWidth="1"/>
    <col min="826" max="827" width="6.85546875" style="1" customWidth="1"/>
    <col min="828" max="828" width="20" style="1" customWidth="1"/>
    <col min="829" max="829" width="8.28515625" style="1" customWidth="1"/>
    <col min="830" max="830" width="6.85546875" style="1" customWidth="1"/>
    <col min="831" max="831" width="10.85546875" style="1" customWidth="1"/>
    <col min="832" max="832" width="6.85546875" style="1" customWidth="1"/>
    <col min="833" max="833" width="7.85546875" style="1" customWidth="1"/>
    <col min="834" max="834" width="19" style="1" customWidth="1"/>
    <col min="835" max="835" width="4.7109375" style="1" customWidth="1"/>
    <col min="836" max="836" width="4.28515625" style="1" customWidth="1"/>
    <col min="837" max="837" width="4.42578125" style="1" customWidth="1"/>
    <col min="838" max="838" width="5.140625" style="1" customWidth="1"/>
    <col min="839" max="839" width="5.7109375" style="1" customWidth="1"/>
    <col min="840" max="840" width="6.28515625" style="1" customWidth="1"/>
    <col min="841" max="841" width="6.5703125" style="1" customWidth="1"/>
    <col min="842" max="842" width="6.28515625" style="1" customWidth="1"/>
    <col min="843" max="844" width="5.7109375" style="1" customWidth="1"/>
    <col min="845" max="845" width="14.7109375" style="1" customWidth="1"/>
    <col min="846" max="855" width="5.7109375" style="1" customWidth="1"/>
    <col min="856" max="1024" width="9.140625" style="1"/>
    <col min="1025" max="1025" width="13.28515625" style="1" customWidth="1"/>
    <col min="1026" max="1026" width="36" style="1" customWidth="1"/>
    <col min="1027" max="1027" width="15.85546875" style="1" customWidth="1"/>
    <col min="1028" max="1028" width="20.140625" style="1" customWidth="1"/>
    <col min="1029" max="1029" width="25.140625" style="1" customWidth="1"/>
    <col min="1030" max="1030" width="20.42578125" style="1" customWidth="1"/>
    <col min="1031" max="1031" width="10.5703125" style="1" bestFit="1" customWidth="1"/>
    <col min="1032" max="1032" width="6.5703125" style="1" bestFit="1" customWidth="1"/>
    <col min="1033" max="1033" width="12.140625" style="1" customWidth="1"/>
    <col min="1034" max="1035" width="6.5703125" style="1" bestFit="1" customWidth="1"/>
    <col min="1036" max="1036" width="19.7109375" style="1" customWidth="1"/>
    <col min="1037" max="1037" width="10.5703125" style="1" bestFit="1" customWidth="1"/>
    <col min="1038" max="1038" width="6.5703125" style="1" bestFit="1" customWidth="1"/>
    <col min="1039" max="1039" width="11.140625" style="1" customWidth="1"/>
    <col min="1040" max="1041" width="6.5703125" style="1" bestFit="1" customWidth="1"/>
    <col min="1042" max="1042" width="22.85546875" style="1" customWidth="1"/>
    <col min="1043" max="1043" width="10" style="1" customWidth="1"/>
    <col min="1044" max="1044" width="6.85546875" style="1" customWidth="1"/>
    <col min="1045" max="1045" width="13.28515625" style="1" customWidth="1"/>
    <col min="1046" max="1047" width="6.85546875" style="1" customWidth="1"/>
    <col min="1048" max="1048" width="20.140625" style="1" customWidth="1"/>
    <col min="1049" max="1049" width="8.5703125" style="1" customWidth="1"/>
    <col min="1050" max="1050" width="6.85546875" style="1" customWidth="1"/>
    <col min="1051" max="1051" width="10.7109375" style="1" customWidth="1"/>
    <col min="1052" max="1053" width="6.85546875" style="1" customWidth="1"/>
    <col min="1054" max="1054" width="20.85546875" style="1" customWidth="1"/>
    <col min="1055" max="1055" width="7.85546875" style="1" customWidth="1"/>
    <col min="1056" max="1056" width="6.85546875" style="1" customWidth="1"/>
    <col min="1057" max="1057" width="12.140625" style="1" customWidth="1"/>
    <col min="1058" max="1059" width="6.85546875" style="1" customWidth="1"/>
    <col min="1060" max="1060" width="19.42578125" style="1" customWidth="1"/>
    <col min="1061" max="1062" width="6.85546875" style="1" customWidth="1"/>
    <col min="1063" max="1063" width="10" style="1" customWidth="1"/>
    <col min="1064" max="1065" width="6.85546875" style="1" customWidth="1"/>
    <col min="1066" max="1066" width="20.42578125" style="1" customWidth="1"/>
    <col min="1067" max="1067" width="7.85546875" style="1" customWidth="1"/>
    <col min="1068" max="1068" width="6.85546875" style="1" customWidth="1"/>
    <col min="1069" max="1069" width="10" style="1" customWidth="1"/>
    <col min="1070" max="1071" width="6.85546875" style="1" customWidth="1"/>
    <col min="1072" max="1072" width="22" style="1" customWidth="1"/>
    <col min="1073" max="1074" width="6.85546875" style="1" customWidth="1"/>
    <col min="1075" max="1075" width="10.140625" style="1" customWidth="1"/>
    <col min="1076" max="1077" width="6.85546875" style="1" customWidth="1"/>
    <col min="1078" max="1078" width="21.42578125" style="1" customWidth="1"/>
    <col min="1079" max="1079" width="8" style="1" customWidth="1"/>
    <col min="1080" max="1080" width="6.85546875" style="1" customWidth="1"/>
    <col min="1081" max="1081" width="11.5703125" style="1" customWidth="1"/>
    <col min="1082" max="1083" width="6.85546875" style="1" customWidth="1"/>
    <col min="1084" max="1084" width="20" style="1" customWidth="1"/>
    <col min="1085" max="1085" width="8.28515625" style="1" customWidth="1"/>
    <col min="1086" max="1086" width="6.85546875" style="1" customWidth="1"/>
    <col min="1087" max="1087" width="10.85546875" style="1" customWidth="1"/>
    <col min="1088" max="1088" width="6.85546875" style="1" customWidth="1"/>
    <col min="1089" max="1089" width="7.85546875" style="1" customWidth="1"/>
    <col min="1090" max="1090" width="19" style="1" customWidth="1"/>
    <col min="1091" max="1091" width="4.7109375" style="1" customWidth="1"/>
    <col min="1092" max="1092" width="4.28515625" style="1" customWidth="1"/>
    <col min="1093" max="1093" width="4.42578125" style="1" customWidth="1"/>
    <col min="1094" max="1094" width="5.140625" style="1" customWidth="1"/>
    <col min="1095" max="1095" width="5.7109375" style="1" customWidth="1"/>
    <col min="1096" max="1096" width="6.28515625" style="1" customWidth="1"/>
    <col min="1097" max="1097" width="6.5703125" style="1" customWidth="1"/>
    <col min="1098" max="1098" width="6.28515625" style="1" customWidth="1"/>
    <col min="1099" max="1100" width="5.7109375" style="1" customWidth="1"/>
    <col min="1101" max="1101" width="14.7109375" style="1" customWidth="1"/>
    <col min="1102" max="1111" width="5.7109375" style="1" customWidth="1"/>
    <col min="1112" max="1280" width="9.140625" style="1"/>
    <col min="1281" max="1281" width="13.28515625" style="1" customWidth="1"/>
    <col min="1282" max="1282" width="36" style="1" customWidth="1"/>
    <col min="1283" max="1283" width="15.85546875" style="1" customWidth="1"/>
    <col min="1284" max="1284" width="20.140625" style="1" customWidth="1"/>
    <col min="1285" max="1285" width="25.140625" style="1" customWidth="1"/>
    <col min="1286" max="1286" width="20.42578125" style="1" customWidth="1"/>
    <col min="1287" max="1287" width="10.5703125" style="1" bestFit="1" customWidth="1"/>
    <col min="1288" max="1288" width="6.5703125" style="1" bestFit="1" customWidth="1"/>
    <col min="1289" max="1289" width="12.140625" style="1" customWidth="1"/>
    <col min="1290" max="1291" width="6.5703125" style="1" bestFit="1" customWidth="1"/>
    <col min="1292" max="1292" width="19.7109375" style="1" customWidth="1"/>
    <col min="1293" max="1293" width="10.5703125" style="1" bestFit="1" customWidth="1"/>
    <col min="1294" max="1294" width="6.5703125" style="1" bestFit="1" customWidth="1"/>
    <col min="1295" max="1295" width="11.140625" style="1" customWidth="1"/>
    <col min="1296" max="1297" width="6.5703125" style="1" bestFit="1" customWidth="1"/>
    <col min="1298" max="1298" width="22.85546875" style="1" customWidth="1"/>
    <col min="1299" max="1299" width="10" style="1" customWidth="1"/>
    <col min="1300" max="1300" width="6.85546875" style="1" customWidth="1"/>
    <col min="1301" max="1301" width="13.28515625" style="1" customWidth="1"/>
    <col min="1302" max="1303" width="6.85546875" style="1" customWidth="1"/>
    <col min="1304" max="1304" width="20.140625" style="1" customWidth="1"/>
    <col min="1305" max="1305" width="8.5703125" style="1" customWidth="1"/>
    <col min="1306" max="1306" width="6.85546875" style="1" customWidth="1"/>
    <col min="1307" max="1307" width="10.7109375" style="1" customWidth="1"/>
    <col min="1308" max="1309" width="6.85546875" style="1" customWidth="1"/>
    <col min="1310" max="1310" width="20.85546875" style="1" customWidth="1"/>
    <col min="1311" max="1311" width="7.85546875" style="1" customWidth="1"/>
    <col min="1312" max="1312" width="6.85546875" style="1" customWidth="1"/>
    <col min="1313" max="1313" width="12.140625" style="1" customWidth="1"/>
    <col min="1314" max="1315" width="6.85546875" style="1" customWidth="1"/>
    <col min="1316" max="1316" width="19.42578125" style="1" customWidth="1"/>
    <col min="1317" max="1318" width="6.85546875" style="1" customWidth="1"/>
    <col min="1319" max="1319" width="10" style="1" customWidth="1"/>
    <col min="1320" max="1321" width="6.85546875" style="1" customWidth="1"/>
    <col min="1322" max="1322" width="20.42578125" style="1" customWidth="1"/>
    <col min="1323" max="1323" width="7.85546875" style="1" customWidth="1"/>
    <col min="1324" max="1324" width="6.85546875" style="1" customWidth="1"/>
    <col min="1325" max="1325" width="10" style="1" customWidth="1"/>
    <col min="1326" max="1327" width="6.85546875" style="1" customWidth="1"/>
    <col min="1328" max="1328" width="22" style="1" customWidth="1"/>
    <col min="1329" max="1330" width="6.85546875" style="1" customWidth="1"/>
    <col min="1331" max="1331" width="10.140625" style="1" customWidth="1"/>
    <col min="1332" max="1333" width="6.85546875" style="1" customWidth="1"/>
    <col min="1334" max="1334" width="21.42578125" style="1" customWidth="1"/>
    <col min="1335" max="1335" width="8" style="1" customWidth="1"/>
    <col min="1336" max="1336" width="6.85546875" style="1" customWidth="1"/>
    <col min="1337" max="1337" width="11.5703125" style="1" customWidth="1"/>
    <col min="1338" max="1339" width="6.85546875" style="1" customWidth="1"/>
    <col min="1340" max="1340" width="20" style="1" customWidth="1"/>
    <col min="1341" max="1341" width="8.28515625" style="1" customWidth="1"/>
    <col min="1342" max="1342" width="6.85546875" style="1" customWidth="1"/>
    <col min="1343" max="1343" width="10.85546875" style="1" customWidth="1"/>
    <col min="1344" max="1344" width="6.85546875" style="1" customWidth="1"/>
    <col min="1345" max="1345" width="7.85546875" style="1" customWidth="1"/>
    <col min="1346" max="1346" width="19" style="1" customWidth="1"/>
    <col min="1347" max="1347" width="4.7109375" style="1" customWidth="1"/>
    <col min="1348" max="1348" width="4.28515625" style="1" customWidth="1"/>
    <col min="1349" max="1349" width="4.42578125" style="1" customWidth="1"/>
    <col min="1350" max="1350" width="5.140625" style="1" customWidth="1"/>
    <col min="1351" max="1351" width="5.7109375" style="1" customWidth="1"/>
    <col min="1352" max="1352" width="6.28515625" style="1" customWidth="1"/>
    <col min="1353" max="1353" width="6.5703125" style="1" customWidth="1"/>
    <col min="1354" max="1354" width="6.28515625" style="1" customWidth="1"/>
    <col min="1355" max="1356" width="5.7109375" style="1" customWidth="1"/>
    <col min="1357" max="1357" width="14.7109375" style="1" customWidth="1"/>
    <col min="1358" max="1367" width="5.7109375" style="1" customWidth="1"/>
    <col min="1368" max="1536" width="9.140625" style="1"/>
    <col min="1537" max="1537" width="13.28515625" style="1" customWidth="1"/>
    <col min="1538" max="1538" width="36" style="1" customWidth="1"/>
    <col min="1539" max="1539" width="15.85546875" style="1" customWidth="1"/>
    <col min="1540" max="1540" width="20.140625" style="1" customWidth="1"/>
    <col min="1541" max="1541" width="25.140625" style="1" customWidth="1"/>
    <col min="1542" max="1542" width="20.42578125" style="1" customWidth="1"/>
    <col min="1543" max="1543" width="10.5703125" style="1" bestFit="1" customWidth="1"/>
    <col min="1544" max="1544" width="6.5703125" style="1" bestFit="1" customWidth="1"/>
    <col min="1545" max="1545" width="12.140625" style="1" customWidth="1"/>
    <col min="1546" max="1547" width="6.5703125" style="1" bestFit="1" customWidth="1"/>
    <col min="1548" max="1548" width="19.7109375" style="1" customWidth="1"/>
    <col min="1549" max="1549" width="10.5703125" style="1" bestFit="1" customWidth="1"/>
    <col min="1550" max="1550" width="6.5703125" style="1" bestFit="1" customWidth="1"/>
    <col min="1551" max="1551" width="11.140625" style="1" customWidth="1"/>
    <col min="1552" max="1553" width="6.5703125" style="1" bestFit="1" customWidth="1"/>
    <col min="1554" max="1554" width="22.85546875" style="1" customWidth="1"/>
    <col min="1555" max="1555" width="10" style="1" customWidth="1"/>
    <col min="1556" max="1556" width="6.85546875" style="1" customWidth="1"/>
    <col min="1557" max="1557" width="13.28515625" style="1" customWidth="1"/>
    <col min="1558" max="1559" width="6.85546875" style="1" customWidth="1"/>
    <col min="1560" max="1560" width="20.140625" style="1" customWidth="1"/>
    <col min="1561" max="1561" width="8.5703125" style="1" customWidth="1"/>
    <col min="1562" max="1562" width="6.85546875" style="1" customWidth="1"/>
    <col min="1563" max="1563" width="10.7109375" style="1" customWidth="1"/>
    <col min="1564" max="1565" width="6.85546875" style="1" customWidth="1"/>
    <col min="1566" max="1566" width="20.85546875" style="1" customWidth="1"/>
    <col min="1567" max="1567" width="7.85546875" style="1" customWidth="1"/>
    <col min="1568" max="1568" width="6.85546875" style="1" customWidth="1"/>
    <col min="1569" max="1569" width="12.140625" style="1" customWidth="1"/>
    <col min="1570" max="1571" width="6.85546875" style="1" customWidth="1"/>
    <col min="1572" max="1572" width="19.42578125" style="1" customWidth="1"/>
    <col min="1573" max="1574" width="6.85546875" style="1" customWidth="1"/>
    <col min="1575" max="1575" width="10" style="1" customWidth="1"/>
    <col min="1576" max="1577" width="6.85546875" style="1" customWidth="1"/>
    <col min="1578" max="1578" width="20.42578125" style="1" customWidth="1"/>
    <col min="1579" max="1579" width="7.85546875" style="1" customWidth="1"/>
    <col min="1580" max="1580" width="6.85546875" style="1" customWidth="1"/>
    <col min="1581" max="1581" width="10" style="1" customWidth="1"/>
    <col min="1582" max="1583" width="6.85546875" style="1" customWidth="1"/>
    <col min="1584" max="1584" width="22" style="1" customWidth="1"/>
    <col min="1585" max="1586" width="6.85546875" style="1" customWidth="1"/>
    <col min="1587" max="1587" width="10.140625" style="1" customWidth="1"/>
    <col min="1588" max="1589" width="6.85546875" style="1" customWidth="1"/>
    <col min="1590" max="1590" width="21.42578125" style="1" customWidth="1"/>
    <col min="1591" max="1591" width="8" style="1" customWidth="1"/>
    <col min="1592" max="1592" width="6.85546875" style="1" customWidth="1"/>
    <col min="1593" max="1593" width="11.5703125" style="1" customWidth="1"/>
    <col min="1594" max="1595" width="6.85546875" style="1" customWidth="1"/>
    <col min="1596" max="1596" width="20" style="1" customWidth="1"/>
    <col min="1597" max="1597" width="8.28515625" style="1" customWidth="1"/>
    <col min="1598" max="1598" width="6.85546875" style="1" customWidth="1"/>
    <col min="1599" max="1599" width="10.85546875" style="1" customWidth="1"/>
    <col min="1600" max="1600" width="6.85546875" style="1" customWidth="1"/>
    <col min="1601" max="1601" width="7.85546875" style="1" customWidth="1"/>
    <col min="1602" max="1602" width="19" style="1" customWidth="1"/>
    <col min="1603" max="1603" width="4.7109375" style="1" customWidth="1"/>
    <col min="1604" max="1604" width="4.28515625" style="1" customWidth="1"/>
    <col min="1605" max="1605" width="4.42578125" style="1" customWidth="1"/>
    <col min="1606" max="1606" width="5.140625" style="1" customWidth="1"/>
    <col min="1607" max="1607" width="5.7109375" style="1" customWidth="1"/>
    <col min="1608" max="1608" width="6.28515625" style="1" customWidth="1"/>
    <col min="1609" max="1609" width="6.5703125" style="1" customWidth="1"/>
    <col min="1610" max="1610" width="6.28515625" style="1" customWidth="1"/>
    <col min="1611" max="1612" width="5.7109375" style="1" customWidth="1"/>
    <col min="1613" max="1613" width="14.7109375" style="1" customWidth="1"/>
    <col min="1614" max="1623" width="5.7109375" style="1" customWidth="1"/>
    <col min="1624" max="1792" width="9.140625" style="1"/>
    <col min="1793" max="1793" width="13.28515625" style="1" customWidth="1"/>
    <col min="1794" max="1794" width="36" style="1" customWidth="1"/>
    <col min="1795" max="1795" width="15.85546875" style="1" customWidth="1"/>
    <col min="1796" max="1796" width="20.140625" style="1" customWidth="1"/>
    <col min="1797" max="1797" width="25.140625" style="1" customWidth="1"/>
    <col min="1798" max="1798" width="20.42578125" style="1" customWidth="1"/>
    <col min="1799" max="1799" width="10.5703125" style="1" bestFit="1" customWidth="1"/>
    <col min="1800" max="1800" width="6.5703125" style="1" bestFit="1" customWidth="1"/>
    <col min="1801" max="1801" width="12.140625" style="1" customWidth="1"/>
    <col min="1802" max="1803" width="6.5703125" style="1" bestFit="1" customWidth="1"/>
    <col min="1804" max="1804" width="19.7109375" style="1" customWidth="1"/>
    <col min="1805" max="1805" width="10.5703125" style="1" bestFit="1" customWidth="1"/>
    <col min="1806" max="1806" width="6.5703125" style="1" bestFit="1" customWidth="1"/>
    <col min="1807" max="1807" width="11.140625" style="1" customWidth="1"/>
    <col min="1808" max="1809" width="6.5703125" style="1" bestFit="1" customWidth="1"/>
    <col min="1810" max="1810" width="22.85546875" style="1" customWidth="1"/>
    <col min="1811" max="1811" width="10" style="1" customWidth="1"/>
    <col min="1812" max="1812" width="6.85546875" style="1" customWidth="1"/>
    <col min="1813" max="1813" width="13.28515625" style="1" customWidth="1"/>
    <col min="1814" max="1815" width="6.85546875" style="1" customWidth="1"/>
    <col min="1816" max="1816" width="20.140625" style="1" customWidth="1"/>
    <col min="1817" max="1817" width="8.5703125" style="1" customWidth="1"/>
    <col min="1818" max="1818" width="6.85546875" style="1" customWidth="1"/>
    <col min="1819" max="1819" width="10.7109375" style="1" customWidth="1"/>
    <col min="1820" max="1821" width="6.85546875" style="1" customWidth="1"/>
    <col min="1822" max="1822" width="20.85546875" style="1" customWidth="1"/>
    <col min="1823" max="1823" width="7.85546875" style="1" customWidth="1"/>
    <col min="1824" max="1824" width="6.85546875" style="1" customWidth="1"/>
    <col min="1825" max="1825" width="12.140625" style="1" customWidth="1"/>
    <col min="1826" max="1827" width="6.85546875" style="1" customWidth="1"/>
    <col min="1828" max="1828" width="19.42578125" style="1" customWidth="1"/>
    <col min="1829" max="1830" width="6.85546875" style="1" customWidth="1"/>
    <col min="1831" max="1831" width="10" style="1" customWidth="1"/>
    <col min="1832" max="1833" width="6.85546875" style="1" customWidth="1"/>
    <col min="1834" max="1834" width="20.42578125" style="1" customWidth="1"/>
    <col min="1835" max="1835" width="7.85546875" style="1" customWidth="1"/>
    <col min="1836" max="1836" width="6.85546875" style="1" customWidth="1"/>
    <col min="1837" max="1837" width="10" style="1" customWidth="1"/>
    <col min="1838" max="1839" width="6.85546875" style="1" customWidth="1"/>
    <col min="1840" max="1840" width="22" style="1" customWidth="1"/>
    <col min="1841" max="1842" width="6.85546875" style="1" customWidth="1"/>
    <col min="1843" max="1843" width="10.140625" style="1" customWidth="1"/>
    <col min="1844" max="1845" width="6.85546875" style="1" customWidth="1"/>
    <col min="1846" max="1846" width="21.42578125" style="1" customWidth="1"/>
    <col min="1847" max="1847" width="8" style="1" customWidth="1"/>
    <col min="1848" max="1848" width="6.85546875" style="1" customWidth="1"/>
    <col min="1849" max="1849" width="11.5703125" style="1" customWidth="1"/>
    <col min="1850" max="1851" width="6.85546875" style="1" customWidth="1"/>
    <col min="1852" max="1852" width="20" style="1" customWidth="1"/>
    <col min="1853" max="1853" width="8.28515625" style="1" customWidth="1"/>
    <col min="1854" max="1854" width="6.85546875" style="1" customWidth="1"/>
    <col min="1855" max="1855" width="10.85546875" style="1" customWidth="1"/>
    <col min="1856" max="1856" width="6.85546875" style="1" customWidth="1"/>
    <col min="1857" max="1857" width="7.85546875" style="1" customWidth="1"/>
    <col min="1858" max="1858" width="19" style="1" customWidth="1"/>
    <col min="1859" max="1859" width="4.7109375" style="1" customWidth="1"/>
    <col min="1860" max="1860" width="4.28515625" style="1" customWidth="1"/>
    <col min="1861" max="1861" width="4.42578125" style="1" customWidth="1"/>
    <col min="1862" max="1862" width="5.140625" style="1" customWidth="1"/>
    <col min="1863" max="1863" width="5.7109375" style="1" customWidth="1"/>
    <col min="1864" max="1864" width="6.28515625" style="1" customWidth="1"/>
    <col min="1865" max="1865" width="6.5703125" style="1" customWidth="1"/>
    <col min="1866" max="1866" width="6.28515625" style="1" customWidth="1"/>
    <col min="1867" max="1868" width="5.7109375" style="1" customWidth="1"/>
    <col min="1869" max="1869" width="14.7109375" style="1" customWidth="1"/>
    <col min="1870" max="1879" width="5.7109375" style="1" customWidth="1"/>
    <col min="1880" max="2048" width="9.140625" style="1"/>
    <col min="2049" max="2049" width="13.28515625" style="1" customWidth="1"/>
    <col min="2050" max="2050" width="36" style="1" customWidth="1"/>
    <col min="2051" max="2051" width="15.85546875" style="1" customWidth="1"/>
    <col min="2052" max="2052" width="20.140625" style="1" customWidth="1"/>
    <col min="2053" max="2053" width="25.140625" style="1" customWidth="1"/>
    <col min="2054" max="2054" width="20.42578125" style="1" customWidth="1"/>
    <col min="2055" max="2055" width="10.5703125" style="1" bestFit="1" customWidth="1"/>
    <col min="2056" max="2056" width="6.5703125" style="1" bestFit="1" customWidth="1"/>
    <col min="2057" max="2057" width="12.140625" style="1" customWidth="1"/>
    <col min="2058" max="2059" width="6.5703125" style="1" bestFit="1" customWidth="1"/>
    <col min="2060" max="2060" width="19.7109375" style="1" customWidth="1"/>
    <col min="2061" max="2061" width="10.5703125" style="1" bestFit="1" customWidth="1"/>
    <col min="2062" max="2062" width="6.5703125" style="1" bestFit="1" customWidth="1"/>
    <col min="2063" max="2063" width="11.140625" style="1" customWidth="1"/>
    <col min="2064" max="2065" width="6.5703125" style="1" bestFit="1" customWidth="1"/>
    <col min="2066" max="2066" width="22.85546875" style="1" customWidth="1"/>
    <col min="2067" max="2067" width="10" style="1" customWidth="1"/>
    <col min="2068" max="2068" width="6.85546875" style="1" customWidth="1"/>
    <col min="2069" max="2069" width="13.28515625" style="1" customWidth="1"/>
    <col min="2070" max="2071" width="6.85546875" style="1" customWidth="1"/>
    <col min="2072" max="2072" width="20.140625" style="1" customWidth="1"/>
    <col min="2073" max="2073" width="8.5703125" style="1" customWidth="1"/>
    <col min="2074" max="2074" width="6.85546875" style="1" customWidth="1"/>
    <col min="2075" max="2075" width="10.7109375" style="1" customWidth="1"/>
    <col min="2076" max="2077" width="6.85546875" style="1" customWidth="1"/>
    <col min="2078" max="2078" width="20.85546875" style="1" customWidth="1"/>
    <col min="2079" max="2079" width="7.85546875" style="1" customWidth="1"/>
    <col min="2080" max="2080" width="6.85546875" style="1" customWidth="1"/>
    <col min="2081" max="2081" width="12.140625" style="1" customWidth="1"/>
    <col min="2082" max="2083" width="6.85546875" style="1" customWidth="1"/>
    <col min="2084" max="2084" width="19.42578125" style="1" customWidth="1"/>
    <col min="2085" max="2086" width="6.85546875" style="1" customWidth="1"/>
    <col min="2087" max="2087" width="10" style="1" customWidth="1"/>
    <col min="2088" max="2089" width="6.85546875" style="1" customWidth="1"/>
    <col min="2090" max="2090" width="20.42578125" style="1" customWidth="1"/>
    <col min="2091" max="2091" width="7.85546875" style="1" customWidth="1"/>
    <col min="2092" max="2092" width="6.85546875" style="1" customWidth="1"/>
    <col min="2093" max="2093" width="10" style="1" customWidth="1"/>
    <col min="2094" max="2095" width="6.85546875" style="1" customWidth="1"/>
    <col min="2096" max="2096" width="22" style="1" customWidth="1"/>
    <col min="2097" max="2098" width="6.85546875" style="1" customWidth="1"/>
    <col min="2099" max="2099" width="10.140625" style="1" customWidth="1"/>
    <col min="2100" max="2101" width="6.85546875" style="1" customWidth="1"/>
    <col min="2102" max="2102" width="21.42578125" style="1" customWidth="1"/>
    <col min="2103" max="2103" width="8" style="1" customWidth="1"/>
    <col min="2104" max="2104" width="6.85546875" style="1" customWidth="1"/>
    <col min="2105" max="2105" width="11.5703125" style="1" customWidth="1"/>
    <col min="2106" max="2107" width="6.85546875" style="1" customWidth="1"/>
    <col min="2108" max="2108" width="20" style="1" customWidth="1"/>
    <col min="2109" max="2109" width="8.28515625" style="1" customWidth="1"/>
    <col min="2110" max="2110" width="6.85546875" style="1" customWidth="1"/>
    <col min="2111" max="2111" width="10.85546875" style="1" customWidth="1"/>
    <col min="2112" max="2112" width="6.85546875" style="1" customWidth="1"/>
    <col min="2113" max="2113" width="7.85546875" style="1" customWidth="1"/>
    <col min="2114" max="2114" width="19" style="1" customWidth="1"/>
    <col min="2115" max="2115" width="4.7109375" style="1" customWidth="1"/>
    <col min="2116" max="2116" width="4.28515625" style="1" customWidth="1"/>
    <col min="2117" max="2117" width="4.42578125" style="1" customWidth="1"/>
    <col min="2118" max="2118" width="5.140625" style="1" customWidth="1"/>
    <col min="2119" max="2119" width="5.7109375" style="1" customWidth="1"/>
    <col min="2120" max="2120" width="6.28515625" style="1" customWidth="1"/>
    <col min="2121" max="2121" width="6.5703125" style="1" customWidth="1"/>
    <col min="2122" max="2122" width="6.28515625" style="1" customWidth="1"/>
    <col min="2123" max="2124" width="5.7109375" style="1" customWidth="1"/>
    <col min="2125" max="2125" width="14.7109375" style="1" customWidth="1"/>
    <col min="2126" max="2135" width="5.7109375" style="1" customWidth="1"/>
    <col min="2136" max="2304" width="9.140625" style="1"/>
    <col min="2305" max="2305" width="13.28515625" style="1" customWidth="1"/>
    <col min="2306" max="2306" width="36" style="1" customWidth="1"/>
    <col min="2307" max="2307" width="15.85546875" style="1" customWidth="1"/>
    <col min="2308" max="2308" width="20.140625" style="1" customWidth="1"/>
    <col min="2309" max="2309" width="25.140625" style="1" customWidth="1"/>
    <col min="2310" max="2310" width="20.42578125" style="1" customWidth="1"/>
    <col min="2311" max="2311" width="10.5703125" style="1" bestFit="1" customWidth="1"/>
    <col min="2312" max="2312" width="6.5703125" style="1" bestFit="1" customWidth="1"/>
    <col min="2313" max="2313" width="12.140625" style="1" customWidth="1"/>
    <col min="2314" max="2315" width="6.5703125" style="1" bestFit="1" customWidth="1"/>
    <col min="2316" max="2316" width="19.7109375" style="1" customWidth="1"/>
    <col min="2317" max="2317" width="10.5703125" style="1" bestFit="1" customWidth="1"/>
    <col min="2318" max="2318" width="6.5703125" style="1" bestFit="1" customWidth="1"/>
    <col min="2319" max="2319" width="11.140625" style="1" customWidth="1"/>
    <col min="2320" max="2321" width="6.5703125" style="1" bestFit="1" customWidth="1"/>
    <col min="2322" max="2322" width="22.85546875" style="1" customWidth="1"/>
    <col min="2323" max="2323" width="10" style="1" customWidth="1"/>
    <col min="2324" max="2324" width="6.85546875" style="1" customWidth="1"/>
    <col min="2325" max="2325" width="13.28515625" style="1" customWidth="1"/>
    <col min="2326" max="2327" width="6.85546875" style="1" customWidth="1"/>
    <col min="2328" max="2328" width="20.140625" style="1" customWidth="1"/>
    <col min="2329" max="2329" width="8.5703125" style="1" customWidth="1"/>
    <col min="2330" max="2330" width="6.85546875" style="1" customWidth="1"/>
    <col min="2331" max="2331" width="10.7109375" style="1" customWidth="1"/>
    <col min="2332" max="2333" width="6.85546875" style="1" customWidth="1"/>
    <col min="2334" max="2334" width="20.85546875" style="1" customWidth="1"/>
    <col min="2335" max="2335" width="7.85546875" style="1" customWidth="1"/>
    <col min="2336" max="2336" width="6.85546875" style="1" customWidth="1"/>
    <col min="2337" max="2337" width="12.140625" style="1" customWidth="1"/>
    <col min="2338" max="2339" width="6.85546875" style="1" customWidth="1"/>
    <col min="2340" max="2340" width="19.42578125" style="1" customWidth="1"/>
    <col min="2341" max="2342" width="6.85546875" style="1" customWidth="1"/>
    <col min="2343" max="2343" width="10" style="1" customWidth="1"/>
    <col min="2344" max="2345" width="6.85546875" style="1" customWidth="1"/>
    <col min="2346" max="2346" width="20.42578125" style="1" customWidth="1"/>
    <col min="2347" max="2347" width="7.85546875" style="1" customWidth="1"/>
    <col min="2348" max="2348" width="6.85546875" style="1" customWidth="1"/>
    <col min="2349" max="2349" width="10" style="1" customWidth="1"/>
    <col min="2350" max="2351" width="6.85546875" style="1" customWidth="1"/>
    <col min="2352" max="2352" width="22" style="1" customWidth="1"/>
    <col min="2353" max="2354" width="6.85546875" style="1" customWidth="1"/>
    <col min="2355" max="2355" width="10.140625" style="1" customWidth="1"/>
    <col min="2356" max="2357" width="6.85546875" style="1" customWidth="1"/>
    <col min="2358" max="2358" width="21.42578125" style="1" customWidth="1"/>
    <col min="2359" max="2359" width="8" style="1" customWidth="1"/>
    <col min="2360" max="2360" width="6.85546875" style="1" customWidth="1"/>
    <col min="2361" max="2361" width="11.5703125" style="1" customWidth="1"/>
    <col min="2362" max="2363" width="6.85546875" style="1" customWidth="1"/>
    <col min="2364" max="2364" width="20" style="1" customWidth="1"/>
    <col min="2365" max="2365" width="8.28515625" style="1" customWidth="1"/>
    <col min="2366" max="2366" width="6.85546875" style="1" customWidth="1"/>
    <col min="2367" max="2367" width="10.85546875" style="1" customWidth="1"/>
    <col min="2368" max="2368" width="6.85546875" style="1" customWidth="1"/>
    <col min="2369" max="2369" width="7.85546875" style="1" customWidth="1"/>
    <col min="2370" max="2370" width="19" style="1" customWidth="1"/>
    <col min="2371" max="2371" width="4.7109375" style="1" customWidth="1"/>
    <col min="2372" max="2372" width="4.28515625" style="1" customWidth="1"/>
    <col min="2373" max="2373" width="4.42578125" style="1" customWidth="1"/>
    <col min="2374" max="2374" width="5.140625" style="1" customWidth="1"/>
    <col min="2375" max="2375" width="5.7109375" style="1" customWidth="1"/>
    <col min="2376" max="2376" width="6.28515625" style="1" customWidth="1"/>
    <col min="2377" max="2377" width="6.5703125" style="1" customWidth="1"/>
    <col min="2378" max="2378" width="6.28515625" style="1" customWidth="1"/>
    <col min="2379" max="2380" width="5.7109375" style="1" customWidth="1"/>
    <col min="2381" max="2381" width="14.7109375" style="1" customWidth="1"/>
    <col min="2382" max="2391" width="5.7109375" style="1" customWidth="1"/>
    <col min="2392" max="2560" width="9.140625" style="1"/>
    <col min="2561" max="2561" width="13.28515625" style="1" customWidth="1"/>
    <col min="2562" max="2562" width="36" style="1" customWidth="1"/>
    <col min="2563" max="2563" width="15.85546875" style="1" customWidth="1"/>
    <col min="2564" max="2564" width="20.140625" style="1" customWidth="1"/>
    <col min="2565" max="2565" width="25.140625" style="1" customWidth="1"/>
    <col min="2566" max="2566" width="20.42578125" style="1" customWidth="1"/>
    <col min="2567" max="2567" width="10.5703125" style="1" bestFit="1" customWidth="1"/>
    <col min="2568" max="2568" width="6.5703125" style="1" bestFit="1" customWidth="1"/>
    <col min="2569" max="2569" width="12.140625" style="1" customWidth="1"/>
    <col min="2570" max="2571" width="6.5703125" style="1" bestFit="1" customWidth="1"/>
    <col min="2572" max="2572" width="19.7109375" style="1" customWidth="1"/>
    <col min="2573" max="2573" width="10.5703125" style="1" bestFit="1" customWidth="1"/>
    <col min="2574" max="2574" width="6.5703125" style="1" bestFit="1" customWidth="1"/>
    <col min="2575" max="2575" width="11.140625" style="1" customWidth="1"/>
    <col min="2576" max="2577" width="6.5703125" style="1" bestFit="1" customWidth="1"/>
    <col min="2578" max="2578" width="22.85546875" style="1" customWidth="1"/>
    <col min="2579" max="2579" width="10" style="1" customWidth="1"/>
    <col min="2580" max="2580" width="6.85546875" style="1" customWidth="1"/>
    <col min="2581" max="2581" width="13.28515625" style="1" customWidth="1"/>
    <col min="2582" max="2583" width="6.85546875" style="1" customWidth="1"/>
    <col min="2584" max="2584" width="20.140625" style="1" customWidth="1"/>
    <col min="2585" max="2585" width="8.5703125" style="1" customWidth="1"/>
    <col min="2586" max="2586" width="6.85546875" style="1" customWidth="1"/>
    <col min="2587" max="2587" width="10.7109375" style="1" customWidth="1"/>
    <col min="2588" max="2589" width="6.85546875" style="1" customWidth="1"/>
    <col min="2590" max="2590" width="20.85546875" style="1" customWidth="1"/>
    <col min="2591" max="2591" width="7.85546875" style="1" customWidth="1"/>
    <col min="2592" max="2592" width="6.85546875" style="1" customWidth="1"/>
    <col min="2593" max="2593" width="12.140625" style="1" customWidth="1"/>
    <col min="2594" max="2595" width="6.85546875" style="1" customWidth="1"/>
    <col min="2596" max="2596" width="19.42578125" style="1" customWidth="1"/>
    <col min="2597" max="2598" width="6.85546875" style="1" customWidth="1"/>
    <col min="2599" max="2599" width="10" style="1" customWidth="1"/>
    <col min="2600" max="2601" width="6.85546875" style="1" customWidth="1"/>
    <col min="2602" max="2602" width="20.42578125" style="1" customWidth="1"/>
    <col min="2603" max="2603" width="7.85546875" style="1" customWidth="1"/>
    <col min="2604" max="2604" width="6.85546875" style="1" customWidth="1"/>
    <col min="2605" max="2605" width="10" style="1" customWidth="1"/>
    <col min="2606" max="2607" width="6.85546875" style="1" customWidth="1"/>
    <col min="2608" max="2608" width="22" style="1" customWidth="1"/>
    <col min="2609" max="2610" width="6.85546875" style="1" customWidth="1"/>
    <col min="2611" max="2611" width="10.140625" style="1" customWidth="1"/>
    <col min="2612" max="2613" width="6.85546875" style="1" customWidth="1"/>
    <col min="2614" max="2614" width="21.42578125" style="1" customWidth="1"/>
    <col min="2615" max="2615" width="8" style="1" customWidth="1"/>
    <col min="2616" max="2616" width="6.85546875" style="1" customWidth="1"/>
    <col min="2617" max="2617" width="11.5703125" style="1" customWidth="1"/>
    <col min="2618" max="2619" width="6.85546875" style="1" customWidth="1"/>
    <col min="2620" max="2620" width="20" style="1" customWidth="1"/>
    <col min="2621" max="2621" width="8.28515625" style="1" customWidth="1"/>
    <col min="2622" max="2622" width="6.85546875" style="1" customWidth="1"/>
    <col min="2623" max="2623" width="10.85546875" style="1" customWidth="1"/>
    <col min="2624" max="2624" width="6.85546875" style="1" customWidth="1"/>
    <col min="2625" max="2625" width="7.85546875" style="1" customWidth="1"/>
    <col min="2626" max="2626" width="19" style="1" customWidth="1"/>
    <col min="2627" max="2627" width="4.7109375" style="1" customWidth="1"/>
    <col min="2628" max="2628" width="4.28515625" style="1" customWidth="1"/>
    <col min="2629" max="2629" width="4.42578125" style="1" customWidth="1"/>
    <col min="2630" max="2630" width="5.140625" style="1" customWidth="1"/>
    <col min="2631" max="2631" width="5.7109375" style="1" customWidth="1"/>
    <col min="2632" max="2632" width="6.28515625" style="1" customWidth="1"/>
    <col min="2633" max="2633" width="6.5703125" style="1" customWidth="1"/>
    <col min="2634" max="2634" width="6.28515625" style="1" customWidth="1"/>
    <col min="2635" max="2636" width="5.7109375" style="1" customWidth="1"/>
    <col min="2637" max="2637" width="14.7109375" style="1" customWidth="1"/>
    <col min="2638" max="2647" width="5.7109375" style="1" customWidth="1"/>
    <col min="2648" max="2816" width="9.140625" style="1"/>
    <col min="2817" max="2817" width="13.28515625" style="1" customWidth="1"/>
    <col min="2818" max="2818" width="36" style="1" customWidth="1"/>
    <col min="2819" max="2819" width="15.85546875" style="1" customWidth="1"/>
    <col min="2820" max="2820" width="20.140625" style="1" customWidth="1"/>
    <col min="2821" max="2821" width="25.140625" style="1" customWidth="1"/>
    <col min="2822" max="2822" width="20.42578125" style="1" customWidth="1"/>
    <col min="2823" max="2823" width="10.5703125" style="1" bestFit="1" customWidth="1"/>
    <col min="2824" max="2824" width="6.5703125" style="1" bestFit="1" customWidth="1"/>
    <col min="2825" max="2825" width="12.140625" style="1" customWidth="1"/>
    <col min="2826" max="2827" width="6.5703125" style="1" bestFit="1" customWidth="1"/>
    <col min="2828" max="2828" width="19.7109375" style="1" customWidth="1"/>
    <col min="2829" max="2829" width="10.5703125" style="1" bestFit="1" customWidth="1"/>
    <col min="2830" max="2830" width="6.5703125" style="1" bestFit="1" customWidth="1"/>
    <col min="2831" max="2831" width="11.140625" style="1" customWidth="1"/>
    <col min="2832" max="2833" width="6.5703125" style="1" bestFit="1" customWidth="1"/>
    <col min="2834" max="2834" width="22.85546875" style="1" customWidth="1"/>
    <col min="2835" max="2835" width="10" style="1" customWidth="1"/>
    <col min="2836" max="2836" width="6.85546875" style="1" customWidth="1"/>
    <col min="2837" max="2837" width="13.28515625" style="1" customWidth="1"/>
    <col min="2838" max="2839" width="6.85546875" style="1" customWidth="1"/>
    <col min="2840" max="2840" width="20.140625" style="1" customWidth="1"/>
    <col min="2841" max="2841" width="8.5703125" style="1" customWidth="1"/>
    <col min="2842" max="2842" width="6.85546875" style="1" customWidth="1"/>
    <col min="2843" max="2843" width="10.7109375" style="1" customWidth="1"/>
    <col min="2844" max="2845" width="6.85546875" style="1" customWidth="1"/>
    <col min="2846" max="2846" width="20.85546875" style="1" customWidth="1"/>
    <col min="2847" max="2847" width="7.85546875" style="1" customWidth="1"/>
    <col min="2848" max="2848" width="6.85546875" style="1" customWidth="1"/>
    <col min="2849" max="2849" width="12.140625" style="1" customWidth="1"/>
    <col min="2850" max="2851" width="6.85546875" style="1" customWidth="1"/>
    <col min="2852" max="2852" width="19.42578125" style="1" customWidth="1"/>
    <col min="2853" max="2854" width="6.85546875" style="1" customWidth="1"/>
    <col min="2855" max="2855" width="10" style="1" customWidth="1"/>
    <col min="2856" max="2857" width="6.85546875" style="1" customWidth="1"/>
    <col min="2858" max="2858" width="20.42578125" style="1" customWidth="1"/>
    <col min="2859" max="2859" width="7.85546875" style="1" customWidth="1"/>
    <col min="2860" max="2860" width="6.85546875" style="1" customWidth="1"/>
    <col min="2861" max="2861" width="10" style="1" customWidth="1"/>
    <col min="2862" max="2863" width="6.85546875" style="1" customWidth="1"/>
    <col min="2864" max="2864" width="22" style="1" customWidth="1"/>
    <col min="2865" max="2866" width="6.85546875" style="1" customWidth="1"/>
    <col min="2867" max="2867" width="10.140625" style="1" customWidth="1"/>
    <col min="2868" max="2869" width="6.85546875" style="1" customWidth="1"/>
    <col min="2870" max="2870" width="21.42578125" style="1" customWidth="1"/>
    <col min="2871" max="2871" width="8" style="1" customWidth="1"/>
    <col min="2872" max="2872" width="6.85546875" style="1" customWidth="1"/>
    <col min="2873" max="2873" width="11.5703125" style="1" customWidth="1"/>
    <col min="2874" max="2875" width="6.85546875" style="1" customWidth="1"/>
    <col min="2876" max="2876" width="20" style="1" customWidth="1"/>
    <col min="2877" max="2877" width="8.28515625" style="1" customWidth="1"/>
    <col min="2878" max="2878" width="6.85546875" style="1" customWidth="1"/>
    <col min="2879" max="2879" width="10.85546875" style="1" customWidth="1"/>
    <col min="2880" max="2880" width="6.85546875" style="1" customWidth="1"/>
    <col min="2881" max="2881" width="7.85546875" style="1" customWidth="1"/>
    <col min="2882" max="2882" width="19" style="1" customWidth="1"/>
    <col min="2883" max="2883" width="4.7109375" style="1" customWidth="1"/>
    <col min="2884" max="2884" width="4.28515625" style="1" customWidth="1"/>
    <col min="2885" max="2885" width="4.42578125" style="1" customWidth="1"/>
    <col min="2886" max="2886" width="5.140625" style="1" customWidth="1"/>
    <col min="2887" max="2887" width="5.7109375" style="1" customWidth="1"/>
    <col min="2888" max="2888" width="6.28515625" style="1" customWidth="1"/>
    <col min="2889" max="2889" width="6.5703125" style="1" customWidth="1"/>
    <col min="2890" max="2890" width="6.28515625" style="1" customWidth="1"/>
    <col min="2891" max="2892" width="5.7109375" style="1" customWidth="1"/>
    <col min="2893" max="2893" width="14.7109375" style="1" customWidth="1"/>
    <col min="2894" max="2903" width="5.7109375" style="1" customWidth="1"/>
    <col min="2904" max="3072" width="9.140625" style="1"/>
    <col min="3073" max="3073" width="13.28515625" style="1" customWidth="1"/>
    <col min="3074" max="3074" width="36" style="1" customWidth="1"/>
    <col min="3075" max="3075" width="15.85546875" style="1" customWidth="1"/>
    <col min="3076" max="3076" width="20.140625" style="1" customWidth="1"/>
    <col min="3077" max="3077" width="25.140625" style="1" customWidth="1"/>
    <col min="3078" max="3078" width="20.42578125" style="1" customWidth="1"/>
    <col min="3079" max="3079" width="10.5703125" style="1" bestFit="1" customWidth="1"/>
    <col min="3080" max="3080" width="6.5703125" style="1" bestFit="1" customWidth="1"/>
    <col min="3081" max="3081" width="12.140625" style="1" customWidth="1"/>
    <col min="3082" max="3083" width="6.5703125" style="1" bestFit="1" customWidth="1"/>
    <col min="3084" max="3084" width="19.7109375" style="1" customWidth="1"/>
    <col min="3085" max="3085" width="10.5703125" style="1" bestFit="1" customWidth="1"/>
    <col min="3086" max="3086" width="6.5703125" style="1" bestFit="1" customWidth="1"/>
    <col min="3087" max="3087" width="11.140625" style="1" customWidth="1"/>
    <col min="3088" max="3089" width="6.5703125" style="1" bestFit="1" customWidth="1"/>
    <col min="3090" max="3090" width="22.85546875" style="1" customWidth="1"/>
    <col min="3091" max="3091" width="10" style="1" customWidth="1"/>
    <col min="3092" max="3092" width="6.85546875" style="1" customWidth="1"/>
    <col min="3093" max="3093" width="13.28515625" style="1" customWidth="1"/>
    <col min="3094" max="3095" width="6.85546875" style="1" customWidth="1"/>
    <col min="3096" max="3096" width="20.140625" style="1" customWidth="1"/>
    <col min="3097" max="3097" width="8.5703125" style="1" customWidth="1"/>
    <col min="3098" max="3098" width="6.85546875" style="1" customWidth="1"/>
    <col min="3099" max="3099" width="10.7109375" style="1" customWidth="1"/>
    <col min="3100" max="3101" width="6.85546875" style="1" customWidth="1"/>
    <col min="3102" max="3102" width="20.85546875" style="1" customWidth="1"/>
    <col min="3103" max="3103" width="7.85546875" style="1" customWidth="1"/>
    <col min="3104" max="3104" width="6.85546875" style="1" customWidth="1"/>
    <col min="3105" max="3105" width="12.140625" style="1" customWidth="1"/>
    <col min="3106" max="3107" width="6.85546875" style="1" customWidth="1"/>
    <col min="3108" max="3108" width="19.42578125" style="1" customWidth="1"/>
    <col min="3109" max="3110" width="6.85546875" style="1" customWidth="1"/>
    <col min="3111" max="3111" width="10" style="1" customWidth="1"/>
    <col min="3112" max="3113" width="6.85546875" style="1" customWidth="1"/>
    <col min="3114" max="3114" width="20.42578125" style="1" customWidth="1"/>
    <col min="3115" max="3115" width="7.85546875" style="1" customWidth="1"/>
    <col min="3116" max="3116" width="6.85546875" style="1" customWidth="1"/>
    <col min="3117" max="3117" width="10" style="1" customWidth="1"/>
    <col min="3118" max="3119" width="6.85546875" style="1" customWidth="1"/>
    <col min="3120" max="3120" width="22" style="1" customWidth="1"/>
    <col min="3121" max="3122" width="6.85546875" style="1" customWidth="1"/>
    <col min="3123" max="3123" width="10.140625" style="1" customWidth="1"/>
    <col min="3124" max="3125" width="6.85546875" style="1" customWidth="1"/>
    <col min="3126" max="3126" width="21.42578125" style="1" customWidth="1"/>
    <col min="3127" max="3127" width="8" style="1" customWidth="1"/>
    <col min="3128" max="3128" width="6.85546875" style="1" customWidth="1"/>
    <col min="3129" max="3129" width="11.5703125" style="1" customWidth="1"/>
    <col min="3130" max="3131" width="6.85546875" style="1" customWidth="1"/>
    <col min="3132" max="3132" width="20" style="1" customWidth="1"/>
    <col min="3133" max="3133" width="8.28515625" style="1" customWidth="1"/>
    <col min="3134" max="3134" width="6.85546875" style="1" customWidth="1"/>
    <col min="3135" max="3135" width="10.85546875" style="1" customWidth="1"/>
    <col min="3136" max="3136" width="6.85546875" style="1" customWidth="1"/>
    <col min="3137" max="3137" width="7.85546875" style="1" customWidth="1"/>
    <col min="3138" max="3138" width="19" style="1" customWidth="1"/>
    <col min="3139" max="3139" width="4.7109375" style="1" customWidth="1"/>
    <col min="3140" max="3140" width="4.28515625" style="1" customWidth="1"/>
    <col min="3141" max="3141" width="4.42578125" style="1" customWidth="1"/>
    <col min="3142" max="3142" width="5.140625" style="1" customWidth="1"/>
    <col min="3143" max="3143" width="5.7109375" style="1" customWidth="1"/>
    <col min="3144" max="3144" width="6.28515625" style="1" customWidth="1"/>
    <col min="3145" max="3145" width="6.5703125" style="1" customWidth="1"/>
    <col min="3146" max="3146" width="6.28515625" style="1" customWidth="1"/>
    <col min="3147" max="3148" width="5.7109375" style="1" customWidth="1"/>
    <col min="3149" max="3149" width="14.7109375" style="1" customWidth="1"/>
    <col min="3150" max="3159" width="5.7109375" style="1" customWidth="1"/>
    <col min="3160" max="3328" width="9.140625" style="1"/>
    <col min="3329" max="3329" width="13.28515625" style="1" customWidth="1"/>
    <col min="3330" max="3330" width="36" style="1" customWidth="1"/>
    <col min="3331" max="3331" width="15.85546875" style="1" customWidth="1"/>
    <col min="3332" max="3332" width="20.140625" style="1" customWidth="1"/>
    <col min="3333" max="3333" width="25.140625" style="1" customWidth="1"/>
    <col min="3334" max="3334" width="20.42578125" style="1" customWidth="1"/>
    <col min="3335" max="3335" width="10.5703125" style="1" bestFit="1" customWidth="1"/>
    <col min="3336" max="3336" width="6.5703125" style="1" bestFit="1" customWidth="1"/>
    <col min="3337" max="3337" width="12.140625" style="1" customWidth="1"/>
    <col min="3338" max="3339" width="6.5703125" style="1" bestFit="1" customWidth="1"/>
    <col min="3340" max="3340" width="19.7109375" style="1" customWidth="1"/>
    <col min="3341" max="3341" width="10.5703125" style="1" bestFit="1" customWidth="1"/>
    <col min="3342" max="3342" width="6.5703125" style="1" bestFit="1" customWidth="1"/>
    <col min="3343" max="3343" width="11.140625" style="1" customWidth="1"/>
    <col min="3344" max="3345" width="6.5703125" style="1" bestFit="1" customWidth="1"/>
    <col min="3346" max="3346" width="22.85546875" style="1" customWidth="1"/>
    <col min="3347" max="3347" width="10" style="1" customWidth="1"/>
    <col min="3348" max="3348" width="6.85546875" style="1" customWidth="1"/>
    <col min="3349" max="3349" width="13.28515625" style="1" customWidth="1"/>
    <col min="3350" max="3351" width="6.85546875" style="1" customWidth="1"/>
    <col min="3352" max="3352" width="20.140625" style="1" customWidth="1"/>
    <col min="3353" max="3353" width="8.5703125" style="1" customWidth="1"/>
    <col min="3354" max="3354" width="6.85546875" style="1" customWidth="1"/>
    <col min="3355" max="3355" width="10.7109375" style="1" customWidth="1"/>
    <col min="3356" max="3357" width="6.85546875" style="1" customWidth="1"/>
    <col min="3358" max="3358" width="20.85546875" style="1" customWidth="1"/>
    <col min="3359" max="3359" width="7.85546875" style="1" customWidth="1"/>
    <col min="3360" max="3360" width="6.85546875" style="1" customWidth="1"/>
    <col min="3361" max="3361" width="12.140625" style="1" customWidth="1"/>
    <col min="3362" max="3363" width="6.85546875" style="1" customWidth="1"/>
    <col min="3364" max="3364" width="19.42578125" style="1" customWidth="1"/>
    <col min="3365" max="3366" width="6.85546875" style="1" customWidth="1"/>
    <col min="3367" max="3367" width="10" style="1" customWidth="1"/>
    <col min="3368" max="3369" width="6.85546875" style="1" customWidth="1"/>
    <col min="3370" max="3370" width="20.42578125" style="1" customWidth="1"/>
    <col min="3371" max="3371" width="7.85546875" style="1" customWidth="1"/>
    <col min="3372" max="3372" width="6.85546875" style="1" customWidth="1"/>
    <col min="3373" max="3373" width="10" style="1" customWidth="1"/>
    <col min="3374" max="3375" width="6.85546875" style="1" customWidth="1"/>
    <col min="3376" max="3376" width="22" style="1" customWidth="1"/>
    <col min="3377" max="3378" width="6.85546875" style="1" customWidth="1"/>
    <col min="3379" max="3379" width="10.140625" style="1" customWidth="1"/>
    <col min="3380" max="3381" width="6.85546875" style="1" customWidth="1"/>
    <col min="3382" max="3382" width="21.42578125" style="1" customWidth="1"/>
    <col min="3383" max="3383" width="8" style="1" customWidth="1"/>
    <col min="3384" max="3384" width="6.85546875" style="1" customWidth="1"/>
    <col min="3385" max="3385" width="11.5703125" style="1" customWidth="1"/>
    <col min="3386" max="3387" width="6.85546875" style="1" customWidth="1"/>
    <col min="3388" max="3388" width="20" style="1" customWidth="1"/>
    <col min="3389" max="3389" width="8.28515625" style="1" customWidth="1"/>
    <col min="3390" max="3390" width="6.85546875" style="1" customWidth="1"/>
    <col min="3391" max="3391" width="10.85546875" style="1" customWidth="1"/>
    <col min="3392" max="3392" width="6.85546875" style="1" customWidth="1"/>
    <col min="3393" max="3393" width="7.85546875" style="1" customWidth="1"/>
    <col min="3394" max="3394" width="19" style="1" customWidth="1"/>
    <col min="3395" max="3395" width="4.7109375" style="1" customWidth="1"/>
    <col min="3396" max="3396" width="4.28515625" style="1" customWidth="1"/>
    <col min="3397" max="3397" width="4.42578125" style="1" customWidth="1"/>
    <col min="3398" max="3398" width="5.140625" style="1" customWidth="1"/>
    <col min="3399" max="3399" width="5.7109375" style="1" customWidth="1"/>
    <col min="3400" max="3400" width="6.28515625" style="1" customWidth="1"/>
    <col min="3401" max="3401" width="6.5703125" style="1" customWidth="1"/>
    <col min="3402" max="3402" width="6.28515625" style="1" customWidth="1"/>
    <col min="3403" max="3404" width="5.7109375" style="1" customWidth="1"/>
    <col min="3405" max="3405" width="14.7109375" style="1" customWidth="1"/>
    <col min="3406" max="3415" width="5.7109375" style="1" customWidth="1"/>
    <col min="3416" max="3584" width="9.140625" style="1"/>
    <col min="3585" max="3585" width="13.28515625" style="1" customWidth="1"/>
    <col min="3586" max="3586" width="36" style="1" customWidth="1"/>
    <col min="3587" max="3587" width="15.85546875" style="1" customWidth="1"/>
    <col min="3588" max="3588" width="20.140625" style="1" customWidth="1"/>
    <col min="3589" max="3589" width="25.140625" style="1" customWidth="1"/>
    <col min="3590" max="3590" width="20.42578125" style="1" customWidth="1"/>
    <col min="3591" max="3591" width="10.5703125" style="1" bestFit="1" customWidth="1"/>
    <col min="3592" max="3592" width="6.5703125" style="1" bestFit="1" customWidth="1"/>
    <col min="3593" max="3593" width="12.140625" style="1" customWidth="1"/>
    <col min="3594" max="3595" width="6.5703125" style="1" bestFit="1" customWidth="1"/>
    <col min="3596" max="3596" width="19.7109375" style="1" customWidth="1"/>
    <col min="3597" max="3597" width="10.5703125" style="1" bestFit="1" customWidth="1"/>
    <col min="3598" max="3598" width="6.5703125" style="1" bestFit="1" customWidth="1"/>
    <col min="3599" max="3599" width="11.140625" style="1" customWidth="1"/>
    <col min="3600" max="3601" width="6.5703125" style="1" bestFit="1" customWidth="1"/>
    <col min="3602" max="3602" width="22.85546875" style="1" customWidth="1"/>
    <col min="3603" max="3603" width="10" style="1" customWidth="1"/>
    <col min="3604" max="3604" width="6.85546875" style="1" customWidth="1"/>
    <col min="3605" max="3605" width="13.28515625" style="1" customWidth="1"/>
    <col min="3606" max="3607" width="6.85546875" style="1" customWidth="1"/>
    <col min="3608" max="3608" width="20.140625" style="1" customWidth="1"/>
    <col min="3609" max="3609" width="8.5703125" style="1" customWidth="1"/>
    <col min="3610" max="3610" width="6.85546875" style="1" customWidth="1"/>
    <col min="3611" max="3611" width="10.7109375" style="1" customWidth="1"/>
    <col min="3612" max="3613" width="6.85546875" style="1" customWidth="1"/>
    <col min="3614" max="3614" width="20.85546875" style="1" customWidth="1"/>
    <col min="3615" max="3615" width="7.85546875" style="1" customWidth="1"/>
    <col min="3616" max="3616" width="6.85546875" style="1" customWidth="1"/>
    <col min="3617" max="3617" width="12.140625" style="1" customWidth="1"/>
    <col min="3618" max="3619" width="6.85546875" style="1" customWidth="1"/>
    <col min="3620" max="3620" width="19.42578125" style="1" customWidth="1"/>
    <col min="3621" max="3622" width="6.85546875" style="1" customWidth="1"/>
    <col min="3623" max="3623" width="10" style="1" customWidth="1"/>
    <col min="3624" max="3625" width="6.85546875" style="1" customWidth="1"/>
    <col min="3626" max="3626" width="20.42578125" style="1" customWidth="1"/>
    <col min="3627" max="3627" width="7.85546875" style="1" customWidth="1"/>
    <col min="3628" max="3628" width="6.85546875" style="1" customWidth="1"/>
    <col min="3629" max="3629" width="10" style="1" customWidth="1"/>
    <col min="3630" max="3631" width="6.85546875" style="1" customWidth="1"/>
    <col min="3632" max="3632" width="22" style="1" customWidth="1"/>
    <col min="3633" max="3634" width="6.85546875" style="1" customWidth="1"/>
    <col min="3635" max="3635" width="10.140625" style="1" customWidth="1"/>
    <col min="3636" max="3637" width="6.85546875" style="1" customWidth="1"/>
    <col min="3638" max="3638" width="21.42578125" style="1" customWidth="1"/>
    <col min="3639" max="3639" width="8" style="1" customWidth="1"/>
    <col min="3640" max="3640" width="6.85546875" style="1" customWidth="1"/>
    <col min="3641" max="3641" width="11.5703125" style="1" customWidth="1"/>
    <col min="3642" max="3643" width="6.85546875" style="1" customWidth="1"/>
    <col min="3644" max="3644" width="20" style="1" customWidth="1"/>
    <col min="3645" max="3645" width="8.28515625" style="1" customWidth="1"/>
    <col min="3646" max="3646" width="6.85546875" style="1" customWidth="1"/>
    <col min="3647" max="3647" width="10.85546875" style="1" customWidth="1"/>
    <col min="3648" max="3648" width="6.85546875" style="1" customWidth="1"/>
    <col min="3649" max="3649" width="7.85546875" style="1" customWidth="1"/>
    <col min="3650" max="3650" width="19" style="1" customWidth="1"/>
    <col min="3651" max="3651" width="4.7109375" style="1" customWidth="1"/>
    <col min="3652" max="3652" width="4.28515625" style="1" customWidth="1"/>
    <col min="3653" max="3653" width="4.42578125" style="1" customWidth="1"/>
    <col min="3654" max="3654" width="5.140625" style="1" customWidth="1"/>
    <col min="3655" max="3655" width="5.7109375" style="1" customWidth="1"/>
    <col min="3656" max="3656" width="6.28515625" style="1" customWidth="1"/>
    <col min="3657" max="3657" width="6.5703125" style="1" customWidth="1"/>
    <col min="3658" max="3658" width="6.28515625" style="1" customWidth="1"/>
    <col min="3659" max="3660" width="5.7109375" style="1" customWidth="1"/>
    <col min="3661" max="3661" width="14.7109375" style="1" customWidth="1"/>
    <col min="3662" max="3671" width="5.7109375" style="1" customWidth="1"/>
    <col min="3672" max="3840" width="9.140625" style="1"/>
    <col min="3841" max="3841" width="13.28515625" style="1" customWidth="1"/>
    <col min="3842" max="3842" width="36" style="1" customWidth="1"/>
    <col min="3843" max="3843" width="15.85546875" style="1" customWidth="1"/>
    <col min="3844" max="3844" width="20.140625" style="1" customWidth="1"/>
    <col min="3845" max="3845" width="25.140625" style="1" customWidth="1"/>
    <col min="3846" max="3846" width="20.42578125" style="1" customWidth="1"/>
    <col min="3847" max="3847" width="10.5703125" style="1" bestFit="1" customWidth="1"/>
    <col min="3848" max="3848" width="6.5703125" style="1" bestFit="1" customWidth="1"/>
    <col min="3849" max="3849" width="12.140625" style="1" customWidth="1"/>
    <col min="3850" max="3851" width="6.5703125" style="1" bestFit="1" customWidth="1"/>
    <col min="3852" max="3852" width="19.7109375" style="1" customWidth="1"/>
    <col min="3853" max="3853" width="10.5703125" style="1" bestFit="1" customWidth="1"/>
    <col min="3854" max="3854" width="6.5703125" style="1" bestFit="1" customWidth="1"/>
    <col min="3855" max="3855" width="11.140625" style="1" customWidth="1"/>
    <col min="3856" max="3857" width="6.5703125" style="1" bestFit="1" customWidth="1"/>
    <col min="3858" max="3858" width="22.85546875" style="1" customWidth="1"/>
    <col min="3859" max="3859" width="10" style="1" customWidth="1"/>
    <col min="3860" max="3860" width="6.85546875" style="1" customWidth="1"/>
    <col min="3861" max="3861" width="13.28515625" style="1" customWidth="1"/>
    <col min="3862" max="3863" width="6.85546875" style="1" customWidth="1"/>
    <col min="3864" max="3864" width="20.140625" style="1" customWidth="1"/>
    <col min="3865" max="3865" width="8.5703125" style="1" customWidth="1"/>
    <col min="3866" max="3866" width="6.85546875" style="1" customWidth="1"/>
    <col min="3867" max="3867" width="10.7109375" style="1" customWidth="1"/>
    <col min="3868" max="3869" width="6.85546875" style="1" customWidth="1"/>
    <col min="3870" max="3870" width="20.85546875" style="1" customWidth="1"/>
    <col min="3871" max="3871" width="7.85546875" style="1" customWidth="1"/>
    <col min="3872" max="3872" width="6.85546875" style="1" customWidth="1"/>
    <col min="3873" max="3873" width="12.140625" style="1" customWidth="1"/>
    <col min="3874" max="3875" width="6.85546875" style="1" customWidth="1"/>
    <col min="3876" max="3876" width="19.42578125" style="1" customWidth="1"/>
    <col min="3877" max="3878" width="6.85546875" style="1" customWidth="1"/>
    <col min="3879" max="3879" width="10" style="1" customWidth="1"/>
    <col min="3880" max="3881" width="6.85546875" style="1" customWidth="1"/>
    <col min="3882" max="3882" width="20.42578125" style="1" customWidth="1"/>
    <col min="3883" max="3883" width="7.85546875" style="1" customWidth="1"/>
    <col min="3884" max="3884" width="6.85546875" style="1" customWidth="1"/>
    <col min="3885" max="3885" width="10" style="1" customWidth="1"/>
    <col min="3886" max="3887" width="6.85546875" style="1" customWidth="1"/>
    <col min="3888" max="3888" width="22" style="1" customWidth="1"/>
    <col min="3889" max="3890" width="6.85546875" style="1" customWidth="1"/>
    <col min="3891" max="3891" width="10.140625" style="1" customWidth="1"/>
    <col min="3892" max="3893" width="6.85546875" style="1" customWidth="1"/>
    <col min="3894" max="3894" width="21.42578125" style="1" customWidth="1"/>
    <col min="3895" max="3895" width="8" style="1" customWidth="1"/>
    <col min="3896" max="3896" width="6.85546875" style="1" customWidth="1"/>
    <col min="3897" max="3897" width="11.5703125" style="1" customWidth="1"/>
    <col min="3898" max="3899" width="6.85546875" style="1" customWidth="1"/>
    <col min="3900" max="3900" width="20" style="1" customWidth="1"/>
    <col min="3901" max="3901" width="8.28515625" style="1" customWidth="1"/>
    <col min="3902" max="3902" width="6.85546875" style="1" customWidth="1"/>
    <col min="3903" max="3903" width="10.85546875" style="1" customWidth="1"/>
    <col min="3904" max="3904" width="6.85546875" style="1" customWidth="1"/>
    <col min="3905" max="3905" width="7.85546875" style="1" customWidth="1"/>
    <col min="3906" max="3906" width="19" style="1" customWidth="1"/>
    <col min="3907" max="3907" width="4.7109375" style="1" customWidth="1"/>
    <col min="3908" max="3908" width="4.28515625" style="1" customWidth="1"/>
    <col min="3909" max="3909" width="4.42578125" style="1" customWidth="1"/>
    <col min="3910" max="3910" width="5.140625" style="1" customWidth="1"/>
    <col min="3911" max="3911" width="5.7109375" style="1" customWidth="1"/>
    <col min="3912" max="3912" width="6.28515625" style="1" customWidth="1"/>
    <col min="3913" max="3913" width="6.5703125" style="1" customWidth="1"/>
    <col min="3914" max="3914" width="6.28515625" style="1" customWidth="1"/>
    <col min="3915" max="3916" width="5.7109375" style="1" customWidth="1"/>
    <col min="3917" max="3917" width="14.7109375" style="1" customWidth="1"/>
    <col min="3918" max="3927" width="5.7109375" style="1" customWidth="1"/>
    <col min="3928" max="4096" width="9.140625" style="1"/>
    <col min="4097" max="4097" width="13.28515625" style="1" customWidth="1"/>
    <col min="4098" max="4098" width="36" style="1" customWidth="1"/>
    <col min="4099" max="4099" width="15.85546875" style="1" customWidth="1"/>
    <col min="4100" max="4100" width="20.140625" style="1" customWidth="1"/>
    <col min="4101" max="4101" width="25.140625" style="1" customWidth="1"/>
    <col min="4102" max="4102" width="20.42578125" style="1" customWidth="1"/>
    <col min="4103" max="4103" width="10.5703125" style="1" bestFit="1" customWidth="1"/>
    <col min="4104" max="4104" width="6.5703125" style="1" bestFit="1" customWidth="1"/>
    <col min="4105" max="4105" width="12.140625" style="1" customWidth="1"/>
    <col min="4106" max="4107" width="6.5703125" style="1" bestFit="1" customWidth="1"/>
    <col min="4108" max="4108" width="19.7109375" style="1" customWidth="1"/>
    <col min="4109" max="4109" width="10.5703125" style="1" bestFit="1" customWidth="1"/>
    <col min="4110" max="4110" width="6.5703125" style="1" bestFit="1" customWidth="1"/>
    <col min="4111" max="4111" width="11.140625" style="1" customWidth="1"/>
    <col min="4112" max="4113" width="6.5703125" style="1" bestFit="1" customWidth="1"/>
    <col min="4114" max="4114" width="22.85546875" style="1" customWidth="1"/>
    <col min="4115" max="4115" width="10" style="1" customWidth="1"/>
    <col min="4116" max="4116" width="6.85546875" style="1" customWidth="1"/>
    <col min="4117" max="4117" width="13.28515625" style="1" customWidth="1"/>
    <col min="4118" max="4119" width="6.85546875" style="1" customWidth="1"/>
    <col min="4120" max="4120" width="20.140625" style="1" customWidth="1"/>
    <col min="4121" max="4121" width="8.5703125" style="1" customWidth="1"/>
    <col min="4122" max="4122" width="6.85546875" style="1" customWidth="1"/>
    <col min="4123" max="4123" width="10.7109375" style="1" customWidth="1"/>
    <col min="4124" max="4125" width="6.85546875" style="1" customWidth="1"/>
    <col min="4126" max="4126" width="20.85546875" style="1" customWidth="1"/>
    <col min="4127" max="4127" width="7.85546875" style="1" customWidth="1"/>
    <col min="4128" max="4128" width="6.85546875" style="1" customWidth="1"/>
    <col min="4129" max="4129" width="12.140625" style="1" customWidth="1"/>
    <col min="4130" max="4131" width="6.85546875" style="1" customWidth="1"/>
    <col min="4132" max="4132" width="19.42578125" style="1" customWidth="1"/>
    <col min="4133" max="4134" width="6.85546875" style="1" customWidth="1"/>
    <col min="4135" max="4135" width="10" style="1" customWidth="1"/>
    <col min="4136" max="4137" width="6.85546875" style="1" customWidth="1"/>
    <col min="4138" max="4138" width="20.42578125" style="1" customWidth="1"/>
    <col min="4139" max="4139" width="7.85546875" style="1" customWidth="1"/>
    <col min="4140" max="4140" width="6.85546875" style="1" customWidth="1"/>
    <col min="4141" max="4141" width="10" style="1" customWidth="1"/>
    <col min="4142" max="4143" width="6.85546875" style="1" customWidth="1"/>
    <col min="4144" max="4144" width="22" style="1" customWidth="1"/>
    <col min="4145" max="4146" width="6.85546875" style="1" customWidth="1"/>
    <col min="4147" max="4147" width="10.140625" style="1" customWidth="1"/>
    <col min="4148" max="4149" width="6.85546875" style="1" customWidth="1"/>
    <col min="4150" max="4150" width="21.42578125" style="1" customWidth="1"/>
    <col min="4151" max="4151" width="8" style="1" customWidth="1"/>
    <col min="4152" max="4152" width="6.85546875" style="1" customWidth="1"/>
    <col min="4153" max="4153" width="11.5703125" style="1" customWidth="1"/>
    <col min="4154" max="4155" width="6.85546875" style="1" customWidth="1"/>
    <col min="4156" max="4156" width="20" style="1" customWidth="1"/>
    <col min="4157" max="4157" width="8.28515625" style="1" customWidth="1"/>
    <col min="4158" max="4158" width="6.85546875" style="1" customWidth="1"/>
    <col min="4159" max="4159" width="10.85546875" style="1" customWidth="1"/>
    <col min="4160" max="4160" width="6.85546875" style="1" customWidth="1"/>
    <col min="4161" max="4161" width="7.85546875" style="1" customWidth="1"/>
    <col min="4162" max="4162" width="19" style="1" customWidth="1"/>
    <col min="4163" max="4163" width="4.7109375" style="1" customWidth="1"/>
    <col min="4164" max="4164" width="4.28515625" style="1" customWidth="1"/>
    <col min="4165" max="4165" width="4.42578125" style="1" customWidth="1"/>
    <col min="4166" max="4166" width="5.140625" style="1" customWidth="1"/>
    <col min="4167" max="4167" width="5.7109375" style="1" customWidth="1"/>
    <col min="4168" max="4168" width="6.28515625" style="1" customWidth="1"/>
    <col min="4169" max="4169" width="6.5703125" style="1" customWidth="1"/>
    <col min="4170" max="4170" width="6.28515625" style="1" customWidth="1"/>
    <col min="4171" max="4172" width="5.7109375" style="1" customWidth="1"/>
    <col min="4173" max="4173" width="14.7109375" style="1" customWidth="1"/>
    <col min="4174" max="4183" width="5.7109375" style="1" customWidth="1"/>
    <col min="4184" max="4352" width="9.140625" style="1"/>
    <col min="4353" max="4353" width="13.28515625" style="1" customWidth="1"/>
    <col min="4354" max="4354" width="36" style="1" customWidth="1"/>
    <col min="4355" max="4355" width="15.85546875" style="1" customWidth="1"/>
    <col min="4356" max="4356" width="20.140625" style="1" customWidth="1"/>
    <col min="4357" max="4357" width="25.140625" style="1" customWidth="1"/>
    <col min="4358" max="4358" width="20.42578125" style="1" customWidth="1"/>
    <col min="4359" max="4359" width="10.5703125" style="1" bestFit="1" customWidth="1"/>
    <col min="4360" max="4360" width="6.5703125" style="1" bestFit="1" customWidth="1"/>
    <col min="4361" max="4361" width="12.140625" style="1" customWidth="1"/>
    <col min="4362" max="4363" width="6.5703125" style="1" bestFit="1" customWidth="1"/>
    <col min="4364" max="4364" width="19.7109375" style="1" customWidth="1"/>
    <col min="4365" max="4365" width="10.5703125" style="1" bestFit="1" customWidth="1"/>
    <col min="4366" max="4366" width="6.5703125" style="1" bestFit="1" customWidth="1"/>
    <col min="4367" max="4367" width="11.140625" style="1" customWidth="1"/>
    <col min="4368" max="4369" width="6.5703125" style="1" bestFit="1" customWidth="1"/>
    <col min="4370" max="4370" width="22.85546875" style="1" customWidth="1"/>
    <col min="4371" max="4371" width="10" style="1" customWidth="1"/>
    <col min="4372" max="4372" width="6.85546875" style="1" customWidth="1"/>
    <col min="4373" max="4373" width="13.28515625" style="1" customWidth="1"/>
    <col min="4374" max="4375" width="6.85546875" style="1" customWidth="1"/>
    <col min="4376" max="4376" width="20.140625" style="1" customWidth="1"/>
    <col min="4377" max="4377" width="8.5703125" style="1" customWidth="1"/>
    <col min="4378" max="4378" width="6.85546875" style="1" customWidth="1"/>
    <col min="4379" max="4379" width="10.7109375" style="1" customWidth="1"/>
    <col min="4380" max="4381" width="6.85546875" style="1" customWidth="1"/>
    <col min="4382" max="4382" width="20.85546875" style="1" customWidth="1"/>
    <col min="4383" max="4383" width="7.85546875" style="1" customWidth="1"/>
    <col min="4384" max="4384" width="6.85546875" style="1" customWidth="1"/>
    <col min="4385" max="4385" width="12.140625" style="1" customWidth="1"/>
    <col min="4386" max="4387" width="6.85546875" style="1" customWidth="1"/>
    <col min="4388" max="4388" width="19.42578125" style="1" customWidth="1"/>
    <col min="4389" max="4390" width="6.85546875" style="1" customWidth="1"/>
    <col min="4391" max="4391" width="10" style="1" customWidth="1"/>
    <col min="4392" max="4393" width="6.85546875" style="1" customWidth="1"/>
    <col min="4394" max="4394" width="20.42578125" style="1" customWidth="1"/>
    <col min="4395" max="4395" width="7.85546875" style="1" customWidth="1"/>
    <col min="4396" max="4396" width="6.85546875" style="1" customWidth="1"/>
    <col min="4397" max="4397" width="10" style="1" customWidth="1"/>
    <col min="4398" max="4399" width="6.85546875" style="1" customWidth="1"/>
    <col min="4400" max="4400" width="22" style="1" customWidth="1"/>
    <col min="4401" max="4402" width="6.85546875" style="1" customWidth="1"/>
    <col min="4403" max="4403" width="10.140625" style="1" customWidth="1"/>
    <col min="4404" max="4405" width="6.85546875" style="1" customWidth="1"/>
    <col min="4406" max="4406" width="21.42578125" style="1" customWidth="1"/>
    <col min="4407" max="4407" width="8" style="1" customWidth="1"/>
    <col min="4408" max="4408" width="6.85546875" style="1" customWidth="1"/>
    <col min="4409" max="4409" width="11.5703125" style="1" customWidth="1"/>
    <col min="4410" max="4411" width="6.85546875" style="1" customWidth="1"/>
    <col min="4412" max="4412" width="20" style="1" customWidth="1"/>
    <col min="4413" max="4413" width="8.28515625" style="1" customWidth="1"/>
    <col min="4414" max="4414" width="6.85546875" style="1" customWidth="1"/>
    <col min="4415" max="4415" width="10.85546875" style="1" customWidth="1"/>
    <col min="4416" max="4416" width="6.85546875" style="1" customWidth="1"/>
    <col min="4417" max="4417" width="7.85546875" style="1" customWidth="1"/>
    <col min="4418" max="4418" width="19" style="1" customWidth="1"/>
    <col min="4419" max="4419" width="4.7109375" style="1" customWidth="1"/>
    <col min="4420" max="4420" width="4.28515625" style="1" customWidth="1"/>
    <col min="4421" max="4421" width="4.42578125" style="1" customWidth="1"/>
    <col min="4422" max="4422" width="5.140625" style="1" customWidth="1"/>
    <col min="4423" max="4423" width="5.7109375" style="1" customWidth="1"/>
    <col min="4424" max="4424" width="6.28515625" style="1" customWidth="1"/>
    <col min="4425" max="4425" width="6.5703125" style="1" customWidth="1"/>
    <col min="4426" max="4426" width="6.28515625" style="1" customWidth="1"/>
    <col min="4427" max="4428" width="5.7109375" style="1" customWidth="1"/>
    <col min="4429" max="4429" width="14.7109375" style="1" customWidth="1"/>
    <col min="4430" max="4439" width="5.7109375" style="1" customWidth="1"/>
    <col min="4440" max="4608" width="9.140625" style="1"/>
    <col min="4609" max="4609" width="13.28515625" style="1" customWidth="1"/>
    <col min="4610" max="4610" width="36" style="1" customWidth="1"/>
    <col min="4611" max="4611" width="15.85546875" style="1" customWidth="1"/>
    <col min="4612" max="4612" width="20.140625" style="1" customWidth="1"/>
    <col min="4613" max="4613" width="25.140625" style="1" customWidth="1"/>
    <col min="4614" max="4614" width="20.42578125" style="1" customWidth="1"/>
    <col min="4615" max="4615" width="10.5703125" style="1" bestFit="1" customWidth="1"/>
    <col min="4616" max="4616" width="6.5703125" style="1" bestFit="1" customWidth="1"/>
    <col min="4617" max="4617" width="12.140625" style="1" customWidth="1"/>
    <col min="4618" max="4619" width="6.5703125" style="1" bestFit="1" customWidth="1"/>
    <col min="4620" max="4620" width="19.7109375" style="1" customWidth="1"/>
    <col min="4621" max="4621" width="10.5703125" style="1" bestFit="1" customWidth="1"/>
    <col min="4622" max="4622" width="6.5703125" style="1" bestFit="1" customWidth="1"/>
    <col min="4623" max="4623" width="11.140625" style="1" customWidth="1"/>
    <col min="4624" max="4625" width="6.5703125" style="1" bestFit="1" customWidth="1"/>
    <col min="4626" max="4626" width="22.85546875" style="1" customWidth="1"/>
    <col min="4627" max="4627" width="10" style="1" customWidth="1"/>
    <col min="4628" max="4628" width="6.85546875" style="1" customWidth="1"/>
    <col min="4629" max="4629" width="13.28515625" style="1" customWidth="1"/>
    <col min="4630" max="4631" width="6.85546875" style="1" customWidth="1"/>
    <col min="4632" max="4632" width="20.140625" style="1" customWidth="1"/>
    <col min="4633" max="4633" width="8.5703125" style="1" customWidth="1"/>
    <col min="4634" max="4634" width="6.85546875" style="1" customWidth="1"/>
    <col min="4635" max="4635" width="10.7109375" style="1" customWidth="1"/>
    <col min="4636" max="4637" width="6.85546875" style="1" customWidth="1"/>
    <col min="4638" max="4638" width="20.85546875" style="1" customWidth="1"/>
    <col min="4639" max="4639" width="7.85546875" style="1" customWidth="1"/>
    <col min="4640" max="4640" width="6.85546875" style="1" customWidth="1"/>
    <col min="4641" max="4641" width="12.140625" style="1" customWidth="1"/>
    <col min="4642" max="4643" width="6.85546875" style="1" customWidth="1"/>
    <col min="4644" max="4644" width="19.42578125" style="1" customWidth="1"/>
    <col min="4645" max="4646" width="6.85546875" style="1" customWidth="1"/>
    <col min="4647" max="4647" width="10" style="1" customWidth="1"/>
    <col min="4648" max="4649" width="6.85546875" style="1" customWidth="1"/>
    <col min="4650" max="4650" width="20.42578125" style="1" customWidth="1"/>
    <col min="4651" max="4651" width="7.85546875" style="1" customWidth="1"/>
    <col min="4652" max="4652" width="6.85546875" style="1" customWidth="1"/>
    <col min="4653" max="4653" width="10" style="1" customWidth="1"/>
    <col min="4654" max="4655" width="6.85546875" style="1" customWidth="1"/>
    <col min="4656" max="4656" width="22" style="1" customWidth="1"/>
    <col min="4657" max="4658" width="6.85546875" style="1" customWidth="1"/>
    <col min="4659" max="4659" width="10.140625" style="1" customWidth="1"/>
    <col min="4660" max="4661" width="6.85546875" style="1" customWidth="1"/>
    <col min="4662" max="4662" width="21.42578125" style="1" customWidth="1"/>
    <col min="4663" max="4663" width="8" style="1" customWidth="1"/>
    <col min="4664" max="4664" width="6.85546875" style="1" customWidth="1"/>
    <col min="4665" max="4665" width="11.5703125" style="1" customWidth="1"/>
    <col min="4666" max="4667" width="6.85546875" style="1" customWidth="1"/>
    <col min="4668" max="4668" width="20" style="1" customWidth="1"/>
    <col min="4669" max="4669" width="8.28515625" style="1" customWidth="1"/>
    <col min="4670" max="4670" width="6.85546875" style="1" customWidth="1"/>
    <col min="4671" max="4671" width="10.85546875" style="1" customWidth="1"/>
    <col min="4672" max="4672" width="6.85546875" style="1" customWidth="1"/>
    <col min="4673" max="4673" width="7.85546875" style="1" customWidth="1"/>
    <col min="4674" max="4674" width="19" style="1" customWidth="1"/>
    <col min="4675" max="4675" width="4.7109375" style="1" customWidth="1"/>
    <col min="4676" max="4676" width="4.28515625" style="1" customWidth="1"/>
    <col min="4677" max="4677" width="4.42578125" style="1" customWidth="1"/>
    <col min="4678" max="4678" width="5.140625" style="1" customWidth="1"/>
    <col min="4679" max="4679" width="5.7109375" style="1" customWidth="1"/>
    <col min="4680" max="4680" width="6.28515625" style="1" customWidth="1"/>
    <col min="4681" max="4681" width="6.5703125" style="1" customWidth="1"/>
    <col min="4682" max="4682" width="6.28515625" style="1" customWidth="1"/>
    <col min="4683" max="4684" width="5.7109375" style="1" customWidth="1"/>
    <col min="4685" max="4685" width="14.7109375" style="1" customWidth="1"/>
    <col min="4686" max="4695" width="5.7109375" style="1" customWidth="1"/>
    <col min="4696" max="4864" width="9.140625" style="1"/>
    <col min="4865" max="4865" width="13.28515625" style="1" customWidth="1"/>
    <col min="4866" max="4866" width="36" style="1" customWidth="1"/>
    <col min="4867" max="4867" width="15.85546875" style="1" customWidth="1"/>
    <col min="4868" max="4868" width="20.140625" style="1" customWidth="1"/>
    <col min="4869" max="4869" width="25.140625" style="1" customWidth="1"/>
    <col min="4870" max="4870" width="20.42578125" style="1" customWidth="1"/>
    <col min="4871" max="4871" width="10.5703125" style="1" bestFit="1" customWidth="1"/>
    <col min="4872" max="4872" width="6.5703125" style="1" bestFit="1" customWidth="1"/>
    <col min="4873" max="4873" width="12.140625" style="1" customWidth="1"/>
    <col min="4874" max="4875" width="6.5703125" style="1" bestFit="1" customWidth="1"/>
    <col min="4876" max="4876" width="19.7109375" style="1" customWidth="1"/>
    <col min="4877" max="4877" width="10.5703125" style="1" bestFit="1" customWidth="1"/>
    <col min="4878" max="4878" width="6.5703125" style="1" bestFit="1" customWidth="1"/>
    <col min="4879" max="4879" width="11.140625" style="1" customWidth="1"/>
    <col min="4880" max="4881" width="6.5703125" style="1" bestFit="1" customWidth="1"/>
    <col min="4882" max="4882" width="22.85546875" style="1" customWidth="1"/>
    <col min="4883" max="4883" width="10" style="1" customWidth="1"/>
    <col min="4884" max="4884" width="6.85546875" style="1" customWidth="1"/>
    <col min="4885" max="4885" width="13.28515625" style="1" customWidth="1"/>
    <col min="4886" max="4887" width="6.85546875" style="1" customWidth="1"/>
    <col min="4888" max="4888" width="20.140625" style="1" customWidth="1"/>
    <col min="4889" max="4889" width="8.5703125" style="1" customWidth="1"/>
    <col min="4890" max="4890" width="6.85546875" style="1" customWidth="1"/>
    <col min="4891" max="4891" width="10.7109375" style="1" customWidth="1"/>
    <col min="4892" max="4893" width="6.85546875" style="1" customWidth="1"/>
    <col min="4894" max="4894" width="20.85546875" style="1" customWidth="1"/>
    <col min="4895" max="4895" width="7.85546875" style="1" customWidth="1"/>
    <col min="4896" max="4896" width="6.85546875" style="1" customWidth="1"/>
    <col min="4897" max="4897" width="12.140625" style="1" customWidth="1"/>
    <col min="4898" max="4899" width="6.85546875" style="1" customWidth="1"/>
    <col min="4900" max="4900" width="19.42578125" style="1" customWidth="1"/>
    <col min="4901" max="4902" width="6.85546875" style="1" customWidth="1"/>
    <col min="4903" max="4903" width="10" style="1" customWidth="1"/>
    <col min="4904" max="4905" width="6.85546875" style="1" customWidth="1"/>
    <col min="4906" max="4906" width="20.42578125" style="1" customWidth="1"/>
    <col min="4907" max="4907" width="7.85546875" style="1" customWidth="1"/>
    <col min="4908" max="4908" width="6.85546875" style="1" customWidth="1"/>
    <col min="4909" max="4909" width="10" style="1" customWidth="1"/>
    <col min="4910" max="4911" width="6.85546875" style="1" customWidth="1"/>
    <col min="4912" max="4912" width="22" style="1" customWidth="1"/>
    <col min="4913" max="4914" width="6.85546875" style="1" customWidth="1"/>
    <col min="4915" max="4915" width="10.140625" style="1" customWidth="1"/>
    <col min="4916" max="4917" width="6.85546875" style="1" customWidth="1"/>
    <col min="4918" max="4918" width="21.42578125" style="1" customWidth="1"/>
    <col min="4919" max="4919" width="8" style="1" customWidth="1"/>
    <col min="4920" max="4920" width="6.85546875" style="1" customWidth="1"/>
    <col min="4921" max="4921" width="11.5703125" style="1" customWidth="1"/>
    <col min="4922" max="4923" width="6.85546875" style="1" customWidth="1"/>
    <col min="4924" max="4924" width="20" style="1" customWidth="1"/>
    <col min="4925" max="4925" width="8.28515625" style="1" customWidth="1"/>
    <col min="4926" max="4926" width="6.85546875" style="1" customWidth="1"/>
    <col min="4927" max="4927" width="10.85546875" style="1" customWidth="1"/>
    <col min="4928" max="4928" width="6.85546875" style="1" customWidth="1"/>
    <col min="4929" max="4929" width="7.85546875" style="1" customWidth="1"/>
    <col min="4930" max="4930" width="19" style="1" customWidth="1"/>
    <col min="4931" max="4931" width="4.7109375" style="1" customWidth="1"/>
    <col min="4932" max="4932" width="4.28515625" style="1" customWidth="1"/>
    <col min="4933" max="4933" width="4.42578125" style="1" customWidth="1"/>
    <col min="4934" max="4934" width="5.140625" style="1" customWidth="1"/>
    <col min="4935" max="4935" width="5.7109375" style="1" customWidth="1"/>
    <col min="4936" max="4936" width="6.28515625" style="1" customWidth="1"/>
    <col min="4937" max="4937" width="6.5703125" style="1" customWidth="1"/>
    <col min="4938" max="4938" width="6.28515625" style="1" customWidth="1"/>
    <col min="4939" max="4940" width="5.7109375" style="1" customWidth="1"/>
    <col min="4941" max="4941" width="14.7109375" style="1" customWidth="1"/>
    <col min="4942" max="4951" width="5.7109375" style="1" customWidth="1"/>
    <col min="4952" max="5120" width="9.140625" style="1"/>
    <col min="5121" max="5121" width="13.28515625" style="1" customWidth="1"/>
    <col min="5122" max="5122" width="36" style="1" customWidth="1"/>
    <col min="5123" max="5123" width="15.85546875" style="1" customWidth="1"/>
    <col min="5124" max="5124" width="20.140625" style="1" customWidth="1"/>
    <col min="5125" max="5125" width="25.140625" style="1" customWidth="1"/>
    <col min="5126" max="5126" width="20.42578125" style="1" customWidth="1"/>
    <col min="5127" max="5127" width="10.5703125" style="1" bestFit="1" customWidth="1"/>
    <col min="5128" max="5128" width="6.5703125" style="1" bestFit="1" customWidth="1"/>
    <col min="5129" max="5129" width="12.140625" style="1" customWidth="1"/>
    <col min="5130" max="5131" width="6.5703125" style="1" bestFit="1" customWidth="1"/>
    <col min="5132" max="5132" width="19.7109375" style="1" customWidth="1"/>
    <col min="5133" max="5133" width="10.5703125" style="1" bestFit="1" customWidth="1"/>
    <col min="5134" max="5134" width="6.5703125" style="1" bestFit="1" customWidth="1"/>
    <col min="5135" max="5135" width="11.140625" style="1" customWidth="1"/>
    <col min="5136" max="5137" width="6.5703125" style="1" bestFit="1" customWidth="1"/>
    <col min="5138" max="5138" width="22.85546875" style="1" customWidth="1"/>
    <col min="5139" max="5139" width="10" style="1" customWidth="1"/>
    <col min="5140" max="5140" width="6.85546875" style="1" customWidth="1"/>
    <col min="5141" max="5141" width="13.28515625" style="1" customWidth="1"/>
    <col min="5142" max="5143" width="6.85546875" style="1" customWidth="1"/>
    <col min="5144" max="5144" width="20.140625" style="1" customWidth="1"/>
    <col min="5145" max="5145" width="8.5703125" style="1" customWidth="1"/>
    <col min="5146" max="5146" width="6.85546875" style="1" customWidth="1"/>
    <col min="5147" max="5147" width="10.7109375" style="1" customWidth="1"/>
    <col min="5148" max="5149" width="6.85546875" style="1" customWidth="1"/>
    <col min="5150" max="5150" width="20.85546875" style="1" customWidth="1"/>
    <col min="5151" max="5151" width="7.85546875" style="1" customWidth="1"/>
    <col min="5152" max="5152" width="6.85546875" style="1" customWidth="1"/>
    <col min="5153" max="5153" width="12.140625" style="1" customWidth="1"/>
    <col min="5154" max="5155" width="6.85546875" style="1" customWidth="1"/>
    <col min="5156" max="5156" width="19.42578125" style="1" customWidth="1"/>
    <col min="5157" max="5158" width="6.85546875" style="1" customWidth="1"/>
    <col min="5159" max="5159" width="10" style="1" customWidth="1"/>
    <col min="5160" max="5161" width="6.85546875" style="1" customWidth="1"/>
    <col min="5162" max="5162" width="20.42578125" style="1" customWidth="1"/>
    <col min="5163" max="5163" width="7.85546875" style="1" customWidth="1"/>
    <col min="5164" max="5164" width="6.85546875" style="1" customWidth="1"/>
    <col min="5165" max="5165" width="10" style="1" customWidth="1"/>
    <col min="5166" max="5167" width="6.85546875" style="1" customWidth="1"/>
    <col min="5168" max="5168" width="22" style="1" customWidth="1"/>
    <col min="5169" max="5170" width="6.85546875" style="1" customWidth="1"/>
    <col min="5171" max="5171" width="10.140625" style="1" customWidth="1"/>
    <col min="5172" max="5173" width="6.85546875" style="1" customWidth="1"/>
    <col min="5174" max="5174" width="21.42578125" style="1" customWidth="1"/>
    <col min="5175" max="5175" width="8" style="1" customWidth="1"/>
    <col min="5176" max="5176" width="6.85546875" style="1" customWidth="1"/>
    <col min="5177" max="5177" width="11.5703125" style="1" customWidth="1"/>
    <col min="5178" max="5179" width="6.85546875" style="1" customWidth="1"/>
    <col min="5180" max="5180" width="20" style="1" customWidth="1"/>
    <col min="5181" max="5181" width="8.28515625" style="1" customWidth="1"/>
    <col min="5182" max="5182" width="6.85546875" style="1" customWidth="1"/>
    <col min="5183" max="5183" width="10.85546875" style="1" customWidth="1"/>
    <col min="5184" max="5184" width="6.85546875" style="1" customWidth="1"/>
    <col min="5185" max="5185" width="7.85546875" style="1" customWidth="1"/>
    <col min="5186" max="5186" width="19" style="1" customWidth="1"/>
    <col min="5187" max="5187" width="4.7109375" style="1" customWidth="1"/>
    <col min="5188" max="5188" width="4.28515625" style="1" customWidth="1"/>
    <col min="5189" max="5189" width="4.42578125" style="1" customWidth="1"/>
    <col min="5190" max="5190" width="5.140625" style="1" customWidth="1"/>
    <col min="5191" max="5191" width="5.7109375" style="1" customWidth="1"/>
    <col min="5192" max="5192" width="6.28515625" style="1" customWidth="1"/>
    <col min="5193" max="5193" width="6.5703125" style="1" customWidth="1"/>
    <col min="5194" max="5194" width="6.28515625" style="1" customWidth="1"/>
    <col min="5195" max="5196" width="5.7109375" style="1" customWidth="1"/>
    <col min="5197" max="5197" width="14.7109375" style="1" customWidth="1"/>
    <col min="5198" max="5207" width="5.7109375" style="1" customWidth="1"/>
    <col min="5208" max="5376" width="9.140625" style="1"/>
    <col min="5377" max="5377" width="13.28515625" style="1" customWidth="1"/>
    <col min="5378" max="5378" width="36" style="1" customWidth="1"/>
    <col min="5379" max="5379" width="15.85546875" style="1" customWidth="1"/>
    <col min="5380" max="5380" width="20.140625" style="1" customWidth="1"/>
    <col min="5381" max="5381" width="25.140625" style="1" customWidth="1"/>
    <col min="5382" max="5382" width="20.42578125" style="1" customWidth="1"/>
    <col min="5383" max="5383" width="10.5703125" style="1" bestFit="1" customWidth="1"/>
    <col min="5384" max="5384" width="6.5703125" style="1" bestFit="1" customWidth="1"/>
    <col min="5385" max="5385" width="12.140625" style="1" customWidth="1"/>
    <col min="5386" max="5387" width="6.5703125" style="1" bestFit="1" customWidth="1"/>
    <col min="5388" max="5388" width="19.7109375" style="1" customWidth="1"/>
    <col min="5389" max="5389" width="10.5703125" style="1" bestFit="1" customWidth="1"/>
    <col min="5390" max="5390" width="6.5703125" style="1" bestFit="1" customWidth="1"/>
    <col min="5391" max="5391" width="11.140625" style="1" customWidth="1"/>
    <col min="5392" max="5393" width="6.5703125" style="1" bestFit="1" customWidth="1"/>
    <col min="5394" max="5394" width="22.85546875" style="1" customWidth="1"/>
    <col min="5395" max="5395" width="10" style="1" customWidth="1"/>
    <col min="5396" max="5396" width="6.85546875" style="1" customWidth="1"/>
    <col min="5397" max="5397" width="13.28515625" style="1" customWidth="1"/>
    <col min="5398" max="5399" width="6.85546875" style="1" customWidth="1"/>
    <col min="5400" max="5400" width="20.140625" style="1" customWidth="1"/>
    <col min="5401" max="5401" width="8.5703125" style="1" customWidth="1"/>
    <col min="5402" max="5402" width="6.85546875" style="1" customWidth="1"/>
    <col min="5403" max="5403" width="10.7109375" style="1" customWidth="1"/>
    <col min="5404" max="5405" width="6.85546875" style="1" customWidth="1"/>
    <col min="5406" max="5406" width="20.85546875" style="1" customWidth="1"/>
    <col min="5407" max="5407" width="7.85546875" style="1" customWidth="1"/>
    <col min="5408" max="5408" width="6.85546875" style="1" customWidth="1"/>
    <col min="5409" max="5409" width="12.140625" style="1" customWidth="1"/>
    <col min="5410" max="5411" width="6.85546875" style="1" customWidth="1"/>
    <col min="5412" max="5412" width="19.42578125" style="1" customWidth="1"/>
    <col min="5413" max="5414" width="6.85546875" style="1" customWidth="1"/>
    <col min="5415" max="5415" width="10" style="1" customWidth="1"/>
    <col min="5416" max="5417" width="6.85546875" style="1" customWidth="1"/>
    <col min="5418" max="5418" width="20.42578125" style="1" customWidth="1"/>
    <col min="5419" max="5419" width="7.85546875" style="1" customWidth="1"/>
    <col min="5420" max="5420" width="6.85546875" style="1" customWidth="1"/>
    <col min="5421" max="5421" width="10" style="1" customWidth="1"/>
    <col min="5422" max="5423" width="6.85546875" style="1" customWidth="1"/>
    <col min="5424" max="5424" width="22" style="1" customWidth="1"/>
    <col min="5425" max="5426" width="6.85546875" style="1" customWidth="1"/>
    <col min="5427" max="5427" width="10.140625" style="1" customWidth="1"/>
    <col min="5428" max="5429" width="6.85546875" style="1" customWidth="1"/>
    <col min="5430" max="5430" width="21.42578125" style="1" customWidth="1"/>
    <col min="5431" max="5431" width="8" style="1" customWidth="1"/>
    <col min="5432" max="5432" width="6.85546875" style="1" customWidth="1"/>
    <col min="5433" max="5433" width="11.5703125" style="1" customWidth="1"/>
    <col min="5434" max="5435" width="6.85546875" style="1" customWidth="1"/>
    <col min="5436" max="5436" width="20" style="1" customWidth="1"/>
    <col min="5437" max="5437" width="8.28515625" style="1" customWidth="1"/>
    <col min="5438" max="5438" width="6.85546875" style="1" customWidth="1"/>
    <col min="5439" max="5439" width="10.85546875" style="1" customWidth="1"/>
    <col min="5440" max="5440" width="6.85546875" style="1" customWidth="1"/>
    <col min="5441" max="5441" width="7.85546875" style="1" customWidth="1"/>
    <col min="5442" max="5442" width="19" style="1" customWidth="1"/>
    <col min="5443" max="5443" width="4.7109375" style="1" customWidth="1"/>
    <col min="5444" max="5444" width="4.28515625" style="1" customWidth="1"/>
    <col min="5445" max="5445" width="4.42578125" style="1" customWidth="1"/>
    <col min="5446" max="5446" width="5.140625" style="1" customWidth="1"/>
    <col min="5447" max="5447" width="5.7109375" style="1" customWidth="1"/>
    <col min="5448" max="5448" width="6.28515625" style="1" customWidth="1"/>
    <col min="5449" max="5449" width="6.5703125" style="1" customWidth="1"/>
    <col min="5450" max="5450" width="6.28515625" style="1" customWidth="1"/>
    <col min="5451" max="5452" width="5.7109375" style="1" customWidth="1"/>
    <col min="5453" max="5453" width="14.7109375" style="1" customWidth="1"/>
    <col min="5454" max="5463" width="5.7109375" style="1" customWidth="1"/>
    <col min="5464" max="5632" width="9.140625" style="1"/>
    <col min="5633" max="5633" width="13.28515625" style="1" customWidth="1"/>
    <col min="5634" max="5634" width="36" style="1" customWidth="1"/>
    <col min="5635" max="5635" width="15.85546875" style="1" customWidth="1"/>
    <col min="5636" max="5636" width="20.140625" style="1" customWidth="1"/>
    <col min="5637" max="5637" width="25.140625" style="1" customWidth="1"/>
    <col min="5638" max="5638" width="20.42578125" style="1" customWidth="1"/>
    <col min="5639" max="5639" width="10.5703125" style="1" bestFit="1" customWidth="1"/>
    <col min="5640" max="5640" width="6.5703125" style="1" bestFit="1" customWidth="1"/>
    <col min="5641" max="5641" width="12.140625" style="1" customWidth="1"/>
    <col min="5642" max="5643" width="6.5703125" style="1" bestFit="1" customWidth="1"/>
    <col min="5644" max="5644" width="19.7109375" style="1" customWidth="1"/>
    <col min="5645" max="5645" width="10.5703125" style="1" bestFit="1" customWidth="1"/>
    <col min="5646" max="5646" width="6.5703125" style="1" bestFit="1" customWidth="1"/>
    <col min="5647" max="5647" width="11.140625" style="1" customWidth="1"/>
    <col min="5648" max="5649" width="6.5703125" style="1" bestFit="1" customWidth="1"/>
    <col min="5650" max="5650" width="22.85546875" style="1" customWidth="1"/>
    <col min="5651" max="5651" width="10" style="1" customWidth="1"/>
    <col min="5652" max="5652" width="6.85546875" style="1" customWidth="1"/>
    <col min="5653" max="5653" width="13.28515625" style="1" customWidth="1"/>
    <col min="5654" max="5655" width="6.85546875" style="1" customWidth="1"/>
    <col min="5656" max="5656" width="20.140625" style="1" customWidth="1"/>
    <col min="5657" max="5657" width="8.5703125" style="1" customWidth="1"/>
    <col min="5658" max="5658" width="6.85546875" style="1" customWidth="1"/>
    <col min="5659" max="5659" width="10.7109375" style="1" customWidth="1"/>
    <col min="5660" max="5661" width="6.85546875" style="1" customWidth="1"/>
    <col min="5662" max="5662" width="20.85546875" style="1" customWidth="1"/>
    <col min="5663" max="5663" width="7.85546875" style="1" customWidth="1"/>
    <col min="5664" max="5664" width="6.85546875" style="1" customWidth="1"/>
    <col min="5665" max="5665" width="12.140625" style="1" customWidth="1"/>
    <col min="5666" max="5667" width="6.85546875" style="1" customWidth="1"/>
    <col min="5668" max="5668" width="19.42578125" style="1" customWidth="1"/>
    <col min="5669" max="5670" width="6.85546875" style="1" customWidth="1"/>
    <col min="5671" max="5671" width="10" style="1" customWidth="1"/>
    <col min="5672" max="5673" width="6.85546875" style="1" customWidth="1"/>
    <col min="5674" max="5674" width="20.42578125" style="1" customWidth="1"/>
    <col min="5675" max="5675" width="7.85546875" style="1" customWidth="1"/>
    <col min="5676" max="5676" width="6.85546875" style="1" customWidth="1"/>
    <col min="5677" max="5677" width="10" style="1" customWidth="1"/>
    <col min="5678" max="5679" width="6.85546875" style="1" customWidth="1"/>
    <col min="5680" max="5680" width="22" style="1" customWidth="1"/>
    <col min="5681" max="5682" width="6.85546875" style="1" customWidth="1"/>
    <col min="5683" max="5683" width="10.140625" style="1" customWidth="1"/>
    <col min="5684" max="5685" width="6.85546875" style="1" customWidth="1"/>
    <col min="5686" max="5686" width="21.42578125" style="1" customWidth="1"/>
    <col min="5687" max="5687" width="8" style="1" customWidth="1"/>
    <col min="5688" max="5688" width="6.85546875" style="1" customWidth="1"/>
    <col min="5689" max="5689" width="11.5703125" style="1" customWidth="1"/>
    <col min="5690" max="5691" width="6.85546875" style="1" customWidth="1"/>
    <col min="5692" max="5692" width="20" style="1" customWidth="1"/>
    <col min="5693" max="5693" width="8.28515625" style="1" customWidth="1"/>
    <col min="5694" max="5694" width="6.85546875" style="1" customWidth="1"/>
    <col min="5695" max="5695" width="10.85546875" style="1" customWidth="1"/>
    <col min="5696" max="5696" width="6.85546875" style="1" customWidth="1"/>
    <col min="5697" max="5697" width="7.85546875" style="1" customWidth="1"/>
    <col min="5698" max="5698" width="19" style="1" customWidth="1"/>
    <col min="5699" max="5699" width="4.7109375" style="1" customWidth="1"/>
    <col min="5700" max="5700" width="4.28515625" style="1" customWidth="1"/>
    <col min="5701" max="5701" width="4.42578125" style="1" customWidth="1"/>
    <col min="5702" max="5702" width="5.140625" style="1" customWidth="1"/>
    <col min="5703" max="5703" width="5.7109375" style="1" customWidth="1"/>
    <col min="5704" max="5704" width="6.28515625" style="1" customWidth="1"/>
    <col min="5705" max="5705" width="6.5703125" style="1" customWidth="1"/>
    <col min="5706" max="5706" width="6.28515625" style="1" customWidth="1"/>
    <col min="5707" max="5708" width="5.7109375" style="1" customWidth="1"/>
    <col min="5709" max="5709" width="14.7109375" style="1" customWidth="1"/>
    <col min="5710" max="5719" width="5.7109375" style="1" customWidth="1"/>
    <col min="5720" max="5888" width="9.140625" style="1"/>
    <col min="5889" max="5889" width="13.28515625" style="1" customWidth="1"/>
    <col min="5890" max="5890" width="36" style="1" customWidth="1"/>
    <col min="5891" max="5891" width="15.85546875" style="1" customWidth="1"/>
    <col min="5892" max="5892" width="20.140625" style="1" customWidth="1"/>
    <col min="5893" max="5893" width="25.140625" style="1" customWidth="1"/>
    <col min="5894" max="5894" width="20.42578125" style="1" customWidth="1"/>
    <col min="5895" max="5895" width="10.5703125" style="1" bestFit="1" customWidth="1"/>
    <col min="5896" max="5896" width="6.5703125" style="1" bestFit="1" customWidth="1"/>
    <col min="5897" max="5897" width="12.140625" style="1" customWidth="1"/>
    <col min="5898" max="5899" width="6.5703125" style="1" bestFit="1" customWidth="1"/>
    <col min="5900" max="5900" width="19.7109375" style="1" customWidth="1"/>
    <col min="5901" max="5901" width="10.5703125" style="1" bestFit="1" customWidth="1"/>
    <col min="5902" max="5902" width="6.5703125" style="1" bestFit="1" customWidth="1"/>
    <col min="5903" max="5903" width="11.140625" style="1" customWidth="1"/>
    <col min="5904" max="5905" width="6.5703125" style="1" bestFit="1" customWidth="1"/>
    <col min="5906" max="5906" width="22.85546875" style="1" customWidth="1"/>
    <col min="5907" max="5907" width="10" style="1" customWidth="1"/>
    <col min="5908" max="5908" width="6.85546875" style="1" customWidth="1"/>
    <col min="5909" max="5909" width="13.28515625" style="1" customWidth="1"/>
    <col min="5910" max="5911" width="6.85546875" style="1" customWidth="1"/>
    <col min="5912" max="5912" width="20.140625" style="1" customWidth="1"/>
    <col min="5913" max="5913" width="8.5703125" style="1" customWidth="1"/>
    <col min="5914" max="5914" width="6.85546875" style="1" customWidth="1"/>
    <col min="5915" max="5915" width="10.7109375" style="1" customWidth="1"/>
    <col min="5916" max="5917" width="6.85546875" style="1" customWidth="1"/>
    <col min="5918" max="5918" width="20.85546875" style="1" customWidth="1"/>
    <col min="5919" max="5919" width="7.85546875" style="1" customWidth="1"/>
    <col min="5920" max="5920" width="6.85546875" style="1" customWidth="1"/>
    <col min="5921" max="5921" width="12.140625" style="1" customWidth="1"/>
    <col min="5922" max="5923" width="6.85546875" style="1" customWidth="1"/>
    <col min="5924" max="5924" width="19.42578125" style="1" customWidth="1"/>
    <col min="5925" max="5926" width="6.85546875" style="1" customWidth="1"/>
    <col min="5927" max="5927" width="10" style="1" customWidth="1"/>
    <col min="5928" max="5929" width="6.85546875" style="1" customWidth="1"/>
    <col min="5930" max="5930" width="20.42578125" style="1" customWidth="1"/>
    <col min="5931" max="5931" width="7.85546875" style="1" customWidth="1"/>
    <col min="5932" max="5932" width="6.85546875" style="1" customWidth="1"/>
    <col min="5933" max="5933" width="10" style="1" customWidth="1"/>
    <col min="5934" max="5935" width="6.85546875" style="1" customWidth="1"/>
    <col min="5936" max="5936" width="22" style="1" customWidth="1"/>
    <col min="5937" max="5938" width="6.85546875" style="1" customWidth="1"/>
    <col min="5939" max="5939" width="10.140625" style="1" customWidth="1"/>
    <col min="5940" max="5941" width="6.85546875" style="1" customWidth="1"/>
    <col min="5942" max="5942" width="21.42578125" style="1" customWidth="1"/>
    <col min="5943" max="5943" width="8" style="1" customWidth="1"/>
    <col min="5944" max="5944" width="6.85546875" style="1" customWidth="1"/>
    <col min="5945" max="5945" width="11.5703125" style="1" customWidth="1"/>
    <col min="5946" max="5947" width="6.85546875" style="1" customWidth="1"/>
    <col min="5948" max="5948" width="20" style="1" customWidth="1"/>
    <col min="5949" max="5949" width="8.28515625" style="1" customWidth="1"/>
    <col min="5950" max="5950" width="6.85546875" style="1" customWidth="1"/>
    <col min="5951" max="5951" width="10.85546875" style="1" customWidth="1"/>
    <col min="5952" max="5952" width="6.85546875" style="1" customWidth="1"/>
    <col min="5953" max="5953" width="7.85546875" style="1" customWidth="1"/>
    <col min="5954" max="5954" width="19" style="1" customWidth="1"/>
    <col min="5955" max="5955" width="4.7109375" style="1" customWidth="1"/>
    <col min="5956" max="5956" width="4.28515625" style="1" customWidth="1"/>
    <col min="5957" max="5957" width="4.42578125" style="1" customWidth="1"/>
    <col min="5958" max="5958" width="5.140625" style="1" customWidth="1"/>
    <col min="5959" max="5959" width="5.7109375" style="1" customWidth="1"/>
    <col min="5960" max="5960" width="6.28515625" style="1" customWidth="1"/>
    <col min="5961" max="5961" width="6.5703125" style="1" customWidth="1"/>
    <col min="5962" max="5962" width="6.28515625" style="1" customWidth="1"/>
    <col min="5963" max="5964" width="5.7109375" style="1" customWidth="1"/>
    <col min="5965" max="5965" width="14.7109375" style="1" customWidth="1"/>
    <col min="5966" max="5975" width="5.7109375" style="1" customWidth="1"/>
    <col min="5976" max="6144" width="9.140625" style="1"/>
    <col min="6145" max="6145" width="13.28515625" style="1" customWidth="1"/>
    <col min="6146" max="6146" width="36" style="1" customWidth="1"/>
    <col min="6147" max="6147" width="15.85546875" style="1" customWidth="1"/>
    <col min="6148" max="6148" width="20.140625" style="1" customWidth="1"/>
    <col min="6149" max="6149" width="25.140625" style="1" customWidth="1"/>
    <col min="6150" max="6150" width="20.42578125" style="1" customWidth="1"/>
    <col min="6151" max="6151" width="10.5703125" style="1" bestFit="1" customWidth="1"/>
    <col min="6152" max="6152" width="6.5703125" style="1" bestFit="1" customWidth="1"/>
    <col min="6153" max="6153" width="12.140625" style="1" customWidth="1"/>
    <col min="6154" max="6155" width="6.5703125" style="1" bestFit="1" customWidth="1"/>
    <col min="6156" max="6156" width="19.7109375" style="1" customWidth="1"/>
    <col min="6157" max="6157" width="10.5703125" style="1" bestFit="1" customWidth="1"/>
    <col min="6158" max="6158" width="6.5703125" style="1" bestFit="1" customWidth="1"/>
    <col min="6159" max="6159" width="11.140625" style="1" customWidth="1"/>
    <col min="6160" max="6161" width="6.5703125" style="1" bestFit="1" customWidth="1"/>
    <col min="6162" max="6162" width="22.85546875" style="1" customWidth="1"/>
    <col min="6163" max="6163" width="10" style="1" customWidth="1"/>
    <col min="6164" max="6164" width="6.85546875" style="1" customWidth="1"/>
    <col min="6165" max="6165" width="13.28515625" style="1" customWidth="1"/>
    <col min="6166" max="6167" width="6.85546875" style="1" customWidth="1"/>
    <col min="6168" max="6168" width="20.140625" style="1" customWidth="1"/>
    <col min="6169" max="6169" width="8.5703125" style="1" customWidth="1"/>
    <col min="6170" max="6170" width="6.85546875" style="1" customWidth="1"/>
    <col min="6171" max="6171" width="10.7109375" style="1" customWidth="1"/>
    <col min="6172" max="6173" width="6.85546875" style="1" customWidth="1"/>
    <col min="6174" max="6174" width="20.85546875" style="1" customWidth="1"/>
    <col min="6175" max="6175" width="7.85546875" style="1" customWidth="1"/>
    <col min="6176" max="6176" width="6.85546875" style="1" customWidth="1"/>
    <col min="6177" max="6177" width="12.140625" style="1" customWidth="1"/>
    <col min="6178" max="6179" width="6.85546875" style="1" customWidth="1"/>
    <col min="6180" max="6180" width="19.42578125" style="1" customWidth="1"/>
    <col min="6181" max="6182" width="6.85546875" style="1" customWidth="1"/>
    <col min="6183" max="6183" width="10" style="1" customWidth="1"/>
    <col min="6184" max="6185" width="6.85546875" style="1" customWidth="1"/>
    <col min="6186" max="6186" width="20.42578125" style="1" customWidth="1"/>
    <col min="6187" max="6187" width="7.85546875" style="1" customWidth="1"/>
    <col min="6188" max="6188" width="6.85546875" style="1" customWidth="1"/>
    <col min="6189" max="6189" width="10" style="1" customWidth="1"/>
    <col min="6190" max="6191" width="6.85546875" style="1" customWidth="1"/>
    <col min="6192" max="6192" width="22" style="1" customWidth="1"/>
    <col min="6193" max="6194" width="6.85546875" style="1" customWidth="1"/>
    <col min="6195" max="6195" width="10.140625" style="1" customWidth="1"/>
    <col min="6196" max="6197" width="6.85546875" style="1" customWidth="1"/>
    <col min="6198" max="6198" width="21.42578125" style="1" customWidth="1"/>
    <col min="6199" max="6199" width="8" style="1" customWidth="1"/>
    <col min="6200" max="6200" width="6.85546875" style="1" customWidth="1"/>
    <col min="6201" max="6201" width="11.5703125" style="1" customWidth="1"/>
    <col min="6202" max="6203" width="6.85546875" style="1" customWidth="1"/>
    <col min="6204" max="6204" width="20" style="1" customWidth="1"/>
    <col min="6205" max="6205" width="8.28515625" style="1" customWidth="1"/>
    <col min="6206" max="6206" width="6.85546875" style="1" customWidth="1"/>
    <col min="6207" max="6207" width="10.85546875" style="1" customWidth="1"/>
    <col min="6208" max="6208" width="6.85546875" style="1" customWidth="1"/>
    <col min="6209" max="6209" width="7.85546875" style="1" customWidth="1"/>
    <col min="6210" max="6210" width="19" style="1" customWidth="1"/>
    <col min="6211" max="6211" width="4.7109375" style="1" customWidth="1"/>
    <col min="6212" max="6212" width="4.28515625" style="1" customWidth="1"/>
    <col min="6213" max="6213" width="4.42578125" style="1" customWidth="1"/>
    <col min="6214" max="6214" width="5.140625" style="1" customWidth="1"/>
    <col min="6215" max="6215" width="5.7109375" style="1" customWidth="1"/>
    <col min="6216" max="6216" width="6.28515625" style="1" customWidth="1"/>
    <col min="6217" max="6217" width="6.5703125" style="1" customWidth="1"/>
    <col min="6218" max="6218" width="6.28515625" style="1" customWidth="1"/>
    <col min="6219" max="6220" width="5.7109375" style="1" customWidth="1"/>
    <col min="6221" max="6221" width="14.7109375" style="1" customWidth="1"/>
    <col min="6222" max="6231" width="5.7109375" style="1" customWidth="1"/>
    <col min="6232" max="6400" width="9.140625" style="1"/>
    <col min="6401" max="6401" width="13.28515625" style="1" customWidth="1"/>
    <col min="6402" max="6402" width="36" style="1" customWidth="1"/>
    <col min="6403" max="6403" width="15.85546875" style="1" customWidth="1"/>
    <col min="6404" max="6404" width="20.140625" style="1" customWidth="1"/>
    <col min="6405" max="6405" width="25.140625" style="1" customWidth="1"/>
    <col min="6406" max="6406" width="20.42578125" style="1" customWidth="1"/>
    <col min="6407" max="6407" width="10.5703125" style="1" bestFit="1" customWidth="1"/>
    <col min="6408" max="6408" width="6.5703125" style="1" bestFit="1" customWidth="1"/>
    <col min="6409" max="6409" width="12.140625" style="1" customWidth="1"/>
    <col min="6410" max="6411" width="6.5703125" style="1" bestFit="1" customWidth="1"/>
    <col min="6412" max="6412" width="19.7109375" style="1" customWidth="1"/>
    <col min="6413" max="6413" width="10.5703125" style="1" bestFit="1" customWidth="1"/>
    <col min="6414" max="6414" width="6.5703125" style="1" bestFit="1" customWidth="1"/>
    <col min="6415" max="6415" width="11.140625" style="1" customWidth="1"/>
    <col min="6416" max="6417" width="6.5703125" style="1" bestFit="1" customWidth="1"/>
    <col min="6418" max="6418" width="22.85546875" style="1" customWidth="1"/>
    <col min="6419" max="6419" width="10" style="1" customWidth="1"/>
    <col min="6420" max="6420" width="6.85546875" style="1" customWidth="1"/>
    <col min="6421" max="6421" width="13.28515625" style="1" customWidth="1"/>
    <col min="6422" max="6423" width="6.85546875" style="1" customWidth="1"/>
    <col min="6424" max="6424" width="20.140625" style="1" customWidth="1"/>
    <col min="6425" max="6425" width="8.5703125" style="1" customWidth="1"/>
    <col min="6426" max="6426" width="6.85546875" style="1" customWidth="1"/>
    <col min="6427" max="6427" width="10.7109375" style="1" customWidth="1"/>
    <col min="6428" max="6429" width="6.85546875" style="1" customWidth="1"/>
    <col min="6430" max="6430" width="20.85546875" style="1" customWidth="1"/>
    <col min="6431" max="6431" width="7.85546875" style="1" customWidth="1"/>
    <col min="6432" max="6432" width="6.85546875" style="1" customWidth="1"/>
    <col min="6433" max="6433" width="12.140625" style="1" customWidth="1"/>
    <col min="6434" max="6435" width="6.85546875" style="1" customWidth="1"/>
    <col min="6436" max="6436" width="19.42578125" style="1" customWidth="1"/>
    <col min="6437" max="6438" width="6.85546875" style="1" customWidth="1"/>
    <col min="6439" max="6439" width="10" style="1" customWidth="1"/>
    <col min="6440" max="6441" width="6.85546875" style="1" customWidth="1"/>
    <col min="6442" max="6442" width="20.42578125" style="1" customWidth="1"/>
    <col min="6443" max="6443" width="7.85546875" style="1" customWidth="1"/>
    <col min="6444" max="6444" width="6.85546875" style="1" customWidth="1"/>
    <col min="6445" max="6445" width="10" style="1" customWidth="1"/>
    <col min="6446" max="6447" width="6.85546875" style="1" customWidth="1"/>
    <col min="6448" max="6448" width="22" style="1" customWidth="1"/>
    <col min="6449" max="6450" width="6.85546875" style="1" customWidth="1"/>
    <col min="6451" max="6451" width="10.140625" style="1" customWidth="1"/>
    <col min="6452" max="6453" width="6.85546875" style="1" customWidth="1"/>
    <col min="6454" max="6454" width="21.42578125" style="1" customWidth="1"/>
    <col min="6455" max="6455" width="8" style="1" customWidth="1"/>
    <col min="6456" max="6456" width="6.85546875" style="1" customWidth="1"/>
    <col min="6457" max="6457" width="11.5703125" style="1" customWidth="1"/>
    <col min="6458" max="6459" width="6.85546875" style="1" customWidth="1"/>
    <col min="6460" max="6460" width="20" style="1" customWidth="1"/>
    <col min="6461" max="6461" width="8.28515625" style="1" customWidth="1"/>
    <col min="6462" max="6462" width="6.85546875" style="1" customWidth="1"/>
    <col min="6463" max="6463" width="10.85546875" style="1" customWidth="1"/>
    <col min="6464" max="6464" width="6.85546875" style="1" customWidth="1"/>
    <col min="6465" max="6465" width="7.85546875" style="1" customWidth="1"/>
    <col min="6466" max="6466" width="19" style="1" customWidth="1"/>
    <col min="6467" max="6467" width="4.7109375" style="1" customWidth="1"/>
    <col min="6468" max="6468" width="4.28515625" style="1" customWidth="1"/>
    <col min="6469" max="6469" width="4.42578125" style="1" customWidth="1"/>
    <col min="6470" max="6470" width="5.140625" style="1" customWidth="1"/>
    <col min="6471" max="6471" width="5.7109375" style="1" customWidth="1"/>
    <col min="6472" max="6472" width="6.28515625" style="1" customWidth="1"/>
    <col min="6473" max="6473" width="6.5703125" style="1" customWidth="1"/>
    <col min="6474" max="6474" width="6.28515625" style="1" customWidth="1"/>
    <col min="6475" max="6476" width="5.7109375" style="1" customWidth="1"/>
    <col min="6477" max="6477" width="14.7109375" style="1" customWidth="1"/>
    <col min="6478" max="6487" width="5.7109375" style="1" customWidth="1"/>
    <col min="6488" max="6656" width="9.140625" style="1"/>
    <col min="6657" max="6657" width="13.28515625" style="1" customWidth="1"/>
    <col min="6658" max="6658" width="36" style="1" customWidth="1"/>
    <col min="6659" max="6659" width="15.85546875" style="1" customWidth="1"/>
    <col min="6660" max="6660" width="20.140625" style="1" customWidth="1"/>
    <col min="6661" max="6661" width="25.140625" style="1" customWidth="1"/>
    <col min="6662" max="6662" width="20.42578125" style="1" customWidth="1"/>
    <col min="6663" max="6663" width="10.5703125" style="1" bestFit="1" customWidth="1"/>
    <col min="6664" max="6664" width="6.5703125" style="1" bestFit="1" customWidth="1"/>
    <col min="6665" max="6665" width="12.140625" style="1" customWidth="1"/>
    <col min="6666" max="6667" width="6.5703125" style="1" bestFit="1" customWidth="1"/>
    <col min="6668" max="6668" width="19.7109375" style="1" customWidth="1"/>
    <col min="6669" max="6669" width="10.5703125" style="1" bestFit="1" customWidth="1"/>
    <col min="6670" max="6670" width="6.5703125" style="1" bestFit="1" customWidth="1"/>
    <col min="6671" max="6671" width="11.140625" style="1" customWidth="1"/>
    <col min="6672" max="6673" width="6.5703125" style="1" bestFit="1" customWidth="1"/>
    <col min="6674" max="6674" width="22.85546875" style="1" customWidth="1"/>
    <col min="6675" max="6675" width="10" style="1" customWidth="1"/>
    <col min="6676" max="6676" width="6.85546875" style="1" customWidth="1"/>
    <col min="6677" max="6677" width="13.28515625" style="1" customWidth="1"/>
    <col min="6678" max="6679" width="6.85546875" style="1" customWidth="1"/>
    <col min="6680" max="6680" width="20.140625" style="1" customWidth="1"/>
    <col min="6681" max="6681" width="8.5703125" style="1" customWidth="1"/>
    <col min="6682" max="6682" width="6.85546875" style="1" customWidth="1"/>
    <col min="6683" max="6683" width="10.7109375" style="1" customWidth="1"/>
    <col min="6684" max="6685" width="6.85546875" style="1" customWidth="1"/>
    <col min="6686" max="6686" width="20.85546875" style="1" customWidth="1"/>
    <col min="6687" max="6687" width="7.85546875" style="1" customWidth="1"/>
    <col min="6688" max="6688" width="6.85546875" style="1" customWidth="1"/>
    <col min="6689" max="6689" width="12.140625" style="1" customWidth="1"/>
    <col min="6690" max="6691" width="6.85546875" style="1" customWidth="1"/>
    <col min="6692" max="6692" width="19.42578125" style="1" customWidth="1"/>
    <col min="6693" max="6694" width="6.85546875" style="1" customWidth="1"/>
    <col min="6695" max="6695" width="10" style="1" customWidth="1"/>
    <col min="6696" max="6697" width="6.85546875" style="1" customWidth="1"/>
    <col min="6698" max="6698" width="20.42578125" style="1" customWidth="1"/>
    <col min="6699" max="6699" width="7.85546875" style="1" customWidth="1"/>
    <col min="6700" max="6700" width="6.85546875" style="1" customWidth="1"/>
    <col min="6701" max="6701" width="10" style="1" customWidth="1"/>
    <col min="6702" max="6703" width="6.85546875" style="1" customWidth="1"/>
    <col min="6704" max="6704" width="22" style="1" customWidth="1"/>
    <col min="6705" max="6706" width="6.85546875" style="1" customWidth="1"/>
    <col min="6707" max="6707" width="10.140625" style="1" customWidth="1"/>
    <col min="6708" max="6709" width="6.85546875" style="1" customWidth="1"/>
    <col min="6710" max="6710" width="21.42578125" style="1" customWidth="1"/>
    <col min="6711" max="6711" width="8" style="1" customWidth="1"/>
    <col min="6712" max="6712" width="6.85546875" style="1" customWidth="1"/>
    <col min="6713" max="6713" width="11.5703125" style="1" customWidth="1"/>
    <col min="6714" max="6715" width="6.85546875" style="1" customWidth="1"/>
    <col min="6716" max="6716" width="20" style="1" customWidth="1"/>
    <col min="6717" max="6717" width="8.28515625" style="1" customWidth="1"/>
    <col min="6718" max="6718" width="6.85546875" style="1" customWidth="1"/>
    <col min="6719" max="6719" width="10.85546875" style="1" customWidth="1"/>
    <col min="6720" max="6720" width="6.85546875" style="1" customWidth="1"/>
    <col min="6721" max="6721" width="7.85546875" style="1" customWidth="1"/>
    <col min="6722" max="6722" width="19" style="1" customWidth="1"/>
    <col min="6723" max="6723" width="4.7109375" style="1" customWidth="1"/>
    <col min="6724" max="6724" width="4.28515625" style="1" customWidth="1"/>
    <col min="6725" max="6725" width="4.42578125" style="1" customWidth="1"/>
    <col min="6726" max="6726" width="5.140625" style="1" customWidth="1"/>
    <col min="6727" max="6727" width="5.7109375" style="1" customWidth="1"/>
    <col min="6728" max="6728" width="6.28515625" style="1" customWidth="1"/>
    <col min="6729" max="6729" width="6.5703125" style="1" customWidth="1"/>
    <col min="6730" max="6730" width="6.28515625" style="1" customWidth="1"/>
    <col min="6731" max="6732" width="5.7109375" style="1" customWidth="1"/>
    <col min="6733" max="6733" width="14.7109375" style="1" customWidth="1"/>
    <col min="6734" max="6743" width="5.7109375" style="1" customWidth="1"/>
    <col min="6744" max="6912" width="9.140625" style="1"/>
    <col min="6913" max="6913" width="13.28515625" style="1" customWidth="1"/>
    <col min="6914" max="6914" width="36" style="1" customWidth="1"/>
    <col min="6915" max="6915" width="15.85546875" style="1" customWidth="1"/>
    <col min="6916" max="6916" width="20.140625" style="1" customWidth="1"/>
    <col min="6917" max="6917" width="25.140625" style="1" customWidth="1"/>
    <col min="6918" max="6918" width="20.42578125" style="1" customWidth="1"/>
    <col min="6919" max="6919" width="10.5703125" style="1" bestFit="1" customWidth="1"/>
    <col min="6920" max="6920" width="6.5703125" style="1" bestFit="1" customWidth="1"/>
    <col min="6921" max="6921" width="12.140625" style="1" customWidth="1"/>
    <col min="6922" max="6923" width="6.5703125" style="1" bestFit="1" customWidth="1"/>
    <col min="6924" max="6924" width="19.7109375" style="1" customWidth="1"/>
    <col min="6925" max="6925" width="10.5703125" style="1" bestFit="1" customWidth="1"/>
    <col min="6926" max="6926" width="6.5703125" style="1" bestFit="1" customWidth="1"/>
    <col min="6927" max="6927" width="11.140625" style="1" customWidth="1"/>
    <col min="6928" max="6929" width="6.5703125" style="1" bestFit="1" customWidth="1"/>
    <col min="6930" max="6930" width="22.85546875" style="1" customWidth="1"/>
    <col min="6931" max="6931" width="10" style="1" customWidth="1"/>
    <col min="6932" max="6932" width="6.85546875" style="1" customWidth="1"/>
    <col min="6933" max="6933" width="13.28515625" style="1" customWidth="1"/>
    <col min="6934" max="6935" width="6.85546875" style="1" customWidth="1"/>
    <col min="6936" max="6936" width="20.140625" style="1" customWidth="1"/>
    <col min="6937" max="6937" width="8.5703125" style="1" customWidth="1"/>
    <col min="6938" max="6938" width="6.85546875" style="1" customWidth="1"/>
    <col min="6939" max="6939" width="10.7109375" style="1" customWidth="1"/>
    <col min="6940" max="6941" width="6.85546875" style="1" customWidth="1"/>
    <col min="6942" max="6942" width="20.85546875" style="1" customWidth="1"/>
    <col min="6943" max="6943" width="7.85546875" style="1" customWidth="1"/>
    <col min="6944" max="6944" width="6.85546875" style="1" customWidth="1"/>
    <col min="6945" max="6945" width="12.140625" style="1" customWidth="1"/>
    <col min="6946" max="6947" width="6.85546875" style="1" customWidth="1"/>
    <col min="6948" max="6948" width="19.42578125" style="1" customWidth="1"/>
    <col min="6949" max="6950" width="6.85546875" style="1" customWidth="1"/>
    <col min="6951" max="6951" width="10" style="1" customWidth="1"/>
    <col min="6952" max="6953" width="6.85546875" style="1" customWidth="1"/>
    <col min="6954" max="6954" width="20.42578125" style="1" customWidth="1"/>
    <col min="6955" max="6955" width="7.85546875" style="1" customWidth="1"/>
    <col min="6956" max="6956" width="6.85546875" style="1" customWidth="1"/>
    <col min="6957" max="6957" width="10" style="1" customWidth="1"/>
    <col min="6958" max="6959" width="6.85546875" style="1" customWidth="1"/>
    <col min="6960" max="6960" width="22" style="1" customWidth="1"/>
    <col min="6961" max="6962" width="6.85546875" style="1" customWidth="1"/>
    <col min="6963" max="6963" width="10.140625" style="1" customWidth="1"/>
    <col min="6964" max="6965" width="6.85546875" style="1" customWidth="1"/>
    <col min="6966" max="6966" width="21.42578125" style="1" customWidth="1"/>
    <col min="6967" max="6967" width="8" style="1" customWidth="1"/>
    <col min="6968" max="6968" width="6.85546875" style="1" customWidth="1"/>
    <col min="6969" max="6969" width="11.5703125" style="1" customWidth="1"/>
    <col min="6970" max="6971" width="6.85546875" style="1" customWidth="1"/>
    <col min="6972" max="6972" width="20" style="1" customWidth="1"/>
    <col min="6973" max="6973" width="8.28515625" style="1" customWidth="1"/>
    <col min="6974" max="6974" width="6.85546875" style="1" customWidth="1"/>
    <col min="6975" max="6975" width="10.85546875" style="1" customWidth="1"/>
    <col min="6976" max="6976" width="6.85546875" style="1" customWidth="1"/>
    <col min="6977" max="6977" width="7.85546875" style="1" customWidth="1"/>
    <col min="6978" max="6978" width="19" style="1" customWidth="1"/>
    <col min="6979" max="6979" width="4.7109375" style="1" customWidth="1"/>
    <col min="6980" max="6980" width="4.28515625" style="1" customWidth="1"/>
    <col min="6981" max="6981" width="4.42578125" style="1" customWidth="1"/>
    <col min="6982" max="6982" width="5.140625" style="1" customWidth="1"/>
    <col min="6983" max="6983" width="5.7109375" style="1" customWidth="1"/>
    <col min="6984" max="6984" width="6.28515625" style="1" customWidth="1"/>
    <col min="6985" max="6985" width="6.5703125" style="1" customWidth="1"/>
    <col min="6986" max="6986" width="6.28515625" style="1" customWidth="1"/>
    <col min="6987" max="6988" width="5.7109375" style="1" customWidth="1"/>
    <col min="6989" max="6989" width="14.7109375" style="1" customWidth="1"/>
    <col min="6990" max="6999" width="5.7109375" style="1" customWidth="1"/>
    <col min="7000" max="7168" width="9.140625" style="1"/>
    <col min="7169" max="7169" width="13.28515625" style="1" customWidth="1"/>
    <col min="7170" max="7170" width="36" style="1" customWidth="1"/>
    <col min="7171" max="7171" width="15.85546875" style="1" customWidth="1"/>
    <col min="7172" max="7172" width="20.140625" style="1" customWidth="1"/>
    <col min="7173" max="7173" width="25.140625" style="1" customWidth="1"/>
    <col min="7174" max="7174" width="20.42578125" style="1" customWidth="1"/>
    <col min="7175" max="7175" width="10.5703125" style="1" bestFit="1" customWidth="1"/>
    <col min="7176" max="7176" width="6.5703125" style="1" bestFit="1" customWidth="1"/>
    <col min="7177" max="7177" width="12.140625" style="1" customWidth="1"/>
    <col min="7178" max="7179" width="6.5703125" style="1" bestFit="1" customWidth="1"/>
    <col min="7180" max="7180" width="19.7109375" style="1" customWidth="1"/>
    <col min="7181" max="7181" width="10.5703125" style="1" bestFit="1" customWidth="1"/>
    <col min="7182" max="7182" width="6.5703125" style="1" bestFit="1" customWidth="1"/>
    <col min="7183" max="7183" width="11.140625" style="1" customWidth="1"/>
    <col min="7184" max="7185" width="6.5703125" style="1" bestFit="1" customWidth="1"/>
    <col min="7186" max="7186" width="22.85546875" style="1" customWidth="1"/>
    <col min="7187" max="7187" width="10" style="1" customWidth="1"/>
    <col min="7188" max="7188" width="6.85546875" style="1" customWidth="1"/>
    <col min="7189" max="7189" width="13.28515625" style="1" customWidth="1"/>
    <col min="7190" max="7191" width="6.85546875" style="1" customWidth="1"/>
    <col min="7192" max="7192" width="20.140625" style="1" customWidth="1"/>
    <col min="7193" max="7193" width="8.5703125" style="1" customWidth="1"/>
    <col min="7194" max="7194" width="6.85546875" style="1" customWidth="1"/>
    <col min="7195" max="7195" width="10.7109375" style="1" customWidth="1"/>
    <col min="7196" max="7197" width="6.85546875" style="1" customWidth="1"/>
    <col min="7198" max="7198" width="20.85546875" style="1" customWidth="1"/>
    <col min="7199" max="7199" width="7.85546875" style="1" customWidth="1"/>
    <col min="7200" max="7200" width="6.85546875" style="1" customWidth="1"/>
    <col min="7201" max="7201" width="12.140625" style="1" customWidth="1"/>
    <col min="7202" max="7203" width="6.85546875" style="1" customWidth="1"/>
    <col min="7204" max="7204" width="19.42578125" style="1" customWidth="1"/>
    <col min="7205" max="7206" width="6.85546875" style="1" customWidth="1"/>
    <col min="7207" max="7207" width="10" style="1" customWidth="1"/>
    <col min="7208" max="7209" width="6.85546875" style="1" customWidth="1"/>
    <col min="7210" max="7210" width="20.42578125" style="1" customWidth="1"/>
    <col min="7211" max="7211" width="7.85546875" style="1" customWidth="1"/>
    <col min="7212" max="7212" width="6.85546875" style="1" customWidth="1"/>
    <col min="7213" max="7213" width="10" style="1" customWidth="1"/>
    <col min="7214" max="7215" width="6.85546875" style="1" customWidth="1"/>
    <col min="7216" max="7216" width="22" style="1" customWidth="1"/>
    <col min="7217" max="7218" width="6.85546875" style="1" customWidth="1"/>
    <col min="7219" max="7219" width="10.140625" style="1" customWidth="1"/>
    <col min="7220" max="7221" width="6.85546875" style="1" customWidth="1"/>
    <col min="7222" max="7222" width="21.42578125" style="1" customWidth="1"/>
    <col min="7223" max="7223" width="8" style="1" customWidth="1"/>
    <col min="7224" max="7224" width="6.85546875" style="1" customWidth="1"/>
    <col min="7225" max="7225" width="11.5703125" style="1" customWidth="1"/>
    <col min="7226" max="7227" width="6.85546875" style="1" customWidth="1"/>
    <col min="7228" max="7228" width="20" style="1" customWidth="1"/>
    <col min="7229" max="7229" width="8.28515625" style="1" customWidth="1"/>
    <col min="7230" max="7230" width="6.85546875" style="1" customWidth="1"/>
    <col min="7231" max="7231" width="10.85546875" style="1" customWidth="1"/>
    <col min="7232" max="7232" width="6.85546875" style="1" customWidth="1"/>
    <col min="7233" max="7233" width="7.85546875" style="1" customWidth="1"/>
    <col min="7234" max="7234" width="19" style="1" customWidth="1"/>
    <col min="7235" max="7235" width="4.7109375" style="1" customWidth="1"/>
    <col min="7236" max="7236" width="4.28515625" style="1" customWidth="1"/>
    <col min="7237" max="7237" width="4.42578125" style="1" customWidth="1"/>
    <col min="7238" max="7238" width="5.140625" style="1" customWidth="1"/>
    <col min="7239" max="7239" width="5.7109375" style="1" customWidth="1"/>
    <col min="7240" max="7240" width="6.28515625" style="1" customWidth="1"/>
    <col min="7241" max="7241" width="6.5703125" style="1" customWidth="1"/>
    <col min="7242" max="7242" width="6.28515625" style="1" customWidth="1"/>
    <col min="7243" max="7244" width="5.7109375" style="1" customWidth="1"/>
    <col min="7245" max="7245" width="14.7109375" style="1" customWidth="1"/>
    <col min="7246" max="7255" width="5.7109375" style="1" customWidth="1"/>
    <col min="7256" max="7424" width="9.140625" style="1"/>
    <col min="7425" max="7425" width="13.28515625" style="1" customWidth="1"/>
    <col min="7426" max="7426" width="36" style="1" customWidth="1"/>
    <col min="7427" max="7427" width="15.85546875" style="1" customWidth="1"/>
    <col min="7428" max="7428" width="20.140625" style="1" customWidth="1"/>
    <col min="7429" max="7429" width="25.140625" style="1" customWidth="1"/>
    <col min="7430" max="7430" width="20.42578125" style="1" customWidth="1"/>
    <col min="7431" max="7431" width="10.5703125" style="1" bestFit="1" customWidth="1"/>
    <col min="7432" max="7432" width="6.5703125" style="1" bestFit="1" customWidth="1"/>
    <col min="7433" max="7433" width="12.140625" style="1" customWidth="1"/>
    <col min="7434" max="7435" width="6.5703125" style="1" bestFit="1" customWidth="1"/>
    <col min="7436" max="7436" width="19.7109375" style="1" customWidth="1"/>
    <col min="7437" max="7437" width="10.5703125" style="1" bestFit="1" customWidth="1"/>
    <col min="7438" max="7438" width="6.5703125" style="1" bestFit="1" customWidth="1"/>
    <col min="7439" max="7439" width="11.140625" style="1" customWidth="1"/>
    <col min="7440" max="7441" width="6.5703125" style="1" bestFit="1" customWidth="1"/>
    <col min="7442" max="7442" width="22.85546875" style="1" customWidth="1"/>
    <col min="7443" max="7443" width="10" style="1" customWidth="1"/>
    <col min="7444" max="7444" width="6.85546875" style="1" customWidth="1"/>
    <col min="7445" max="7445" width="13.28515625" style="1" customWidth="1"/>
    <col min="7446" max="7447" width="6.85546875" style="1" customWidth="1"/>
    <col min="7448" max="7448" width="20.140625" style="1" customWidth="1"/>
    <col min="7449" max="7449" width="8.5703125" style="1" customWidth="1"/>
    <col min="7450" max="7450" width="6.85546875" style="1" customWidth="1"/>
    <col min="7451" max="7451" width="10.7109375" style="1" customWidth="1"/>
    <col min="7452" max="7453" width="6.85546875" style="1" customWidth="1"/>
    <col min="7454" max="7454" width="20.85546875" style="1" customWidth="1"/>
    <col min="7455" max="7455" width="7.85546875" style="1" customWidth="1"/>
    <col min="7456" max="7456" width="6.85546875" style="1" customWidth="1"/>
    <col min="7457" max="7457" width="12.140625" style="1" customWidth="1"/>
    <col min="7458" max="7459" width="6.85546875" style="1" customWidth="1"/>
    <col min="7460" max="7460" width="19.42578125" style="1" customWidth="1"/>
    <col min="7461" max="7462" width="6.85546875" style="1" customWidth="1"/>
    <col min="7463" max="7463" width="10" style="1" customWidth="1"/>
    <col min="7464" max="7465" width="6.85546875" style="1" customWidth="1"/>
    <col min="7466" max="7466" width="20.42578125" style="1" customWidth="1"/>
    <col min="7467" max="7467" width="7.85546875" style="1" customWidth="1"/>
    <col min="7468" max="7468" width="6.85546875" style="1" customWidth="1"/>
    <col min="7469" max="7469" width="10" style="1" customWidth="1"/>
    <col min="7470" max="7471" width="6.85546875" style="1" customWidth="1"/>
    <col min="7472" max="7472" width="22" style="1" customWidth="1"/>
    <col min="7473" max="7474" width="6.85546875" style="1" customWidth="1"/>
    <col min="7475" max="7475" width="10.140625" style="1" customWidth="1"/>
    <col min="7476" max="7477" width="6.85546875" style="1" customWidth="1"/>
    <col min="7478" max="7478" width="21.42578125" style="1" customWidth="1"/>
    <col min="7479" max="7479" width="8" style="1" customWidth="1"/>
    <col min="7480" max="7480" width="6.85546875" style="1" customWidth="1"/>
    <col min="7481" max="7481" width="11.5703125" style="1" customWidth="1"/>
    <col min="7482" max="7483" width="6.85546875" style="1" customWidth="1"/>
    <col min="7484" max="7484" width="20" style="1" customWidth="1"/>
    <col min="7485" max="7485" width="8.28515625" style="1" customWidth="1"/>
    <col min="7486" max="7486" width="6.85546875" style="1" customWidth="1"/>
    <col min="7487" max="7487" width="10.85546875" style="1" customWidth="1"/>
    <col min="7488" max="7488" width="6.85546875" style="1" customWidth="1"/>
    <col min="7489" max="7489" width="7.85546875" style="1" customWidth="1"/>
    <col min="7490" max="7490" width="19" style="1" customWidth="1"/>
    <col min="7491" max="7491" width="4.7109375" style="1" customWidth="1"/>
    <col min="7492" max="7492" width="4.28515625" style="1" customWidth="1"/>
    <col min="7493" max="7493" width="4.42578125" style="1" customWidth="1"/>
    <col min="7494" max="7494" width="5.140625" style="1" customWidth="1"/>
    <col min="7495" max="7495" width="5.7109375" style="1" customWidth="1"/>
    <col min="7496" max="7496" width="6.28515625" style="1" customWidth="1"/>
    <col min="7497" max="7497" width="6.5703125" style="1" customWidth="1"/>
    <col min="7498" max="7498" width="6.28515625" style="1" customWidth="1"/>
    <col min="7499" max="7500" width="5.7109375" style="1" customWidth="1"/>
    <col min="7501" max="7501" width="14.7109375" style="1" customWidth="1"/>
    <col min="7502" max="7511" width="5.7109375" style="1" customWidth="1"/>
    <col min="7512" max="7680" width="9.140625" style="1"/>
    <col min="7681" max="7681" width="13.28515625" style="1" customWidth="1"/>
    <col min="7682" max="7682" width="36" style="1" customWidth="1"/>
    <col min="7683" max="7683" width="15.85546875" style="1" customWidth="1"/>
    <col min="7684" max="7684" width="20.140625" style="1" customWidth="1"/>
    <col min="7685" max="7685" width="25.140625" style="1" customWidth="1"/>
    <col min="7686" max="7686" width="20.42578125" style="1" customWidth="1"/>
    <col min="7687" max="7687" width="10.5703125" style="1" bestFit="1" customWidth="1"/>
    <col min="7688" max="7688" width="6.5703125" style="1" bestFit="1" customWidth="1"/>
    <col min="7689" max="7689" width="12.140625" style="1" customWidth="1"/>
    <col min="7690" max="7691" width="6.5703125" style="1" bestFit="1" customWidth="1"/>
    <col min="7692" max="7692" width="19.7109375" style="1" customWidth="1"/>
    <col min="7693" max="7693" width="10.5703125" style="1" bestFit="1" customWidth="1"/>
    <col min="7694" max="7694" width="6.5703125" style="1" bestFit="1" customWidth="1"/>
    <col min="7695" max="7695" width="11.140625" style="1" customWidth="1"/>
    <col min="7696" max="7697" width="6.5703125" style="1" bestFit="1" customWidth="1"/>
    <col min="7698" max="7698" width="22.85546875" style="1" customWidth="1"/>
    <col min="7699" max="7699" width="10" style="1" customWidth="1"/>
    <col min="7700" max="7700" width="6.85546875" style="1" customWidth="1"/>
    <col min="7701" max="7701" width="13.28515625" style="1" customWidth="1"/>
    <col min="7702" max="7703" width="6.85546875" style="1" customWidth="1"/>
    <col min="7704" max="7704" width="20.140625" style="1" customWidth="1"/>
    <col min="7705" max="7705" width="8.5703125" style="1" customWidth="1"/>
    <col min="7706" max="7706" width="6.85546875" style="1" customWidth="1"/>
    <col min="7707" max="7707" width="10.7109375" style="1" customWidth="1"/>
    <col min="7708" max="7709" width="6.85546875" style="1" customWidth="1"/>
    <col min="7710" max="7710" width="20.85546875" style="1" customWidth="1"/>
    <col min="7711" max="7711" width="7.85546875" style="1" customWidth="1"/>
    <col min="7712" max="7712" width="6.85546875" style="1" customWidth="1"/>
    <col min="7713" max="7713" width="12.140625" style="1" customWidth="1"/>
    <col min="7714" max="7715" width="6.85546875" style="1" customWidth="1"/>
    <col min="7716" max="7716" width="19.42578125" style="1" customWidth="1"/>
    <col min="7717" max="7718" width="6.85546875" style="1" customWidth="1"/>
    <col min="7719" max="7719" width="10" style="1" customWidth="1"/>
    <col min="7720" max="7721" width="6.85546875" style="1" customWidth="1"/>
    <col min="7722" max="7722" width="20.42578125" style="1" customWidth="1"/>
    <col min="7723" max="7723" width="7.85546875" style="1" customWidth="1"/>
    <col min="7724" max="7724" width="6.85546875" style="1" customWidth="1"/>
    <col min="7725" max="7725" width="10" style="1" customWidth="1"/>
    <col min="7726" max="7727" width="6.85546875" style="1" customWidth="1"/>
    <col min="7728" max="7728" width="22" style="1" customWidth="1"/>
    <col min="7729" max="7730" width="6.85546875" style="1" customWidth="1"/>
    <col min="7731" max="7731" width="10.140625" style="1" customWidth="1"/>
    <col min="7732" max="7733" width="6.85546875" style="1" customWidth="1"/>
    <col min="7734" max="7734" width="21.42578125" style="1" customWidth="1"/>
    <col min="7735" max="7735" width="8" style="1" customWidth="1"/>
    <col min="7736" max="7736" width="6.85546875" style="1" customWidth="1"/>
    <col min="7737" max="7737" width="11.5703125" style="1" customWidth="1"/>
    <col min="7738" max="7739" width="6.85546875" style="1" customWidth="1"/>
    <col min="7740" max="7740" width="20" style="1" customWidth="1"/>
    <col min="7741" max="7741" width="8.28515625" style="1" customWidth="1"/>
    <col min="7742" max="7742" width="6.85546875" style="1" customWidth="1"/>
    <col min="7743" max="7743" width="10.85546875" style="1" customWidth="1"/>
    <col min="7744" max="7744" width="6.85546875" style="1" customWidth="1"/>
    <col min="7745" max="7745" width="7.85546875" style="1" customWidth="1"/>
    <col min="7746" max="7746" width="19" style="1" customWidth="1"/>
    <col min="7747" max="7747" width="4.7109375" style="1" customWidth="1"/>
    <col min="7748" max="7748" width="4.28515625" style="1" customWidth="1"/>
    <col min="7749" max="7749" width="4.42578125" style="1" customWidth="1"/>
    <col min="7750" max="7750" width="5.140625" style="1" customWidth="1"/>
    <col min="7751" max="7751" width="5.7109375" style="1" customWidth="1"/>
    <col min="7752" max="7752" width="6.28515625" style="1" customWidth="1"/>
    <col min="7753" max="7753" width="6.5703125" style="1" customWidth="1"/>
    <col min="7754" max="7754" width="6.28515625" style="1" customWidth="1"/>
    <col min="7755" max="7756" width="5.7109375" style="1" customWidth="1"/>
    <col min="7757" max="7757" width="14.7109375" style="1" customWidth="1"/>
    <col min="7758" max="7767" width="5.7109375" style="1" customWidth="1"/>
    <col min="7768" max="7936" width="9.140625" style="1"/>
    <col min="7937" max="7937" width="13.28515625" style="1" customWidth="1"/>
    <col min="7938" max="7938" width="36" style="1" customWidth="1"/>
    <col min="7939" max="7939" width="15.85546875" style="1" customWidth="1"/>
    <col min="7940" max="7940" width="20.140625" style="1" customWidth="1"/>
    <col min="7941" max="7941" width="25.140625" style="1" customWidth="1"/>
    <col min="7942" max="7942" width="20.42578125" style="1" customWidth="1"/>
    <col min="7943" max="7943" width="10.5703125" style="1" bestFit="1" customWidth="1"/>
    <col min="7944" max="7944" width="6.5703125" style="1" bestFit="1" customWidth="1"/>
    <col min="7945" max="7945" width="12.140625" style="1" customWidth="1"/>
    <col min="7946" max="7947" width="6.5703125" style="1" bestFit="1" customWidth="1"/>
    <col min="7948" max="7948" width="19.7109375" style="1" customWidth="1"/>
    <col min="7949" max="7949" width="10.5703125" style="1" bestFit="1" customWidth="1"/>
    <col min="7950" max="7950" width="6.5703125" style="1" bestFit="1" customWidth="1"/>
    <col min="7951" max="7951" width="11.140625" style="1" customWidth="1"/>
    <col min="7952" max="7953" width="6.5703125" style="1" bestFit="1" customWidth="1"/>
    <col min="7954" max="7954" width="22.85546875" style="1" customWidth="1"/>
    <col min="7955" max="7955" width="10" style="1" customWidth="1"/>
    <col min="7956" max="7956" width="6.85546875" style="1" customWidth="1"/>
    <col min="7957" max="7957" width="13.28515625" style="1" customWidth="1"/>
    <col min="7958" max="7959" width="6.85546875" style="1" customWidth="1"/>
    <col min="7960" max="7960" width="20.140625" style="1" customWidth="1"/>
    <col min="7961" max="7961" width="8.5703125" style="1" customWidth="1"/>
    <col min="7962" max="7962" width="6.85546875" style="1" customWidth="1"/>
    <col min="7963" max="7963" width="10.7109375" style="1" customWidth="1"/>
    <col min="7964" max="7965" width="6.85546875" style="1" customWidth="1"/>
    <col min="7966" max="7966" width="20.85546875" style="1" customWidth="1"/>
    <col min="7967" max="7967" width="7.85546875" style="1" customWidth="1"/>
    <col min="7968" max="7968" width="6.85546875" style="1" customWidth="1"/>
    <col min="7969" max="7969" width="12.140625" style="1" customWidth="1"/>
    <col min="7970" max="7971" width="6.85546875" style="1" customWidth="1"/>
    <col min="7972" max="7972" width="19.42578125" style="1" customWidth="1"/>
    <col min="7973" max="7974" width="6.85546875" style="1" customWidth="1"/>
    <col min="7975" max="7975" width="10" style="1" customWidth="1"/>
    <col min="7976" max="7977" width="6.85546875" style="1" customWidth="1"/>
    <col min="7978" max="7978" width="20.42578125" style="1" customWidth="1"/>
    <col min="7979" max="7979" width="7.85546875" style="1" customWidth="1"/>
    <col min="7980" max="7980" width="6.85546875" style="1" customWidth="1"/>
    <col min="7981" max="7981" width="10" style="1" customWidth="1"/>
    <col min="7982" max="7983" width="6.85546875" style="1" customWidth="1"/>
    <col min="7984" max="7984" width="22" style="1" customWidth="1"/>
    <col min="7985" max="7986" width="6.85546875" style="1" customWidth="1"/>
    <col min="7987" max="7987" width="10.140625" style="1" customWidth="1"/>
    <col min="7988" max="7989" width="6.85546875" style="1" customWidth="1"/>
    <col min="7990" max="7990" width="21.42578125" style="1" customWidth="1"/>
    <col min="7991" max="7991" width="8" style="1" customWidth="1"/>
    <col min="7992" max="7992" width="6.85546875" style="1" customWidth="1"/>
    <col min="7993" max="7993" width="11.5703125" style="1" customWidth="1"/>
    <col min="7994" max="7995" width="6.85546875" style="1" customWidth="1"/>
    <col min="7996" max="7996" width="20" style="1" customWidth="1"/>
    <col min="7997" max="7997" width="8.28515625" style="1" customWidth="1"/>
    <col min="7998" max="7998" width="6.85546875" style="1" customWidth="1"/>
    <col min="7999" max="7999" width="10.85546875" style="1" customWidth="1"/>
    <col min="8000" max="8000" width="6.85546875" style="1" customWidth="1"/>
    <col min="8001" max="8001" width="7.85546875" style="1" customWidth="1"/>
    <col min="8002" max="8002" width="19" style="1" customWidth="1"/>
    <col min="8003" max="8003" width="4.7109375" style="1" customWidth="1"/>
    <col min="8004" max="8004" width="4.28515625" style="1" customWidth="1"/>
    <col min="8005" max="8005" width="4.42578125" style="1" customWidth="1"/>
    <col min="8006" max="8006" width="5.140625" style="1" customWidth="1"/>
    <col min="8007" max="8007" width="5.7109375" style="1" customWidth="1"/>
    <col min="8008" max="8008" width="6.28515625" style="1" customWidth="1"/>
    <col min="8009" max="8009" width="6.5703125" style="1" customWidth="1"/>
    <col min="8010" max="8010" width="6.28515625" style="1" customWidth="1"/>
    <col min="8011" max="8012" width="5.7109375" style="1" customWidth="1"/>
    <col min="8013" max="8013" width="14.7109375" style="1" customWidth="1"/>
    <col min="8014" max="8023" width="5.7109375" style="1" customWidth="1"/>
    <col min="8024" max="8192" width="9.140625" style="1"/>
    <col min="8193" max="8193" width="13.28515625" style="1" customWidth="1"/>
    <col min="8194" max="8194" width="36" style="1" customWidth="1"/>
    <col min="8195" max="8195" width="15.85546875" style="1" customWidth="1"/>
    <col min="8196" max="8196" width="20.140625" style="1" customWidth="1"/>
    <col min="8197" max="8197" width="25.140625" style="1" customWidth="1"/>
    <col min="8198" max="8198" width="20.42578125" style="1" customWidth="1"/>
    <col min="8199" max="8199" width="10.5703125" style="1" bestFit="1" customWidth="1"/>
    <col min="8200" max="8200" width="6.5703125" style="1" bestFit="1" customWidth="1"/>
    <col min="8201" max="8201" width="12.140625" style="1" customWidth="1"/>
    <col min="8202" max="8203" width="6.5703125" style="1" bestFit="1" customWidth="1"/>
    <col min="8204" max="8204" width="19.7109375" style="1" customWidth="1"/>
    <col min="8205" max="8205" width="10.5703125" style="1" bestFit="1" customWidth="1"/>
    <col min="8206" max="8206" width="6.5703125" style="1" bestFit="1" customWidth="1"/>
    <col min="8207" max="8207" width="11.140625" style="1" customWidth="1"/>
    <col min="8208" max="8209" width="6.5703125" style="1" bestFit="1" customWidth="1"/>
    <col min="8210" max="8210" width="22.85546875" style="1" customWidth="1"/>
    <col min="8211" max="8211" width="10" style="1" customWidth="1"/>
    <col min="8212" max="8212" width="6.85546875" style="1" customWidth="1"/>
    <col min="8213" max="8213" width="13.28515625" style="1" customWidth="1"/>
    <col min="8214" max="8215" width="6.85546875" style="1" customWidth="1"/>
    <col min="8216" max="8216" width="20.140625" style="1" customWidth="1"/>
    <col min="8217" max="8217" width="8.5703125" style="1" customWidth="1"/>
    <col min="8218" max="8218" width="6.85546875" style="1" customWidth="1"/>
    <col min="8219" max="8219" width="10.7109375" style="1" customWidth="1"/>
    <col min="8220" max="8221" width="6.85546875" style="1" customWidth="1"/>
    <col min="8222" max="8222" width="20.85546875" style="1" customWidth="1"/>
    <col min="8223" max="8223" width="7.85546875" style="1" customWidth="1"/>
    <col min="8224" max="8224" width="6.85546875" style="1" customWidth="1"/>
    <col min="8225" max="8225" width="12.140625" style="1" customWidth="1"/>
    <col min="8226" max="8227" width="6.85546875" style="1" customWidth="1"/>
    <col min="8228" max="8228" width="19.42578125" style="1" customWidth="1"/>
    <col min="8229" max="8230" width="6.85546875" style="1" customWidth="1"/>
    <col min="8231" max="8231" width="10" style="1" customWidth="1"/>
    <col min="8232" max="8233" width="6.85546875" style="1" customWidth="1"/>
    <col min="8234" max="8234" width="20.42578125" style="1" customWidth="1"/>
    <col min="8235" max="8235" width="7.85546875" style="1" customWidth="1"/>
    <col min="8236" max="8236" width="6.85546875" style="1" customWidth="1"/>
    <col min="8237" max="8237" width="10" style="1" customWidth="1"/>
    <col min="8238" max="8239" width="6.85546875" style="1" customWidth="1"/>
    <col min="8240" max="8240" width="22" style="1" customWidth="1"/>
    <col min="8241" max="8242" width="6.85546875" style="1" customWidth="1"/>
    <col min="8243" max="8243" width="10.140625" style="1" customWidth="1"/>
    <col min="8244" max="8245" width="6.85546875" style="1" customWidth="1"/>
    <col min="8246" max="8246" width="21.42578125" style="1" customWidth="1"/>
    <col min="8247" max="8247" width="8" style="1" customWidth="1"/>
    <col min="8248" max="8248" width="6.85546875" style="1" customWidth="1"/>
    <col min="8249" max="8249" width="11.5703125" style="1" customWidth="1"/>
    <col min="8250" max="8251" width="6.85546875" style="1" customWidth="1"/>
    <col min="8252" max="8252" width="20" style="1" customWidth="1"/>
    <col min="8253" max="8253" width="8.28515625" style="1" customWidth="1"/>
    <col min="8254" max="8254" width="6.85546875" style="1" customWidth="1"/>
    <col min="8255" max="8255" width="10.85546875" style="1" customWidth="1"/>
    <col min="8256" max="8256" width="6.85546875" style="1" customWidth="1"/>
    <col min="8257" max="8257" width="7.85546875" style="1" customWidth="1"/>
    <col min="8258" max="8258" width="19" style="1" customWidth="1"/>
    <col min="8259" max="8259" width="4.7109375" style="1" customWidth="1"/>
    <col min="8260" max="8260" width="4.28515625" style="1" customWidth="1"/>
    <col min="8261" max="8261" width="4.42578125" style="1" customWidth="1"/>
    <col min="8262" max="8262" width="5.140625" style="1" customWidth="1"/>
    <col min="8263" max="8263" width="5.7109375" style="1" customWidth="1"/>
    <col min="8264" max="8264" width="6.28515625" style="1" customWidth="1"/>
    <col min="8265" max="8265" width="6.5703125" style="1" customWidth="1"/>
    <col min="8266" max="8266" width="6.28515625" style="1" customWidth="1"/>
    <col min="8267" max="8268" width="5.7109375" style="1" customWidth="1"/>
    <col min="8269" max="8269" width="14.7109375" style="1" customWidth="1"/>
    <col min="8270" max="8279" width="5.7109375" style="1" customWidth="1"/>
    <col min="8280" max="8448" width="9.140625" style="1"/>
    <col min="8449" max="8449" width="13.28515625" style="1" customWidth="1"/>
    <col min="8450" max="8450" width="36" style="1" customWidth="1"/>
    <col min="8451" max="8451" width="15.85546875" style="1" customWidth="1"/>
    <col min="8452" max="8452" width="20.140625" style="1" customWidth="1"/>
    <col min="8453" max="8453" width="25.140625" style="1" customWidth="1"/>
    <col min="8454" max="8454" width="20.42578125" style="1" customWidth="1"/>
    <col min="8455" max="8455" width="10.5703125" style="1" bestFit="1" customWidth="1"/>
    <col min="8456" max="8456" width="6.5703125" style="1" bestFit="1" customWidth="1"/>
    <col min="8457" max="8457" width="12.140625" style="1" customWidth="1"/>
    <col min="8458" max="8459" width="6.5703125" style="1" bestFit="1" customWidth="1"/>
    <col min="8460" max="8460" width="19.7109375" style="1" customWidth="1"/>
    <col min="8461" max="8461" width="10.5703125" style="1" bestFit="1" customWidth="1"/>
    <col min="8462" max="8462" width="6.5703125" style="1" bestFit="1" customWidth="1"/>
    <col min="8463" max="8463" width="11.140625" style="1" customWidth="1"/>
    <col min="8464" max="8465" width="6.5703125" style="1" bestFit="1" customWidth="1"/>
    <col min="8466" max="8466" width="22.85546875" style="1" customWidth="1"/>
    <col min="8467" max="8467" width="10" style="1" customWidth="1"/>
    <col min="8468" max="8468" width="6.85546875" style="1" customWidth="1"/>
    <col min="8469" max="8469" width="13.28515625" style="1" customWidth="1"/>
    <col min="8470" max="8471" width="6.85546875" style="1" customWidth="1"/>
    <col min="8472" max="8472" width="20.140625" style="1" customWidth="1"/>
    <col min="8473" max="8473" width="8.5703125" style="1" customWidth="1"/>
    <col min="8474" max="8474" width="6.85546875" style="1" customWidth="1"/>
    <col min="8475" max="8475" width="10.7109375" style="1" customWidth="1"/>
    <col min="8476" max="8477" width="6.85546875" style="1" customWidth="1"/>
    <col min="8478" max="8478" width="20.85546875" style="1" customWidth="1"/>
    <col min="8479" max="8479" width="7.85546875" style="1" customWidth="1"/>
    <col min="8480" max="8480" width="6.85546875" style="1" customWidth="1"/>
    <col min="8481" max="8481" width="12.140625" style="1" customWidth="1"/>
    <col min="8482" max="8483" width="6.85546875" style="1" customWidth="1"/>
    <col min="8484" max="8484" width="19.42578125" style="1" customWidth="1"/>
    <col min="8485" max="8486" width="6.85546875" style="1" customWidth="1"/>
    <col min="8487" max="8487" width="10" style="1" customWidth="1"/>
    <col min="8488" max="8489" width="6.85546875" style="1" customWidth="1"/>
    <col min="8490" max="8490" width="20.42578125" style="1" customWidth="1"/>
    <col min="8491" max="8491" width="7.85546875" style="1" customWidth="1"/>
    <col min="8492" max="8492" width="6.85546875" style="1" customWidth="1"/>
    <col min="8493" max="8493" width="10" style="1" customWidth="1"/>
    <col min="8494" max="8495" width="6.85546875" style="1" customWidth="1"/>
    <col min="8496" max="8496" width="22" style="1" customWidth="1"/>
    <col min="8497" max="8498" width="6.85546875" style="1" customWidth="1"/>
    <col min="8499" max="8499" width="10.140625" style="1" customWidth="1"/>
    <col min="8500" max="8501" width="6.85546875" style="1" customWidth="1"/>
    <col min="8502" max="8502" width="21.42578125" style="1" customWidth="1"/>
    <col min="8503" max="8503" width="8" style="1" customWidth="1"/>
    <col min="8504" max="8504" width="6.85546875" style="1" customWidth="1"/>
    <col min="8505" max="8505" width="11.5703125" style="1" customWidth="1"/>
    <col min="8506" max="8507" width="6.85546875" style="1" customWidth="1"/>
    <col min="8508" max="8508" width="20" style="1" customWidth="1"/>
    <col min="8509" max="8509" width="8.28515625" style="1" customWidth="1"/>
    <col min="8510" max="8510" width="6.85546875" style="1" customWidth="1"/>
    <col min="8511" max="8511" width="10.85546875" style="1" customWidth="1"/>
    <col min="8512" max="8512" width="6.85546875" style="1" customWidth="1"/>
    <col min="8513" max="8513" width="7.85546875" style="1" customWidth="1"/>
    <col min="8514" max="8514" width="19" style="1" customWidth="1"/>
    <col min="8515" max="8515" width="4.7109375" style="1" customWidth="1"/>
    <col min="8516" max="8516" width="4.28515625" style="1" customWidth="1"/>
    <col min="8517" max="8517" width="4.42578125" style="1" customWidth="1"/>
    <col min="8518" max="8518" width="5.140625" style="1" customWidth="1"/>
    <col min="8519" max="8519" width="5.7109375" style="1" customWidth="1"/>
    <col min="8520" max="8520" width="6.28515625" style="1" customWidth="1"/>
    <col min="8521" max="8521" width="6.5703125" style="1" customWidth="1"/>
    <col min="8522" max="8522" width="6.28515625" style="1" customWidth="1"/>
    <col min="8523" max="8524" width="5.7109375" style="1" customWidth="1"/>
    <col min="8525" max="8525" width="14.7109375" style="1" customWidth="1"/>
    <col min="8526" max="8535" width="5.7109375" style="1" customWidth="1"/>
    <col min="8536" max="8704" width="9.140625" style="1"/>
    <col min="8705" max="8705" width="13.28515625" style="1" customWidth="1"/>
    <col min="8706" max="8706" width="36" style="1" customWidth="1"/>
    <col min="8707" max="8707" width="15.85546875" style="1" customWidth="1"/>
    <col min="8708" max="8708" width="20.140625" style="1" customWidth="1"/>
    <col min="8709" max="8709" width="25.140625" style="1" customWidth="1"/>
    <col min="8710" max="8710" width="20.42578125" style="1" customWidth="1"/>
    <col min="8711" max="8711" width="10.5703125" style="1" bestFit="1" customWidth="1"/>
    <col min="8712" max="8712" width="6.5703125" style="1" bestFit="1" customWidth="1"/>
    <col min="8713" max="8713" width="12.140625" style="1" customWidth="1"/>
    <col min="8714" max="8715" width="6.5703125" style="1" bestFit="1" customWidth="1"/>
    <col min="8716" max="8716" width="19.7109375" style="1" customWidth="1"/>
    <col min="8717" max="8717" width="10.5703125" style="1" bestFit="1" customWidth="1"/>
    <col min="8718" max="8718" width="6.5703125" style="1" bestFit="1" customWidth="1"/>
    <col min="8719" max="8719" width="11.140625" style="1" customWidth="1"/>
    <col min="8720" max="8721" width="6.5703125" style="1" bestFit="1" customWidth="1"/>
    <col min="8722" max="8722" width="22.85546875" style="1" customWidth="1"/>
    <col min="8723" max="8723" width="10" style="1" customWidth="1"/>
    <col min="8724" max="8724" width="6.85546875" style="1" customWidth="1"/>
    <col min="8725" max="8725" width="13.28515625" style="1" customWidth="1"/>
    <col min="8726" max="8727" width="6.85546875" style="1" customWidth="1"/>
    <col min="8728" max="8728" width="20.140625" style="1" customWidth="1"/>
    <col min="8729" max="8729" width="8.5703125" style="1" customWidth="1"/>
    <col min="8730" max="8730" width="6.85546875" style="1" customWidth="1"/>
    <col min="8731" max="8731" width="10.7109375" style="1" customWidth="1"/>
    <col min="8732" max="8733" width="6.85546875" style="1" customWidth="1"/>
    <col min="8734" max="8734" width="20.85546875" style="1" customWidth="1"/>
    <col min="8735" max="8735" width="7.85546875" style="1" customWidth="1"/>
    <col min="8736" max="8736" width="6.85546875" style="1" customWidth="1"/>
    <col min="8737" max="8737" width="12.140625" style="1" customWidth="1"/>
    <col min="8738" max="8739" width="6.85546875" style="1" customWidth="1"/>
    <col min="8740" max="8740" width="19.42578125" style="1" customWidth="1"/>
    <col min="8741" max="8742" width="6.85546875" style="1" customWidth="1"/>
    <col min="8743" max="8743" width="10" style="1" customWidth="1"/>
    <col min="8744" max="8745" width="6.85546875" style="1" customWidth="1"/>
    <col min="8746" max="8746" width="20.42578125" style="1" customWidth="1"/>
    <col min="8747" max="8747" width="7.85546875" style="1" customWidth="1"/>
    <col min="8748" max="8748" width="6.85546875" style="1" customWidth="1"/>
    <col min="8749" max="8749" width="10" style="1" customWidth="1"/>
    <col min="8750" max="8751" width="6.85546875" style="1" customWidth="1"/>
    <col min="8752" max="8752" width="22" style="1" customWidth="1"/>
    <col min="8753" max="8754" width="6.85546875" style="1" customWidth="1"/>
    <col min="8755" max="8755" width="10.140625" style="1" customWidth="1"/>
    <col min="8756" max="8757" width="6.85546875" style="1" customWidth="1"/>
    <col min="8758" max="8758" width="21.42578125" style="1" customWidth="1"/>
    <col min="8759" max="8759" width="8" style="1" customWidth="1"/>
    <col min="8760" max="8760" width="6.85546875" style="1" customWidth="1"/>
    <col min="8761" max="8761" width="11.5703125" style="1" customWidth="1"/>
    <col min="8762" max="8763" width="6.85546875" style="1" customWidth="1"/>
    <col min="8764" max="8764" width="20" style="1" customWidth="1"/>
    <col min="8765" max="8765" width="8.28515625" style="1" customWidth="1"/>
    <col min="8766" max="8766" width="6.85546875" style="1" customWidth="1"/>
    <col min="8767" max="8767" width="10.85546875" style="1" customWidth="1"/>
    <col min="8768" max="8768" width="6.85546875" style="1" customWidth="1"/>
    <col min="8769" max="8769" width="7.85546875" style="1" customWidth="1"/>
    <col min="8770" max="8770" width="19" style="1" customWidth="1"/>
    <col min="8771" max="8771" width="4.7109375" style="1" customWidth="1"/>
    <col min="8772" max="8772" width="4.28515625" style="1" customWidth="1"/>
    <col min="8773" max="8773" width="4.42578125" style="1" customWidth="1"/>
    <col min="8774" max="8774" width="5.140625" style="1" customWidth="1"/>
    <col min="8775" max="8775" width="5.7109375" style="1" customWidth="1"/>
    <col min="8776" max="8776" width="6.28515625" style="1" customWidth="1"/>
    <col min="8777" max="8777" width="6.5703125" style="1" customWidth="1"/>
    <col min="8778" max="8778" width="6.28515625" style="1" customWidth="1"/>
    <col min="8779" max="8780" width="5.7109375" style="1" customWidth="1"/>
    <col min="8781" max="8781" width="14.7109375" style="1" customWidth="1"/>
    <col min="8782" max="8791" width="5.7109375" style="1" customWidth="1"/>
    <col min="8792" max="8960" width="9.140625" style="1"/>
    <col min="8961" max="8961" width="13.28515625" style="1" customWidth="1"/>
    <col min="8962" max="8962" width="36" style="1" customWidth="1"/>
    <col min="8963" max="8963" width="15.85546875" style="1" customWidth="1"/>
    <col min="8964" max="8964" width="20.140625" style="1" customWidth="1"/>
    <col min="8965" max="8965" width="25.140625" style="1" customWidth="1"/>
    <col min="8966" max="8966" width="20.42578125" style="1" customWidth="1"/>
    <col min="8967" max="8967" width="10.5703125" style="1" bestFit="1" customWidth="1"/>
    <col min="8968" max="8968" width="6.5703125" style="1" bestFit="1" customWidth="1"/>
    <col min="8969" max="8969" width="12.140625" style="1" customWidth="1"/>
    <col min="8970" max="8971" width="6.5703125" style="1" bestFit="1" customWidth="1"/>
    <col min="8972" max="8972" width="19.7109375" style="1" customWidth="1"/>
    <col min="8973" max="8973" width="10.5703125" style="1" bestFit="1" customWidth="1"/>
    <col min="8974" max="8974" width="6.5703125" style="1" bestFit="1" customWidth="1"/>
    <col min="8975" max="8975" width="11.140625" style="1" customWidth="1"/>
    <col min="8976" max="8977" width="6.5703125" style="1" bestFit="1" customWidth="1"/>
    <col min="8978" max="8978" width="22.85546875" style="1" customWidth="1"/>
    <col min="8979" max="8979" width="10" style="1" customWidth="1"/>
    <col min="8980" max="8980" width="6.85546875" style="1" customWidth="1"/>
    <col min="8981" max="8981" width="13.28515625" style="1" customWidth="1"/>
    <col min="8982" max="8983" width="6.85546875" style="1" customWidth="1"/>
    <col min="8984" max="8984" width="20.140625" style="1" customWidth="1"/>
    <col min="8985" max="8985" width="8.5703125" style="1" customWidth="1"/>
    <col min="8986" max="8986" width="6.85546875" style="1" customWidth="1"/>
    <col min="8987" max="8987" width="10.7109375" style="1" customWidth="1"/>
    <col min="8988" max="8989" width="6.85546875" style="1" customWidth="1"/>
    <col min="8990" max="8990" width="20.85546875" style="1" customWidth="1"/>
    <col min="8991" max="8991" width="7.85546875" style="1" customWidth="1"/>
    <col min="8992" max="8992" width="6.85546875" style="1" customWidth="1"/>
    <col min="8993" max="8993" width="12.140625" style="1" customWidth="1"/>
    <col min="8994" max="8995" width="6.85546875" style="1" customWidth="1"/>
    <col min="8996" max="8996" width="19.42578125" style="1" customWidth="1"/>
    <col min="8997" max="8998" width="6.85546875" style="1" customWidth="1"/>
    <col min="8999" max="8999" width="10" style="1" customWidth="1"/>
    <col min="9000" max="9001" width="6.85546875" style="1" customWidth="1"/>
    <col min="9002" max="9002" width="20.42578125" style="1" customWidth="1"/>
    <col min="9003" max="9003" width="7.85546875" style="1" customWidth="1"/>
    <col min="9004" max="9004" width="6.85546875" style="1" customWidth="1"/>
    <col min="9005" max="9005" width="10" style="1" customWidth="1"/>
    <col min="9006" max="9007" width="6.85546875" style="1" customWidth="1"/>
    <col min="9008" max="9008" width="22" style="1" customWidth="1"/>
    <col min="9009" max="9010" width="6.85546875" style="1" customWidth="1"/>
    <col min="9011" max="9011" width="10.140625" style="1" customWidth="1"/>
    <col min="9012" max="9013" width="6.85546875" style="1" customWidth="1"/>
    <col min="9014" max="9014" width="21.42578125" style="1" customWidth="1"/>
    <col min="9015" max="9015" width="8" style="1" customWidth="1"/>
    <col min="9016" max="9016" width="6.85546875" style="1" customWidth="1"/>
    <col min="9017" max="9017" width="11.5703125" style="1" customWidth="1"/>
    <col min="9018" max="9019" width="6.85546875" style="1" customWidth="1"/>
    <col min="9020" max="9020" width="20" style="1" customWidth="1"/>
    <col min="9021" max="9021" width="8.28515625" style="1" customWidth="1"/>
    <col min="9022" max="9022" width="6.85546875" style="1" customWidth="1"/>
    <col min="9023" max="9023" width="10.85546875" style="1" customWidth="1"/>
    <col min="9024" max="9024" width="6.85546875" style="1" customWidth="1"/>
    <col min="9025" max="9025" width="7.85546875" style="1" customWidth="1"/>
    <col min="9026" max="9026" width="19" style="1" customWidth="1"/>
    <col min="9027" max="9027" width="4.7109375" style="1" customWidth="1"/>
    <col min="9028" max="9028" width="4.28515625" style="1" customWidth="1"/>
    <col min="9029" max="9029" width="4.42578125" style="1" customWidth="1"/>
    <col min="9030" max="9030" width="5.140625" style="1" customWidth="1"/>
    <col min="9031" max="9031" width="5.7109375" style="1" customWidth="1"/>
    <col min="9032" max="9032" width="6.28515625" style="1" customWidth="1"/>
    <col min="9033" max="9033" width="6.5703125" style="1" customWidth="1"/>
    <col min="9034" max="9034" width="6.28515625" style="1" customWidth="1"/>
    <col min="9035" max="9036" width="5.7109375" style="1" customWidth="1"/>
    <col min="9037" max="9037" width="14.7109375" style="1" customWidth="1"/>
    <col min="9038" max="9047" width="5.7109375" style="1" customWidth="1"/>
    <col min="9048" max="9216" width="9.140625" style="1"/>
    <col min="9217" max="9217" width="13.28515625" style="1" customWidth="1"/>
    <col min="9218" max="9218" width="36" style="1" customWidth="1"/>
    <col min="9219" max="9219" width="15.85546875" style="1" customWidth="1"/>
    <col min="9220" max="9220" width="20.140625" style="1" customWidth="1"/>
    <col min="9221" max="9221" width="25.140625" style="1" customWidth="1"/>
    <col min="9222" max="9222" width="20.42578125" style="1" customWidth="1"/>
    <col min="9223" max="9223" width="10.5703125" style="1" bestFit="1" customWidth="1"/>
    <col min="9224" max="9224" width="6.5703125" style="1" bestFit="1" customWidth="1"/>
    <col min="9225" max="9225" width="12.140625" style="1" customWidth="1"/>
    <col min="9226" max="9227" width="6.5703125" style="1" bestFit="1" customWidth="1"/>
    <col min="9228" max="9228" width="19.7109375" style="1" customWidth="1"/>
    <col min="9229" max="9229" width="10.5703125" style="1" bestFit="1" customWidth="1"/>
    <col min="9230" max="9230" width="6.5703125" style="1" bestFit="1" customWidth="1"/>
    <col min="9231" max="9231" width="11.140625" style="1" customWidth="1"/>
    <col min="9232" max="9233" width="6.5703125" style="1" bestFit="1" customWidth="1"/>
    <col min="9234" max="9234" width="22.85546875" style="1" customWidth="1"/>
    <col min="9235" max="9235" width="10" style="1" customWidth="1"/>
    <col min="9236" max="9236" width="6.85546875" style="1" customWidth="1"/>
    <col min="9237" max="9237" width="13.28515625" style="1" customWidth="1"/>
    <col min="9238" max="9239" width="6.85546875" style="1" customWidth="1"/>
    <col min="9240" max="9240" width="20.140625" style="1" customWidth="1"/>
    <col min="9241" max="9241" width="8.5703125" style="1" customWidth="1"/>
    <col min="9242" max="9242" width="6.85546875" style="1" customWidth="1"/>
    <col min="9243" max="9243" width="10.7109375" style="1" customWidth="1"/>
    <col min="9244" max="9245" width="6.85546875" style="1" customWidth="1"/>
    <col min="9246" max="9246" width="20.85546875" style="1" customWidth="1"/>
    <col min="9247" max="9247" width="7.85546875" style="1" customWidth="1"/>
    <col min="9248" max="9248" width="6.85546875" style="1" customWidth="1"/>
    <col min="9249" max="9249" width="12.140625" style="1" customWidth="1"/>
    <col min="9250" max="9251" width="6.85546875" style="1" customWidth="1"/>
    <col min="9252" max="9252" width="19.42578125" style="1" customWidth="1"/>
    <col min="9253" max="9254" width="6.85546875" style="1" customWidth="1"/>
    <col min="9255" max="9255" width="10" style="1" customWidth="1"/>
    <col min="9256" max="9257" width="6.85546875" style="1" customWidth="1"/>
    <col min="9258" max="9258" width="20.42578125" style="1" customWidth="1"/>
    <col min="9259" max="9259" width="7.85546875" style="1" customWidth="1"/>
    <col min="9260" max="9260" width="6.85546875" style="1" customWidth="1"/>
    <col min="9261" max="9261" width="10" style="1" customWidth="1"/>
    <col min="9262" max="9263" width="6.85546875" style="1" customWidth="1"/>
    <col min="9264" max="9264" width="22" style="1" customWidth="1"/>
    <col min="9265" max="9266" width="6.85546875" style="1" customWidth="1"/>
    <col min="9267" max="9267" width="10.140625" style="1" customWidth="1"/>
    <col min="9268" max="9269" width="6.85546875" style="1" customWidth="1"/>
    <col min="9270" max="9270" width="21.42578125" style="1" customWidth="1"/>
    <col min="9271" max="9271" width="8" style="1" customWidth="1"/>
    <col min="9272" max="9272" width="6.85546875" style="1" customWidth="1"/>
    <col min="9273" max="9273" width="11.5703125" style="1" customWidth="1"/>
    <col min="9274" max="9275" width="6.85546875" style="1" customWidth="1"/>
    <col min="9276" max="9276" width="20" style="1" customWidth="1"/>
    <col min="9277" max="9277" width="8.28515625" style="1" customWidth="1"/>
    <col min="9278" max="9278" width="6.85546875" style="1" customWidth="1"/>
    <col min="9279" max="9279" width="10.85546875" style="1" customWidth="1"/>
    <col min="9280" max="9280" width="6.85546875" style="1" customWidth="1"/>
    <col min="9281" max="9281" width="7.85546875" style="1" customWidth="1"/>
    <col min="9282" max="9282" width="19" style="1" customWidth="1"/>
    <col min="9283" max="9283" width="4.7109375" style="1" customWidth="1"/>
    <col min="9284" max="9284" width="4.28515625" style="1" customWidth="1"/>
    <col min="9285" max="9285" width="4.42578125" style="1" customWidth="1"/>
    <col min="9286" max="9286" width="5.140625" style="1" customWidth="1"/>
    <col min="9287" max="9287" width="5.7109375" style="1" customWidth="1"/>
    <col min="9288" max="9288" width="6.28515625" style="1" customWidth="1"/>
    <col min="9289" max="9289" width="6.5703125" style="1" customWidth="1"/>
    <col min="9290" max="9290" width="6.28515625" style="1" customWidth="1"/>
    <col min="9291" max="9292" width="5.7109375" style="1" customWidth="1"/>
    <col min="9293" max="9293" width="14.7109375" style="1" customWidth="1"/>
    <col min="9294" max="9303" width="5.7109375" style="1" customWidth="1"/>
    <col min="9304" max="9472" width="9.140625" style="1"/>
    <col min="9473" max="9473" width="13.28515625" style="1" customWidth="1"/>
    <col min="9474" max="9474" width="36" style="1" customWidth="1"/>
    <col min="9475" max="9475" width="15.85546875" style="1" customWidth="1"/>
    <col min="9476" max="9476" width="20.140625" style="1" customWidth="1"/>
    <col min="9477" max="9477" width="25.140625" style="1" customWidth="1"/>
    <col min="9478" max="9478" width="20.42578125" style="1" customWidth="1"/>
    <col min="9479" max="9479" width="10.5703125" style="1" bestFit="1" customWidth="1"/>
    <col min="9480" max="9480" width="6.5703125" style="1" bestFit="1" customWidth="1"/>
    <col min="9481" max="9481" width="12.140625" style="1" customWidth="1"/>
    <col min="9482" max="9483" width="6.5703125" style="1" bestFit="1" customWidth="1"/>
    <col min="9484" max="9484" width="19.7109375" style="1" customWidth="1"/>
    <col min="9485" max="9485" width="10.5703125" style="1" bestFit="1" customWidth="1"/>
    <col min="9486" max="9486" width="6.5703125" style="1" bestFit="1" customWidth="1"/>
    <col min="9487" max="9487" width="11.140625" style="1" customWidth="1"/>
    <col min="9488" max="9489" width="6.5703125" style="1" bestFit="1" customWidth="1"/>
    <col min="9490" max="9490" width="22.85546875" style="1" customWidth="1"/>
    <col min="9491" max="9491" width="10" style="1" customWidth="1"/>
    <col min="9492" max="9492" width="6.85546875" style="1" customWidth="1"/>
    <col min="9493" max="9493" width="13.28515625" style="1" customWidth="1"/>
    <col min="9494" max="9495" width="6.85546875" style="1" customWidth="1"/>
    <col min="9496" max="9496" width="20.140625" style="1" customWidth="1"/>
    <col min="9497" max="9497" width="8.5703125" style="1" customWidth="1"/>
    <col min="9498" max="9498" width="6.85546875" style="1" customWidth="1"/>
    <col min="9499" max="9499" width="10.7109375" style="1" customWidth="1"/>
    <col min="9500" max="9501" width="6.85546875" style="1" customWidth="1"/>
    <col min="9502" max="9502" width="20.85546875" style="1" customWidth="1"/>
    <col min="9503" max="9503" width="7.85546875" style="1" customWidth="1"/>
    <col min="9504" max="9504" width="6.85546875" style="1" customWidth="1"/>
    <col min="9505" max="9505" width="12.140625" style="1" customWidth="1"/>
    <col min="9506" max="9507" width="6.85546875" style="1" customWidth="1"/>
    <col min="9508" max="9508" width="19.42578125" style="1" customWidth="1"/>
    <col min="9509" max="9510" width="6.85546875" style="1" customWidth="1"/>
    <col min="9511" max="9511" width="10" style="1" customWidth="1"/>
    <col min="9512" max="9513" width="6.85546875" style="1" customWidth="1"/>
    <col min="9514" max="9514" width="20.42578125" style="1" customWidth="1"/>
    <col min="9515" max="9515" width="7.85546875" style="1" customWidth="1"/>
    <col min="9516" max="9516" width="6.85546875" style="1" customWidth="1"/>
    <col min="9517" max="9517" width="10" style="1" customWidth="1"/>
    <col min="9518" max="9519" width="6.85546875" style="1" customWidth="1"/>
    <col min="9520" max="9520" width="22" style="1" customWidth="1"/>
    <col min="9521" max="9522" width="6.85546875" style="1" customWidth="1"/>
    <col min="9523" max="9523" width="10.140625" style="1" customWidth="1"/>
    <col min="9524" max="9525" width="6.85546875" style="1" customWidth="1"/>
    <col min="9526" max="9526" width="21.42578125" style="1" customWidth="1"/>
    <col min="9527" max="9527" width="8" style="1" customWidth="1"/>
    <col min="9528" max="9528" width="6.85546875" style="1" customWidth="1"/>
    <col min="9529" max="9529" width="11.5703125" style="1" customWidth="1"/>
    <col min="9530" max="9531" width="6.85546875" style="1" customWidth="1"/>
    <col min="9532" max="9532" width="20" style="1" customWidth="1"/>
    <col min="9533" max="9533" width="8.28515625" style="1" customWidth="1"/>
    <col min="9534" max="9534" width="6.85546875" style="1" customWidth="1"/>
    <col min="9535" max="9535" width="10.85546875" style="1" customWidth="1"/>
    <col min="9536" max="9536" width="6.85546875" style="1" customWidth="1"/>
    <col min="9537" max="9537" width="7.85546875" style="1" customWidth="1"/>
    <col min="9538" max="9538" width="19" style="1" customWidth="1"/>
    <col min="9539" max="9539" width="4.7109375" style="1" customWidth="1"/>
    <col min="9540" max="9540" width="4.28515625" style="1" customWidth="1"/>
    <col min="9541" max="9541" width="4.42578125" style="1" customWidth="1"/>
    <col min="9542" max="9542" width="5.140625" style="1" customWidth="1"/>
    <col min="9543" max="9543" width="5.7109375" style="1" customWidth="1"/>
    <col min="9544" max="9544" width="6.28515625" style="1" customWidth="1"/>
    <col min="9545" max="9545" width="6.5703125" style="1" customWidth="1"/>
    <col min="9546" max="9546" width="6.28515625" style="1" customWidth="1"/>
    <col min="9547" max="9548" width="5.7109375" style="1" customWidth="1"/>
    <col min="9549" max="9549" width="14.7109375" style="1" customWidth="1"/>
    <col min="9550" max="9559" width="5.7109375" style="1" customWidth="1"/>
    <col min="9560" max="9728" width="9.140625" style="1"/>
    <col min="9729" max="9729" width="13.28515625" style="1" customWidth="1"/>
    <col min="9730" max="9730" width="36" style="1" customWidth="1"/>
    <col min="9731" max="9731" width="15.85546875" style="1" customWidth="1"/>
    <col min="9732" max="9732" width="20.140625" style="1" customWidth="1"/>
    <col min="9733" max="9733" width="25.140625" style="1" customWidth="1"/>
    <col min="9734" max="9734" width="20.42578125" style="1" customWidth="1"/>
    <col min="9735" max="9735" width="10.5703125" style="1" bestFit="1" customWidth="1"/>
    <col min="9736" max="9736" width="6.5703125" style="1" bestFit="1" customWidth="1"/>
    <col min="9737" max="9737" width="12.140625" style="1" customWidth="1"/>
    <col min="9738" max="9739" width="6.5703125" style="1" bestFit="1" customWidth="1"/>
    <col min="9740" max="9740" width="19.7109375" style="1" customWidth="1"/>
    <col min="9741" max="9741" width="10.5703125" style="1" bestFit="1" customWidth="1"/>
    <col min="9742" max="9742" width="6.5703125" style="1" bestFit="1" customWidth="1"/>
    <col min="9743" max="9743" width="11.140625" style="1" customWidth="1"/>
    <col min="9744" max="9745" width="6.5703125" style="1" bestFit="1" customWidth="1"/>
    <col min="9746" max="9746" width="22.85546875" style="1" customWidth="1"/>
    <col min="9747" max="9747" width="10" style="1" customWidth="1"/>
    <col min="9748" max="9748" width="6.85546875" style="1" customWidth="1"/>
    <col min="9749" max="9749" width="13.28515625" style="1" customWidth="1"/>
    <col min="9750" max="9751" width="6.85546875" style="1" customWidth="1"/>
    <col min="9752" max="9752" width="20.140625" style="1" customWidth="1"/>
    <col min="9753" max="9753" width="8.5703125" style="1" customWidth="1"/>
    <col min="9754" max="9754" width="6.85546875" style="1" customWidth="1"/>
    <col min="9755" max="9755" width="10.7109375" style="1" customWidth="1"/>
    <col min="9756" max="9757" width="6.85546875" style="1" customWidth="1"/>
    <col min="9758" max="9758" width="20.85546875" style="1" customWidth="1"/>
    <col min="9759" max="9759" width="7.85546875" style="1" customWidth="1"/>
    <col min="9760" max="9760" width="6.85546875" style="1" customWidth="1"/>
    <col min="9761" max="9761" width="12.140625" style="1" customWidth="1"/>
    <col min="9762" max="9763" width="6.85546875" style="1" customWidth="1"/>
    <col min="9764" max="9764" width="19.42578125" style="1" customWidth="1"/>
    <col min="9765" max="9766" width="6.85546875" style="1" customWidth="1"/>
    <col min="9767" max="9767" width="10" style="1" customWidth="1"/>
    <col min="9768" max="9769" width="6.85546875" style="1" customWidth="1"/>
    <col min="9770" max="9770" width="20.42578125" style="1" customWidth="1"/>
    <col min="9771" max="9771" width="7.85546875" style="1" customWidth="1"/>
    <col min="9772" max="9772" width="6.85546875" style="1" customWidth="1"/>
    <col min="9773" max="9773" width="10" style="1" customWidth="1"/>
    <col min="9774" max="9775" width="6.85546875" style="1" customWidth="1"/>
    <col min="9776" max="9776" width="22" style="1" customWidth="1"/>
    <col min="9777" max="9778" width="6.85546875" style="1" customWidth="1"/>
    <col min="9779" max="9779" width="10.140625" style="1" customWidth="1"/>
    <col min="9780" max="9781" width="6.85546875" style="1" customWidth="1"/>
    <col min="9782" max="9782" width="21.42578125" style="1" customWidth="1"/>
    <col min="9783" max="9783" width="8" style="1" customWidth="1"/>
    <col min="9784" max="9784" width="6.85546875" style="1" customWidth="1"/>
    <col min="9785" max="9785" width="11.5703125" style="1" customWidth="1"/>
    <col min="9786" max="9787" width="6.85546875" style="1" customWidth="1"/>
    <col min="9788" max="9788" width="20" style="1" customWidth="1"/>
    <col min="9789" max="9789" width="8.28515625" style="1" customWidth="1"/>
    <col min="9790" max="9790" width="6.85546875" style="1" customWidth="1"/>
    <col min="9791" max="9791" width="10.85546875" style="1" customWidth="1"/>
    <col min="9792" max="9792" width="6.85546875" style="1" customWidth="1"/>
    <col min="9793" max="9793" width="7.85546875" style="1" customWidth="1"/>
    <col min="9794" max="9794" width="19" style="1" customWidth="1"/>
    <col min="9795" max="9795" width="4.7109375" style="1" customWidth="1"/>
    <col min="9796" max="9796" width="4.28515625" style="1" customWidth="1"/>
    <col min="9797" max="9797" width="4.42578125" style="1" customWidth="1"/>
    <col min="9798" max="9798" width="5.140625" style="1" customWidth="1"/>
    <col min="9799" max="9799" width="5.7109375" style="1" customWidth="1"/>
    <col min="9800" max="9800" width="6.28515625" style="1" customWidth="1"/>
    <col min="9801" max="9801" width="6.5703125" style="1" customWidth="1"/>
    <col min="9802" max="9802" width="6.28515625" style="1" customWidth="1"/>
    <col min="9803" max="9804" width="5.7109375" style="1" customWidth="1"/>
    <col min="9805" max="9805" width="14.7109375" style="1" customWidth="1"/>
    <col min="9806" max="9815" width="5.7109375" style="1" customWidth="1"/>
    <col min="9816" max="9984" width="9.140625" style="1"/>
    <col min="9985" max="9985" width="13.28515625" style="1" customWidth="1"/>
    <col min="9986" max="9986" width="36" style="1" customWidth="1"/>
    <col min="9987" max="9987" width="15.85546875" style="1" customWidth="1"/>
    <col min="9988" max="9988" width="20.140625" style="1" customWidth="1"/>
    <col min="9989" max="9989" width="25.140625" style="1" customWidth="1"/>
    <col min="9990" max="9990" width="20.42578125" style="1" customWidth="1"/>
    <col min="9991" max="9991" width="10.5703125" style="1" bestFit="1" customWidth="1"/>
    <col min="9992" max="9992" width="6.5703125" style="1" bestFit="1" customWidth="1"/>
    <col min="9993" max="9993" width="12.140625" style="1" customWidth="1"/>
    <col min="9994" max="9995" width="6.5703125" style="1" bestFit="1" customWidth="1"/>
    <col min="9996" max="9996" width="19.7109375" style="1" customWidth="1"/>
    <col min="9997" max="9997" width="10.5703125" style="1" bestFit="1" customWidth="1"/>
    <col min="9998" max="9998" width="6.5703125" style="1" bestFit="1" customWidth="1"/>
    <col min="9999" max="9999" width="11.140625" style="1" customWidth="1"/>
    <col min="10000" max="10001" width="6.5703125" style="1" bestFit="1" customWidth="1"/>
    <col min="10002" max="10002" width="22.85546875" style="1" customWidth="1"/>
    <col min="10003" max="10003" width="10" style="1" customWidth="1"/>
    <col min="10004" max="10004" width="6.85546875" style="1" customWidth="1"/>
    <col min="10005" max="10005" width="13.28515625" style="1" customWidth="1"/>
    <col min="10006" max="10007" width="6.85546875" style="1" customWidth="1"/>
    <col min="10008" max="10008" width="20.140625" style="1" customWidth="1"/>
    <col min="10009" max="10009" width="8.5703125" style="1" customWidth="1"/>
    <col min="10010" max="10010" width="6.85546875" style="1" customWidth="1"/>
    <col min="10011" max="10011" width="10.7109375" style="1" customWidth="1"/>
    <col min="10012" max="10013" width="6.85546875" style="1" customWidth="1"/>
    <col min="10014" max="10014" width="20.85546875" style="1" customWidth="1"/>
    <col min="10015" max="10015" width="7.85546875" style="1" customWidth="1"/>
    <col min="10016" max="10016" width="6.85546875" style="1" customWidth="1"/>
    <col min="10017" max="10017" width="12.140625" style="1" customWidth="1"/>
    <col min="10018" max="10019" width="6.85546875" style="1" customWidth="1"/>
    <col min="10020" max="10020" width="19.42578125" style="1" customWidth="1"/>
    <col min="10021" max="10022" width="6.85546875" style="1" customWidth="1"/>
    <col min="10023" max="10023" width="10" style="1" customWidth="1"/>
    <col min="10024" max="10025" width="6.85546875" style="1" customWidth="1"/>
    <col min="10026" max="10026" width="20.42578125" style="1" customWidth="1"/>
    <col min="10027" max="10027" width="7.85546875" style="1" customWidth="1"/>
    <col min="10028" max="10028" width="6.85546875" style="1" customWidth="1"/>
    <col min="10029" max="10029" width="10" style="1" customWidth="1"/>
    <col min="10030" max="10031" width="6.85546875" style="1" customWidth="1"/>
    <col min="10032" max="10032" width="22" style="1" customWidth="1"/>
    <col min="10033" max="10034" width="6.85546875" style="1" customWidth="1"/>
    <col min="10035" max="10035" width="10.140625" style="1" customWidth="1"/>
    <col min="10036" max="10037" width="6.85546875" style="1" customWidth="1"/>
    <col min="10038" max="10038" width="21.42578125" style="1" customWidth="1"/>
    <col min="10039" max="10039" width="8" style="1" customWidth="1"/>
    <col min="10040" max="10040" width="6.85546875" style="1" customWidth="1"/>
    <col min="10041" max="10041" width="11.5703125" style="1" customWidth="1"/>
    <col min="10042" max="10043" width="6.85546875" style="1" customWidth="1"/>
    <col min="10044" max="10044" width="20" style="1" customWidth="1"/>
    <col min="10045" max="10045" width="8.28515625" style="1" customWidth="1"/>
    <col min="10046" max="10046" width="6.85546875" style="1" customWidth="1"/>
    <col min="10047" max="10047" width="10.85546875" style="1" customWidth="1"/>
    <col min="10048" max="10048" width="6.85546875" style="1" customWidth="1"/>
    <col min="10049" max="10049" width="7.85546875" style="1" customWidth="1"/>
    <col min="10050" max="10050" width="19" style="1" customWidth="1"/>
    <col min="10051" max="10051" width="4.7109375" style="1" customWidth="1"/>
    <col min="10052" max="10052" width="4.28515625" style="1" customWidth="1"/>
    <col min="10053" max="10053" width="4.42578125" style="1" customWidth="1"/>
    <col min="10054" max="10054" width="5.140625" style="1" customWidth="1"/>
    <col min="10055" max="10055" width="5.7109375" style="1" customWidth="1"/>
    <col min="10056" max="10056" width="6.28515625" style="1" customWidth="1"/>
    <col min="10057" max="10057" width="6.5703125" style="1" customWidth="1"/>
    <col min="10058" max="10058" width="6.28515625" style="1" customWidth="1"/>
    <col min="10059" max="10060" width="5.7109375" style="1" customWidth="1"/>
    <col min="10061" max="10061" width="14.7109375" style="1" customWidth="1"/>
    <col min="10062" max="10071" width="5.7109375" style="1" customWidth="1"/>
    <col min="10072" max="10240" width="9.140625" style="1"/>
    <col min="10241" max="10241" width="13.28515625" style="1" customWidth="1"/>
    <col min="10242" max="10242" width="36" style="1" customWidth="1"/>
    <col min="10243" max="10243" width="15.85546875" style="1" customWidth="1"/>
    <col min="10244" max="10244" width="20.140625" style="1" customWidth="1"/>
    <col min="10245" max="10245" width="25.140625" style="1" customWidth="1"/>
    <col min="10246" max="10246" width="20.42578125" style="1" customWidth="1"/>
    <col min="10247" max="10247" width="10.5703125" style="1" bestFit="1" customWidth="1"/>
    <col min="10248" max="10248" width="6.5703125" style="1" bestFit="1" customWidth="1"/>
    <col min="10249" max="10249" width="12.140625" style="1" customWidth="1"/>
    <col min="10250" max="10251" width="6.5703125" style="1" bestFit="1" customWidth="1"/>
    <col min="10252" max="10252" width="19.7109375" style="1" customWidth="1"/>
    <col min="10253" max="10253" width="10.5703125" style="1" bestFit="1" customWidth="1"/>
    <col min="10254" max="10254" width="6.5703125" style="1" bestFit="1" customWidth="1"/>
    <col min="10255" max="10255" width="11.140625" style="1" customWidth="1"/>
    <col min="10256" max="10257" width="6.5703125" style="1" bestFit="1" customWidth="1"/>
    <col min="10258" max="10258" width="22.85546875" style="1" customWidth="1"/>
    <col min="10259" max="10259" width="10" style="1" customWidth="1"/>
    <col min="10260" max="10260" width="6.85546875" style="1" customWidth="1"/>
    <col min="10261" max="10261" width="13.28515625" style="1" customWidth="1"/>
    <col min="10262" max="10263" width="6.85546875" style="1" customWidth="1"/>
    <col min="10264" max="10264" width="20.140625" style="1" customWidth="1"/>
    <col min="10265" max="10265" width="8.5703125" style="1" customWidth="1"/>
    <col min="10266" max="10266" width="6.85546875" style="1" customWidth="1"/>
    <col min="10267" max="10267" width="10.7109375" style="1" customWidth="1"/>
    <col min="10268" max="10269" width="6.85546875" style="1" customWidth="1"/>
    <col min="10270" max="10270" width="20.85546875" style="1" customWidth="1"/>
    <col min="10271" max="10271" width="7.85546875" style="1" customWidth="1"/>
    <col min="10272" max="10272" width="6.85546875" style="1" customWidth="1"/>
    <col min="10273" max="10273" width="12.140625" style="1" customWidth="1"/>
    <col min="10274" max="10275" width="6.85546875" style="1" customWidth="1"/>
    <col min="10276" max="10276" width="19.42578125" style="1" customWidth="1"/>
    <col min="10277" max="10278" width="6.85546875" style="1" customWidth="1"/>
    <col min="10279" max="10279" width="10" style="1" customWidth="1"/>
    <col min="10280" max="10281" width="6.85546875" style="1" customWidth="1"/>
    <col min="10282" max="10282" width="20.42578125" style="1" customWidth="1"/>
    <col min="10283" max="10283" width="7.85546875" style="1" customWidth="1"/>
    <col min="10284" max="10284" width="6.85546875" style="1" customWidth="1"/>
    <col min="10285" max="10285" width="10" style="1" customWidth="1"/>
    <col min="10286" max="10287" width="6.85546875" style="1" customWidth="1"/>
    <col min="10288" max="10288" width="22" style="1" customWidth="1"/>
    <col min="10289" max="10290" width="6.85546875" style="1" customWidth="1"/>
    <col min="10291" max="10291" width="10.140625" style="1" customWidth="1"/>
    <col min="10292" max="10293" width="6.85546875" style="1" customWidth="1"/>
    <col min="10294" max="10294" width="21.42578125" style="1" customWidth="1"/>
    <col min="10295" max="10295" width="8" style="1" customWidth="1"/>
    <col min="10296" max="10296" width="6.85546875" style="1" customWidth="1"/>
    <col min="10297" max="10297" width="11.5703125" style="1" customWidth="1"/>
    <col min="10298" max="10299" width="6.85546875" style="1" customWidth="1"/>
    <col min="10300" max="10300" width="20" style="1" customWidth="1"/>
    <col min="10301" max="10301" width="8.28515625" style="1" customWidth="1"/>
    <col min="10302" max="10302" width="6.85546875" style="1" customWidth="1"/>
    <col min="10303" max="10303" width="10.85546875" style="1" customWidth="1"/>
    <col min="10304" max="10304" width="6.85546875" style="1" customWidth="1"/>
    <col min="10305" max="10305" width="7.85546875" style="1" customWidth="1"/>
    <col min="10306" max="10306" width="19" style="1" customWidth="1"/>
    <col min="10307" max="10307" width="4.7109375" style="1" customWidth="1"/>
    <col min="10308" max="10308" width="4.28515625" style="1" customWidth="1"/>
    <col min="10309" max="10309" width="4.42578125" style="1" customWidth="1"/>
    <col min="10310" max="10310" width="5.140625" style="1" customWidth="1"/>
    <col min="10311" max="10311" width="5.7109375" style="1" customWidth="1"/>
    <col min="10312" max="10312" width="6.28515625" style="1" customWidth="1"/>
    <col min="10313" max="10313" width="6.5703125" style="1" customWidth="1"/>
    <col min="10314" max="10314" width="6.28515625" style="1" customWidth="1"/>
    <col min="10315" max="10316" width="5.7109375" style="1" customWidth="1"/>
    <col min="10317" max="10317" width="14.7109375" style="1" customWidth="1"/>
    <col min="10318" max="10327" width="5.7109375" style="1" customWidth="1"/>
    <col min="10328" max="10496" width="9.140625" style="1"/>
    <col min="10497" max="10497" width="13.28515625" style="1" customWidth="1"/>
    <col min="10498" max="10498" width="36" style="1" customWidth="1"/>
    <col min="10499" max="10499" width="15.85546875" style="1" customWidth="1"/>
    <col min="10500" max="10500" width="20.140625" style="1" customWidth="1"/>
    <col min="10501" max="10501" width="25.140625" style="1" customWidth="1"/>
    <col min="10502" max="10502" width="20.42578125" style="1" customWidth="1"/>
    <col min="10503" max="10503" width="10.5703125" style="1" bestFit="1" customWidth="1"/>
    <col min="10504" max="10504" width="6.5703125" style="1" bestFit="1" customWidth="1"/>
    <col min="10505" max="10505" width="12.140625" style="1" customWidth="1"/>
    <col min="10506" max="10507" width="6.5703125" style="1" bestFit="1" customWidth="1"/>
    <col min="10508" max="10508" width="19.7109375" style="1" customWidth="1"/>
    <col min="10509" max="10509" width="10.5703125" style="1" bestFit="1" customWidth="1"/>
    <col min="10510" max="10510" width="6.5703125" style="1" bestFit="1" customWidth="1"/>
    <col min="10511" max="10511" width="11.140625" style="1" customWidth="1"/>
    <col min="10512" max="10513" width="6.5703125" style="1" bestFit="1" customWidth="1"/>
    <col min="10514" max="10514" width="22.85546875" style="1" customWidth="1"/>
    <col min="10515" max="10515" width="10" style="1" customWidth="1"/>
    <col min="10516" max="10516" width="6.85546875" style="1" customWidth="1"/>
    <col min="10517" max="10517" width="13.28515625" style="1" customWidth="1"/>
    <col min="10518" max="10519" width="6.85546875" style="1" customWidth="1"/>
    <col min="10520" max="10520" width="20.140625" style="1" customWidth="1"/>
    <col min="10521" max="10521" width="8.5703125" style="1" customWidth="1"/>
    <col min="10522" max="10522" width="6.85546875" style="1" customWidth="1"/>
    <col min="10523" max="10523" width="10.7109375" style="1" customWidth="1"/>
    <col min="10524" max="10525" width="6.85546875" style="1" customWidth="1"/>
    <col min="10526" max="10526" width="20.85546875" style="1" customWidth="1"/>
    <col min="10527" max="10527" width="7.85546875" style="1" customWidth="1"/>
    <col min="10528" max="10528" width="6.85546875" style="1" customWidth="1"/>
    <col min="10529" max="10529" width="12.140625" style="1" customWidth="1"/>
    <col min="10530" max="10531" width="6.85546875" style="1" customWidth="1"/>
    <col min="10532" max="10532" width="19.42578125" style="1" customWidth="1"/>
    <col min="10533" max="10534" width="6.85546875" style="1" customWidth="1"/>
    <col min="10535" max="10535" width="10" style="1" customWidth="1"/>
    <col min="10536" max="10537" width="6.85546875" style="1" customWidth="1"/>
    <col min="10538" max="10538" width="20.42578125" style="1" customWidth="1"/>
    <col min="10539" max="10539" width="7.85546875" style="1" customWidth="1"/>
    <col min="10540" max="10540" width="6.85546875" style="1" customWidth="1"/>
    <col min="10541" max="10541" width="10" style="1" customWidth="1"/>
    <col min="10542" max="10543" width="6.85546875" style="1" customWidth="1"/>
    <col min="10544" max="10544" width="22" style="1" customWidth="1"/>
    <col min="10545" max="10546" width="6.85546875" style="1" customWidth="1"/>
    <col min="10547" max="10547" width="10.140625" style="1" customWidth="1"/>
    <col min="10548" max="10549" width="6.85546875" style="1" customWidth="1"/>
    <col min="10550" max="10550" width="21.42578125" style="1" customWidth="1"/>
    <col min="10551" max="10551" width="8" style="1" customWidth="1"/>
    <col min="10552" max="10552" width="6.85546875" style="1" customWidth="1"/>
    <col min="10553" max="10553" width="11.5703125" style="1" customWidth="1"/>
    <col min="10554" max="10555" width="6.85546875" style="1" customWidth="1"/>
    <col min="10556" max="10556" width="20" style="1" customWidth="1"/>
    <col min="10557" max="10557" width="8.28515625" style="1" customWidth="1"/>
    <col min="10558" max="10558" width="6.85546875" style="1" customWidth="1"/>
    <col min="10559" max="10559" width="10.85546875" style="1" customWidth="1"/>
    <col min="10560" max="10560" width="6.85546875" style="1" customWidth="1"/>
    <col min="10561" max="10561" width="7.85546875" style="1" customWidth="1"/>
    <col min="10562" max="10562" width="19" style="1" customWidth="1"/>
    <col min="10563" max="10563" width="4.7109375" style="1" customWidth="1"/>
    <col min="10564" max="10564" width="4.28515625" style="1" customWidth="1"/>
    <col min="10565" max="10565" width="4.42578125" style="1" customWidth="1"/>
    <col min="10566" max="10566" width="5.140625" style="1" customWidth="1"/>
    <col min="10567" max="10567" width="5.7109375" style="1" customWidth="1"/>
    <col min="10568" max="10568" width="6.28515625" style="1" customWidth="1"/>
    <col min="10569" max="10569" width="6.5703125" style="1" customWidth="1"/>
    <col min="10570" max="10570" width="6.28515625" style="1" customWidth="1"/>
    <col min="10571" max="10572" width="5.7109375" style="1" customWidth="1"/>
    <col min="10573" max="10573" width="14.7109375" style="1" customWidth="1"/>
    <col min="10574" max="10583" width="5.7109375" style="1" customWidth="1"/>
    <col min="10584" max="10752" width="9.140625" style="1"/>
    <col min="10753" max="10753" width="13.28515625" style="1" customWidth="1"/>
    <col min="10754" max="10754" width="36" style="1" customWidth="1"/>
    <col min="10755" max="10755" width="15.85546875" style="1" customWidth="1"/>
    <col min="10756" max="10756" width="20.140625" style="1" customWidth="1"/>
    <col min="10757" max="10757" width="25.140625" style="1" customWidth="1"/>
    <col min="10758" max="10758" width="20.42578125" style="1" customWidth="1"/>
    <col min="10759" max="10759" width="10.5703125" style="1" bestFit="1" customWidth="1"/>
    <col min="10760" max="10760" width="6.5703125" style="1" bestFit="1" customWidth="1"/>
    <col min="10761" max="10761" width="12.140625" style="1" customWidth="1"/>
    <col min="10762" max="10763" width="6.5703125" style="1" bestFit="1" customWidth="1"/>
    <col min="10764" max="10764" width="19.7109375" style="1" customWidth="1"/>
    <col min="10765" max="10765" width="10.5703125" style="1" bestFit="1" customWidth="1"/>
    <col min="10766" max="10766" width="6.5703125" style="1" bestFit="1" customWidth="1"/>
    <col min="10767" max="10767" width="11.140625" style="1" customWidth="1"/>
    <col min="10768" max="10769" width="6.5703125" style="1" bestFit="1" customWidth="1"/>
    <col min="10770" max="10770" width="22.85546875" style="1" customWidth="1"/>
    <col min="10771" max="10771" width="10" style="1" customWidth="1"/>
    <col min="10772" max="10772" width="6.85546875" style="1" customWidth="1"/>
    <col min="10773" max="10773" width="13.28515625" style="1" customWidth="1"/>
    <col min="10774" max="10775" width="6.85546875" style="1" customWidth="1"/>
    <col min="10776" max="10776" width="20.140625" style="1" customWidth="1"/>
    <col min="10777" max="10777" width="8.5703125" style="1" customWidth="1"/>
    <col min="10778" max="10778" width="6.85546875" style="1" customWidth="1"/>
    <col min="10779" max="10779" width="10.7109375" style="1" customWidth="1"/>
    <col min="10780" max="10781" width="6.85546875" style="1" customWidth="1"/>
    <col min="10782" max="10782" width="20.85546875" style="1" customWidth="1"/>
    <col min="10783" max="10783" width="7.85546875" style="1" customWidth="1"/>
    <col min="10784" max="10784" width="6.85546875" style="1" customWidth="1"/>
    <col min="10785" max="10785" width="12.140625" style="1" customWidth="1"/>
    <col min="10786" max="10787" width="6.85546875" style="1" customWidth="1"/>
    <col min="10788" max="10788" width="19.42578125" style="1" customWidth="1"/>
    <col min="10789" max="10790" width="6.85546875" style="1" customWidth="1"/>
    <col min="10791" max="10791" width="10" style="1" customWidth="1"/>
    <col min="10792" max="10793" width="6.85546875" style="1" customWidth="1"/>
    <col min="10794" max="10794" width="20.42578125" style="1" customWidth="1"/>
    <col min="10795" max="10795" width="7.85546875" style="1" customWidth="1"/>
    <col min="10796" max="10796" width="6.85546875" style="1" customWidth="1"/>
    <col min="10797" max="10797" width="10" style="1" customWidth="1"/>
    <col min="10798" max="10799" width="6.85546875" style="1" customWidth="1"/>
    <col min="10800" max="10800" width="22" style="1" customWidth="1"/>
    <col min="10801" max="10802" width="6.85546875" style="1" customWidth="1"/>
    <col min="10803" max="10803" width="10.140625" style="1" customWidth="1"/>
    <col min="10804" max="10805" width="6.85546875" style="1" customWidth="1"/>
    <col min="10806" max="10806" width="21.42578125" style="1" customWidth="1"/>
    <col min="10807" max="10807" width="8" style="1" customWidth="1"/>
    <col min="10808" max="10808" width="6.85546875" style="1" customWidth="1"/>
    <col min="10809" max="10809" width="11.5703125" style="1" customWidth="1"/>
    <col min="10810" max="10811" width="6.85546875" style="1" customWidth="1"/>
    <col min="10812" max="10812" width="20" style="1" customWidth="1"/>
    <col min="10813" max="10813" width="8.28515625" style="1" customWidth="1"/>
    <col min="10814" max="10814" width="6.85546875" style="1" customWidth="1"/>
    <col min="10815" max="10815" width="10.85546875" style="1" customWidth="1"/>
    <col min="10816" max="10816" width="6.85546875" style="1" customWidth="1"/>
    <col min="10817" max="10817" width="7.85546875" style="1" customWidth="1"/>
    <col min="10818" max="10818" width="19" style="1" customWidth="1"/>
    <col min="10819" max="10819" width="4.7109375" style="1" customWidth="1"/>
    <col min="10820" max="10820" width="4.28515625" style="1" customWidth="1"/>
    <col min="10821" max="10821" width="4.42578125" style="1" customWidth="1"/>
    <col min="10822" max="10822" width="5.140625" style="1" customWidth="1"/>
    <col min="10823" max="10823" width="5.7109375" style="1" customWidth="1"/>
    <col min="10824" max="10824" width="6.28515625" style="1" customWidth="1"/>
    <col min="10825" max="10825" width="6.5703125" style="1" customWidth="1"/>
    <col min="10826" max="10826" width="6.28515625" style="1" customWidth="1"/>
    <col min="10827" max="10828" width="5.7109375" style="1" customWidth="1"/>
    <col min="10829" max="10829" width="14.7109375" style="1" customWidth="1"/>
    <col min="10830" max="10839" width="5.7109375" style="1" customWidth="1"/>
    <col min="10840" max="11008" width="9.140625" style="1"/>
    <col min="11009" max="11009" width="13.28515625" style="1" customWidth="1"/>
    <col min="11010" max="11010" width="36" style="1" customWidth="1"/>
    <col min="11011" max="11011" width="15.85546875" style="1" customWidth="1"/>
    <col min="11012" max="11012" width="20.140625" style="1" customWidth="1"/>
    <col min="11013" max="11013" width="25.140625" style="1" customWidth="1"/>
    <col min="11014" max="11014" width="20.42578125" style="1" customWidth="1"/>
    <col min="11015" max="11015" width="10.5703125" style="1" bestFit="1" customWidth="1"/>
    <col min="11016" max="11016" width="6.5703125" style="1" bestFit="1" customWidth="1"/>
    <col min="11017" max="11017" width="12.140625" style="1" customWidth="1"/>
    <col min="11018" max="11019" width="6.5703125" style="1" bestFit="1" customWidth="1"/>
    <col min="11020" max="11020" width="19.7109375" style="1" customWidth="1"/>
    <col min="11021" max="11021" width="10.5703125" style="1" bestFit="1" customWidth="1"/>
    <col min="11022" max="11022" width="6.5703125" style="1" bestFit="1" customWidth="1"/>
    <col min="11023" max="11023" width="11.140625" style="1" customWidth="1"/>
    <col min="11024" max="11025" width="6.5703125" style="1" bestFit="1" customWidth="1"/>
    <col min="11026" max="11026" width="22.85546875" style="1" customWidth="1"/>
    <col min="11027" max="11027" width="10" style="1" customWidth="1"/>
    <col min="11028" max="11028" width="6.85546875" style="1" customWidth="1"/>
    <col min="11029" max="11029" width="13.28515625" style="1" customWidth="1"/>
    <col min="11030" max="11031" width="6.85546875" style="1" customWidth="1"/>
    <col min="11032" max="11032" width="20.140625" style="1" customWidth="1"/>
    <col min="11033" max="11033" width="8.5703125" style="1" customWidth="1"/>
    <col min="11034" max="11034" width="6.85546875" style="1" customWidth="1"/>
    <col min="11035" max="11035" width="10.7109375" style="1" customWidth="1"/>
    <col min="11036" max="11037" width="6.85546875" style="1" customWidth="1"/>
    <col min="11038" max="11038" width="20.85546875" style="1" customWidth="1"/>
    <col min="11039" max="11039" width="7.85546875" style="1" customWidth="1"/>
    <col min="11040" max="11040" width="6.85546875" style="1" customWidth="1"/>
    <col min="11041" max="11041" width="12.140625" style="1" customWidth="1"/>
    <col min="11042" max="11043" width="6.85546875" style="1" customWidth="1"/>
    <col min="11044" max="11044" width="19.42578125" style="1" customWidth="1"/>
    <col min="11045" max="11046" width="6.85546875" style="1" customWidth="1"/>
    <col min="11047" max="11047" width="10" style="1" customWidth="1"/>
    <col min="11048" max="11049" width="6.85546875" style="1" customWidth="1"/>
    <col min="11050" max="11050" width="20.42578125" style="1" customWidth="1"/>
    <col min="11051" max="11051" width="7.85546875" style="1" customWidth="1"/>
    <col min="11052" max="11052" width="6.85546875" style="1" customWidth="1"/>
    <col min="11053" max="11053" width="10" style="1" customWidth="1"/>
    <col min="11054" max="11055" width="6.85546875" style="1" customWidth="1"/>
    <col min="11056" max="11056" width="22" style="1" customWidth="1"/>
    <col min="11057" max="11058" width="6.85546875" style="1" customWidth="1"/>
    <col min="11059" max="11059" width="10.140625" style="1" customWidth="1"/>
    <col min="11060" max="11061" width="6.85546875" style="1" customWidth="1"/>
    <col min="11062" max="11062" width="21.42578125" style="1" customWidth="1"/>
    <col min="11063" max="11063" width="8" style="1" customWidth="1"/>
    <col min="11064" max="11064" width="6.85546875" style="1" customWidth="1"/>
    <col min="11065" max="11065" width="11.5703125" style="1" customWidth="1"/>
    <col min="11066" max="11067" width="6.85546875" style="1" customWidth="1"/>
    <col min="11068" max="11068" width="20" style="1" customWidth="1"/>
    <col min="11069" max="11069" width="8.28515625" style="1" customWidth="1"/>
    <col min="11070" max="11070" width="6.85546875" style="1" customWidth="1"/>
    <col min="11071" max="11071" width="10.85546875" style="1" customWidth="1"/>
    <col min="11072" max="11072" width="6.85546875" style="1" customWidth="1"/>
    <col min="11073" max="11073" width="7.85546875" style="1" customWidth="1"/>
    <col min="11074" max="11074" width="19" style="1" customWidth="1"/>
    <col min="11075" max="11075" width="4.7109375" style="1" customWidth="1"/>
    <col min="11076" max="11076" width="4.28515625" style="1" customWidth="1"/>
    <col min="11077" max="11077" width="4.42578125" style="1" customWidth="1"/>
    <col min="11078" max="11078" width="5.140625" style="1" customWidth="1"/>
    <col min="11079" max="11079" width="5.7109375" style="1" customWidth="1"/>
    <col min="11080" max="11080" width="6.28515625" style="1" customWidth="1"/>
    <col min="11081" max="11081" width="6.5703125" style="1" customWidth="1"/>
    <col min="11082" max="11082" width="6.28515625" style="1" customWidth="1"/>
    <col min="11083" max="11084" width="5.7109375" style="1" customWidth="1"/>
    <col min="11085" max="11085" width="14.7109375" style="1" customWidth="1"/>
    <col min="11086" max="11095" width="5.7109375" style="1" customWidth="1"/>
    <col min="11096" max="11264" width="9.140625" style="1"/>
    <col min="11265" max="11265" width="13.28515625" style="1" customWidth="1"/>
    <col min="11266" max="11266" width="36" style="1" customWidth="1"/>
    <col min="11267" max="11267" width="15.85546875" style="1" customWidth="1"/>
    <col min="11268" max="11268" width="20.140625" style="1" customWidth="1"/>
    <col min="11269" max="11269" width="25.140625" style="1" customWidth="1"/>
    <col min="11270" max="11270" width="20.42578125" style="1" customWidth="1"/>
    <col min="11271" max="11271" width="10.5703125" style="1" bestFit="1" customWidth="1"/>
    <col min="11272" max="11272" width="6.5703125" style="1" bestFit="1" customWidth="1"/>
    <col min="11273" max="11273" width="12.140625" style="1" customWidth="1"/>
    <col min="11274" max="11275" width="6.5703125" style="1" bestFit="1" customWidth="1"/>
    <col min="11276" max="11276" width="19.7109375" style="1" customWidth="1"/>
    <col min="11277" max="11277" width="10.5703125" style="1" bestFit="1" customWidth="1"/>
    <col min="11278" max="11278" width="6.5703125" style="1" bestFit="1" customWidth="1"/>
    <col min="11279" max="11279" width="11.140625" style="1" customWidth="1"/>
    <col min="11280" max="11281" width="6.5703125" style="1" bestFit="1" customWidth="1"/>
    <col min="11282" max="11282" width="22.85546875" style="1" customWidth="1"/>
    <col min="11283" max="11283" width="10" style="1" customWidth="1"/>
    <col min="11284" max="11284" width="6.85546875" style="1" customWidth="1"/>
    <col min="11285" max="11285" width="13.28515625" style="1" customWidth="1"/>
    <col min="11286" max="11287" width="6.85546875" style="1" customWidth="1"/>
    <col min="11288" max="11288" width="20.140625" style="1" customWidth="1"/>
    <col min="11289" max="11289" width="8.5703125" style="1" customWidth="1"/>
    <col min="11290" max="11290" width="6.85546875" style="1" customWidth="1"/>
    <col min="11291" max="11291" width="10.7109375" style="1" customWidth="1"/>
    <col min="11292" max="11293" width="6.85546875" style="1" customWidth="1"/>
    <col min="11294" max="11294" width="20.85546875" style="1" customWidth="1"/>
    <col min="11295" max="11295" width="7.85546875" style="1" customWidth="1"/>
    <col min="11296" max="11296" width="6.85546875" style="1" customWidth="1"/>
    <col min="11297" max="11297" width="12.140625" style="1" customWidth="1"/>
    <col min="11298" max="11299" width="6.85546875" style="1" customWidth="1"/>
    <col min="11300" max="11300" width="19.42578125" style="1" customWidth="1"/>
    <col min="11301" max="11302" width="6.85546875" style="1" customWidth="1"/>
    <col min="11303" max="11303" width="10" style="1" customWidth="1"/>
    <col min="11304" max="11305" width="6.85546875" style="1" customWidth="1"/>
    <col min="11306" max="11306" width="20.42578125" style="1" customWidth="1"/>
    <col min="11307" max="11307" width="7.85546875" style="1" customWidth="1"/>
    <col min="11308" max="11308" width="6.85546875" style="1" customWidth="1"/>
    <col min="11309" max="11309" width="10" style="1" customWidth="1"/>
    <col min="11310" max="11311" width="6.85546875" style="1" customWidth="1"/>
    <col min="11312" max="11312" width="22" style="1" customWidth="1"/>
    <col min="11313" max="11314" width="6.85546875" style="1" customWidth="1"/>
    <col min="11315" max="11315" width="10.140625" style="1" customWidth="1"/>
    <col min="11316" max="11317" width="6.85546875" style="1" customWidth="1"/>
    <col min="11318" max="11318" width="21.42578125" style="1" customWidth="1"/>
    <col min="11319" max="11319" width="8" style="1" customWidth="1"/>
    <col min="11320" max="11320" width="6.85546875" style="1" customWidth="1"/>
    <col min="11321" max="11321" width="11.5703125" style="1" customWidth="1"/>
    <col min="11322" max="11323" width="6.85546875" style="1" customWidth="1"/>
    <col min="11324" max="11324" width="20" style="1" customWidth="1"/>
    <col min="11325" max="11325" width="8.28515625" style="1" customWidth="1"/>
    <col min="11326" max="11326" width="6.85546875" style="1" customWidth="1"/>
    <col min="11327" max="11327" width="10.85546875" style="1" customWidth="1"/>
    <col min="11328" max="11328" width="6.85546875" style="1" customWidth="1"/>
    <col min="11329" max="11329" width="7.85546875" style="1" customWidth="1"/>
    <col min="11330" max="11330" width="19" style="1" customWidth="1"/>
    <col min="11331" max="11331" width="4.7109375" style="1" customWidth="1"/>
    <col min="11332" max="11332" width="4.28515625" style="1" customWidth="1"/>
    <col min="11333" max="11333" width="4.42578125" style="1" customWidth="1"/>
    <col min="11334" max="11334" width="5.140625" style="1" customWidth="1"/>
    <col min="11335" max="11335" width="5.7109375" style="1" customWidth="1"/>
    <col min="11336" max="11336" width="6.28515625" style="1" customWidth="1"/>
    <col min="11337" max="11337" width="6.5703125" style="1" customWidth="1"/>
    <col min="11338" max="11338" width="6.28515625" style="1" customWidth="1"/>
    <col min="11339" max="11340" width="5.7109375" style="1" customWidth="1"/>
    <col min="11341" max="11341" width="14.7109375" style="1" customWidth="1"/>
    <col min="11342" max="11351" width="5.7109375" style="1" customWidth="1"/>
    <col min="11352" max="11520" width="9.140625" style="1"/>
    <col min="11521" max="11521" width="13.28515625" style="1" customWidth="1"/>
    <col min="11522" max="11522" width="36" style="1" customWidth="1"/>
    <col min="11523" max="11523" width="15.85546875" style="1" customWidth="1"/>
    <col min="11524" max="11524" width="20.140625" style="1" customWidth="1"/>
    <col min="11525" max="11525" width="25.140625" style="1" customWidth="1"/>
    <col min="11526" max="11526" width="20.42578125" style="1" customWidth="1"/>
    <col min="11527" max="11527" width="10.5703125" style="1" bestFit="1" customWidth="1"/>
    <col min="11528" max="11528" width="6.5703125" style="1" bestFit="1" customWidth="1"/>
    <col min="11529" max="11529" width="12.140625" style="1" customWidth="1"/>
    <col min="11530" max="11531" width="6.5703125" style="1" bestFit="1" customWidth="1"/>
    <col min="11532" max="11532" width="19.7109375" style="1" customWidth="1"/>
    <col min="11533" max="11533" width="10.5703125" style="1" bestFit="1" customWidth="1"/>
    <col min="11534" max="11534" width="6.5703125" style="1" bestFit="1" customWidth="1"/>
    <col min="11535" max="11535" width="11.140625" style="1" customWidth="1"/>
    <col min="11536" max="11537" width="6.5703125" style="1" bestFit="1" customWidth="1"/>
    <col min="11538" max="11538" width="22.85546875" style="1" customWidth="1"/>
    <col min="11539" max="11539" width="10" style="1" customWidth="1"/>
    <col min="11540" max="11540" width="6.85546875" style="1" customWidth="1"/>
    <col min="11541" max="11541" width="13.28515625" style="1" customWidth="1"/>
    <col min="11542" max="11543" width="6.85546875" style="1" customWidth="1"/>
    <col min="11544" max="11544" width="20.140625" style="1" customWidth="1"/>
    <col min="11545" max="11545" width="8.5703125" style="1" customWidth="1"/>
    <col min="11546" max="11546" width="6.85546875" style="1" customWidth="1"/>
    <col min="11547" max="11547" width="10.7109375" style="1" customWidth="1"/>
    <col min="11548" max="11549" width="6.85546875" style="1" customWidth="1"/>
    <col min="11550" max="11550" width="20.85546875" style="1" customWidth="1"/>
    <col min="11551" max="11551" width="7.85546875" style="1" customWidth="1"/>
    <col min="11552" max="11552" width="6.85546875" style="1" customWidth="1"/>
    <col min="11553" max="11553" width="12.140625" style="1" customWidth="1"/>
    <col min="11554" max="11555" width="6.85546875" style="1" customWidth="1"/>
    <col min="11556" max="11556" width="19.42578125" style="1" customWidth="1"/>
    <col min="11557" max="11558" width="6.85546875" style="1" customWidth="1"/>
    <col min="11559" max="11559" width="10" style="1" customWidth="1"/>
    <col min="11560" max="11561" width="6.85546875" style="1" customWidth="1"/>
    <col min="11562" max="11562" width="20.42578125" style="1" customWidth="1"/>
    <col min="11563" max="11563" width="7.85546875" style="1" customWidth="1"/>
    <col min="11564" max="11564" width="6.85546875" style="1" customWidth="1"/>
    <col min="11565" max="11565" width="10" style="1" customWidth="1"/>
    <col min="11566" max="11567" width="6.85546875" style="1" customWidth="1"/>
    <col min="11568" max="11568" width="22" style="1" customWidth="1"/>
    <col min="11569" max="11570" width="6.85546875" style="1" customWidth="1"/>
    <col min="11571" max="11571" width="10.140625" style="1" customWidth="1"/>
    <col min="11572" max="11573" width="6.85546875" style="1" customWidth="1"/>
    <col min="11574" max="11574" width="21.42578125" style="1" customWidth="1"/>
    <col min="11575" max="11575" width="8" style="1" customWidth="1"/>
    <col min="11576" max="11576" width="6.85546875" style="1" customWidth="1"/>
    <col min="11577" max="11577" width="11.5703125" style="1" customWidth="1"/>
    <col min="11578" max="11579" width="6.85546875" style="1" customWidth="1"/>
    <col min="11580" max="11580" width="20" style="1" customWidth="1"/>
    <col min="11581" max="11581" width="8.28515625" style="1" customWidth="1"/>
    <col min="11582" max="11582" width="6.85546875" style="1" customWidth="1"/>
    <col min="11583" max="11583" width="10.85546875" style="1" customWidth="1"/>
    <col min="11584" max="11584" width="6.85546875" style="1" customWidth="1"/>
    <col min="11585" max="11585" width="7.85546875" style="1" customWidth="1"/>
    <col min="11586" max="11586" width="19" style="1" customWidth="1"/>
    <col min="11587" max="11587" width="4.7109375" style="1" customWidth="1"/>
    <col min="11588" max="11588" width="4.28515625" style="1" customWidth="1"/>
    <col min="11589" max="11589" width="4.42578125" style="1" customWidth="1"/>
    <col min="11590" max="11590" width="5.140625" style="1" customWidth="1"/>
    <col min="11591" max="11591" width="5.7109375" style="1" customWidth="1"/>
    <col min="11592" max="11592" width="6.28515625" style="1" customWidth="1"/>
    <col min="11593" max="11593" width="6.5703125" style="1" customWidth="1"/>
    <col min="11594" max="11594" width="6.28515625" style="1" customWidth="1"/>
    <col min="11595" max="11596" width="5.7109375" style="1" customWidth="1"/>
    <col min="11597" max="11597" width="14.7109375" style="1" customWidth="1"/>
    <col min="11598" max="11607" width="5.7109375" style="1" customWidth="1"/>
    <col min="11608" max="11776" width="9.140625" style="1"/>
    <col min="11777" max="11777" width="13.28515625" style="1" customWidth="1"/>
    <col min="11778" max="11778" width="36" style="1" customWidth="1"/>
    <col min="11779" max="11779" width="15.85546875" style="1" customWidth="1"/>
    <col min="11780" max="11780" width="20.140625" style="1" customWidth="1"/>
    <col min="11781" max="11781" width="25.140625" style="1" customWidth="1"/>
    <col min="11782" max="11782" width="20.42578125" style="1" customWidth="1"/>
    <col min="11783" max="11783" width="10.5703125" style="1" bestFit="1" customWidth="1"/>
    <col min="11784" max="11784" width="6.5703125" style="1" bestFit="1" customWidth="1"/>
    <col min="11785" max="11785" width="12.140625" style="1" customWidth="1"/>
    <col min="11786" max="11787" width="6.5703125" style="1" bestFit="1" customWidth="1"/>
    <col min="11788" max="11788" width="19.7109375" style="1" customWidth="1"/>
    <col min="11789" max="11789" width="10.5703125" style="1" bestFit="1" customWidth="1"/>
    <col min="11790" max="11790" width="6.5703125" style="1" bestFit="1" customWidth="1"/>
    <col min="11791" max="11791" width="11.140625" style="1" customWidth="1"/>
    <col min="11792" max="11793" width="6.5703125" style="1" bestFit="1" customWidth="1"/>
    <col min="11794" max="11794" width="22.85546875" style="1" customWidth="1"/>
    <col min="11795" max="11795" width="10" style="1" customWidth="1"/>
    <col min="11796" max="11796" width="6.85546875" style="1" customWidth="1"/>
    <col min="11797" max="11797" width="13.28515625" style="1" customWidth="1"/>
    <col min="11798" max="11799" width="6.85546875" style="1" customWidth="1"/>
    <col min="11800" max="11800" width="20.140625" style="1" customWidth="1"/>
    <col min="11801" max="11801" width="8.5703125" style="1" customWidth="1"/>
    <col min="11802" max="11802" width="6.85546875" style="1" customWidth="1"/>
    <col min="11803" max="11803" width="10.7109375" style="1" customWidth="1"/>
    <col min="11804" max="11805" width="6.85546875" style="1" customWidth="1"/>
    <col min="11806" max="11806" width="20.85546875" style="1" customWidth="1"/>
    <col min="11807" max="11807" width="7.85546875" style="1" customWidth="1"/>
    <col min="11808" max="11808" width="6.85546875" style="1" customWidth="1"/>
    <col min="11809" max="11809" width="12.140625" style="1" customWidth="1"/>
    <col min="11810" max="11811" width="6.85546875" style="1" customWidth="1"/>
    <col min="11812" max="11812" width="19.42578125" style="1" customWidth="1"/>
    <col min="11813" max="11814" width="6.85546875" style="1" customWidth="1"/>
    <col min="11815" max="11815" width="10" style="1" customWidth="1"/>
    <col min="11816" max="11817" width="6.85546875" style="1" customWidth="1"/>
    <col min="11818" max="11818" width="20.42578125" style="1" customWidth="1"/>
    <col min="11819" max="11819" width="7.85546875" style="1" customWidth="1"/>
    <col min="11820" max="11820" width="6.85546875" style="1" customWidth="1"/>
    <col min="11821" max="11821" width="10" style="1" customWidth="1"/>
    <col min="11822" max="11823" width="6.85546875" style="1" customWidth="1"/>
    <col min="11824" max="11824" width="22" style="1" customWidth="1"/>
    <col min="11825" max="11826" width="6.85546875" style="1" customWidth="1"/>
    <col min="11827" max="11827" width="10.140625" style="1" customWidth="1"/>
    <col min="11828" max="11829" width="6.85546875" style="1" customWidth="1"/>
    <col min="11830" max="11830" width="21.42578125" style="1" customWidth="1"/>
    <col min="11831" max="11831" width="8" style="1" customWidth="1"/>
    <col min="11832" max="11832" width="6.85546875" style="1" customWidth="1"/>
    <col min="11833" max="11833" width="11.5703125" style="1" customWidth="1"/>
    <col min="11834" max="11835" width="6.85546875" style="1" customWidth="1"/>
    <col min="11836" max="11836" width="20" style="1" customWidth="1"/>
    <col min="11837" max="11837" width="8.28515625" style="1" customWidth="1"/>
    <col min="11838" max="11838" width="6.85546875" style="1" customWidth="1"/>
    <col min="11839" max="11839" width="10.85546875" style="1" customWidth="1"/>
    <col min="11840" max="11840" width="6.85546875" style="1" customWidth="1"/>
    <col min="11841" max="11841" width="7.85546875" style="1" customWidth="1"/>
    <col min="11842" max="11842" width="19" style="1" customWidth="1"/>
    <col min="11843" max="11843" width="4.7109375" style="1" customWidth="1"/>
    <col min="11844" max="11844" width="4.28515625" style="1" customWidth="1"/>
    <col min="11845" max="11845" width="4.42578125" style="1" customWidth="1"/>
    <col min="11846" max="11846" width="5.140625" style="1" customWidth="1"/>
    <col min="11847" max="11847" width="5.7109375" style="1" customWidth="1"/>
    <col min="11848" max="11848" width="6.28515625" style="1" customWidth="1"/>
    <col min="11849" max="11849" width="6.5703125" style="1" customWidth="1"/>
    <col min="11850" max="11850" width="6.28515625" style="1" customWidth="1"/>
    <col min="11851" max="11852" width="5.7109375" style="1" customWidth="1"/>
    <col min="11853" max="11853" width="14.7109375" style="1" customWidth="1"/>
    <col min="11854" max="11863" width="5.7109375" style="1" customWidth="1"/>
    <col min="11864" max="12032" width="9.140625" style="1"/>
    <col min="12033" max="12033" width="13.28515625" style="1" customWidth="1"/>
    <col min="12034" max="12034" width="36" style="1" customWidth="1"/>
    <col min="12035" max="12035" width="15.85546875" style="1" customWidth="1"/>
    <col min="12036" max="12036" width="20.140625" style="1" customWidth="1"/>
    <col min="12037" max="12037" width="25.140625" style="1" customWidth="1"/>
    <col min="12038" max="12038" width="20.42578125" style="1" customWidth="1"/>
    <col min="12039" max="12039" width="10.5703125" style="1" bestFit="1" customWidth="1"/>
    <col min="12040" max="12040" width="6.5703125" style="1" bestFit="1" customWidth="1"/>
    <col min="12041" max="12041" width="12.140625" style="1" customWidth="1"/>
    <col min="12042" max="12043" width="6.5703125" style="1" bestFit="1" customWidth="1"/>
    <col min="12044" max="12044" width="19.7109375" style="1" customWidth="1"/>
    <col min="12045" max="12045" width="10.5703125" style="1" bestFit="1" customWidth="1"/>
    <col min="12046" max="12046" width="6.5703125" style="1" bestFit="1" customWidth="1"/>
    <col min="12047" max="12047" width="11.140625" style="1" customWidth="1"/>
    <col min="12048" max="12049" width="6.5703125" style="1" bestFit="1" customWidth="1"/>
    <col min="12050" max="12050" width="22.85546875" style="1" customWidth="1"/>
    <col min="12051" max="12051" width="10" style="1" customWidth="1"/>
    <col min="12052" max="12052" width="6.85546875" style="1" customWidth="1"/>
    <col min="12053" max="12053" width="13.28515625" style="1" customWidth="1"/>
    <col min="12054" max="12055" width="6.85546875" style="1" customWidth="1"/>
    <col min="12056" max="12056" width="20.140625" style="1" customWidth="1"/>
    <col min="12057" max="12057" width="8.5703125" style="1" customWidth="1"/>
    <col min="12058" max="12058" width="6.85546875" style="1" customWidth="1"/>
    <col min="12059" max="12059" width="10.7109375" style="1" customWidth="1"/>
    <col min="12060" max="12061" width="6.85546875" style="1" customWidth="1"/>
    <col min="12062" max="12062" width="20.85546875" style="1" customWidth="1"/>
    <col min="12063" max="12063" width="7.85546875" style="1" customWidth="1"/>
    <col min="12064" max="12064" width="6.85546875" style="1" customWidth="1"/>
    <col min="12065" max="12065" width="12.140625" style="1" customWidth="1"/>
    <col min="12066" max="12067" width="6.85546875" style="1" customWidth="1"/>
    <col min="12068" max="12068" width="19.42578125" style="1" customWidth="1"/>
    <col min="12069" max="12070" width="6.85546875" style="1" customWidth="1"/>
    <col min="12071" max="12071" width="10" style="1" customWidth="1"/>
    <col min="12072" max="12073" width="6.85546875" style="1" customWidth="1"/>
    <col min="12074" max="12074" width="20.42578125" style="1" customWidth="1"/>
    <col min="12075" max="12075" width="7.85546875" style="1" customWidth="1"/>
    <col min="12076" max="12076" width="6.85546875" style="1" customWidth="1"/>
    <col min="12077" max="12077" width="10" style="1" customWidth="1"/>
    <col min="12078" max="12079" width="6.85546875" style="1" customWidth="1"/>
    <col min="12080" max="12080" width="22" style="1" customWidth="1"/>
    <col min="12081" max="12082" width="6.85546875" style="1" customWidth="1"/>
    <col min="12083" max="12083" width="10.140625" style="1" customWidth="1"/>
    <col min="12084" max="12085" width="6.85546875" style="1" customWidth="1"/>
    <col min="12086" max="12086" width="21.42578125" style="1" customWidth="1"/>
    <col min="12087" max="12087" width="8" style="1" customWidth="1"/>
    <col min="12088" max="12088" width="6.85546875" style="1" customWidth="1"/>
    <col min="12089" max="12089" width="11.5703125" style="1" customWidth="1"/>
    <col min="12090" max="12091" width="6.85546875" style="1" customWidth="1"/>
    <col min="12092" max="12092" width="20" style="1" customWidth="1"/>
    <col min="12093" max="12093" width="8.28515625" style="1" customWidth="1"/>
    <col min="12094" max="12094" width="6.85546875" style="1" customWidth="1"/>
    <col min="12095" max="12095" width="10.85546875" style="1" customWidth="1"/>
    <col min="12096" max="12096" width="6.85546875" style="1" customWidth="1"/>
    <col min="12097" max="12097" width="7.85546875" style="1" customWidth="1"/>
    <col min="12098" max="12098" width="19" style="1" customWidth="1"/>
    <col min="12099" max="12099" width="4.7109375" style="1" customWidth="1"/>
    <col min="12100" max="12100" width="4.28515625" style="1" customWidth="1"/>
    <col min="12101" max="12101" width="4.42578125" style="1" customWidth="1"/>
    <col min="12102" max="12102" width="5.140625" style="1" customWidth="1"/>
    <col min="12103" max="12103" width="5.7109375" style="1" customWidth="1"/>
    <col min="12104" max="12104" width="6.28515625" style="1" customWidth="1"/>
    <col min="12105" max="12105" width="6.5703125" style="1" customWidth="1"/>
    <col min="12106" max="12106" width="6.28515625" style="1" customWidth="1"/>
    <col min="12107" max="12108" width="5.7109375" style="1" customWidth="1"/>
    <col min="12109" max="12109" width="14.7109375" style="1" customWidth="1"/>
    <col min="12110" max="12119" width="5.7109375" style="1" customWidth="1"/>
    <col min="12120" max="12288" width="9.140625" style="1"/>
    <col min="12289" max="12289" width="13.28515625" style="1" customWidth="1"/>
    <col min="12290" max="12290" width="36" style="1" customWidth="1"/>
    <col min="12291" max="12291" width="15.85546875" style="1" customWidth="1"/>
    <col min="12292" max="12292" width="20.140625" style="1" customWidth="1"/>
    <col min="12293" max="12293" width="25.140625" style="1" customWidth="1"/>
    <col min="12294" max="12294" width="20.42578125" style="1" customWidth="1"/>
    <col min="12295" max="12295" width="10.5703125" style="1" bestFit="1" customWidth="1"/>
    <col min="12296" max="12296" width="6.5703125" style="1" bestFit="1" customWidth="1"/>
    <col min="12297" max="12297" width="12.140625" style="1" customWidth="1"/>
    <col min="12298" max="12299" width="6.5703125" style="1" bestFit="1" customWidth="1"/>
    <col min="12300" max="12300" width="19.7109375" style="1" customWidth="1"/>
    <col min="12301" max="12301" width="10.5703125" style="1" bestFit="1" customWidth="1"/>
    <col min="12302" max="12302" width="6.5703125" style="1" bestFit="1" customWidth="1"/>
    <col min="12303" max="12303" width="11.140625" style="1" customWidth="1"/>
    <col min="12304" max="12305" width="6.5703125" style="1" bestFit="1" customWidth="1"/>
    <col min="12306" max="12306" width="22.85546875" style="1" customWidth="1"/>
    <col min="12307" max="12307" width="10" style="1" customWidth="1"/>
    <col min="12308" max="12308" width="6.85546875" style="1" customWidth="1"/>
    <col min="12309" max="12309" width="13.28515625" style="1" customWidth="1"/>
    <col min="12310" max="12311" width="6.85546875" style="1" customWidth="1"/>
    <col min="12312" max="12312" width="20.140625" style="1" customWidth="1"/>
    <col min="12313" max="12313" width="8.5703125" style="1" customWidth="1"/>
    <col min="12314" max="12314" width="6.85546875" style="1" customWidth="1"/>
    <col min="12315" max="12315" width="10.7109375" style="1" customWidth="1"/>
    <col min="12316" max="12317" width="6.85546875" style="1" customWidth="1"/>
    <col min="12318" max="12318" width="20.85546875" style="1" customWidth="1"/>
    <col min="12319" max="12319" width="7.85546875" style="1" customWidth="1"/>
    <col min="12320" max="12320" width="6.85546875" style="1" customWidth="1"/>
    <col min="12321" max="12321" width="12.140625" style="1" customWidth="1"/>
    <col min="12322" max="12323" width="6.85546875" style="1" customWidth="1"/>
    <col min="12324" max="12324" width="19.42578125" style="1" customWidth="1"/>
    <col min="12325" max="12326" width="6.85546875" style="1" customWidth="1"/>
    <col min="12327" max="12327" width="10" style="1" customWidth="1"/>
    <col min="12328" max="12329" width="6.85546875" style="1" customWidth="1"/>
    <col min="12330" max="12330" width="20.42578125" style="1" customWidth="1"/>
    <col min="12331" max="12331" width="7.85546875" style="1" customWidth="1"/>
    <col min="12332" max="12332" width="6.85546875" style="1" customWidth="1"/>
    <col min="12333" max="12333" width="10" style="1" customWidth="1"/>
    <col min="12334" max="12335" width="6.85546875" style="1" customWidth="1"/>
    <col min="12336" max="12336" width="22" style="1" customWidth="1"/>
    <col min="12337" max="12338" width="6.85546875" style="1" customWidth="1"/>
    <col min="12339" max="12339" width="10.140625" style="1" customWidth="1"/>
    <col min="12340" max="12341" width="6.85546875" style="1" customWidth="1"/>
    <col min="12342" max="12342" width="21.42578125" style="1" customWidth="1"/>
    <col min="12343" max="12343" width="8" style="1" customWidth="1"/>
    <col min="12344" max="12344" width="6.85546875" style="1" customWidth="1"/>
    <col min="12345" max="12345" width="11.5703125" style="1" customWidth="1"/>
    <col min="12346" max="12347" width="6.85546875" style="1" customWidth="1"/>
    <col min="12348" max="12348" width="20" style="1" customWidth="1"/>
    <col min="12349" max="12349" width="8.28515625" style="1" customWidth="1"/>
    <col min="12350" max="12350" width="6.85546875" style="1" customWidth="1"/>
    <col min="12351" max="12351" width="10.85546875" style="1" customWidth="1"/>
    <col min="12352" max="12352" width="6.85546875" style="1" customWidth="1"/>
    <col min="12353" max="12353" width="7.85546875" style="1" customWidth="1"/>
    <col min="12354" max="12354" width="19" style="1" customWidth="1"/>
    <col min="12355" max="12355" width="4.7109375" style="1" customWidth="1"/>
    <col min="12356" max="12356" width="4.28515625" style="1" customWidth="1"/>
    <col min="12357" max="12357" width="4.42578125" style="1" customWidth="1"/>
    <col min="12358" max="12358" width="5.140625" style="1" customWidth="1"/>
    <col min="12359" max="12359" width="5.7109375" style="1" customWidth="1"/>
    <col min="12360" max="12360" width="6.28515625" style="1" customWidth="1"/>
    <col min="12361" max="12361" width="6.5703125" style="1" customWidth="1"/>
    <col min="12362" max="12362" width="6.28515625" style="1" customWidth="1"/>
    <col min="12363" max="12364" width="5.7109375" style="1" customWidth="1"/>
    <col min="12365" max="12365" width="14.7109375" style="1" customWidth="1"/>
    <col min="12366" max="12375" width="5.7109375" style="1" customWidth="1"/>
    <col min="12376" max="12544" width="9.140625" style="1"/>
    <col min="12545" max="12545" width="13.28515625" style="1" customWidth="1"/>
    <col min="12546" max="12546" width="36" style="1" customWidth="1"/>
    <col min="12547" max="12547" width="15.85546875" style="1" customWidth="1"/>
    <col min="12548" max="12548" width="20.140625" style="1" customWidth="1"/>
    <col min="12549" max="12549" width="25.140625" style="1" customWidth="1"/>
    <col min="12550" max="12550" width="20.42578125" style="1" customWidth="1"/>
    <col min="12551" max="12551" width="10.5703125" style="1" bestFit="1" customWidth="1"/>
    <col min="12552" max="12552" width="6.5703125" style="1" bestFit="1" customWidth="1"/>
    <col min="12553" max="12553" width="12.140625" style="1" customWidth="1"/>
    <col min="12554" max="12555" width="6.5703125" style="1" bestFit="1" customWidth="1"/>
    <col min="12556" max="12556" width="19.7109375" style="1" customWidth="1"/>
    <col min="12557" max="12557" width="10.5703125" style="1" bestFit="1" customWidth="1"/>
    <col min="12558" max="12558" width="6.5703125" style="1" bestFit="1" customWidth="1"/>
    <col min="12559" max="12559" width="11.140625" style="1" customWidth="1"/>
    <col min="12560" max="12561" width="6.5703125" style="1" bestFit="1" customWidth="1"/>
    <col min="12562" max="12562" width="22.85546875" style="1" customWidth="1"/>
    <col min="12563" max="12563" width="10" style="1" customWidth="1"/>
    <col min="12564" max="12564" width="6.85546875" style="1" customWidth="1"/>
    <col min="12565" max="12565" width="13.28515625" style="1" customWidth="1"/>
    <col min="12566" max="12567" width="6.85546875" style="1" customWidth="1"/>
    <col min="12568" max="12568" width="20.140625" style="1" customWidth="1"/>
    <col min="12569" max="12569" width="8.5703125" style="1" customWidth="1"/>
    <col min="12570" max="12570" width="6.85546875" style="1" customWidth="1"/>
    <col min="12571" max="12571" width="10.7109375" style="1" customWidth="1"/>
    <col min="12572" max="12573" width="6.85546875" style="1" customWidth="1"/>
    <col min="12574" max="12574" width="20.85546875" style="1" customWidth="1"/>
    <col min="12575" max="12575" width="7.85546875" style="1" customWidth="1"/>
    <col min="12576" max="12576" width="6.85546875" style="1" customWidth="1"/>
    <col min="12577" max="12577" width="12.140625" style="1" customWidth="1"/>
    <col min="12578" max="12579" width="6.85546875" style="1" customWidth="1"/>
    <col min="12580" max="12580" width="19.42578125" style="1" customWidth="1"/>
    <col min="12581" max="12582" width="6.85546875" style="1" customWidth="1"/>
    <col min="12583" max="12583" width="10" style="1" customWidth="1"/>
    <col min="12584" max="12585" width="6.85546875" style="1" customWidth="1"/>
    <col min="12586" max="12586" width="20.42578125" style="1" customWidth="1"/>
    <col min="12587" max="12587" width="7.85546875" style="1" customWidth="1"/>
    <col min="12588" max="12588" width="6.85546875" style="1" customWidth="1"/>
    <col min="12589" max="12589" width="10" style="1" customWidth="1"/>
    <col min="12590" max="12591" width="6.85546875" style="1" customWidth="1"/>
    <col min="12592" max="12592" width="22" style="1" customWidth="1"/>
    <col min="12593" max="12594" width="6.85546875" style="1" customWidth="1"/>
    <col min="12595" max="12595" width="10.140625" style="1" customWidth="1"/>
    <col min="12596" max="12597" width="6.85546875" style="1" customWidth="1"/>
    <col min="12598" max="12598" width="21.42578125" style="1" customWidth="1"/>
    <col min="12599" max="12599" width="8" style="1" customWidth="1"/>
    <col min="12600" max="12600" width="6.85546875" style="1" customWidth="1"/>
    <col min="12601" max="12601" width="11.5703125" style="1" customWidth="1"/>
    <col min="12602" max="12603" width="6.85546875" style="1" customWidth="1"/>
    <col min="12604" max="12604" width="20" style="1" customWidth="1"/>
    <col min="12605" max="12605" width="8.28515625" style="1" customWidth="1"/>
    <col min="12606" max="12606" width="6.85546875" style="1" customWidth="1"/>
    <col min="12607" max="12607" width="10.85546875" style="1" customWidth="1"/>
    <col min="12608" max="12608" width="6.85546875" style="1" customWidth="1"/>
    <col min="12609" max="12609" width="7.85546875" style="1" customWidth="1"/>
    <col min="12610" max="12610" width="19" style="1" customWidth="1"/>
    <col min="12611" max="12611" width="4.7109375" style="1" customWidth="1"/>
    <col min="12612" max="12612" width="4.28515625" style="1" customWidth="1"/>
    <col min="12613" max="12613" width="4.42578125" style="1" customWidth="1"/>
    <col min="12614" max="12614" width="5.140625" style="1" customWidth="1"/>
    <col min="12615" max="12615" width="5.7109375" style="1" customWidth="1"/>
    <col min="12616" max="12616" width="6.28515625" style="1" customWidth="1"/>
    <col min="12617" max="12617" width="6.5703125" style="1" customWidth="1"/>
    <col min="12618" max="12618" width="6.28515625" style="1" customWidth="1"/>
    <col min="12619" max="12620" width="5.7109375" style="1" customWidth="1"/>
    <col min="12621" max="12621" width="14.7109375" style="1" customWidth="1"/>
    <col min="12622" max="12631" width="5.7109375" style="1" customWidth="1"/>
    <col min="12632" max="12800" width="9.140625" style="1"/>
    <col min="12801" max="12801" width="13.28515625" style="1" customWidth="1"/>
    <col min="12802" max="12802" width="36" style="1" customWidth="1"/>
    <col min="12803" max="12803" width="15.85546875" style="1" customWidth="1"/>
    <col min="12804" max="12804" width="20.140625" style="1" customWidth="1"/>
    <col min="12805" max="12805" width="25.140625" style="1" customWidth="1"/>
    <col min="12806" max="12806" width="20.42578125" style="1" customWidth="1"/>
    <col min="12807" max="12807" width="10.5703125" style="1" bestFit="1" customWidth="1"/>
    <col min="12808" max="12808" width="6.5703125" style="1" bestFit="1" customWidth="1"/>
    <col min="12809" max="12809" width="12.140625" style="1" customWidth="1"/>
    <col min="12810" max="12811" width="6.5703125" style="1" bestFit="1" customWidth="1"/>
    <col min="12812" max="12812" width="19.7109375" style="1" customWidth="1"/>
    <col min="12813" max="12813" width="10.5703125" style="1" bestFit="1" customWidth="1"/>
    <col min="12814" max="12814" width="6.5703125" style="1" bestFit="1" customWidth="1"/>
    <col min="12815" max="12815" width="11.140625" style="1" customWidth="1"/>
    <col min="12816" max="12817" width="6.5703125" style="1" bestFit="1" customWidth="1"/>
    <col min="12818" max="12818" width="22.85546875" style="1" customWidth="1"/>
    <col min="12819" max="12819" width="10" style="1" customWidth="1"/>
    <col min="12820" max="12820" width="6.85546875" style="1" customWidth="1"/>
    <col min="12821" max="12821" width="13.28515625" style="1" customWidth="1"/>
    <col min="12822" max="12823" width="6.85546875" style="1" customWidth="1"/>
    <col min="12824" max="12824" width="20.140625" style="1" customWidth="1"/>
    <col min="12825" max="12825" width="8.5703125" style="1" customWidth="1"/>
    <col min="12826" max="12826" width="6.85546875" style="1" customWidth="1"/>
    <col min="12827" max="12827" width="10.7109375" style="1" customWidth="1"/>
    <col min="12828" max="12829" width="6.85546875" style="1" customWidth="1"/>
    <col min="12830" max="12830" width="20.85546875" style="1" customWidth="1"/>
    <col min="12831" max="12831" width="7.85546875" style="1" customWidth="1"/>
    <col min="12832" max="12832" width="6.85546875" style="1" customWidth="1"/>
    <col min="12833" max="12833" width="12.140625" style="1" customWidth="1"/>
    <col min="12834" max="12835" width="6.85546875" style="1" customWidth="1"/>
    <col min="12836" max="12836" width="19.42578125" style="1" customWidth="1"/>
    <col min="12837" max="12838" width="6.85546875" style="1" customWidth="1"/>
    <col min="12839" max="12839" width="10" style="1" customWidth="1"/>
    <col min="12840" max="12841" width="6.85546875" style="1" customWidth="1"/>
    <col min="12842" max="12842" width="20.42578125" style="1" customWidth="1"/>
    <col min="12843" max="12843" width="7.85546875" style="1" customWidth="1"/>
    <col min="12844" max="12844" width="6.85546875" style="1" customWidth="1"/>
    <col min="12845" max="12845" width="10" style="1" customWidth="1"/>
    <col min="12846" max="12847" width="6.85546875" style="1" customWidth="1"/>
    <col min="12848" max="12848" width="22" style="1" customWidth="1"/>
    <col min="12849" max="12850" width="6.85546875" style="1" customWidth="1"/>
    <col min="12851" max="12851" width="10.140625" style="1" customWidth="1"/>
    <col min="12852" max="12853" width="6.85546875" style="1" customWidth="1"/>
    <col min="12854" max="12854" width="21.42578125" style="1" customWidth="1"/>
    <col min="12855" max="12855" width="8" style="1" customWidth="1"/>
    <col min="12856" max="12856" width="6.85546875" style="1" customWidth="1"/>
    <col min="12857" max="12857" width="11.5703125" style="1" customWidth="1"/>
    <col min="12858" max="12859" width="6.85546875" style="1" customWidth="1"/>
    <col min="12860" max="12860" width="20" style="1" customWidth="1"/>
    <col min="12861" max="12861" width="8.28515625" style="1" customWidth="1"/>
    <col min="12862" max="12862" width="6.85546875" style="1" customWidth="1"/>
    <col min="12863" max="12863" width="10.85546875" style="1" customWidth="1"/>
    <col min="12864" max="12864" width="6.85546875" style="1" customWidth="1"/>
    <col min="12865" max="12865" width="7.85546875" style="1" customWidth="1"/>
    <col min="12866" max="12866" width="19" style="1" customWidth="1"/>
    <col min="12867" max="12867" width="4.7109375" style="1" customWidth="1"/>
    <col min="12868" max="12868" width="4.28515625" style="1" customWidth="1"/>
    <col min="12869" max="12869" width="4.42578125" style="1" customWidth="1"/>
    <col min="12870" max="12870" width="5.140625" style="1" customWidth="1"/>
    <col min="12871" max="12871" width="5.7109375" style="1" customWidth="1"/>
    <col min="12872" max="12872" width="6.28515625" style="1" customWidth="1"/>
    <col min="12873" max="12873" width="6.5703125" style="1" customWidth="1"/>
    <col min="12874" max="12874" width="6.28515625" style="1" customWidth="1"/>
    <col min="12875" max="12876" width="5.7109375" style="1" customWidth="1"/>
    <col min="12877" max="12877" width="14.7109375" style="1" customWidth="1"/>
    <col min="12878" max="12887" width="5.7109375" style="1" customWidth="1"/>
    <col min="12888" max="13056" width="9.140625" style="1"/>
    <col min="13057" max="13057" width="13.28515625" style="1" customWidth="1"/>
    <col min="13058" max="13058" width="36" style="1" customWidth="1"/>
    <col min="13059" max="13059" width="15.85546875" style="1" customWidth="1"/>
    <col min="13060" max="13060" width="20.140625" style="1" customWidth="1"/>
    <col min="13061" max="13061" width="25.140625" style="1" customWidth="1"/>
    <col min="13062" max="13062" width="20.42578125" style="1" customWidth="1"/>
    <col min="13063" max="13063" width="10.5703125" style="1" bestFit="1" customWidth="1"/>
    <col min="13064" max="13064" width="6.5703125" style="1" bestFit="1" customWidth="1"/>
    <col min="13065" max="13065" width="12.140625" style="1" customWidth="1"/>
    <col min="13066" max="13067" width="6.5703125" style="1" bestFit="1" customWidth="1"/>
    <col min="13068" max="13068" width="19.7109375" style="1" customWidth="1"/>
    <col min="13069" max="13069" width="10.5703125" style="1" bestFit="1" customWidth="1"/>
    <col min="13070" max="13070" width="6.5703125" style="1" bestFit="1" customWidth="1"/>
    <col min="13071" max="13071" width="11.140625" style="1" customWidth="1"/>
    <col min="13072" max="13073" width="6.5703125" style="1" bestFit="1" customWidth="1"/>
    <col min="13074" max="13074" width="22.85546875" style="1" customWidth="1"/>
    <col min="13075" max="13075" width="10" style="1" customWidth="1"/>
    <col min="13076" max="13076" width="6.85546875" style="1" customWidth="1"/>
    <col min="13077" max="13077" width="13.28515625" style="1" customWidth="1"/>
    <col min="13078" max="13079" width="6.85546875" style="1" customWidth="1"/>
    <col min="13080" max="13080" width="20.140625" style="1" customWidth="1"/>
    <col min="13081" max="13081" width="8.5703125" style="1" customWidth="1"/>
    <col min="13082" max="13082" width="6.85546875" style="1" customWidth="1"/>
    <col min="13083" max="13083" width="10.7109375" style="1" customWidth="1"/>
    <col min="13084" max="13085" width="6.85546875" style="1" customWidth="1"/>
    <col min="13086" max="13086" width="20.85546875" style="1" customWidth="1"/>
    <col min="13087" max="13087" width="7.85546875" style="1" customWidth="1"/>
    <col min="13088" max="13088" width="6.85546875" style="1" customWidth="1"/>
    <col min="13089" max="13089" width="12.140625" style="1" customWidth="1"/>
    <col min="13090" max="13091" width="6.85546875" style="1" customWidth="1"/>
    <col min="13092" max="13092" width="19.42578125" style="1" customWidth="1"/>
    <col min="13093" max="13094" width="6.85546875" style="1" customWidth="1"/>
    <col min="13095" max="13095" width="10" style="1" customWidth="1"/>
    <col min="13096" max="13097" width="6.85546875" style="1" customWidth="1"/>
    <col min="13098" max="13098" width="20.42578125" style="1" customWidth="1"/>
    <col min="13099" max="13099" width="7.85546875" style="1" customWidth="1"/>
    <col min="13100" max="13100" width="6.85546875" style="1" customWidth="1"/>
    <col min="13101" max="13101" width="10" style="1" customWidth="1"/>
    <col min="13102" max="13103" width="6.85546875" style="1" customWidth="1"/>
    <col min="13104" max="13104" width="22" style="1" customWidth="1"/>
    <col min="13105" max="13106" width="6.85546875" style="1" customWidth="1"/>
    <col min="13107" max="13107" width="10.140625" style="1" customWidth="1"/>
    <col min="13108" max="13109" width="6.85546875" style="1" customWidth="1"/>
    <col min="13110" max="13110" width="21.42578125" style="1" customWidth="1"/>
    <col min="13111" max="13111" width="8" style="1" customWidth="1"/>
    <col min="13112" max="13112" width="6.85546875" style="1" customWidth="1"/>
    <col min="13113" max="13113" width="11.5703125" style="1" customWidth="1"/>
    <col min="13114" max="13115" width="6.85546875" style="1" customWidth="1"/>
    <col min="13116" max="13116" width="20" style="1" customWidth="1"/>
    <col min="13117" max="13117" width="8.28515625" style="1" customWidth="1"/>
    <col min="13118" max="13118" width="6.85546875" style="1" customWidth="1"/>
    <col min="13119" max="13119" width="10.85546875" style="1" customWidth="1"/>
    <col min="13120" max="13120" width="6.85546875" style="1" customWidth="1"/>
    <col min="13121" max="13121" width="7.85546875" style="1" customWidth="1"/>
    <col min="13122" max="13122" width="19" style="1" customWidth="1"/>
    <col min="13123" max="13123" width="4.7109375" style="1" customWidth="1"/>
    <col min="13124" max="13124" width="4.28515625" style="1" customWidth="1"/>
    <col min="13125" max="13125" width="4.42578125" style="1" customWidth="1"/>
    <col min="13126" max="13126" width="5.140625" style="1" customWidth="1"/>
    <col min="13127" max="13127" width="5.7109375" style="1" customWidth="1"/>
    <col min="13128" max="13128" width="6.28515625" style="1" customWidth="1"/>
    <col min="13129" max="13129" width="6.5703125" style="1" customWidth="1"/>
    <col min="13130" max="13130" width="6.28515625" style="1" customWidth="1"/>
    <col min="13131" max="13132" width="5.7109375" style="1" customWidth="1"/>
    <col min="13133" max="13133" width="14.7109375" style="1" customWidth="1"/>
    <col min="13134" max="13143" width="5.7109375" style="1" customWidth="1"/>
    <col min="13144" max="13312" width="9.140625" style="1"/>
    <col min="13313" max="13313" width="13.28515625" style="1" customWidth="1"/>
    <col min="13314" max="13314" width="36" style="1" customWidth="1"/>
    <col min="13315" max="13315" width="15.85546875" style="1" customWidth="1"/>
    <col min="13316" max="13316" width="20.140625" style="1" customWidth="1"/>
    <col min="13317" max="13317" width="25.140625" style="1" customWidth="1"/>
    <col min="13318" max="13318" width="20.42578125" style="1" customWidth="1"/>
    <col min="13319" max="13319" width="10.5703125" style="1" bestFit="1" customWidth="1"/>
    <col min="13320" max="13320" width="6.5703125" style="1" bestFit="1" customWidth="1"/>
    <col min="13321" max="13321" width="12.140625" style="1" customWidth="1"/>
    <col min="13322" max="13323" width="6.5703125" style="1" bestFit="1" customWidth="1"/>
    <col min="13324" max="13324" width="19.7109375" style="1" customWidth="1"/>
    <col min="13325" max="13325" width="10.5703125" style="1" bestFit="1" customWidth="1"/>
    <col min="13326" max="13326" width="6.5703125" style="1" bestFit="1" customWidth="1"/>
    <col min="13327" max="13327" width="11.140625" style="1" customWidth="1"/>
    <col min="13328" max="13329" width="6.5703125" style="1" bestFit="1" customWidth="1"/>
    <col min="13330" max="13330" width="22.85546875" style="1" customWidth="1"/>
    <col min="13331" max="13331" width="10" style="1" customWidth="1"/>
    <col min="13332" max="13332" width="6.85546875" style="1" customWidth="1"/>
    <col min="13333" max="13333" width="13.28515625" style="1" customWidth="1"/>
    <col min="13334" max="13335" width="6.85546875" style="1" customWidth="1"/>
    <col min="13336" max="13336" width="20.140625" style="1" customWidth="1"/>
    <col min="13337" max="13337" width="8.5703125" style="1" customWidth="1"/>
    <col min="13338" max="13338" width="6.85546875" style="1" customWidth="1"/>
    <col min="13339" max="13339" width="10.7109375" style="1" customWidth="1"/>
    <col min="13340" max="13341" width="6.85546875" style="1" customWidth="1"/>
    <col min="13342" max="13342" width="20.85546875" style="1" customWidth="1"/>
    <col min="13343" max="13343" width="7.85546875" style="1" customWidth="1"/>
    <col min="13344" max="13344" width="6.85546875" style="1" customWidth="1"/>
    <col min="13345" max="13345" width="12.140625" style="1" customWidth="1"/>
    <col min="13346" max="13347" width="6.85546875" style="1" customWidth="1"/>
    <col min="13348" max="13348" width="19.42578125" style="1" customWidth="1"/>
    <col min="13349" max="13350" width="6.85546875" style="1" customWidth="1"/>
    <col min="13351" max="13351" width="10" style="1" customWidth="1"/>
    <col min="13352" max="13353" width="6.85546875" style="1" customWidth="1"/>
    <col min="13354" max="13354" width="20.42578125" style="1" customWidth="1"/>
    <col min="13355" max="13355" width="7.85546875" style="1" customWidth="1"/>
    <col min="13356" max="13356" width="6.85546875" style="1" customWidth="1"/>
    <col min="13357" max="13357" width="10" style="1" customWidth="1"/>
    <col min="13358" max="13359" width="6.85546875" style="1" customWidth="1"/>
    <col min="13360" max="13360" width="22" style="1" customWidth="1"/>
    <col min="13361" max="13362" width="6.85546875" style="1" customWidth="1"/>
    <col min="13363" max="13363" width="10.140625" style="1" customWidth="1"/>
    <col min="13364" max="13365" width="6.85546875" style="1" customWidth="1"/>
    <col min="13366" max="13366" width="21.42578125" style="1" customWidth="1"/>
    <col min="13367" max="13367" width="8" style="1" customWidth="1"/>
    <col min="13368" max="13368" width="6.85546875" style="1" customWidth="1"/>
    <col min="13369" max="13369" width="11.5703125" style="1" customWidth="1"/>
    <col min="13370" max="13371" width="6.85546875" style="1" customWidth="1"/>
    <col min="13372" max="13372" width="20" style="1" customWidth="1"/>
    <col min="13373" max="13373" width="8.28515625" style="1" customWidth="1"/>
    <col min="13374" max="13374" width="6.85546875" style="1" customWidth="1"/>
    <col min="13375" max="13375" width="10.85546875" style="1" customWidth="1"/>
    <col min="13376" max="13376" width="6.85546875" style="1" customWidth="1"/>
    <col min="13377" max="13377" width="7.85546875" style="1" customWidth="1"/>
    <col min="13378" max="13378" width="19" style="1" customWidth="1"/>
    <col min="13379" max="13379" width="4.7109375" style="1" customWidth="1"/>
    <col min="13380" max="13380" width="4.28515625" style="1" customWidth="1"/>
    <col min="13381" max="13381" width="4.42578125" style="1" customWidth="1"/>
    <col min="13382" max="13382" width="5.140625" style="1" customWidth="1"/>
    <col min="13383" max="13383" width="5.7109375" style="1" customWidth="1"/>
    <col min="13384" max="13384" width="6.28515625" style="1" customWidth="1"/>
    <col min="13385" max="13385" width="6.5703125" style="1" customWidth="1"/>
    <col min="13386" max="13386" width="6.28515625" style="1" customWidth="1"/>
    <col min="13387" max="13388" width="5.7109375" style="1" customWidth="1"/>
    <col min="13389" max="13389" width="14.7109375" style="1" customWidth="1"/>
    <col min="13390" max="13399" width="5.7109375" style="1" customWidth="1"/>
    <col min="13400" max="13568" width="9.140625" style="1"/>
    <col min="13569" max="13569" width="13.28515625" style="1" customWidth="1"/>
    <col min="13570" max="13570" width="36" style="1" customWidth="1"/>
    <col min="13571" max="13571" width="15.85546875" style="1" customWidth="1"/>
    <col min="13572" max="13572" width="20.140625" style="1" customWidth="1"/>
    <col min="13573" max="13573" width="25.140625" style="1" customWidth="1"/>
    <col min="13574" max="13574" width="20.42578125" style="1" customWidth="1"/>
    <col min="13575" max="13575" width="10.5703125" style="1" bestFit="1" customWidth="1"/>
    <col min="13576" max="13576" width="6.5703125" style="1" bestFit="1" customWidth="1"/>
    <col min="13577" max="13577" width="12.140625" style="1" customWidth="1"/>
    <col min="13578" max="13579" width="6.5703125" style="1" bestFit="1" customWidth="1"/>
    <col min="13580" max="13580" width="19.7109375" style="1" customWidth="1"/>
    <col min="13581" max="13581" width="10.5703125" style="1" bestFit="1" customWidth="1"/>
    <col min="13582" max="13582" width="6.5703125" style="1" bestFit="1" customWidth="1"/>
    <col min="13583" max="13583" width="11.140625" style="1" customWidth="1"/>
    <col min="13584" max="13585" width="6.5703125" style="1" bestFit="1" customWidth="1"/>
    <col min="13586" max="13586" width="22.85546875" style="1" customWidth="1"/>
    <col min="13587" max="13587" width="10" style="1" customWidth="1"/>
    <col min="13588" max="13588" width="6.85546875" style="1" customWidth="1"/>
    <col min="13589" max="13589" width="13.28515625" style="1" customWidth="1"/>
    <col min="13590" max="13591" width="6.85546875" style="1" customWidth="1"/>
    <col min="13592" max="13592" width="20.140625" style="1" customWidth="1"/>
    <col min="13593" max="13593" width="8.5703125" style="1" customWidth="1"/>
    <col min="13594" max="13594" width="6.85546875" style="1" customWidth="1"/>
    <col min="13595" max="13595" width="10.7109375" style="1" customWidth="1"/>
    <col min="13596" max="13597" width="6.85546875" style="1" customWidth="1"/>
    <col min="13598" max="13598" width="20.85546875" style="1" customWidth="1"/>
    <col min="13599" max="13599" width="7.85546875" style="1" customWidth="1"/>
    <col min="13600" max="13600" width="6.85546875" style="1" customWidth="1"/>
    <col min="13601" max="13601" width="12.140625" style="1" customWidth="1"/>
    <col min="13602" max="13603" width="6.85546875" style="1" customWidth="1"/>
    <col min="13604" max="13604" width="19.42578125" style="1" customWidth="1"/>
    <col min="13605" max="13606" width="6.85546875" style="1" customWidth="1"/>
    <col min="13607" max="13607" width="10" style="1" customWidth="1"/>
    <col min="13608" max="13609" width="6.85546875" style="1" customWidth="1"/>
    <col min="13610" max="13610" width="20.42578125" style="1" customWidth="1"/>
    <col min="13611" max="13611" width="7.85546875" style="1" customWidth="1"/>
    <col min="13612" max="13612" width="6.85546875" style="1" customWidth="1"/>
    <col min="13613" max="13613" width="10" style="1" customWidth="1"/>
    <col min="13614" max="13615" width="6.85546875" style="1" customWidth="1"/>
    <col min="13616" max="13616" width="22" style="1" customWidth="1"/>
    <col min="13617" max="13618" width="6.85546875" style="1" customWidth="1"/>
    <col min="13619" max="13619" width="10.140625" style="1" customWidth="1"/>
    <col min="13620" max="13621" width="6.85546875" style="1" customWidth="1"/>
    <col min="13622" max="13622" width="21.42578125" style="1" customWidth="1"/>
    <col min="13623" max="13623" width="8" style="1" customWidth="1"/>
    <col min="13624" max="13624" width="6.85546875" style="1" customWidth="1"/>
    <col min="13625" max="13625" width="11.5703125" style="1" customWidth="1"/>
    <col min="13626" max="13627" width="6.85546875" style="1" customWidth="1"/>
    <col min="13628" max="13628" width="20" style="1" customWidth="1"/>
    <col min="13629" max="13629" width="8.28515625" style="1" customWidth="1"/>
    <col min="13630" max="13630" width="6.85546875" style="1" customWidth="1"/>
    <col min="13631" max="13631" width="10.85546875" style="1" customWidth="1"/>
    <col min="13632" max="13632" width="6.85546875" style="1" customWidth="1"/>
    <col min="13633" max="13633" width="7.85546875" style="1" customWidth="1"/>
    <col min="13634" max="13634" width="19" style="1" customWidth="1"/>
    <col min="13635" max="13635" width="4.7109375" style="1" customWidth="1"/>
    <col min="13636" max="13636" width="4.28515625" style="1" customWidth="1"/>
    <col min="13637" max="13637" width="4.42578125" style="1" customWidth="1"/>
    <col min="13638" max="13638" width="5.140625" style="1" customWidth="1"/>
    <col min="13639" max="13639" width="5.7109375" style="1" customWidth="1"/>
    <col min="13640" max="13640" width="6.28515625" style="1" customWidth="1"/>
    <col min="13641" max="13641" width="6.5703125" style="1" customWidth="1"/>
    <col min="13642" max="13642" width="6.28515625" style="1" customWidth="1"/>
    <col min="13643" max="13644" width="5.7109375" style="1" customWidth="1"/>
    <col min="13645" max="13645" width="14.7109375" style="1" customWidth="1"/>
    <col min="13646" max="13655" width="5.7109375" style="1" customWidth="1"/>
    <col min="13656" max="13824" width="9.140625" style="1"/>
    <col min="13825" max="13825" width="13.28515625" style="1" customWidth="1"/>
    <col min="13826" max="13826" width="36" style="1" customWidth="1"/>
    <col min="13827" max="13827" width="15.85546875" style="1" customWidth="1"/>
    <col min="13828" max="13828" width="20.140625" style="1" customWidth="1"/>
    <col min="13829" max="13829" width="25.140625" style="1" customWidth="1"/>
    <col min="13830" max="13830" width="20.42578125" style="1" customWidth="1"/>
    <col min="13831" max="13831" width="10.5703125" style="1" bestFit="1" customWidth="1"/>
    <col min="13832" max="13832" width="6.5703125" style="1" bestFit="1" customWidth="1"/>
    <col min="13833" max="13833" width="12.140625" style="1" customWidth="1"/>
    <col min="13834" max="13835" width="6.5703125" style="1" bestFit="1" customWidth="1"/>
    <col min="13836" max="13836" width="19.7109375" style="1" customWidth="1"/>
    <col min="13837" max="13837" width="10.5703125" style="1" bestFit="1" customWidth="1"/>
    <col min="13838" max="13838" width="6.5703125" style="1" bestFit="1" customWidth="1"/>
    <col min="13839" max="13839" width="11.140625" style="1" customWidth="1"/>
    <col min="13840" max="13841" width="6.5703125" style="1" bestFit="1" customWidth="1"/>
    <col min="13842" max="13842" width="22.85546875" style="1" customWidth="1"/>
    <col min="13843" max="13843" width="10" style="1" customWidth="1"/>
    <col min="13844" max="13844" width="6.85546875" style="1" customWidth="1"/>
    <col min="13845" max="13845" width="13.28515625" style="1" customWidth="1"/>
    <col min="13846" max="13847" width="6.85546875" style="1" customWidth="1"/>
    <col min="13848" max="13848" width="20.140625" style="1" customWidth="1"/>
    <col min="13849" max="13849" width="8.5703125" style="1" customWidth="1"/>
    <col min="13850" max="13850" width="6.85546875" style="1" customWidth="1"/>
    <col min="13851" max="13851" width="10.7109375" style="1" customWidth="1"/>
    <col min="13852" max="13853" width="6.85546875" style="1" customWidth="1"/>
    <col min="13854" max="13854" width="20.85546875" style="1" customWidth="1"/>
    <col min="13855" max="13855" width="7.85546875" style="1" customWidth="1"/>
    <col min="13856" max="13856" width="6.85546875" style="1" customWidth="1"/>
    <col min="13857" max="13857" width="12.140625" style="1" customWidth="1"/>
    <col min="13858" max="13859" width="6.85546875" style="1" customWidth="1"/>
    <col min="13860" max="13860" width="19.42578125" style="1" customWidth="1"/>
    <col min="13861" max="13862" width="6.85546875" style="1" customWidth="1"/>
    <col min="13863" max="13863" width="10" style="1" customWidth="1"/>
    <col min="13864" max="13865" width="6.85546875" style="1" customWidth="1"/>
    <col min="13866" max="13866" width="20.42578125" style="1" customWidth="1"/>
    <col min="13867" max="13867" width="7.85546875" style="1" customWidth="1"/>
    <col min="13868" max="13868" width="6.85546875" style="1" customWidth="1"/>
    <col min="13869" max="13869" width="10" style="1" customWidth="1"/>
    <col min="13870" max="13871" width="6.85546875" style="1" customWidth="1"/>
    <col min="13872" max="13872" width="22" style="1" customWidth="1"/>
    <col min="13873" max="13874" width="6.85546875" style="1" customWidth="1"/>
    <col min="13875" max="13875" width="10.140625" style="1" customWidth="1"/>
    <col min="13876" max="13877" width="6.85546875" style="1" customWidth="1"/>
    <col min="13878" max="13878" width="21.42578125" style="1" customWidth="1"/>
    <col min="13879" max="13879" width="8" style="1" customWidth="1"/>
    <col min="13880" max="13880" width="6.85546875" style="1" customWidth="1"/>
    <col min="13881" max="13881" width="11.5703125" style="1" customWidth="1"/>
    <col min="13882" max="13883" width="6.85546875" style="1" customWidth="1"/>
    <col min="13884" max="13884" width="20" style="1" customWidth="1"/>
    <col min="13885" max="13885" width="8.28515625" style="1" customWidth="1"/>
    <col min="13886" max="13886" width="6.85546875" style="1" customWidth="1"/>
    <col min="13887" max="13887" width="10.85546875" style="1" customWidth="1"/>
    <col min="13888" max="13888" width="6.85546875" style="1" customWidth="1"/>
    <col min="13889" max="13889" width="7.85546875" style="1" customWidth="1"/>
    <col min="13890" max="13890" width="19" style="1" customWidth="1"/>
    <col min="13891" max="13891" width="4.7109375" style="1" customWidth="1"/>
    <col min="13892" max="13892" width="4.28515625" style="1" customWidth="1"/>
    <col min="13893" max="13893" width="4.42578125" style="1" customWidth="1"/>
    <col min="13894" max="13894" width="5.140625" style="1" customWidth="1"/>
    <col min="13895" max="13895" width="5.7109375" style="1" customWidth="1"/>
    <col min="13896" max="13896" width="6.28515625" style="1" customWidth="1"/>
    <col min="13897" max="13897" width="6.5703125" style="1" customWidth="1"/>
    <col min="13898" max="13898" width="6.28515625" style="1" customWidth="1"/>
    <col min="13899" max="13900" width="5.7109375" style="1" customWidth="1"/>
    <col min="13901" max="13901" width="14.7109375" style="1" customWidth="1"/>
    <col min="13902" max="13911" width="5.7109375" style="1" customWidth="1"/>
    <col min="13912" max="14080" width="9.140625" style="1"/>
    <col min="14081" max="14081" width="13.28515625" style="1" customWidth="1"/>
    <col min="14082" max="14082" width="36" style="1" customWidth="1"/>
    <col min="14083" max="14083" width="15.85546875" style="1" customWidth="1"/>
    <col min="14084" max="14084" width="20.140625" style="1" customWidth="1"/>
    <col min="14085" max="14085" width="25.140625" style="1" customWidth="1"/>
    <col min="14086" max="14086" width="20.42578125" style="1" customWidth="1"/>
    <col min="14087" max="14087" width="10.5703125" style="1" bestFit="1" customWidth="1"/>
    <col min="14088" max="14088" width="6.5703125" style="1" bestFit="1" customWidth="1"/>
    <col min="14089" max="14089" width="12.140625" style="1" customWidth="1"/>
    <col min="14090" max="14091" width="6.5703125" style="1" bestFit="1" customWidth="1"/>
    <col min="14092" max="14092" width="19.7109375" style="1" customWidth="1"/>
    <col min="14093" max="14093" width="10.5703125" style="1" bestFit="1" customWidth="1"/>
    <col min="14094" max="14094" width="6.5703125" style="1" bestFit="1" customWidth="1"/>
    <col min="14095" max="14095" width="11.140625" style="1" customWidth="1"/>
    <col min="14096" max="14097" width="6.5703125" style="1" bestFit="1" customWidth="1"/>
    <col min="14098" max="14098" width="22.85546875" style="1" customWidth="1"/>
    <col min="14099" max="14099" width="10" style="1" customWidth="1"/>
    <col min="14100" max="14100" width="6.85546875" style="1" customWidth="1"/>
    <col min="14101" max="14101" width="13.28515625" style="1" customWidth="1"/>
    <col min="14102" max="14103" width="6.85546875" style="1" customWidth="1"/>
    <col min="14104" max="14104" width="20.140625" style="1" customWidth="1"/>
    <col min="14105" max="14105" width="8.5703125" style="1" customWidth="1"/>
    <col min="14106" max="14106" width="6.85546875" style="1" customWidth="1"/>
    <col min="14107" max="14107" width="10.7109375" style="1" customWidth="1"/>
    <col min="14108" max="14109" width="6.85546875" style="1" customWidth="1"/>
    <col min="14110" max="14110" width="20.85546875" style="1" customWidth="1"/>
    <col min="14111" max="14111" width="7.85546875" style="1" customWidth="1"/>
    <col min="14112" max="14112" width="6.85546875" style="1" customWidth="1"/>
    <col min="14113" max="14113" width="12.140625" style="1" customWidth="1"/>
    <col min="14114" max="14115" width="6.85546875" style="1" customWidth="1"/>
    <col min="14116" max="14116" width="19.42578125" style="1" customWidth="1"/>
    <col min="14117" max="14118" width="6.85546875" style="1" customWidth="1"/>
    <col min="14119" max="14119" width="10" style="1" customWidth="1"/>
    <col min="14120" max="14121" width="6.85546875" style="1" customWidth="1"/>
    <col min="14122" max="14122" width="20.42578125" style="1" customWidth="1"/>
    <col min="14123" max="14123" width="7.85546875" style="1" customWidth="1"/>
    <col min="14124" max="14124" width="6.85546875" style="1" customWidth="1"/>
    <col min="14125" max="14125" width="10" style="1" customWidth="1"/>
    <col min="14126" max="14127" width="6.85546875" style="1" customWidth="1"/>
    <col min="14128" max="14128" width="22" style="1" customWidth="1"/>
    <col min="14129" max="14130" width="6.85546875" style="1" customWidth="1"/>
    <col min="14131" max="14131" width="10.140625" style="1" customWidth="1"/>
    <col min="14132" max="14133" width="6.85546875" style="1" customWidth="1"/>
    <col min="14134" max="14134" width="21.42578125" style="1" customWidth="1"/>
    <col min="14135" max="14135" width="8" style="1" customWidth="1"/>
    <col min="14136" max="14136" width="6.85546875" style="1" customWidth="1"/>
    <col min="14137" max="14137" width="11.5703125" style="1" customWidth="1"/>
    <col min="14138" max="14139" width="6.85546875" style="1" customWidth="1"/>
    <col min="14140" max="14140" width="20" style="1" customWidth="1"/>
    <col min="14141" max="14141" width="8.28515625" style="1" customWidth="1"/>
    <col min="14142" max="14142" width="6.85546875" style="1" customWidth="1"/>
    <col min="14143" max="14143" width="10.85546875" style="1" customWidth="1"/>
    <col min="14144" max="14144" width="6.85546875" style="1" customWidth="1"/>
    <col min="14145" max="14145" width="7.85546875" style="1" customWidth="1"/>
    <col min="14146" max="14146" width="19" style="1" customWidth="1"/>
    <col min="14147" max="14147" width="4.7109375" style="1" customWidth="1"/>
    <col min="14148" max="14148" width="4.28515625" style="1" customWidth="1"/>
    <col min="14149" max="14149" width="4.42578125" style="1" customWidth="1"/>
    <col min="14150" max="14150" width="5.140625" style="1" customWidth="1"/>
    <col min="14151" max="14151" width="5.7109375" style="1" customWidth="1"/>
    <col min="14152" max="14152" width="6.28515625" style="1" customWidth="1"/>
    <col min="14153" max="14153" width="6.5703125" style="1" customWidth="1"/>
    <col min="14154" max="14154" width="6.28515625" style="1" customWidth="1"/>
    <col min="14155" max="14156" width="5.7109375" style="1" customWidth="1"/>
    <col min="14157" max="14157" width="14.7109375" style="1" customWidth="1"/>
    <col min="14158" max="14167" width="5.7109375" style="1" customWidth="1"/>
    <col min="14168" max="14336" width="9.140625" style="1"/>
    <col min="14337" max="14337" width="13.28515625" style="1" customWidth="1"/>
    <col min="14338" max="14338" width="36" style="1" customWidth="1"/>
    <col min="14339" max="14339" width="15.85546875" style="1" customWidth="1"/>
    <col min="14340" max="14340" width="20.140625" style="1" customWidth="1"/>
    <col min="14341" max="14341" width="25.140625" style="1" customWidth="1"/>
    <col min="14342" max="14342" width="20.42578125" style="1" customWidth="1"/>
    <col min="14343" max="14343" width="10.5703125" style="1" bestFit="1" customWidth="1"/>
    <col min="14344" max="14344" width="6.5703125" style="1" bestFit="1" customWidth="1"/>
    <col min="14345" max="14345" width="12.140625" style="1" customWidth="1"/>
    <col min="14346" max="14347" width="6.5703125" style="1" bestFit="1" customWidth="1"/>
    <col min="14348" max="14348" width="19.7109375" style="1" customWidth="1"/>
    <col min="14349" max="14349" width="10.5703125" style="1" bestFit="1" customWidth="1"/>
    <col min="14350" max="14350" width="6.5703125" style="1" bestFit="1" customWidth="1"/>
    <col min="14351" max="14351" width="11.140625" style="1" customWidth="1"/>
    <col min="14352" max="14353" width="6.5703125" style="1" bestFit="1" customWidth="1"/>
    <col min="14354" max="14354" width="22.85546875" style="1" customWidth="1"/>
    <col min="14355" max="14355" width="10" style="1" customWidth="1"/>
    <col min="14356" max="14356" width="6.85546875" style="1" customWidth="1"/>
    <col min="14357" max="14357" width="13.28515625" style="1" customWidth="1"/>
    <col min="14358" max="14359" width="6.85546875" style="1" customWidth="1"/>
    <col min="14360" max="14360" width="20.140625" style="1" customWidth="1"/>
    <col min="14361" max="14361" width="8.5703125" style="1" customWidth="1"/>
    <col min="14362" max="14362" width="6.85546875" style="1" customWidth="1"/>
    <col min="14363" max="14363" width="10.7109375" style="1" customWidth="1"/>
    <col min="14364" max="14365" width="6.85546875" style="1" customWidth="1"/>
    <col min="14366" max="14366" width="20.85546875" style="1" customWidth="1"/>
    <col min="14367" max="14367" width="7.85546875" style="1" customWidth="1"/>
    <col min="14368" max="14368" width="6.85546875" style="1" customWidth="1"/>
    <col min="14369" max="14369" width="12.140625" style="1" customWidth="1"/>
    <col min="14370" max="14371" width="6.85546875" style="1" customWidth="1"/>
    <col min="14372" max="14372" width="19.42578125" style="1" customWidth="1"/>
    <col min="14373" max="14374" width="6.85546875" style="1" customWidth="1"/>
    <col min="14375" max="14375" width="10" style="1" customWidth="1"/>
    <col min="14376" max="14377" width="6.85546875" style="1" customWidth="1"/>
    <col min="14378" max="14378" width="20.42578125" style="1" customWidth="1"/>
    <col min="14379" max="14379" width="7.85546875" style="1" customWidth="1"/>
    <col min="14380" max="14380" width="6.85546875" style="1" customWidth="1"/>
    <col min="14381" max="14381" width="10" style="1" customWidth="1"/>
    <col min="14382" max="14383" width="6.85546875" style="1" customWidth="1"/>
    <col min="14384" max="14384" width="22" style="1" customWidth="1"/>
    <col min="14385" max="14386" width="6.85546875" style="1" customWidth="1"/>
    <col min="14387" max="14387" width="10.140625" style="1" customWidth="1"/>
    <col min="14388" max="14389" width="6.85546875" style="1" customWidth="1"/>
    <col min="14390" max="14390" width="21.42578125" style="1" customWidth="1"/>
    <col min="14391" max="14391" width="8" style="1" customWidth="1"/>
    <col min="14392" max="14392" width="6.85546875" style="1" customWidth="1"/>
    <col min="14393" max="14393" width="11.5703125" style="1" customWidth="1"/>
    <col min="14394" max="14395" width="6.85546875" style="1" customWidth="1"/>
    <col min="14396" max="14396" width="20" style="1" customWidth="1"/>
    <col min="14397" max="14397" width="8.28515625" style="1" customWidth="1"/>
    <col min="14398" max="14398" width="6.85546875" style="1" customWidth="1"/>
    <col min="14399" max="14399" width="10.85546875" style="1" customWidth="1"/>
    <col min="14400" max="14400" width="6.85546875" style="1" customWidth="1"/>
    <col min="14401" max="14401" width="7.85546875" style="1" customWidth="1"/>
    <col min="14402" max="14402" width="19" style="1" customWidth="1"/>
    <col min="14403" max="14403" width="4.7109375" style="1" customWidth="1"/>
    <col min="14404" max="14404" width="4.28515625" style="1" customWidth="1"/>
    <col min="14405" max="14405" width="4.42578125" style="1" customWidth="1"/>
    <col min="14406" max="14406" width="5.140625" style="1" customWidth="1"/>
    <col min="14407" max="14407" width="5.7109375" style="1" customWidth="1"/>
    <col min="14408" max="14408" width="6.28515625" style="1" customWidth="1"/>
    <col min="14409" max="14409" width="6.5703125" style="1" customWidth="1"/>
    <col min="14410" max="14410" width="6.28515625" style="1" customWidth="1"/>
    <col min="14411" max="14412" width="5.7109375" style="1" customWidth="1"/>
    <col min="14413" max="14413" width="14.7109375" style="1" customWidth="1"/>
    <col min="14414" max="14423" width="5.7109375" style="1" customWidth="1"/>
    <col min="14424" max="14592" width="9.140625" style="1"/>
    <col min="14593" max="14593" width="13.28515625" style="1" customWidth="1"/>
    <col min="14594" max="14594" width="36" style="1" customWidth="1"/>
    <col min="14595" max="14595" width="15.85546875" style="1" customWidth="1"/>
    <col min="14596" max="14596" width="20.140625" style="1" customWidth="1"/>
    <col min="14597" max="14597" width="25.140625" style="1" customWidth="1"/>
    <col min="14598" max="14598" width="20.42578125" style="1" customWidth="1"/>
    <col min="14599" max="14599" width="10.5703125" style="1" bestFit="1" customWidth="1"/>
    <col min="14600" max="14600" width="6.5703125" style="1" bestFit="1" customWidth="1"/>
    <col min="14601" max="14601" width="12.140625" style="1" customWidth="1"/>
    <col min="14602" max="14603" width="6.5703125" style="1" bestFit="1" customWidth="1"/>
    <col min="14604" max="14604" width="19.7109375" style="1" customWidth="1"/>
    <col min="14605" max="14605" width="10.5703125" style="1" bestFit="1" customWidth="1"/>
    <col min="14606" max="14606" width="6.5703125" style="1" bestFit="1" customWidth="1"/>
    <col min="14607" max="14607" width="11.140625" style="1" customWidth="1"/>
    <col min="14608" max="14609" width="6.5703125" style="1" bestFit="1" customWidth="1"/>
    <col min="14610" max="14610" width="22.85546875" style="1" customWidth="1"/>
    <col min="14611" max="14611" width="10" style="1" customWidth="1"/>
    <col min="14612" max="14612" width="6.85546875" style="1" customWidth="1"/>
    <col min="14613" max="14613" width="13.28515625" style="1" customWidth="1"/>
    <col min="14614" max="14615" width="6.85546875" style="1" customWidth="1"/>
    <col min="14616" max="14616" width="20.140625" style="1" customWidth="1"/>
    <col min="14617" max="14617" width="8.5703125" style="1" customWidth="1"/>
    <col min="14618" max="14618" width="6.85546875" style="1" customWidth="1"/>
    <col min="14619" max="14619" width="10.7109375" style="1" customWidth="1"/>
    <col min="14620" max="14621" width="6.85546875" style="1" customWidth="1"/>
    <col min="14622" max="14622" width="20.85546875" style="1" customWidth="1"/>
    <col min="14623" max="14623" width="7.85546875" style="1" customWidth="1"/>
    <col min="14624" max="14624" width="6.85546875" style="1" customWidth="1"/>
    <col min="14625" max="14625" width="12.140625" style="1" customWidth="1"/>
    <col min="14626" max="14627" width="6.85546875" style="1" customWidth="1"/>
    <col min="14628" max="14628" width="19.42578125" style="1" customWidth="1"/>
    <col min="14629" max="14630" width="6.85546875" style="1" customWidth="1"/>
    <col min="14631" max="14631" width="10" style="1" customWidth="1"/>
    <col min="14632" max="14633" width="6.85546875" style="1" customWidth="1"/>
    <col min="14634" max="14634" width="20.42578125" style="1" customWidth="1"/>
    <col min="14635" max="14635" width="7.85546875" style="1" customWidth="1"/>
    <col min="14636" max="14636" width="6.85546875" style="1" customWidth="1"/>
    <col min="14637" max="14637" width="10" style="1" customWidth="1"/>
    <col min="14638" max="14639" width="6.85546875" style="1" customWidth="1"/>
    <col min="14640" max="14640" width="22" style="1" customWidth="1"/>
    <col min="14641" max="14642" width="6.85546875" style="1" customWidth="1"/>
    <col min="14643" max="14643" width="10.140625" style="1" customWidth="1"/>
    <col min="14644" max="14645" width="6.85546875" style="1" customWidth="1"/>
    <col min="14646" max="14646" width="21.42578125" style="1" customWidth="1"/>
    <col min="14647" max="14647" width="8" style="1" customWidth="1"/>
    <col min="14648" max="14648" width="6.85546875" style="1" customWidth="1"/>
    <col min="14649" max="14649" width="11.5703125" style="1" customWidth="1"/>
    <col min="14650" max="14651" width="6.85546875" style="1" customWidth="1"/>
    <col min="14652" max="14652" width="20" style="1" customWidth="1"/>
    <col min="14653" max="14653" width="8.28515625" style="1" customWidth="1"/>
    <col min="14654" max="14654" width="6.85546875" style="1" customWidth="1"/>
    <col min="14655" max="14655" width="10.85546875" style="1" customWidth="1"/>
    <col min="14656" max="14656" width="6.85546875" style="1" customWidth="1"/>
    <col min="14657" max="14657" width="7.85546875" style="1" customWidth="1"/>
    <col min="14658" max="14658" width="19" style="1" customWidth="1"/>
    <col min="14659" max="14659" width="4.7109375" style="1" customWidth="1"/>
    <col min="14660" max="14660" width="4.28515625" style="1" customWidth="1"/>
    <col min="14661" max="14661" width="4.42578125" style="1" customWidth="1"/>
    <col min="14662" max="14662" width="5.140625" style="1" customWidth="1"/>
    <col min="14663" max="14663" width="5.7109375" style="1" customWidth="1"/>
    <col min="14664" max="14664" width="6.28515625" style="1" customWidth="1"/>
    <col min="14665" max="14665" width="6.5703125" style="1" customWidth="1"/>
    <col min="14666" max="14666" width="6.28515625" style="1" customWidth="1"/>
    <col min="14667" max="14668" width="5.7109375" style="1" customWidth="1"/>
    <col min="14669" max="14669" width="14.7109375" style="1" customWidth="1"/>
    <col min="14670" max="14679" width="5.7109375" style="1" customWidth="1"/>
    <col min="14680" max="14848" width="9.140625" style="1"/>
    <col min="14849" max="14849" width="13.28515625" style="1" customWidth="1"/>
    <col min="14850" max="14850" width="36" style="1" customWidth="1"/>
    <col min="14851" max="14851" width="15.85546875" style="1" customWidth="1"/>
    <col min="14852" max="14852" width="20.140625" style="1" customWidth="1"/>
    <col min="14853" max="14853" width="25.140625" style="1" customWidth="1"/>
    <col min="14854" max="14854" width="20.42578125" style="1" customWidth="1"/>
    <col min="14855" max="14855" width="10.5703125" style="1" bestFit="1" customWidth="1"/>
    <col min="14856" max="14856" width="6.5703125" style="1" bestFit="1" customWidth="1"/>
    <col min="14857" max="14857" width="12.140625" style="1" customWidth="1"/>
    <col min="14858" max="14859" width="6.5703125" style="1" bestFit="1" customWidth="1"/>
    <col min="14860" max="14860" width="19.7109375" style="1" customWidth="1"/>
    <col min="14861" max="14861" width="10.5703125" style="1" bestFit="1" customWidth="1"/>
    <col min="14862" max="14862" width="6.5703125" style="1" bestFit="1" customWidth="1"/>
    <col min="14863" max="14863" width="11.140625" style="1" customWidth="1"/>
    <col min="14864" max="14865" width="6.5703125" style="1" bestFit="1" customWidth="1"/>
    <col min="14866" max="14866" width="22.85546875" style="1" customWidth="1"/>
    <col min="14867" max="14867" width="10" style="1" customWidth="1"/>
    <col min="14868" max="14868" width="6.85546875" style="1" customWidth="1"/>
    <col min="14869" max="14869" width="13.28515625" style="1" customWidth="1"/>
    <col min="14870" max="14871" width="6.85546875" style="1" customWidth="1"/>
    <col min="14872" max="14872" width="20.140625" style="1" customWidth="1"/>
    <col min="14873" max="14873" width="8.5703125" style="1" customWidth="1"/>
    <col min="14874" max="14874" width="6.85546875" style="1" customWidth="1"/>
    <col min="14875" max="14875" width="10.7109375" style="1" customWidth="1"/>
    <col min="14876" max="14877" width="6.85546875" style="1" customWidth="1"/>
    <col min="14878" max="14878" width="20.85546875" style="1" customWidth="1"/>
    <col min="14879" max="14879" width="7.85546875" style="1" customWidth="1"/>
    <col min="14880" max="14880" width="6.85546875" style="1" customWidth="1"/>
    <col min="14881" max="14881" width="12.140625" style="1" customWidth="1"/>
    <col min="14882" max="14883" width="6.85546875" style="1" customWidth="1"/>
    <col min="14884" max="14884" width="19.42578125" style="1" customWidth="1"/>
    <col min="14885" max="14886" width="6.85546875" style="1" customWidth="1"/>
    <col min="14887" max="14887" width="10" style="1" customWidth="1"/>
    <col min="14888" max="14889" width="6.85546875" style="1" customWidth="1"/>
    <col min="14890" max="14890" width="20.42578125" style="1" customWidth="1"/>
    <col min="14891" max="14891" width="7.85546875" style="1" customWidth="1"/>
    <col min="14892" max="14892" width="6.85546875" style="1" customWidth="1"/>
    <col min="14893" max="14893" width="10" style="1" customWidth="1"/>
    <col min="14894" max="14895" width="6.85546875" style="1" customWidth="1"/>
    <col min="14896" max="14896" width="22" style="1" customWidth="1"/>
    <col min="14897" max="14898" width="6.85546875" style="1" customWidth="1"/>
    <col min="14899" max="14899" width="10.140625" style="1" customWidth="1"/>
    <col min="14900" max="14901" width="6.85546875" style="1" customWidth="1"/>
    <col min="14902" max="14902" width="21.42578125" style="1" customWidth="1"/>
    <col min="14903" max="14903" width="8" style="1" customWidth="1"/>
    <col min="14904" max="14904" width="6.85546875" style="1" customWidth="1"/>
    <col min="14905" max="14905" width="11.5703125" style="1" customWidth="1"/>
    <col min="14906" max="14907" width="6.85546875" style="1" customWidth="1"/>
    <col min="14908" max="14908" width="20" style="1" customWidth="1"/>
    <col min="14909" max="14909" width="8.28515625" style="1" customWidth="1"/>
    <col min="14910" max="14910" width="6.85546875" style="1" customWidth="1"/>
    <col min="14911" max="14911" width="10.85546875" style="1" customWidth="1"/>
    <col min="14912" max="14912" width="6.85546875" style="1" customWidth="1"/>
    <col min="14913" max="14913" width="7.85546875" style="1" customWidth="1"/>
    <col min="14914" max="14914" width="19" style="1" customWidth="1"/>
    <col min="14915" max="14915" width="4.7109375" style="1" customWidth="1"/>
    <col min="14916" max="14916" width="4.28515625" style="1" customWidth="1"/>
    <col min="14917" max="14917" width="4.42578125" style="1" customWidth="1"/>
    <col min="14918" max="14918" width="5.140625" style="1" customWidth="1"/>
    <col min="14919" max="14919" width="5.7109375" style="1" customWidth="1"/>
    <col min="14920" max="14920" width="6.28515625" style="1" customWidth="1"/>
    <col min="14921" max="14921" width="6.5703125" style="1" customWidth="1"/>
    <col min="14922" max="14922" width="6.28515625" style="1" customWidth="1"/>
    <col min="14923" max="14924" width="5.7109375" style="1" customWidth="1"/>
    <col min="14925" max="14925" width="14.7109375" style="1" customWidth="1"/>
    <col min="14926" max="14935" width="5.7109375" style="1" customWidth="1"/>
    <col min="14936" max="15104" width="9.140625" style="1"/>
    <col min="15105" max="15105" width="13.28515625" style="1" customWidth="1"/>
    <col min="15106" max="15106" width="36" style="1" customWidth="1"/>
    <col min="15107" max="15107" width="15.85546875" style="1" customWidth="1"/>
    <col min="15108" max="15108" width="20.140625" style="1" customWidth="1"/>
    <col min="15109" max="15109" width="25.140625" style="1" customWidth="1"/>
    <col min="15110" max="15110" width="20.42578125" style="1" customWidth="1"/>
    <col min="15111" max="15111" width="10.5703125" style="1" bestFit="1" customWidth="1"/>
    <col min="15112" max="15112" width="6.5703125" style="1" bestFit="1" customWidth="1"/>
    <col min="15113" max="15113" width="12.140625" style="1" customWidth="1"/>
    <col min="15114" max="15115" width="6.5703125" style="1" bestFit="1" customWidth="1"/>
    <col min="15116" max="15116" width="19.7109375" style="1" customWidth="1"/>
    <col min="15117" max="15117" width="10.5703125" style="1" bestFit="1" customWidth="1"/>
    <col min="15118" max="15118" width="6.5703125" style="1" bestFit="1" customWidth="1"/>
    <col min="15119" max="15119" width="11.140625" style="1" customWidth="1"/>
    <col min="15120" max="15121" width="6.5703125" style="1" bestFit="1" customWidth="1"/>
    <col min="15122" max="15122" width="22.85546875" style="1" customWidth="1"/>
    <col min="15123" max="15123" width="10" style="1" customWidth="1"/>
    <col min="15124" max="15124" width="6.85546875" style="1" customWidth="1"/>
    <col min="15125" max="15125" width="13.28515625" style="1" customWidth="1"/>
    <col min="15126" max="15127" width="6.85546875" style="1" customWidth="1"/>
    <col min="15128" max="15128" width="20.140625" style="1" customWidth="1"/>
    <col min="15129" max="15129" width="8.5703125" style="1" customWidth="1"/>
    <col min="15130" max="15130" width="6.85546875" style="1" customWidth="1"/>
    <col min="15131" max="15131" width="10.7109375" style="1" customWidth="1"/>
    <col min="15132" max="15133" width="6.85546875" style="1" customWidth="1"/>
    <col min="15134" max="15134" width="20.85546875" style="1" customWidth="1"/>
    <col min="15135" max="15135" width="7.85546875" style="1" customWidth="1"/>
    <col min="15136" max="15136" width="6.85546875" style="1" customWidth="1"/>
    <col min="15137" max="15137" width="12.140625" style="1" customWidth="1"/>
    <col min="15138" max="15139" width="6.85546875" style="1" customWidth="1"/>
    <col min="15140" max="15140" width="19.42578125" style="1" customWidth="1"/>
    <col min="15141" max="15142" width="6.85546875" style="1" customWidth="1"/>
    <col min="15143" max="15143" width="10" style="1" customWidth="1"/>
    <col min="15144" max="15145" width="6.85546875" style="1" customWidth="1"/>
    <col min="15146" max="15146" width="20.42578125" style="1" customWidth="1"/>
    <col min="15147" max="15147" width="7.85546875" style="1" customWidth="1"/>
    <col min="15148" max="15148" width="6.85546875" style="1" customWidth="1"/>
    <col min="15149" max="15149" width="10" style="1" customWidth="1"/>
    <col min="15150" max="15151" width="6.85546875" style="1" customWidth="1"/>
    <col min="15152" max="15152" width="22" style="1" customWidth="1"/>
    <col min="15153" max="15154" width="6.85546875" style="1" customWidth="1"/>
    <col min="15155" max="15155" width="10.140625" style="1" customWidth="1"/>
    <col min="15156" max="15157" width="6.85546875" style="1" customWidth="1"/>
    <col min="15158" max="15158" width="21.42578125" style="1" customWidth="1"/>
    <col min="15159" max="15159" width="8" style="1" customWidth="1"/>
    <col min="15160" max="15160" width="6.85546875" style="1" customWidth="1"/>
    <col min="15161" max="15161" width="11.5703125" style="1" customWidth="1"/>
    <col min="15162" max="15163" width="6.85546875" style="1" customWidth="1"/>
    <col min="15164" max="15164" width="20" style="1" customWidth="1"/>
    <col min="15165" max="15165" width="8.28515625" style="1" customWidth="1"/>
    <col min="15166" max="15166" width="6.85546875" style="1" customWidth="1"/>
    <col min="15167" max="15167" width="10.85546875" style="1" customWidth="1"/>
    <col min="15168" max="15168" width="6.85546875" style="1" customWidth="1"/>
    <col min="15169" max="15169" width="7.85546875" style="1" customWidth="1"/>
    <col min="15170" max="15170" width="19" style="1" customWidth="1"/>
    <col min="15171" max="15171" width="4.7109375" style="1" customWidth="1"/>
    <col min="15172" max="15172" width="4.28515625" style="1" customWidth="1"/>
    <col min="15173" max="15173" width="4.42578125" style="1" customWidth="1"/>
    <col min="15174" max="15174" width="5.140625" style="1" customWidth="1"/>
    <col min="15175" max="15175" width="5.7109375" style="1" customWidth="1"/>
    <col min="15176" max="15176" width="6.28515625" style="1" customWidth="1"/>
    <col min="15177" max="15177" width="6.5703125" style="1" customWidth="1"/>
    <col min="15178" max="15178" width="6.28515625" style="1" customWidth="1"/>
    <col min="15179" max="15180" width="5.7109375" style="1" customWidth="1"/>
    <col min="15181" max="15181" width="14.7109375" style="1" customWidth="1"/>
    <col min="15182" max="15191" width="5.7109375" style="1" customWidth="1"/>
    <col min="15192" max="15360" width="9.140625" style="1"/>
    <col min="15361" max="15361" width="13.28515625" style="1" customWidth="1"/>
    <col min="15362" max="15362" width="36" style="1" customWidth="1"/>
    <col min="15363" max="15363" width="15.85546875" style="1" customWidth="1"/>
    <col min="15364" max="15364" width="20.140625" style="1" customWidth="1"/>
    <col min="15365" max="15365" width="25.140625" style="1" customWidth="1"/>
    <col min="15366" max="15366" width="20.42578125" style="1" customWidth="1"/>
    <col min="15367" max="15367" width="10.5703125" style="1" bestFit="1" customWidth="1"/>
    <col min="15368" max="15368" width="6.5703125" style="1" bestFit="1" customWidth="1"/>
    <col min="15369" max="15369" width="12.140625" style="1" customWidth="1"/>
    <col min="15370" max="15371" width="6.5703125" style="1" bestFit="1" customWidth="1"/>
    <col min="15372" max="15372" width="19.7109375" style="1" customWidth="1"/>
    <col min="15373" max="15373" width="10.5703125" style="1" bestFit="1" customWidth="1"/>
    <col min="15374" max="15374" width="6.5703125" style="1" bestFit="1" customWidth="1"/>
    <col min="15375" max="15375" width="11.140625" style="1" customWidth="1"/>
    <col min="15376" max="15377" width="6.5703125" style="1" bestFit="1" customWidth="1"/>
    <col min="15378" max="15378" width="22.85546875" style="1" customWidth="1"/>
    <col min="15379" max="15379" width="10" style="1" customWidth="1"/>
    <col min="15380" max="15380" width="6.85546875" style="1" customWidth="1"/>
    <col min="15381" max="15381" width="13.28515625" style="1" customWidth="1"/>
    <col min="15382" max="15383" width="6.85546875" style="1" customWidth="1"/>
    <col min="15384" max="15384" width="20.140625" style="1" customWidth="1"/>
    <col min="15385" max="15385" width="8.5703125" style="1" customWidth="1"/>
    <col min="15386" max="15386" width="6.85546875" style="1" customWidth="1"/>
    <col min="15387" max="15387" width="10.7109375" style="1" customWidth="1"/>
    <col min="15388" max="15389" width="6.85546875" style="1" customWidth="1"/>
    <col min="15390" max="15390" width="20.85546875" style="1" customWidth="1"/>
    <col min="15391" max="15391" width="7.85546875" style="1" customWidth="1"/>
    <col min="15392" max="15392" width="6.85546875" style="1" customWidth="1"/>
    <col min="15393" max="15393" width="12.140625" style="1" customWidth="1"/>
    <col min="15394" max="15395" width="6.85546875" style="1" customWidth="1"/>
    <col min="15396" max="15396" width="19.42578125" style="1" customWidth="1"/>
    <col min="15397" max="15398" width="6.85546875" style="1" customWidth="1"/>
    <col min="15399" max="15399" width="10" style="1" customWidth="1"/>
    <col min="15400" max="15401" width="6.85546875" style="1" customWidth="1"/>
    <col min="15402" max="15402" width="20.42578125" style="1" customWidth="1"/>
    <col min="15403" max="15403" width="7.85546875" style="1" customWidth="1"/>
    <col min="15404" max="15404" width="6.85546875" style="1" customWidth="1"/>
    <col min="15405" max="15405" width="10" style="1" customWidth="1"/>
    <col min="15406" max="15407" width="6.85546875" style="1" customWidth="1"/>
    <col min="15408" max="15408" width="22" style="1" customWidth="1"/>
    <col min="15409" max="15410" width="6.85546875" style="1" customWidth="1"/>
    <col min="15411" max="15411" width="10.140625" style="1" customWidth="1"/>
    <col min="15412" max="15413" width="6.85546875" style="1" customWidth="1"/>
    <col min="15414" max="15414" width="21.42578125" style="1" customWidth="1"/>
    <col min="15415" max="15415" width="8" style="1" customWidth="1"/>
    <col min="15416" max="15416" width="6.85546875" style="1" customWidth="1"/>
    <col min="15417" max="15417" width="11.5703125" style="1" customWidth="1"/>
    <col min="15418" max="15419" width="6.85546875" style="1" customWidth="1"/>
    <col min="15420" max="15420" width="20" style="1" customWidth="1"/>
    <col min="15421" max="15421" width="8.28515625" style="1" customWidth="1"/>
    <col min="15422" max="15422" width="6.85546875" style="1" customWidth="1"/>
    <col min="15423" max="15423" width="10.85546875" style="1" customWidth="1"/>
    <col min="15424" max="15424" width="6.85546875" style="1" customWidth="1"/>
    <col min="15425" max="15425" width="7.85546875" style="1" customWidth="1"/>
    <col min="15426" max="15426" width="19" style="1" customWidth="1"/>
    <col min="15427" max="15427" width="4.7109375" style="1" customWidth="1"/>
    <col min="15428" max="15428" width="4.28515625" style="1" customWidth="1"/>
    <col min="15429" max="15429" width="4.42578125" style="1" customWidth="1"/>
    <col min="15430" max="15430" width="5.140625" style="1" customWidth="1"/>
    <col min="15431" max="15431" width="5.7109375" style="1" customWidth="1"/>
    <col min="15432" max="15432" width="6.28515625" style="1" customWidth="1"/>
    <col min="15433" max="15433" width="6.5703125" style="1" customWidth="1"/>
    <col min="15434" max="15434" width="6.28515625" style="1" customWidth="1"/>
    <col min="15435" max="15436" width="5.7109375" style="1" customWidth="1"/>
    <col min="15437" max="15437" width="14.7109375" style="1" customWidth="1"/>
    <col min="15438" max="15447" width="5.7109375" style="1" customWidth="1"/>
    <col min="15448" max="15616" width="9.140625" style="1"/>
    <col min="15617" max="15617" width="13.28515625" style="1" customWidth="1"/>
    <col min="15618" max="15618" width="36" style="1" customWidth="1"/>
    <col min="15619" max="15619" width="15.85546875" style="1" customWidth="1"/>
    <col min="15620" max="15620" width="20.140625" style="1" customWidth="1"/>
    <col min="15621" max="15621" width="25.140625" style="1" customWidth="1"/>
    <col min="15622" max="15622" width="20.42578125" style="1" customWidth="1"/>
    <col min="15623" max="15623" width="10.5703125" style="1" bestFit="1" customWidth="1"/>
    <col min="15624" max="15624" width="6.5703125" style="1" bestFit="1" customWidth="1"/>
    <col min="15625" max="15625" width="12.140625" style="1" customWidth="1"/>
    <col min="15626" max="15627" width="6.5703125" style="1" bestFit="1" customWidth="1"/>
    <col min="15628" max="15628" width="19.7109375" style="1" customWidth="1"/>
    <col min="15629" max="15629" width="10.5703125" style="1" bestFit="1" customWidth="1"/>
    <col min="15630" max="15630" width="6.5703125" style="1" bestFit="1" customWidth="1"/>
    <col min="15631" max="15631" width="11.140625" style="1" customWidth="1"/>
    <col min="15632" max="15633" width="6.5703125" style="1" bestFit="1" customWidth="1"/>
    <col min="15634" max="15634" width="22.85546875" style="1" customWidth="1"/>
    <col min="15635" max="15635" width="10" style="1" customWidth="1"/>
    <col min="15636" max="15636" width="6.85546875" style="1" customWidth="1"/>
    <col min="15637" max="15637" width="13.28515625" style="1" customWidth="1"/>
    <col min="15638" max="15639" width="6.85546875" style="1" customWidth="1"/>
    <col min="15640" max="15640" width="20.140625" style="1" customWidth="1"/>
    <col min="15641" max="15641" width="8.5703125" style="1" customWidth="1"/>
    <col min="15642" max="15642" width="6.85546875" style="1" customWidth="1"/>
    <col min="15643" max="15643" width="10.7109375" style="1" customWidth="1"/>
    <col min="15644" max="15645" width="6.85546875" style="1" customWidth="1"/>
    <col min="15646" max="15646" width="20.85546875" style="1" customWidth="1"/>
    <col min="15647" max="15647" width="7.85546875" style="1" customWidth="1"/>
    <col min="15648" max="15648" width="6.85546875" style="1" customWidth="1"/>
    <col min="15649" max="15649" width="12.140625" style="1" customWidth="1"/>
    <col min="15650" max="15651" width="6.85546875" style="1" customWidth="1"/>
    <col min="15652" max="15652" width="19.42578125" style="1" customWidth="1"/>
    <col min="15653" max="15654" width="6.85546875" style="1" customWidth="1"/>
    <col min="15655" max="15655" width="10" style="1" customWidth="1"/>
    <col min="15656" max="15657" width="6.85546875" style="1" customWidth="1"/>
    <col min="15658" max="15658" width="20.42578125" style="1" customWidth="1"/>
    <col min="15659" max="15659" width="7.85546875" style="1" customWidth="1"/>
    <col min="15660" max="15660" width="6.85546875" style="1" customWidth="1"/>
    <col min="15661" max="15661" width="10" style="1" customWidth="1"/>
    <col min="15662" max="15663" width="6.85546875" style="1" customWidth="1"/>
    <col min="15664" max="15664" width="22" style="1" customWidth="1"/>
    <col min="15665" max="15666" width="6.85546875" style="1" customWidth="1"/>
    <col min="15667" max="15667" width="10.140625" style="1" customWidth="1"/>
    <col min="15668" max="15669" width="6.85546875" style="1" customWidth="1"/>
    <col min="15670" max="15670" width="21.42578125" style="1" customWidth="1"/>
    <col min="15671" max="15671" width="8" style="1" customWidth="1"/>
    <col min="15672" max="15672" width="6.85546875" style="1" customWidth="1"/>
    <col min="15673" max="15673" width="11.5703125" style="1" customWidth="1"/>
    <col min="15674" max="15675" width="6.85546875" style="1" customWidth="1"/>
    <col min="15676" max="15676" width="20" style="1" customWidth="1"/>
    <col min="15677" max="15677" width="8.28515625" style="1" customWidth="1"/>
    <col min="15678" max="15678" width="6.85546875" style="1" customWidth="1"/>
    <col min="15679" max="15679" width="10.85546875" style="1" customWidth="1"/>
    <col min="15680" max="15680" width="6.85546875" style="1" customWidth="1"/>
    <col min="15681" max="15681" width="7.85546875" style="1" customWidth="1"/>
    <col min="15682" max="15682" width="19" style="1" customWidth="1"/>
    <col min="15683" max="15683" width="4.7109375" style="1" customWidth="1"/>
    <col min="15684" max="15684" width="4.28515625" style="1" customWidth="1"/>
    <col min="15685" max="15685" width="4.42578125" style="1" customWidth="1"/>
    <col min="15686" max="15686" width="5.140625" style="1" customWidth="1"/>
    <col min="15687" max="15687" width="5.7109375" style="1" customWidth="1"/>
    <col min="15688" max="15688" width="6.28515625" style="1" customWidth="1"/>
    <col min="15689" max="15689" width="6.5703125" style="1" customWidth="1"/>
    <col min="15690" max="15690" width="6.28515625" style="1" customWidth="1"/>
    <col min="15691" max="15692" width="5.7109375" style="1" customWidth="1"/>
    <col min="15693" max="15693" width="14.7109375" style="1" customWidth="1"/>
    <col min="15694" max="15703" width="5.7109375" style="1" customWidth="1"/>
    <col min="15704" max="15872" width="9.140625" style="1"/>
    <col min="15873" max="15873" width="13.28515625" style="1" customWidth="1"/>
    <col min="15874" max="15874" width="36" style="1" customWidth="1"/>
    <col min="15875" max="15875" width="15.85546875" style="1" customWidth="1"/>
    <col min="15876" max="15876" width="20.140625" style="1" customWidth="1"/>
    <col min="15877" max="15877" width="25.140625" style="1" customWidth="1"/>
    <col min="15878" max="15878" width="20.42578125" style="1" customWidth="1"/>
    <col min="15879" max="15879" width="10.5703125" style="1" bestFit="1" customWidth="1"/>
    <col min="15880" max="15880" width="6.5703125" style="1" bestFit="1" customWidth="1"/>
    <col min="15881" max="15881" width="12.140625" style="1" customWidth="1"/>
    <col min="15882" max="15883" width="6.5703125" style="1" bestFit="1" customWidth="1"/>
    <col min="15884" max="15884" width="19.7109375" style="1" customWidth="1"/>
    <col min="15885" max="15885" width="10.5703125" style="1" bestFit="1" customWidth="1"/>
    <col min="15886" max="15886" width="6.5703125" style="1" bestFit="1" customWidth="1"/>
    <col min="15887" max="15887" width="11.140625" style="1" customWidth="1"/>
    <col min="15888" max="15889" width="6.5703125" style="1" bestFit="1" customWidth="1"/>
    <col min="15890" max="15890" width="22.85546875" style="1" customWidth="1"/>
    <col min="15891" max="15891" width="10" style="1" customWidth="1"/>
    <col min="15892" max="15892" width="6.85546875" style="1" customWidth="1"/>
    <col min="15893" max="15893" width="13.28515625" style="1" customWidth="1"/>
    <col min="15894" max="15895" width="6.85546875" style="1" customWidth="1"/>
    <col min="15896" max="15896" width="20.140625" style="1" customWidth="1"/>
    <col min="15897" max="15897" width="8.5703125" style="1" customWidth="1"/>
    <col min="15898" max="15898" width="6.85546875" style="1" customWidth="1"/>
    <col min="15899" max="15899" width="10.7109375" style="1" customWidth="1"/>
    <col min="15900" max="15901" width="6.85546875" style="1" customWidth="1"/>
    <col min="15902" max="15902" width="20.85546875" style="1" customWidth="1"/>
    <col min="15903" max="15903" width="7.85546875" style="1" customWidth="1"/>
    <col min="15904" max="15904" width="6.85546875" style="1" customWidth="1"/>
    <col min="15905" max="15905" width="12.140625" style="1" customWidth="1"/>
    <col min="15906" max="15907" width="6.85546875" style="1" customWidth="1"/>
    <col min="15908" max="15908" width="19.42578125" style="1" customWidth="1"/>
    <col min="15909" max="15910" width="6.85546875" style="1" customWidth="1"/>
    <col min="15911" max="15911" width="10" style="1" customWidth="1"/>
    <col min="15912" max="15913" width="6.85546875" style="1" customWidth="1"/>
    <col min="15914" max="15914" width="20.42578125" style="1" customWidth="1"/>
    <col min="15915" max="15915" width="7.85546875" style="1" customWidth="1"/>
    <col min="15916" max="15916" width="6.85546875" style="1" customWidth="1"/>
    <col min="15917" max="15917" width="10" style="1" customWidth="1"/>
    <col min="15918" max="15919" width="6.85546875" style="1" customWidth="1"/>
    <col min="15920" max="15920" width="22" style="1" customWidth="1"/>
    <col min="15921" max="15922" width="6.85546875" style="1" customWidth="1"/>
    <col min="15923" max="15923" width="10.140625" style="1" customWidth="1"/>
    <col min="15924" max="15925" width="6.85546875" style="1" customWidth="1"/>
    <col min="15926" max="15926" width="21.42578125" style="1" customWidth="1"/>
    <col min="15927" max="15927" width="8" style="1" customWidth="1"/>
    <col min="15928" max="15928" width="6.85546875" style="1" customWidth="1"/>
    <col min="15929" max="15929" width="11.5703125" style="1" customWidth="1"/>
    <col min="15930" max="15931" width="6.85546875" style="1" customWidth="1"/>
    <col min="15932" max="15932" width="20" style="1" customWidth="1"/>
    <col min="15933" max="15933" width="8.28515625" style="1" customWidth="1"/>
    <col min="15934" max="15934" width="6.85546875" style="1" customWidth="1"/>
    <col min="15935" max="15935" width="10.85546875" style="1" customWidth="1"/>
    <col min="15936" max="15936" width="6.85546875" style="1" customWidth="1"/>
    <col min="15937" max="15937" width="7.85546875" style="1" customWidth="1"/>
    <col min="15938" max="15938" width="19" style="1" customWidth="1"/>
    <col min="15939" max="15939" width="4.7109375" style="1" customWidth="1"/>
    <col min="15940" max="15940" width="4.28515625" style="1" customWidth="1"/>
    <col min="15941" max="15941" width="4.42578125" style="1" customWidth="1"/>
    <col min="15942" max="15942" width="5.140625" style="1" customWidth="1"/>
    <col min="15943" max="15943" width="5.7109375" style="1" customWidth="1"/>
    <col min="15944" max="15944" width="6.28515625" style="1" customWidth="1"/>
    <col min="15945" max="15945" width="6.5703125" style="1" customWidth="1"/>
    <col min="15946" max="15946" width="6.28515625" style="1" customWidth="1"/>
    <col min="15947" max="15948" width="5.7109375" style="1" customWidth="1"/>
    <col min="15949" max="15949" width="14.7109375" style="1" customWidth="1"/>
    <col min="15950" max="15959" width="5.7109375" style="1" customWidth="1"/>
    <col min="15960" max="16128" width="9.140625" style="1"/>
    <col min="16129" max="16129" width="13.28515625" style="1" customWidth="1"/>
    <col min="16130" max="16130" width="36" style="1" customWidth="1"/>
    <col min="16131" max="16131" width="15.85546875" style="1" customWidth="1"/>
    <col min="16132" max="16132" width="20.140625" style="1" customWidth="1"/>
    <col min="16133" max="16133" width="25.140625" style="1" customWidth="1"/>
    <col min="16134" max="16134" width="20.42578125" style="1" customWidth="1"/>
    <col min="16135" max="16135" width="10.5703125" style="1" bestFit="1" customWidth="1"/>
    <col min="16136" max="16136" width="6.5703125" style="1" bestFit="1" customWidth="1"/>
    <col min="16137" max="16137" width="12.140625" style="1" customWidth="1"/>
    <col min="16138" max="16139" width="6.5703125" style="1" bestFit="1" customWidth="1"/>
    <col min="16140" max="16140" width="19.7109375" style="1" customWidth="1"/>
    <col min="16141" max="16141" width="10.5703125" style="1" bestFit="1" customWidth="1"/>
    <col min="16142" max="16142" width="6.5703125" style="1" bestFit="1" customWidth="1"/>
    <col min="16143" max="16143" width="11.140625" style="1" customWidth="1"/>
    <col min="16144" max="16145" width="6.5703125" style="1" bestFit="1" customWidth="1"/>
    <col min="16146" max="16146" width="22.85546875" style="1" customWidth="1"/>
    <col min="16147" max="16147" width="10" style="1" customWidth="1"/>
    <col min="16148" max="16148" width="6.85546875" style="1" customWidth="1"/>
    <col min="16149" max="16149" width="13.28515625" style="1" customWidth="1"/>
    <col min="16150" max="16151" width="6.85546875" style="1" customWidth="1"/>
    <col min="16152" max="16152" width="20.140625" style="1" customWidth="1"/>
    <col min="16153" max="16153" width="8.5703125" style="1" customWidth="1"/>
    <col min="16154" max="16154" width="6.85546875" style="1" customWidth="1"/>
    <col min="16155" max="16155" width="10.7109375" style="1" customWidth="1"/>
    <col min="16156" max="16157" width="6.85546875" style="1" customWidth="1"/>
    <col min="16158" max="16158" width="20.85546875" style="1" customWidth="1"/>
    <col min="16159" max="16159" width="7.85546875" style="1" customWidth="1"/>
    <col min="16160" max="16160" width="6.85546875" style="1" customWidth="1"/>
    <col min="16161" max="16161" width="12.140625" style="1" customWidth="1"/>
    <col min="16162" max="16163" width="6.85546875" style="1" customWidth="1"/>
    <col min="16164" max="16164" width="19.42578125" style="1" customWidth="1"/>
    <col min="16165" max="16166" width="6.85546875" style="1" customWidth="1"/>
    <col min="16167" max="16167" width="10" style="1" customWidth="1"/>
    <col min="16168" max="16169" width="6.85546875" style="1" customWidth="1"/>
    <col min="16170" max="16170" width="20.42578125" style="1" customWidth="1"/>
    <col min="16171" max="16171" width="7.85546875" style="1" customWidth="1"/>
    <col min="16172" max="16172" width="6.85546875" style="1" customWidth="1"/>
    <col min="16173" max="16173" width="10" style="1" customWidth="1"/>
    <col min="16174" max="16175" width="6.85546875" style="1" customWidth="1"/>
    <col min="16176" max="16176" width="22" style="1" customWidth="1"/>
    <col min="16177" max="16178" width="6.85546875" style="1" customWidth="1"/>
    <col min="16179" max="16179" width="10.140625" style="1" customWidth="1"/>
    <col min="16180" max="16181" width="6.85546875" style="1" customWidth="1"/>
    <col min="16182" max="16182" width="21.42578125" style="1" customWidth="1"/>
    <col min="16183" max="16183" width="8" style="1" customWidth="1"/>
    <col min="16184" max="16184" width="6.85546875" style="1" customWidth="1"/>
    <col min="16185" max="16185" width="11.5703125" style="1" customWidth="1"/>
    <col min="16186" max="16187" width="6.85546875" style="1" customWidth="1"/>
    <col min="16188" max="16188" width="20" style="1" customWidth="1"/>
    <col min="16189" max="16189" width="8.28515625" style="1" customWidth="1"/>
    <col min="16190" max="16190" width="6.85546875" style="1" customWidth="1"/>
    <col min="16191" max="16191" width="10.85546875" style="1" customWidth="1"/>
    <col min="16192" max="16192" width="6.85546875" style="1" customWidth="1"/>
    <col min="16193" max="16193" width="7.85546875" style="1" customWidth="1"/>
    <col min="16194" max="16194" width="19" style="1" customWidth="1"/>
    <col min="16195" max="16195" width="4.7109375" style="1" customWidth="1"/>
    <col min="16196" max="16196" width="4.28515625" style="1" customWidth="1"/>
    <col min="16197" max="16197" width="4.42578125" style="1" customWidth="1"/>
    <col min="16198" max="16198" width="5.140625" style="1" customWidth="1"/>
    <col min="16199" max="16199" width="5.7109375" style="1" customWidth="1"/>
    <col min="16200" max="16200" width="6.28515625" style="1" customWidth="1"/>
    <col min="16201" max="16201" width="6.5703125" style="1" customWidth="1"/>
    <col min="16202" max="16202" width="6.28515625" style="1" customWidth="1"/>
    <col min="16203" max="16204" width="5.7109375" style="1" customWidth="1"/>
    <col min="16205" max="16205" width="14.7109375" style="1" customWidth="1"/>
    <col min="16206" max="16215" width="5.7109375" style="1" customWidth="1"/>
    <col min="16216" max="16384" width="9.140625" style="1"/>
  </cols>
  <sheetData>
    <row r="1" spans="1:80" ht="18.75">
      <c r="AC1" s="30" t="s">
        <v>138</v>
      </c>
    </row>
    <row r="2" spans="1:80" ht="18.75">
      <c r="AC2" s="33" t="s">
        <v>1</v>
      </c>
    </row>
    <row r="3" spans="1:80" ht="18.75">
      <c r="AC3" s="33"/>
    </row>
    <row r="4" spans="1:80">
      <c r="A4" s="382" t="s">
        <v>139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</row>
    <row r="5" spans="1:80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35"/>
      <c r="AE5" s="335"/>
      <c r="AF5" s="335"/>
      <c r="AG5" s="335"/>
      <c r="AH5" s="335"/>
      <c r="AI5" s="34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</row>
    <row r="6" spans="1:80" ht="18.75">
      <c r="A6" s="384" t="s">
        <v>140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6"/>
      <c r="BD6" s="35"/>
      <c r="BE6" s="35"/>
      <c r="BF6" s="35"/>
      <c r="BG6" s="36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</row>
    <row r="7" spans="1:80">
      <c r="A7" s="385" t="s">
        <v>4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7"/>
      <c r="AE7" s="37"/>
      <c r="AF7" s="37"/>
      <c r="AG7" s="37"/>
      <c r="AH7" s="37"/>
      <c r="AI7" s="38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9"/>
      <c r="BD7" s="37"/>
      <c r="BE7" s="37"/>
      <c r="BF7" s="37"/>
      <c r="BG7" s="39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</row>
    <row r="8" spans="1:80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36"/>
      <c r="AE8" s="336"/>
      <c r="AF8" s="336"/>
      <c r="AG8" s="336"/>
      <c r="AH8" s="336"/>
      <c r="AI8" s="40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41"/>
      <c r="BD8" s="336"/>
      <c r="BE8" s="336"/>
      <c r="BF8" s="336"/>
      <c r="BG8" s="41"/>
      <c r="BH8" s="336"/>
      <c r="BI8" s="336"/>
      <c r="BJ8" s="336"/>
      <c r="BK8" s="336"/>
      <c r="BL8" s="336"/>
      <c r="BM8" s="336"/>
      <c r="BN8" s="336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</row>
    <row r="9" spans="1:80" ht="15.75" customHeight="1">
      <c r="A9" s="473" t="s">
        <v>1157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98"/>
      <c r="AE9" s="498"/>
      <c r="AF9" s="498"/>
      <c r="AG9" s="498"/>
      <c r="AH9" s="498"/>
      <c r="AI9" s="499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2"/>
      <c r="BD9" s="498"/>
      <c r="BE9" s="498"/>
      <c r="BF9" s="498"/>
      <c r="BG9" s="42"/>
      <c r="BH9" s="498"/>
      <c r="BI9" s="498"/>
      <c r="BJ9" s="498"/>
      <c r="BK9" s="498"/>
      <c r="BL9" s="498"/>
      <c r="BM9" s="498"/>
      <c r="BN9" s="498"/>
    </row>
    <row r="10" spans="1:80" ht="31.5" customHeight="1">
      <c r="A10" s="383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43"/>
      <c r="AE10" s="43"/>
      <c r="AF10" s="43"/>
      <c r="AG10" s="43"/>
      <c r="AH10" s="43"/>
      <c r="AI10" s="500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D10" s="43"/>
    </row>
    <row r="11" spans="1:80" ht="44.25" customHeight="1">
      <c r="A11" s="476" t="s">
        <v>1144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  <c r="BE11" s="476"/>
      <c r="BF11" s="476"/>
      <c r="BG11" s="476"/>
      <c r="BH11" s="476"/>
      <c r="BI11" s="476"/>
      <c r="BJ11" s="476"/>
      <c r="BK11" s="476"/>
      <c r="BL11" s="476"/>
      <c r="BM11" s="476"/>
      <c r="BN11" s="476"/>
      <c r="BO11" s="477"/>
      <c r="BP11" s="477"/>
      <c r="BQ11" s="477"/>
      <c r="BR11" s="477"/>
      <c r="BS11" s="477"/>
      <c r="BT11" s="477"/>
      <c r="BU11" s="477"/>
      <c r="BV11" s="477"/>
      <c r="BW11" s="477"/>
      <c r="BX11" s="477"/>
      <c r="BY11" s="477"/>
      <c r="BZ11" s="477"/>
      <c r="CA11" s="477"/>
    </row>
    <row r="12" spans="1:80" ht="51" customHeight="1">
      <c r="A12" s="411" t="s">
        <v>1158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31"/>
      <c r="AE12" s="31"/>
      <c r="AF12" s="31"/>
      <c r="AG12" s="31"/>
      <c r="AH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501"/>
      <c r="BD12" s="31"/>
      <c r="BE12" s="31"/>
      <c r="BF12" s="31"/>
      <c r="BG12" s="501"/>
      <c r="BH12" s="31"/>
      <c r="BI12" s="31"/>
      <c r="BJ12" s="31"/>
      <c r="BK12" s="31"/>
      <c r="BL12" s="31"/>
      <c r="BM12" s="31"/>
      <c r="BN12" s="31"/>
      <c r="BO12" s="478"/>
      <c r="BP12" s="478"/>
      <c r="BQ12" s="478"/>
      <c r="BR12" s="478"/>
      <c r="BS12" s="478"/>
      <c r="BT12" s="478"/>
      <c r="BU12" s="478"/>
      <c r="BV12" s="478"/>
      <c r="BW12" s="478"/>
      <c r="BX12" s="478"/>
      <c r="BY12" s="478"/>
      <c r="BZ12" s="478"/>
      <c r="CA12" s="478"/>
    </row>
    <row r="13" spans="1:80" ht="57" customHeight="1">
      <c r="A13" s="386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386"/>
      <c r="BE13" s="386"/>
      <c r="BF13" s="386"/>
      <c r="BG13" s="386"/>
      <c r="BH13" s="386"/>
      <c r="BI13" s="386"/>
      <c r="BJ13" s="386"/>
      <c r="BK13" s="386"/>
      <c r="BL13" s="386"/>
      <c r="BM13" s="386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</row>
    <row r="14" spans="1:80" ht="66" customHeight="1">
      <c r="A14" s="387" t="s">
        <v>5</v>
      </c>
      <c r="B14" s="387" t="s">
        <v>6</v>
      </c>
      <c r="C14" s="387" t="s">
        <v>7</v>
      </c>
      <c r="D14" s="390" t="s">
        <v>141</v>
      </c>
      <c r="E14" s="390"/>
      <c r="F14" s="391" t="s">
        <v>142</v>
      </c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392"/>
      <c r="R14" s="396" t="s">
        <v>143</v>
      </c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8"/>
      <c r="AD14" s="399" t="s">
        <v>143</v>
      </c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87" t="s">
        <v>17</v>
      </c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</row>
    <row r="15" spans="1:80">
      <c r="A15" s="388"/>
      <c r="B15" s="388"/>
      <c r="C15" s="388"/>
      <c r="D15" s="390"/>
      <c r="E15" s="390"/>
      <c r="F15" s="393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5"/>
      <c r="R15" s="399" t="s">
        <v>144</v>
      </c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400" t="s">
        <v>145</v>
      </c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0" t="s">
        <v>146</v>
      </c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401"/>
      <c r="BB15" s="390" t="s">
        <v>147</v>
      </c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88"/>
    </row>
    <row r="16" spans="1:80">
      <c r="A16" s="388"/>
      <c r="B16" s="388"/>
      <c r="C16" s="388"/>
      <c r="D16" s="390"/>
      <c r="E16" s="390"/>
      <c r="F16" s="399" t="s">
        <v>148</v>
      </c>
      <c r="G16" s="399"/>
      <c r="H16" s="399"/>
      <c r="I16" s="399"/>
      <c r="J16" s="399"/>
      <c r="K16" s="399"/>
      <c r="L16" s="390" t="s">
        <v>19</v>
      </c>
      <c r="M16" s="390"/>
      <c r="N16" s="390"/>
      <c r="O16" s="390"/>
      <c r="P16" s="390"/>
      <c r="Q16" s="390"/>
      <c r="R16" s="399" t="s">
        <v>27</v>
      </c>
      <c r="S16" s="399"/>
      <c r="T16" s="399"/>
      <c r="U16" s="399"/>
      <c r="V16" s="399"/>
      <c r="W16" s="399"/>
      <c r="X16" s="390" t="s">
        <v>19</v>
      </c>
      <c r="Y16" s="390"/>
      <c r="Z16" s="390"/>
      <c r="AA16" s="390"/>
      <c r="AB16" s="390"/>
      <c r="AC16" s="390"/>
      <c r="AD16" s="399" t="s">
        <v>27</v>
      </c>
      <c r="AE16" s="399"/>
      <c r="AF16" s="399"/>
      <c r="AG16" s="399"/>
      <c r="AH16" s="399"/>
      <c r="AI16" s="399"/>
      <c r="AJ16" s="396" t="s">
        <v>19</v>
      </c>
      <c r="AK16" s="397"/>
      <c r="AL16" s="397"/>
      <c r="AM16" s="397"/>
      <c r="AN16" s="397"/>
      <c r="AO16" s="397"/>
      <c r="AP16" s="399" t="s">
        <v>27</v>
      </c>
      <c r="AQ16" s="399"/>
      <c r="AR16" s="399"/>
      <c r="AS16" s="399"/>
      <c r="AT16" s="399"/>
      <c r="AU16" s="399"/>
      <c r="AV16" s="396" t="s">
        <v>19</v>
      </c>
      <c r="AW16" s="397"/>
      <c r="AX16" s="397"/>
      <c r="AY16" s="397"/>
      <c r="AZ16" s="397"/>
      <c r="BA16" s="397"/>
      <c r="BB16" s="400" t="s">
        <v>18</v>
      </c>
      <c r="BC16" s="401"/>
      <c r="BD16" s="401"/>
      <c r="BE16" s="401"/>
      <c r="BF16" s="401"/>
      <c r="BG16" s="401"/>
      <c r="BH16" s="396" t="s">
        <v>19</v>
      </c>
      <c r="BI16" s="397"/>
      <c r="BJ16" s="397"/>
      <c r="BK16" s="397"/>
      <c r="BL16" s="397"/>
      <c r="BM16" s="397"/>
      <c r="BN16" s="388"/>
    </row>
    <row r="17" spans="1:66" ht="126">
      <c r="A17" s="388"/>
      <c r="B17" s="388"/>
      <c r="C17" s="388"/>
      <c r="D17" s="390" t="s">
        <v>27</v>
      </c>
      <c r="E17" s="390" t="s">
        <v>19</v>
      </c>
      <c r="F17" s="334" t="s">
        <v>149</v>
      </c>
      <c r="G17" s="399" t="s">
        <v>150</v>
      </c>
      <c r="H17" s="399"/>
      <c r="I17" s="399"/>
      <c r="J17" s="399"/>
      <c r="K17" s="399"/>
      <c r="L17" s="334" t="s">
        <v>149</v>
      </c>
      <c r="M17" s="399" t="s">
        <v>150</v>
      </c>
      <c r="N17" s="399"/>
      <c r="O17" s="399"/>
      <c r="P17" s="399"/>
      <c r="Q17" s="399"/>
      <c r="R17" s="334" t="s">
        <v>149</v>
      </c>
      <c r="S17" s="399" t="s">
        <v>150</v>
      </c>
      <c r="T17" s="399"/>
      <c r="U17" s="399"/>
      <c r="V17" s="399"/>
      <c r="W17" s="399"/>
      <c r="X17" s="334" t="s">
        <v>149</v>
      </c>
      <c r="Y17" s="399" t="s">
        <v>150</v>
      </c>
      <c r="Z17" s="399"/>
      <c r="AA17" s="399"/>
      <c r="AB17" s="399"/>
      <c r="AC17" s="399"/>
      <c r="AD17" s="334" t="s">
        <v>149</v>
      </c>
      <c r="AE17" s="399" t="s">
        <v>150</v>
      </c>
      <c r="AF17" s="399"/>
      <c r="AG17" s="399"/>
      <c r="AH17" s="399"/>
      <c r="AI17" s="399"/>
      <c r="AJ17" s="334" t="s">
        <v>149</v>
      </c>
      <c r="AK17" s="399" t="s">
        <v>150</v>
      </c>
      <c r="AL17" s="399"/>
      <c r="AM17" s="399"/>
      <c r="AN17" s="399"/>
      <c r="AO17" s="399"/>
      <c r="AP17" s="334" t="s">
        <v>149</v>
      </c>
      <c r="AQ17" s="399" t="s">
        <v>150</v>
      </c>
      <c r="AR17" s="399"/>
      <c r="AS17" s="399"/>
      <c r="AT17" s="399"/>
      <c r="AU17" s="399"/>
      <c r="AV17" s="334" t="s">
        <v>149</v>
      </c>
      <c r="AW17" s="399" t="s">
        <v>150</v>
      </c>
      <c r="AX17" s="399"/>
      <c r="AY17" s="399"/>
      <c r="AZ17" s="399"/>
      <c r="BA17" s="399"/>
      <c r="BB17" s="334" t="s">
        <v>149</v>
      </c>
      <c r="BC17" s="399" t="s">
        <v>150</v>
      </c>
      <c r="BD17" s="399"/>
      <c r="BE17" s="399"/>
      <c r="BF17" s="399"/>
      <c r="BG17" s="399"/>
      <c r="BH17" s="334" t="s">
        <v>149</v>
      </c>
      <c r="BI17" s="399" t="s">
        <v>150</v>
      </c>
      <c r="BJ17" s="399"/>
      <c r="BK17" s="399"/>
      <c r="BL17" s="399"/>
      <c r="BM17" s="399"/>
      <c r="BN17" s="388"/>
    </row>
    <row r="18" spans="1:66" ht="68.25">
      <c r="A18" s="389"/>
      <c r="B18" s="389"/>
      <c r="C18" s="389"/>
      <c r="D18" s="390"/>
      <c r="E18" s="390"/>
      <c r="F18" s="330" t="s">
        <v>151</v>
      </c>
      <c r="G18" s="330" t="s">
        <v>151</v>
      </c>
      <c r="H18" s="46" t="s">
        <v>152</v>
      </c>
      <c r="I18" s="46" t="s">
        <v>153</v>
      </c>
      <c r="J18" s="46" t="s">
        <v>154</v>
      </c>
      <c r="K18" s="46" t="s">
        <v>155</v>
      </c>
      <c r="L18" s="330" t="s">
        <v>151</v>
      </c>
      <c r="M18" s="330" t="s">
        <v>151</v>
      </c>
      <c r="N18" s="46" t="s">
        <v>152</v>
      </c>
      <c r="O18" s="46" t="s">
        <v>153</v>
      </c>
      <c r="P18" s="46" t="s">
        <v>154</v>
      </c>
      <c r="Q18" s="46" t="s">
        <v>155</v>
      </c>
      <c r="R18" s="330" t="s">
        <v>151</v>
      </c>
      <c r="S18" s="330" t="s">
        <v>151</v>
      </c>
      <c r="T18" s="46" t="s">
        <v>152</v>
      </c>
      <c r="U18" s="46" t="s">
        <v>153</v>
      </c>
      <c r="V18" s="46" t="s">
        <v>154</v>
      </c>
      <c r="W18" s="46" t="s">
        <v>156</v>
      </c>
      <c r="X18" s="330" t="s">
        <v>151</v>
      </c>
      <c r="Y18" s="330" t="s">
        <v>151</v>
      </c>
      <c r="Z18" s="46" t="s">
        <v>152</v>
      </c>
      <c r="AA18" s="46" t="s">
        <v>153</v>
      </c>
      <c r="AB18" s="46" t="s">
        <v>154</v>
      </c>
      <c r="AC18" s="46" t="s">
        <v>156</v>
      </c>
      <c r="AD18" s="330" t="s">
        <v>151</v>
      </c>
      <c r="AE18" s="330" t="s">
        <v>151</v>
      </c>
      <c r="AF18" s="46" t="s">
        <v>152</v>
      </c>
      <c r="AG18" s="46" t="s">
        <v>153</v>
      </c>
      <c r="AH18" s="46" t="s">
        <v>154</v>
      </c>
      <c r="AI18" s="46" t="s">
        <v>156</v>
      </c>
      <c r="AJ18" s="330" t="s">
        <v>151</v>
      </c>
      <c r="AK18" s="330" t="s">
        <v>151</v>
      </c>
      <c r="AL18" s="46" t="s">
        <v>152</v>
      </c>
      <c r="AM18" s="46" t="s">
        <v>153</v>
      </c>
      <c r="AN18" s="46" t="s">
        <v>154</v>
      </c>
      <c r="AO18" s="46" t="s">
        <v>156</v>
      </c>
      <c r="AP18" s="330" t="s">
        <v>151</v>
      </c>
      <c r="AQ18" s="330" t="s">
        <v>151</v>
      </c>
      <c r="AR18" s="46" t="s">
        <v>152</v>
      </c>
      <c r="AS18" s="46" t="s">
        <v>153</v>
      </c>
      <c r="AT18" s="46" t="s">
        <v>154</v>
      </c>
      <c r="AU18" s="46" t="s">
        <v>156</v>
      </c>
      <c r="AV18" s="330" t="s">
        <v>151</v>
      </c>
      <c r="AW18" s="330" t="s">
        <v>151</v>
      </c>
      <c r="AX18" s="46" t="s">
        <v>152</v>
      </c>
      <c r="AY18" s="46" t="s">
        <v>153</v>
      </c>
      <c r="AZ18" s="46" t="s">
        <v>154</v>
      </c>
      <c r="BA18" s="46" t="s">
        <v>156</v>
      </c>
      <c r="BB18" s="330" t="s">
        <v>151</v>
      </c>
      <c r="BC18" s="47" t="s">
        <v>151</v>
      </c>
      <c r="BD18" s="46" t="s">
        <v>152</v>
      </c>
      <c r="BE18" s="46" t="s">
        <v>153</v>
      </c>
      <c r="BF18" s="46" t="s">
        <v>154</v>
      </c>
      <c r="BG18" s="46" t="s">
        <v>156</v>
      </c>
      <c r="BH18" s="330" t="s">
        <v>151</v>
      </c>
      <c r="BI18" s="330" t="s">
        <v>151</v>
      </c>
      <c r="BJ18" s="46" t="s">
        <v>152</v>
      </c>
      <c r="BK18" s="46" t="s">
        <v>153</v>
      </c>
      <c r="BL18" s="46" t="s">
        <v>154</v>
      </c>
      <c r="BM18" s="46" t="s">
        <v>156</v>
      </c>
      <c r="BN18" s="389"/>
    </row>
    <row r="19" spans="1:66">
      <c r="A19" s="333">
        <v>1</v>
      </c>
      <c r="B19" s="333">
        <v>2</v>
      </c>
      <c r="C19" s="333">
        <v>3</v>
      </c>
      <c r="D19" s="333">
        <v>4</v>
      </c>
      <c r="E19" s="333">
        <v>5</v>
      </c>
      <c r="F19" s="48" t="s">
        <v>157</v>
      </c>
      <c r="G19" s="48" t="s">
        <v>158</v>
      </c>
      <c r="H19" s="48" t="s">
        <v>159</v>
      </c>
      <c r="I19" s="48" t="s">
        <v>160</v>
      </c>
      <c r="J19" s="48" t="s">
        <v>161</v>
      </c>
      <c r="K19" s="48" t="s">
        <v>162</v>
      </c>
      <c r="L19" s="48" t="s">
        <v>163</v>
      </c>
      <c r="M19" s="48" t="s">
        <v>164</v>
      </c>
      <c r="N19" s="48" t="s">
        <v>165</v>
      </c>
      <c r="O19" s="48" t="s">
        <v>166</v>
      </c>
      <c r="P19" s="48" t="s">
        <v>167</v>
      </c>
      <c r="Q19" s="48" t="s">
        <v>168</v>
      </c>
      <c r="R19" s="48" t="s">
        <v>169</v>
      </c>
      <c r="S19" s="48" t="s">
        <v>170</v>
      </c>
      <c r="T19" s="48" t="s">
        <v>171</v>
      </c>
      <c r="U19" s="48" t="s">
        <v>172</v>
      </c>
      <c r="V19" s="48" t="s">
        <v>173</v>
      </c>
      <c r="W19" s="48" t="s">
        <v>174</v>
      </c>
      <c r="X19" s="48" t="s">
        <v>175</v>
      </c>
      <c r="Y19" s="48" t="s">
        <v>176</v>
      </c>
      <c r="Z19" s="48" t="s">
        <v>177</v>
      </c>
      <c r="AA19" s="48" t="s">
        <v>178</v>
      </c>
      <c r="AB19" s="48" t="s">
        <v>179</v>
      </c>
      <c r="AC19" s="48" t="s">
        <v>180</v>
      </c>
      <c r="AD19" s="48" t="s">
        <v>181</v>
      </c>
      <c r="AE19" s="48" t="s">
        <v>182</v>
      </c>
      <c r="AF19" s="48" t="s">
        <v>183</v>
      </c>
      <c r="AG19" s="48" t="s">
        <v>184</v>
      </c>
      <c r="AH19" s="48" t="s">
        <v>185</v>
      </c>
      <c r="AI19" s="48" t="s">
        <v>186</v>
      </c>
      <c r="AJ19" s="48" t="s">
        <v>187</v>
      </c>
      <c r="AK19" s="48" t="s">
        <v>188</v>
      </c>
      <c r="AL19" s="48" t="s">
        <v>189</v>
      </c>
      <c r="AM19" s="48" t="s">
        <v>190</v>
      </c>
      <c r="AN19" s="48" t="s">
        <v>191</v>
      </c>
      <c r="AO19" s="48" t="s">
        <v>192</v>
      </c>
      <c r="AP19" s="48" t="s">
        <v>193</v>
      </c>
      <c r="AQ19" s="48" t="s">
        <v>194</v>
      </c>
      <c r="AR19" s="48" t="s">
        <v>195</v>
      </c>
      <c r="AS19" s="48" t="s">
        <v>196</v>
      </c>
      <c r="AT19" s="48" t="s">
        <v>197</v>
      </c>
      <c r="AU19" s="48" t="s">
        <v>198</v>
      </c>
      <c r="AV19" s="48" t="s">
        <v>199</v>
      </c>
      <c r="AW19" s="48" t="s">
        <v>200</v>
      </c>
      <c r="AX19" s="48" t="s">
        <v>201</v>
      </c>
      <c r="AY19" s="48" t="s">
        <v>202</v>
      </c>
      <c r="AZ19" s="48" t="s">
        <v>203</v>
      </c>
      <c r="BA19" s="48" t="s">
        <v>204</v>
      </c>
      <c r="BB19" s="48" t="s">
        <v>205</v>
      </c>
      <c r="BC19" s="49" t="s">
        <v>206</v>
      </c>
      <c r="BD19" s="48" t="s">
        <v>207</v>
      </c>
      <c r="BE19" s="48" t="s">
        <v>208</v>
      </c>
      <c r="BF19" s="48" t="s">
        <v>209</v>
      </c>
      <c r="BG19" s="49" t="s">
        <v>210</v>
      </c>
      <c r="BH19" s="48" t="s">
        <v>211</v>
      </c>
      <c r="BI19" s="48" t="s">
        <v>212</v>
      </c>
      <c r="BJ19" s="48" t="s">
        <v>213</v>
      </c>
      <c r="BK19" s="48" t="s">
        <v>214</v>
      </c>
      <c r="BL19" s="48" t="s">
        <v>215</v>
      </c>
      <c r="BM19" s="48" t="s">
        <v>216</v>
      </c>
      <c r="BN19" s="48" t="s">
        <v>217</v>
      </c>
    </row>
    <row r="20" spans="1:66" ht="31.5">
      <c r="A20" s="20" t="s">
        <v>68</v>
      </c>
      <c r="B20" s="50" t="s">
        <v>69</v>
      </c>
      <c r="C20" s="51" t="s">
        <v>70</v>
      </c>
      <c r="D20" s="331" t="s">
        <v>71</v>
      </c>
      <c r="E20" s="331" t="s">
        <v>71</v>
      </c>
      <c r="F20" s="331" t="s">
        <v>71</v>
      </c>
      <c r="G20" s="331" t="s">
        <v>71</v>
      </c>
      <c r="H20" s="331" t="s">
        <v>71</v>
      </c>
      <c r="I20" s="331" t="s">
        <v>71</v>
      </c>
      <c r="J20" s="331" t="s">
        <v>71</v>
      </c>
      <c r="K20" s="331" t="s">
        <v>71</v>
      </c>
      <c r="L20" s="331" t="s">
        <v>71</v>
      </c>
      <c r="M20" s="331" t="s">
        <v>71</v>
      </c>
      <c r="N20" s="331" t="s">
        <v>71</v>
      </c>
      <c r="O20" s="331" t="s">
        <v>71</v>
      </c>
      <c r="P20" s="331" t="s">
        <v>71</v>
      </c>
      <c r="Q20" s="331" t="s">
        <v>71</v>
      </c>
      <c r="R20" s="331" t="s">
        <v>71</v>
      </c>
      <c r="S20" s="52">
        <f>SUM(S21:S25)</f>
        <v>5.5839554978064001</v>
      </c>
      <c r="T20" s="331" t="s">
        <v>71</v>
      </c>
      <c r="U20" s="331" t="s">
        <v>71</v>
      </c>
      <c r="V20" s="331" t="s">
        <v>71</v>
      </c>
      <c r="W20" s="53">
        <f>SUM(W21:W25)</f>
        <v>0</v>
      </c>
      <c r="X20" s="331" t="s">
        <v>71</v>
      </c>
      <c r="Y20" s="52">
        <f>SUM(Y21:Y25)</f>
        <v>7.74</v>
      </c>
      <c r="Z20" s="331" t="s">
        <v>71</v>
      </c>
      <c r="AA20" s="331" t="s">
        <v>71</v>
      </c>
      <c r="AB20" s="331" t="s">
        <v>71</v>
      </c>
      <c r="AC20" s="53">
        <f>SUM(AC21:AC25)</f>
        <v>0</v>
      </c>
      <c r="AD20" s="331" t="s">
        <v>71</v>
      </c>
      <c r="AE20" s="52">
        <f>SUM(AE21:AE25)</f>
        <v>12.524000937724747</v>
      </c>
      <c r="AF20" s="331" t="s">
        <v>71</v>
      </c>
      <c r="AG20" s="331" t="s">
        <v>71</v>
      </c>
      <c r="AH20" s="331" t="s">
        <v>71</v>
      </c>
      <c r="AI20" s="53">
        <f>SUM(AI21:AI25)</f>
        <v>0</v>
      </c>
      <c r="AJ20" s="331" t="s">
        <v>71</v>
      </c>
      <c r="AK20" s="52">
        <f>SUM(AK21:AK25)</f>
        <v>11.471</v>
      </c>
      <c r="AL20" s="331" t="s">
        <v>71</v>
      </c>
      <c r="AM20" s="331" t="s">
        <v>71</v>
      </c>
      <c r="AN20" s="331" t="s">
        <v>71</v>
      </c>
      <c r="AO20" s="331" t="s">
        <v>71</v>
      </c>
      <c r="AP20" s="331" t="s">
        <v>71</v>
      </c>
      <c r="AQ20" s="52">
        <f>SUM(AQ21:AQ25)</f>
        <v>19.273844259636068</v>
      </c>
      <c r="AR20" s="331" t="s">
        <v>71</v>
      </c>
      <c r="AS20" s="331" t="s">
        <v>71</v>
      </c>
      <c r="AT20" s="331" t="s">
        <v>71</v>
      </c>
      <c r="AU20" s="52">
        <f>SUM(AU21:AU25)</f>
        <v>0</v>
      </c>
      <c r="AV20" s="331" t="s">
        <v>71</v>
      </c>
      <c r="AW20" s="52">
        <f>SUM(AW21:AW25)</f>
        <v>18.169572326395659</v>
      </c>
      <c r="AX20" s="331" t="s">
        <v>71</v>
      </c>
      <c r="AY20" s="331" t="s">
        <v>71</v>
      </c>
      <c r="AZ20" s="331" t="s">
        <v>71</v>
      </c>
      <c r="BA20" s="331" t="s">
        <v>71</v>
      </c>
      <c r="BB20" s="331" t="s">
        <v>71</v>
      </c>
      <c r="BC20" s="54">
        <f>SUM(BC21:BC25)</f>
        <v>37.381800695167215</v>
      </c>
      <c r="BD20" s="331" t="s">
        <v>71</v>
      </c>
      <c r="BE20" s="331" t="s">
        <v>71</v>
      </c>
      <c r="BF20" s="331" t="s">
        <v>71</v>
      </c>
      <c r="BG20" s="55" t="s">
        <v>71</v>
      </c>
      <c r="BH20" s="331" t="s">
        <v>71</v>
      </c>
      <c r="BI20" s="54">
        <f>SUM(BI21:BI25)</f>
        <v>37.380572326395665</v>
      </c>
      <c r="BJ20" s="331" t="s">
        <v>71</v>
      </c>
      <c r="BK20" s="331" t="s">
        <v>71</v>
      </c>
      <c r="BL20" s="331" t="s">
        <v>71</v>
      </c>
      <c r="BM20" s="331" t="s">
        <v>71</v>
      </c>
      <c r="BN20" s="56"/>
    </row>
    <row r="21" spans="1:66">
      <c r="A21" s="56" t="s">
        <v>72</v>
      </c>
      <c r="B21" s="57" t="s">
        <v>73</v>
      </c>
      <c r="C21" s="51" t="s">
        <v>70</v>
      </c>
      <c r="D21" s="331" t="s">
        <v>71</v>
      </c>
      <c r="E21" s="331" t="s">
        <v>71</v>
      </c>
      <c r="F21" s="331" t="s">
        <v>71</v>
      </c>
      <c r="G21" s="331" t="s">
        <v>71</v>
      </c>
      <c r="H21" s="331" t="s">
        <v>71</v>
      </c>
      <c r="I21" s="331" t="s">
        <v>71</v>
      </c>
      <c r="J21" s="331" t="s">
        <v>71</v>
      </c>
      <c r="K21" s="331" t="s">
        <v>71</v>
      </c>
      <c r="L21" s="331" t="s">
        <v>71</v>
      </c>
      <c r="M21" s="331" t="s">
        <v>71</v>
      </c>
      <c r="N21" s="331" t="s">
        <v>71</v>
      </c>
      <c r="O21" s="331" t="s">
        <v>71</v>
      </c>
      <c r="P21" s="331" t="s">
        <v>71</v>
      </c>
      <c r="Q21" s="331" t="s">
        <v>71</v>
      </c>
      <c r="R21" s="331" t="s">
        <v>71</v>
      </c>
      <c r="S21" s="52">
        <f t="shared" ref="S21:S24" si="0">S27</f>
        <v>0</v>
      </c>
      <c r="T21" s="331" t="s">
        <v>71</v>
      </c>
      <c r="U21" s="331" t="s">
        <v>71</v>
      </c>
      <c r="V21" s="331" t="s">
        <v>71</v>
      </c>
      <c r="W21" s="53">
        <f t="shared" ref="W21:W24" si="1">W27</f>
        <v>0</v>
      </c>
      <c r="X21" s="331" t="s">
        <v>71</v>
      </c>
      <c r="Y21" s="52">
        <f t="shared" ref="Y21:Y24" si="2">Y27</f>
        <v>0</v>
      </c>
      <c r="Z21" s="331" t="s">
        <v>71</v>
      </c>
      <c r="AA21" s="331" t="s">
        <v>71</v>
      </c>
      <c r="AB21" s="331" t="s">
        <v>71</v>
      </c>
      <c r="AC21" s="53">
        <f t="shared" ref="AC21:AC24" si="3">AC27</f>
        <v>0</v>
      </c>
      <c r="AD21" s="331" t="s">
        <v>71</v>
      </c>
      <c r="AE21" s="52">
        <f t="shared" ref="AE21:AE24" si="4">AE27</f>
        <v>0</v>
      </c>
      <c r="AF21" s="331" t="s">
        <v>71</v>
      </c>
      <c r="AG21" s="331" t="s">
        <v>71</v>
      </c>
      <c r="AH21" s="331" t="s">
        <v>71</v>
      </c>
      <c r="AI21" s="53">
        <f t="shared" ref="AI21:AI24" si="5">AI27</f>
        <v>0</v>
      </c>
      <c r="AJ21" s="331" t="s">
        <v>71</v>
      </c>
      <c r="AK21" s="52">
        <f t="shared" ref="AK21:AK24" si="6">AK27</f>
        <v>0</v>
      </c>
      <c r="AL21" s="331" t="s">
        <v>71</v>
      </c>
      <c r="AM21" s="331" t="s">
        <v>71</v>
      </c>
      <c r="AN21" s="331" t="s">
        <v>71</v>
      </c>
      <c r="AO21" s="331" t="s">
        <v>71</v>
      </c>
      <c r="AP21" s="331" t="s">
        <v>71</v>
      </c>
      <c r="AQ21" s="52">
        <f t="shared" ref="AQ21:AQ24" si="7">AQ27</f>
        <v>0</v>
      </c>
      <c r="AR21" s="331" t="s">
        <v>71</v>
      </c>
      <c r="AS21" s="331" t="s">
        <v>71</v>
      </c>
      <c r="AT21" s="331" t="s">
        <v>71</v>
      </c>
      <c r="AU21" s="52">
        <f t="shared" ref="AU21:AU24" si="8">AU27</f>
        <v>0</v>
      </c>
      <c r="AV21" s="331" t="s">
        <v>71</v>
      </c>
      <c r="AW21" s="52">
        <f t="shared" ref="AW21:AW24" si="9">AW27</f>
        <v>0</v>
      </c>
      <c r="AX21" s="331" t="s">
        <v>71</v>
      </c>
      <c r="AY21" s="331" t="s">
        <v>71</v>
      </c>
      <c r="AZ21" s="331" t="s">
        <v>71</v>
      </c>
      <c r="BA21" s="331" t="s">
        <v>71</v>
      </c>
      <c r="BB21" s="331" t="s">
        <v>71</v>
      </c>
      <c r="BC21" s="54">
        <f t="shared" ref="BC21:BC24" si="10">BC27</f>
        <v>0</v>
      </c>
      <c r="BD21" s="331" t="s">
        <v>71</v>
      </c>
      <c r="BE21" s="331" t="s">
        <v>71</v>
      </c>
      <c r="BF21" s="331" t="s">
        <v>71</v>
      </c>
      <c r="BG21" s="55" t="s">
        <v>71</v>
      </c>
      <c r="BH21" s="331" t="s">
        <v>71</v>
      </c>
      <c r="BI21" s="54">
        <f t="shared" ref="BI21:BI24" si="11">BI27</f>
        <v>0</v>
      </c>
      <c r="BJ21" s="331" t="s">
        <v>71</v>
      </c>
      <c r="BK21" s="331" t="s">
        <v>71</v>
      </c>
      <c r="BL21" s="331" t="s">
        <v>71</v>
      </c>
      <c r="BM21" s="331" t="s">
        <v>71</v>
      </c>
      <c r="BN21" s="56"/>
    </row>
    <row r="22" spans="1:66" ht="47.25">
      <c r="A22" s="56" t="s">
        <v>74</v>
      </c>
      <c r="B22" s="57" t="s">
        <v>75</v>
      </c>
      <c r="C22" s="51" t="s">
        <v>70</v>
      </c>
      <c r="D22" s="331" t="s">
        <v>71</v>
      </c>
      <c r="E22" s="331" t="s">
        <v>71</v>
      </c>
      <c r="F22" s="331" t="s">
        <v>71</v>
      </c>
      <c r="G22" s="331" t="s">
        <v>71</v>
      </c>
      <c r="H22" s="331" t="s">
        <v>71</v>
      </c>
      <c r="I22" s="331" t="s">
        <v>71</v>
      </c>
      <c r="J22" s="331" t="s">
        <v>71</v>
      </c>
      <c r="K22" s="331" t="s">
        <v>71</v>
      </c>
      <c r="L22" s="331" t="s">
        <v>71</v>
      </c>
      <c r="M22" s="331" t="s">
        <v>71</v>
      </c>
      <c r="N22" s="331" t="s">
        <v>71</v>
      </c>
      <c r="O22" s="331" t="s">
        <v>71</v>
      </c>
      <c r="P22" s="331" t="s">
        <v>71</v>
      </c>
      <c r="Q22" s="331" t="s">
        <v>71</v>
      </c>
      <c r="R22" s="331" t="s">
        <v>71</v>
      </c>
      <c r="S22" s="52">
        <f t="shared" si="0"/>
        <v>0</v>
      </c>
      <c r="T22" s="331" t="s">
        <v>71</v>
      </c>
      <c r="U22" s="331" t="s">
        <v>71</v>
      </c>
      <c r="V22" s="331" t="s">
        <v>71</v>
      </c>
      <c r="W22" s="53">
        <f t="shared" si="1"/>
        <v>0</v>
      </c>
      <c r="X22" s="331" t="s">
        <v>71</v>
      </c>
      <c r="Y22" s="52">
        <f t="shared" si="2"/>
        <v>0</v>
      </c>
      <c r="Z22" s="331" t="s">
        <v>71</v>
      </c>
      <c r="AA22" s="331" t="s">
        <v>71</v>
      </c>
      <c r="AB22" s="331" t="s">
        <v>71</v>
      </c>
      <c r="AC22" s="53">
        <f t="shared" si="3"/>
        <v>0</v>
      </c>
      <c r="AD22" s="331" t="s">
        <v>71</v>
      </c>
      <c r="AE22" s="52">
        <f t="shared" si="4"/>
        <v>0</v>
      </c>
      <c r="AF22" s="331" t="s">
        <v>71</v>
      </c>
      <c r="AG22" s="331" t="s">
        <v>71</v>
      </c>
      <c r="AH22" s="331" t="s">
        <v>71</v>
      </c>
      <c r="AI22" s="53">
        <f t="shared" si="5"/>
        <v>0</v>
      </c>
      <c r="AJ22" s="331" t="s">
        <v>71</v>
      </c>
      <c r="AK22" s="52">
        <f t="shared" si="6"/>
        <v>0</v>
      </c>
      <c r="AL22" s="331" t="s">
        <v>71</v>
      </c>
      <c r="AM22" s="331" t="s">
        <v>71</v>
      </c>
      <c r="AN22" s="331" t="s">
        <v>71</v>
      </c>
      <c r="AO22" s="331" t="s">
        <v>71</v>
      </c>
      <c r="AP22" s="331" t="s">
        <v>71</v>
      </c>
      <c r="AQ22" s="52">
        <f t="shared" si="7"/>
        <v>0</v>
      </c>
      <c r="AR22" s="331" t="s">
        <v>71</v>
      </c>
      <c r="AS22" s="331" t="s">
        <v>71</v>
      </c>
      <c r="AT22" s="331" t="s">
        <v>71</v>
      </c>
      <c r="AU22" s="52">
        <f t="shared" si="8"/>
        <v>0</v>
      </c>
      <c r="AV22" s="331" t="s">
        <v>71</v>
      </c>
      <c r="AW22" s="52">
        <f t="shared" si="9"/>
        <v>0</v>
      </c>
      <c r="AX22" s="331" t="s">
        <v>71</v>
      </c>
      <c r="AY22" s="331" t="s">
        <v>71</v>
      </c>
      <c r="AZ22" s="331" t="s">
        <v>71</v>
      </c>
      <c r="BA22" s="331" t="s">
        <v>71</v>
      </c>
      <c r="BB22" s="331" t="s">
        <v>71</v>
      </c>
      <c r="BC22" s="54">
        <f t="shared" si="10"/>
        <v>0</v>
      </c>
      <c r="BD22" s="331" t="s">
        <v>71</v>
      </c>
      <c r="BE22" s="331" t="s">
        <v>71</v>
      </c>
      <c r="BF22" s="331" t="s">
        <v>71</v>
      </c>
      <c r="BG22" s="55" t="s">
        <v>71</v>
      </c>
      <c r="BH22" s="331" t="s">
        <v>71</v>
      </c>
      <c r="BI22" s="54">
        <f t="shared" si="11"/>
        <v>0</v>
      </c>
      <c r="BJ22" s="331" t="s">
        <v>71</v>
      </c>
      <c r="BK22" s="331" t="s">
        <v>71</v>
      </c>
      <c r="BL22" s="331" t="s">
        <v>71</v>
      </c>
      <c r="BM22" s="331" t="s">
        <v>71</v>
      </c>
      <c r="BN22" s="56"/>
    </row>
    <row r="23" spans="1:66" ht="31.5">
      <c r="A23" s="56" t="s">
        <v>76</v>
      </c>
      <c r="B23" s="57" t="s">
        <v>77</v>
      </c>
      <c r="C23" s="51" t="s">
        <v>70</v>
      </c>
      <c r="D23" s="331" t="s">
        <v>71</v>
      </c>
      <c r="E23" s="331" t="s">
        <v>71</v>
      </c>
      <c r="F23" s="331" t="s">
        <v>71</v>
      </c>
      <c r="G23" s="331" t="s">
        <v>71</v>
      </c>
      <c r="H23" s="331" t="s">
        <v>71</v>
      </c>
      <c r="I23" s="331" t="s">
        <v>71</v>
      </c>
      <c r="J23" s="331" t="s">
        <v>71</v>
      </c>
      <c r="K23" s="331" t="s">
        <v>71</v>
      </c>
      <c r="L23" s="331" t="s">
        <v>71</v>
      </c>
      <c r="M23" s="331" t="s">
        <v>71</v>
      </c>
      <c r="N23" s="331" t="s">
        <v>71</v>
      </c>
      <c r="O23" s="331" t="s">
        <v>71</v>
      </c>
      <c r="P23" s="331" t="s">
        <v>71</v>
      </c>
      <c r="Q23" s="331" t="s">
        <v>71</v>
      </c>
      <c r="R23" s="331" t="s">
        <v>71</v>
      </c>
      <c r="S23" s="52">
        <f t="shared" si="0"/>
        <v>0</v>
      </c>
      <c r="T23" s="331" t="s">
        <v>71</v>
      </c>
      <c r="U23" s="331" t="s">
        <v>71</v>
      </c>
      <c r="V23" s="331" t="s">
        <v>71</v>
      </c>
      <c r="W23" s="53">
        <f t="shared" si="1"/>
        <v>0</v>
      </c>
      <c r="X23" s="331" t="s">
        <v>71</v>
      </c>
      <c r="Y23" s="52">
        <f t="shared" si="2"/>
        <v>0</v>
      </c>
      <c r="Z23" s="331" t="s">
        <v>71</v>
      </c>
      <c r="AA23" s="331" t="s">
        <v>71</v>
      </c>
      <c r="AB23" s="331" t="s">
        <v>71</v>
      </c>
      <c r="AC23" s="53">
        <f t="shared" si="3"/>
        <v>0</v>
      </c>
      <c r="AD23" s="331" t="s">
        <v>71</v>
      </c>
      <c r="AE23" s="52">
        <f t="shared" si="4"/>
        <v>0</v>
      </c>
      <c r="AF23" s="331" t="s">
        <v>71</v>
      </c>
      <c r="AG23" s="331" t="s">
        <v>71</v>
      </c>
      <c r="AH23" s="331" t="s">
        <v>71</v>
      </c>
      <c r="AI23" s="53">
        <f t="shared" si="5"/>
        <v>0</v>
      </c>
      <c r="AJ23" s="331" t="s">
        <v>71</v>
      </c>
      <c r="AK23" s="52">
        <f t="shared" si="6"/>
        <v>0</v>
      </c>
      <c r="AL23" s="331" t="s">
        <v>71</v>
      </c>
      <c r="AM23" s="331" t="s">
        <v>71</v>
      </c>
      <c r="AN23" s="331" t="s">
        <v>71</v>
      </c>
      <c r="AO23" s="331" t="s">
        <v>71</v>
      </c>
      <c r="AP23" s="331" t="s">
        <v>71</v>
      </c>
      <c r="AQ23" s="52">
        <f t="shared" si="7"/>
        <v>0</v>
      </c>
      <c r="AR23" s="331" t="s">
        <v>71</v>
      </c>
      <c r="AS23" s="331" t="s">
        <v>71</v>
      </c>
      <c r="AT23" s="331" t="s">
        <v>71</v>
      </c>
      <c r="AU23" s="52">
        <f t="shared" si="8"/>
        <v>0</v>
      </c>
      <c r="AV23" s="331" t="s">
        <v>71</v>
      </c>
      <c r="AW23" s="52">
        <f t="shared" si="9"/>
        <v>0</v>
      </c>
      <c r="AX23" s="331" t="s">
        <v>71</v>
      </c>
      <c r="AY23" s="331" t="s">
        <v>71</v>
      </c>
      <c r="AZ23" s="331" t="s">
        <v>71</v>
      </c>
      <c r="BA23" s="331" t="s">
        <v>71</v>
      </c>
      <c r="BB23" s="331" t="s">
        <v>71</v>
      </c>
      <c r="BC23" s="54">
        <f t="shared" si="10"/>
        <v>0</v>
      </c>
      <c r="BD23" s="331" t="s">
        <v>71</v>
      </c>
      <c r="BE23" s="331" t="s">
        <v>71</v>
      </c>
      <c r="BF23" s="331" t="s">
        <v>71</v>
      </c>
      <c r="BG23" s="55" t="s">
        <v>71</v>
      </c>
      <c r="BH23" s="331" t="s">
        <v>71</v>
      </c>
      <c r="BI23" s="54">
        <f t="shared" si="11"/>
        <v>0</v>
      </c>
      <c r="BJ23" s="331" t="s">
        <v>71</v>
      </c>
      <c r="BK23" s="331" t="s">
        <v>71</v>
      </c>
      <c r="BL23" s="331" t="s">
        <v>71</v>
      </c>
      <c r="BM23" s="331" t="s">
        <v>71</v>
      </c>
      <c r="BN23" s="56"/>
    </row>
    <row r="24" spans="1:66" ht="47.25">
      <c r="A24" s="56" t="s">
        <v>78</v>
      </c>
      <c r="B24" s="57" t="s">
        <v>79</v>
      </c>
      <c r="C24" s="51" t="s">
        <v>70</v>
      </c>
      <c r="D24" s="331" t="s">
        <v>71</v>
      </c>
      <c r="E24" s="331" t="s">
        <v>71</v>
      </c>
      <c r="F24" s="331" t="s">
        <v>71</v>
      </c>
      <c r="G24" s="331" t="s">
        <v>71</v>
      </c>
      <c r="H24" s="331" t="s">
        <v>71</v>
      </c>
      <c r="I24" s="331" t="s">
        <v>71</v>
      </c>
      <c r="J24" s="331" t="s">
        <v>71</v>
      </c>
      <c r="K24" s="331" t="s">
        <v>71</v>
      </c>
      <c r="L24" s="331" t="s">
        <v>71</v>
      </c>
      <c r="M24" s="331" t="s">
        <v>71</v>
      </c>
      <c r="N24" s="331" t="s">
        <v>71</v>
      </c>
      <c r="O24" s="331" t="s">
        <v>71</v>
      </c>
      <c r="P24" s="331" t="s">
        <v>71</v>
      </c>
      <c r="Q24" s="331" t="s">
        <v>71</v>
      </c>
      <c r="R24" s="331" t="s">
        <v>71</v>
      </c>
      <c r="S24" s="52">
        <f t="shared" si="0"/>
        <v>0</v>
      </c>
      <c r="T24" s="331" t="s">
        <v>71</v>
      </c>
      <c r="U24" s="331" t="s">
        <v>71</v>
      </c>
      <c r="V24" s="331" t="s">
        <v>71</v>
      </c>
      <c r="W24" s="53">
        <f t="shared" si="1"/>
        <v>0</v>
      </c>
      <c r="X24" s="331" t="s">
        <v>71</v>
      </c>
      <c r="Y24" s="52">
        <f t="shared" si="2"/>
        <v>0</v>
      </c>
      <c r="Z24" s="331" t="s">
        <v>71</v>
      </c>
      <c r="AA24" s="331" t="s">
        <v>71</v>
      </c>
      <c r="AB24" s="331" t="s">
        <v>71</v>
      </c>
      <c r="AC24" s="53">
        <f t="shared" si="3"/>
        <v>0</v>
      </c>
      <c r="AD24" s="331" t="s">
        <v>71</v>
      </c>
      <c r="AE24" s="52">
        <f t="shared" si="4"/>
        <v>0</v>
      </c>
      <c r="AF24" s="331" t="s">
        <v>71</v>
      </c>
      <c r="AG24" s="331" t="s">
        <v>71</v>
      </c>
      <c r="AH24" s="331" t="s">
        <v>71</v>
      </c>
      <c r="AI24" s="53">
        <f t="shared" si="5"/>
        <v>0</v>
      </c>
      <c r="AJ24" s="331" t="s">
        <v>71</v>
      </c>
      <c r="AK24" s="52">
        <f t="shared" si="6"/>
        <v>0</v>
      </c>
      <c r="AL24" s="331" t="s">
        <v>71</v>
      </c>
      <c r="AM24" s="331" t="s">
        <v>71</v>
      </c>
      <c r="AN24" s="331" t="s">
        <v>71</v>
      </c>
      <c r="AO24" s="331" t="s">
        <v>71</v>
      </c>
      <c r="AP24" s="331" t="s">
        <v>71</v>
      </c>
      <c r="AQ24" s="52">
        <f t="shared" si="7"/>
        <v>0</v>
      </c>
      <c r="AR24" s="331" t="s">
        <v>71</v>
      </c>
      <c r="AS24" s="331" t="s">
        <v>71</v>
      </c>
      <c r="AT24" s="331" t="s">
        <v>71</v>
      </c>
      <c r="AU24" s="52">
        <f t="shared" si="8"/>
        <v>0</v>
      </c>
      <c r="AV24" s="331" t="s">
        <v>71</v>
      </c>
      <c r="AW24" s="52">
        <f t="shared" si="9"/>
        <v>0</v>
      </c>
      <c r="AX24" s="331" t="s">
        <v>71</v>
      </c>
      <c r="AY24" s="331" t="s">
        <v>71</v>
      </c>
      <c r="AZ24" s="331" t="s">
        <v>71</v>
      </c>
      <c r="BA24" s="331" t="s">
        <v>71</v>
      </c>
      <c r="BB24" s="331" t="s">
        <v>71</v>
      </c>
      <c r="BC24" s="54">
        <f t="shared" si="10"/>
        <v>0</v>
      </c>
      <c r="BD24" s="331" t="s">
        <v>71</v>
      </c>
      <c r="BE24" s="331" t="s">
        <v>71</v>
      </c>
      <c r="BF24" s="331" t="s">
        <v>71</v>
      </c>
      <c r="BG24" s="55" t="s">
        <v>71</v>
      </c>
      <c r="BH24" s="331" t="s">
        <v>71</v>
      </c>
      <c r="BI24" s="54">
        <f t="shared" si="11"/>
        <v>0</v>
      </c>
      <c r="BJ24" s="331" t="s">
        <v>71</v>
      </c>
      <c r="BK24" s="331" t="s">
        <v>71</v>
      </c>
      <c r="BL24" s="331" t="s">
        <v>71</v>
      </c>
      <c r="BM24" s="331" t="s">
        <v>71</v>
      </c>
      <c r="BN24" s="56"/>
    </row>
    <row r="25" spans="1:66" ht="31.5">
      <c r="A25" s="56" t="s">
        <v>80</v>
      </c>
      <c r="B25" s="57" t="s">
        <v>81</v>
      </c>
      <c r="C25" s="51" t="s">
        <v>70</v>
      </c>
      <c r="D25" s="331" t="s">
        <v>71</v>
      </c>
      <c r="E25" s="331" t="s">
        <v>71</v>
      </c>
      <c r="F25" s="331" t="s">
        <v>71</v>
      </c>
      <c r="G25" s="331" t="s">
        <v>71</v>
      </c>
      <c r="H25" s="331" t="s">
        <v>71</v>
      </c>
      <c r="I25" s="331" t="s">
        <v>71</v>
      </c>
      <c r="J25" s="331" t="s">
        <v>71</v>
      </c>
      <c r="K25" s="331" t="s">
        <v>71</v>
      </c>
      <c r="L25" s="331" t="s">
        <v>71</v>
      </c>
      <c r="M25" s="331" t="s">
        <v>71</v>
      </c>
      <c r="N25" s="331" t="s">
        <v>71</v>
      </c>
      <c r="O25" s="331" t="s">
        <v>71</v>
      </c>
      <c r="P25" s="331" t="s">
        <v>71</v>
      </c>
      <c r="Q25" s="331" t="s">
        <v>71</v>
      </c>
      <c r="R25" s="331" t="s">
        <v>71</v>
      </c>
      <c r="S25" s="52">
        <f>S31</f>
        <v>5.5839554978064001</v>
      </c>
      <c r="T25" s="331" t="s">
        <v>71</v>
      </c>
      <c r="U25" s="331" t="s">
        <v>71</v>
      </c>
      <c r="V25" s="331" t="s">
        <v>71</v>
      </c>
      <c r="W25" s="53" t="str">
        <f>W31</f>
        <v>нд</v>
      </c>
      <c r="X25" s="331" t="s">
        <v>71</v>
      </c>
      <c r="Y25" s="52">
        <f>Y31</f>
        <v>7.74</v>
      </c>
      <c r="Z25" s="331" t="s">
        <v>71</v>
      </c>
      <c r="AA25" s="331" t="s">
        <v>71</v>
      </c>
      <c r="AB25" s="331" t="s">
        <v>71</v>
      </c>
      <c r="AC25" s="53" t="str">
        <f>AC31</f>
        <v>нд</v>
      </c>
      <c r="AD25" s="331" t="s">
        <v>71</v>
      </c>
      <c r="AE25" s="52">
        <f>AE31</f>
        <v>12.524000937724747</v>
      </c>
      <c r="AF25" s="331" t="s">
        <v>71</v>
      </c>
      <c r="AG25" s="331" t="s">
        <v>71</v>
      </c>
      <c r="AH25" s="331" t="s">
        <v>71</v>
      </c>
      <c r="AI25" s="53" t="str">
        <f>AI31</f>
        <v>нд</v>
      </c>
      <c r="AJ25" s="331" t="s">
        <v>71</v>
      </c>
      <c r="AK25" s="52">
        <f>AK31</f>
        <v>11.471</v>
      </c>
      <c r="AL25" s="331" t="s">
        <v>71</v>
      </c>
      <c r="AM25" s="331" t="s">
        <v>71</v>
      </c>
      <c r="AN25" s="331" t="s">
        <v>71</v>
      </c>
      <c r="AO25" s="331" t="s">
        <v>71</v>
      </c>
      <c r="AP25" s="331" t="s">
        <v>71</v>
      </c>
      <c r="AQ25" s="52">
        <f>AQ31</f>
        <v>19.273844259636068</v>
      </c>
      <c r="AR25" s="331" t="s">
        <v>71</v>
      </c>
      <c r="AS25" s="331" t="s">
        <v>71</v>
      </c>
      <c r="AT25" s="331" t="s">
        <v>71</v>
      </c>
      <c r="AU25" s="52" t="str">
        <f>AU31</f>
        <v>нд</v>
      </c>
      <c r="AV25" s="331" t="s">
        <v>71</v>
      </c>
      <c r="AW25" s="52">
        <f>AW31</f>
        <v>18.169572326395659</v>
      </c>
      <c r="AX25" s="331" t="s">
        <v>71</v>
      </c>
      <c r="AY25" s="331" t="s">
        <v>71</v>
      </c>
      <c r="AZ25" s="331" t="s">
        <v>71</v>
      </c>
      <c r="BA25" s="331" t="s">
        <v>71</v>
      </c>
      <c r="BB25" s="331" t="s">
        <v>71</v>
      </c>
      <c r="BC25" s="54">
        <f>BC31</f>
        <v>37.381800695167215</v>
      </c>
      <c r="BD25" s="331" t="s">
        <v>71</v>
      </c>
      <c r="BE25" s="331" t="s">
        <v>71</v>
      </c>
      <c r="BF25" s="331" t="s">
        <v>71</v>
      </c>
      <c r="BG25" s="55" t="s">
        <v>71</v>
      </c>
      <c r="BH25" s="331" t="s">
        <v>71</v>
      </c>
      <c r="BI25" s="54">
        <f>BI31</f>
        <v>37.380572326395665</v>
      </c>
      <c r="BJ25" s="331" t="s">
        <v>71</v>
      </c>
      <c r="BK25" s="331" t="s">
        <v>71</v>
      </c>
      <c r="BL25" s="331" t="s">
        <v>71</v>
      </c>
      <c r="BM25" s="331" t="s">
        <v>71</v>
      </c>
      <c r="BN25" s="56"/>
    </row>
    <row r="26" spans="1:66">
      <c r="A26" s="56" t="s">
        <v>82</v>
      </c>
      <c r="B26" s="57" t="s">
        <v>83</v>
      </c>
      <c r="C26" s="51" t="s">
        <v>70</v>
      </c>
      <c r="D26" s="331" t="s">
        <v>71</v>
      </c>
      <c r="E26" s="331" t="s">
        <v>71</v>
      </c>
      <c r="F26" s="331" t="s">
        <v>71</v>
      </c>
      <c r="G26" s="331" t="s">
        <v>71</v>
      </c>
      <c r="H26" s="331" t="s">
        <v>71</v>
      </c>
      <c r="I26" s="331" t="s">
        <v>71</v>
      </c>
      <c r="J26" s="331" t="s">
        <v>71</v>
      </c>
      <c r="K26" s="331" t="s">
        <v>71</v>
      </c>
      <c r="L26" s="331" t="s">
        <v>71</v>
      </c>
      <c r="M26" s="331" t="s">
        <v>71</v>
      </c>
      <c r="N26" s="331" t="s">
        <v>71</v>
      </c>
      <c r="O26" s="331" t="s">
        <v>71</v>
      </c>
      <c r="P26" s="331" t="s">
        <v>71</v>
      </c>
      <c r="Q26" s="331" t="s">
        <v>71</v>
      </c>
      <c r="R26" s="331" t="s">
        <v>71</v>
      </c>
      <c r="S26" s="52">
        <f>S27+S28+S29+S30+S31</f>
        <v>5.5839554978064001</v>
      </c>
      <c r="T26" s="331" t="s">
        <v>71</v>
      </c>
      <c r="U26" s="331" t="s">
        <v>71</v>
      </c>
      <c r="V26" s="331" t="s">
        <v>71</v>
      </c>
      <c r="W26" s="53" t="s">
        <v>71</v>
      </c>
      <c r="X26" s="331" t="s">
        <v>71</v>
      </c>
      <c r="Y26" s="52">
        <f>Y27+Y28+Y29+Y30+Y31</f>
        <v>7.74</v>
      </c>
      <c r="Z26" s="331" t="s">
        <v>71</v>
      </c>
      <c r="AA26" s="331" t="s">
        <v>71</v>
      </c>
      <c r="AB26" s="331" t="s">
        <v>71</v>
      </c>
      <c r="AC26" s="53" t="s">
        <v>71</v>
      </c>
      <c r="AD26" s="331" t="s">
        <v>71</v>
      </c>
      <c r="AE26" s="52">
        <f>AE27+AE28+AE29+AE30+AE31</f>
        <v>12.524000937724747</v>
      </c>
      <c r="AF26" s="331" t="s">
        <v>71</v>
      </c>
      <c r="AG26" s="331" t="s">
        <v>71</v>
      </c>
      <c r="AH26" s="331" t="s">
        <v>71</v>
      </c>
      <c r="AI26" s="58" t="s">
        <v>71</v>
      </c>
      <c r="AJ26" s="331" t="s">
        <v>71</v>
      </c>
      <c r="AK26" s="52">
        <f>AK27+AK28+AK29+AK30+AK31</f>
        <v>11.471</v>
      </c>
      <c r="AL26" s="331" t="s">
        <v>71</v>
      </c>
      <c r="AM26" s="331" t="s">
        <v>71</v>
      </c>
      <c r="AN26" s="331" t="s">
        <v>71</v>
      </c>
      <c r="AO26" s="331" t="s">
        <v>71</v>
      </c>
      <c r="AP26" s="331" t="s">
        <v>71</v>
      </c>
      <c r="AQ26" s="52">
        <f>AQ27+AQ28+AQ29+AQ30+AQ31</f>
        <v>19.273844259636068</v>
      </c>
      <c r="AR26" s="331" t="s">
        <v>71</v>
      </c>
      <c r="AS26" s="331" t="s">
        <v>71</v>
      </c>
      <c r="AT26" s="331" t="s">
        <v>71</v>
      </c>
      <c r="AU26" s="331" t="s">
        <v>71</v>
      </c>
      <c r="AV26" s="331" t="s">
        <v>71</v>
      </c>
      <c r="AW26" s="52">
        <f>AW27+AW28+AW29+AW30+AW31</f>
        <v>18.169572326395659</v>
      </c>
      <c r="AX26" s="331" t="s">
        <v>71</v>
      </c>
      <c r="AY26" s="331" t="s">
        <v>71</v>
      </c>
      <c r="AZ26" s="331" t="s">
        <v>71</v>
      </c>
      <c r="BA26" s="331" t="s">
        <v>71</v>
      </c>
      <c r="BB26" s="331" t="s">
        <v>71</v>
      </c>
      <c r="BC26" s="54">
        <f>BC27+BC28+BC29+BC30+BC31</f>
        <v>37.381800695167215</v>
      </c>
      <c r="BD26" s="331" t="s">
        <v>71</v>
      </c>
      <c r="BE26" s="331" t="s">
        <v>71</v>
      </c>
      <c r="BF26" s="331" t="s">
        <v>71</v>
      </c>
      <c r="BG26" s="55" t="s">
        <v>71</v>
      </c>
      <c r="BH26" s="331" t="s">
        <v>71</v>
      </c>
      <c r="BI26" s="54">
        <f>BI27+BI28+BI29+BI30+BI31</f>
        <v>37.380572326395665</v>
      </c>
      <c r="BJ26" s="331" t="s">
        <v>71</v>
      </c>
      <c r="BK26" s="331" t="s">
        <v>71</v>
      </c>
      <c r="BL26" s="331" t="s">
        <v>71</v>
      </c>
      <c r="BM26" s="331" t="s">
        <v>71</v>
      </c>
      <c r="BN26" s="56"/>
    </row>
    <row r="27" spans="1:66">
      <c r="A27" s="56" t="s">
        <v>84</v>
      </c>
      <c r="B27" s="57" t="s">
        <v>73</v>
      </c>
      <c r="C27" s="51" t="s">
        <v>70</v>
      </c>
      <c r="D27" s="331" t="s">
        <v>71</v>
      </c>
      <c r="E27" s="331" t="s">
        <v>71</v>
      </c>
      <c r="F27" s="331" t="s">
        <v>71</v>
      </c>
      <c r="G27" s="331" t="s">
        <v>71</v>
      </c>
      <c r="H27" s="331" t="s">
        <v>71</v>
      </c>
      <c r="I27" s="331" t="s">
        <v>71</v>
      </c>
      <c r="J27" s="331" t="s">
        <v>71</v>
      </c>
      <c r="K27" s="331" t="s">
        <v>71</v>
      </c>
      <c r="L27" s="331" t="s">
        <v>71</v>
      </c>
      <c r="M27" s="331" t="s">
        <v>71</v>
      </c>
      <c r="N27" s="331" t="s">
        <v>71</v>
      </c>
      <c r="O27" s="331" t="s">
        <v>71</v>
      </c>
      <c r="P27" s="331" t="s">
        <v>71</v>
      </c>
      <c r="Q27" s="331" t="s">
        <v>71</v>
      </c>
      <c r="R27" s="331" t="s">
        <v>71</v>
      </c>
      <c r="S27" s="59">
        <v>0</v>
      </c>
      <c r="T27" s="331" t="s">
        <v>71</v>
      </c>
      <c r="U27" s="331" t="s">
        <v>71</v>
      </c>
      <c r="V27" s="331" t="s">
        <v>71</v>
      </c>
      <c r="W27" s="59">
        <v>0</v>
      </c>
      <c r="X27" s="331" t="s">
        <v>71</v>
      </c>
      <c r="Y27" s="59">
        <v>0</v>
      </c>
      <c r="Z27" s="331" t="s">
        <v>71</v>
      </c>
      <c r="AA27" s="331" t="s">
        <v>71</v>
      </c>
      <c r="AB27" s="331" t="s">
        <v>71</v>
      </c>
      <c r="AC27" s="59">
        <v>0</v>
      </c>
      <c r="AD27" s="331" t="s">
        <v>71</v>
      </c>
      <c r="AE27" s="331">
        <v>0</v>
      </c>
      <c r="AF27" s="331" t="s">
        <v>71</v>
      </c>
      <c r="AG27" s="331" t="s">
        <v>71</v>
      </c>
      <c r="AH27" s="331" t="s">
        <v>71</v>
      </c>
      <c r="AI27" s="58">
        <v>0</v>
      </c>
      <c r="AJ27" s="331" t="s">
        <v>71</v>
      </c>
      <c r="AK27" s="59">
        <v>0</v>
      </c>
      <c r="AL27" s="331" t="s">
        <v>71</v>
      </c>
      <c r="AM27" s="331" t="s">
        <v>71</v>
      </c>
      <c r="AN27" s="331" t="s">
        <v>71</v>
      </c>
      <c r="AO27" s="331" t="s">
        <v>71</v>
      </c>
      <c r="AP27" s="331" t="s">
        <v>71</v>
      </c>
      <c r="AQ27" s="331">
        <v>0</v>
      </c>
      <c r="AR27" s="331" t="s">
        <v>71</v>
      </c>
      <c r="AS27" s="331" t="s">
        <v>71</v>
      </c>
      <c r="AT27" s="331" t="s">
        <v>71</v>
      </c>
      <c r="AU27" s="331">
        <v>0</v>
      </c>
      <c r="AV27" s="331" t="s">
        <v>71</v>
      </c>
      <c r="AW27" s="59">
        <v>0</v>
      </c>
      <c r="AX27" s="331" t="s">
        <v>71</v>
      </c>
      <c r="AY27" s="331" t="s">
        <v>71</v>
      </c>
      <c r="AZ27" s="331" t="s">
        <v>71</v>
      </c>
      <c r="BA27" s="331" t="s">
        <v>71</v>
      </c>
      <c r="BB27" s="331" t="s">
        <v>71</v>
      </c>
      <c r="BC27" s="55">
        <v>0</v>
      </c>
      <c r="BD27" s="331" t="s">
        <v>71</v>
      </c>
      <c r="BE27" s="331" t="s">
        <v>71</v>
      </c>
      <c r="BF27" s="331" t="s">
        <v>71</v>
      </c>
      <c r="BG27" s="55" t="s">
        <v>71</v>
      </c>
      <c r="BH27" s="331" t="s">
        <v>71</v>
      </c>
      <c r="BI27" s="55">
        <v>0</v>
      </c>
      <c r="BJ27" s="331" t="s">
        <v>71</v>
      </c>
      <c r="BK27" s="331" t="s">
        <v>71</v>
      </c>
      <c r="BL27" s="331" t="s">
        <v>71</v>
      </c>
      <c r="BM27" s="331" t="s">
        <v>71</v>
      </c>
      <c r="BN27" s="56"/>
    </row>
    <row r="28" spans="1:66" ht="47.25">
      <c r="A28" s="56" t="s">
        <v>85</v>
      </c>
      <c r="B28" s="57" t="s">
        <v>75</v>
      </c>
      <c r="C28" s="51" t="s">
        <v>70</v>
      </c>
      <c r="D28" s="331" t="s">
        <v>71</v>
      </c>
      <c r="E28" s="331" t="s">
        <v>71</v>
      </c>
      <c r="F28" s="331" t="s">
        <v>71</v>
      </c>
      <c r="G28" s="331" t="s">
        <v>71</v>
      </c>
      <c r="H28" s="331" t="s">
        <v>71</v>
      </c>
      <c r="I28" s="331" t="s">
        <v>71</v>
      </c>
      <c r="J28" s="331" t="s">
        <v>71</v>
      </c>
      <c r="K28" s="331" t="s">
        <v>71</v>
      </c>
      <c r="L28" s="331" t="s">
        <v>71</v>
      </c>
      <c r="M28" s="331" t="s">
        <v>71</v>
      </c>
      <c r="N28" s="331" t="s">
        <v>71</v>
      </c>
      <c r="O28" s="331" t="s">
        <v>71</v>
      </c>
      <c r="P28" s="331" t="s">
        <v>71</v>
      </c>
      <c r="Q28" s="331" t="s">
        <v>71</v>
      </c>
      <c r="R28" s="331" t="s">
        <v>71</v>
      </c>
      <c r="S28" s="59">
        <v>0</v>
      </c>
      <c r="T28" s="331" t="s">
        <v>71</v>
      </c>
      <c r="U28" s="331" t="s">
        <v>71</v>
      </c>
      <c r="V28" s="331" t="s">
        <v>71</v>
      </c>
      <c r="W28" s="59">
        <v>0</v>
      </c>
      <c r="X28" s="331" t="s">
        <v>71</v>
      </c>
      <c r="Y28" s="59">
        <v>0</v>
      </c>
      <c r="Z28" s="331" t="s">
        <v>71</v>
      </c>
      <c r="AA28" s="331" t="s">
        <v>71</v>
      </c>
      <c r="AB28" s="331" t="s">
        <v>71</v>
      </c>
      <c r="AC28" s="59">
        <v>0</v>
      </c>
      <c r="AD28" s="331" t="s">
        <v>71</v>
      </c>
      <c r="AE28" s="331">
        <v>0</v>
      </c>
      <c r="AF28" s="331" t="s">
        <v>71</v>
      </c>
      <c r="AG28" s="331" t="s">
        <v>71</v>
      </c>
      <c r="AH28" s="331" t="s">
        <v>71</v>
      </c>
      <c r="AI28" s="58">
        <v>0</v>
      </c>
      <c r="AJ28" s="331" t="s">
        <v>71</v>
      </c>
      <c r="AK28" s="59">
        <v>0</v>
      </c>
      <c r="AL28" s="331" t="s">
        <v>71</v>
      </c>
      <c r="AM28" s="331" t="s">
        <v>71</v>
      </c>
      <c r="AN28" s="331" t="s">
        <v>71</v>
      </c>
      <c r="AO28" s="331" t="s">
        <v>71</v>
      </c>
      <c r="AP28" s="331" t="s">
        <v>71</v>
      </c>
      <c r="AQ28" s="331">
        <v>0</v>
      </c>
      <c r="AR28" s="331" t="s">
        <v>71</v>
      </c>
      <c r="AS28" s="331" t="s">
        <v>71</v>
      </c>
      <c r="AT28" s="331" t="s">
        <v>71</v>
      </c>
      <c r="AU28" s="331">
        <v>0</v>
      </c>
      <c r="AV28" s="331" t="s">
        <v>71</v>
      </c>
      <c r="AW28" s="59">
        <v>0</v>
      </c>
      <c r="AX28" s="331" t="s">
        <v>71</v>
      </c>
      <c r="AY28" s="331" t="s">
        <v>71</v>
      </c>
      <c r="AZ28" s="331" t="s">
        <v>71</v>
      </c>
      <c r="BA28" s="331" t="s">
        <v>71</v>
      </c>
      <c r="BB28" s="331" t="s">
        <v>71</v>
      </c>
      <c r="BC28" s="55">
        <v>0</v>
      </c>
      <c r="BD28" s="331" t="s">
        <v>71</v>
      </c>
      <c r="BE28" s="331" t="s">
        <v>71</v>
      </c>
      <c r="BF28" s="331" t="s">
        <v>71</v>
      </c>
      <c r="BG28" s="55" t="s">
        <v>71</v>
      </c>
      <c r="BH28" s="331" t="s">
        <v>71</v>
      </c>
      <c r="BI28" s="55">
        <v>0</v>
      </c>
      <c r="BJ28" s="331" t="s">
        <v>71</v>
      </c>
      <c r="BK28" s="331" t="s">
        <v>71</v>
      </c>
      <c r="BL28" s="331" t="s">
        <v>71</v>
      </c>
      <c r="BM28" s="331" t="s">
        <v>71</v>
      </c>
      <c r="BN28" s="56"/>
    </row>
    <row r="29" spans="1:66" ht="31.5">
      <c r="A29" s="56" t="s">
        <v>86</v>
      </c>
      <c r="B29" s="57" t="s">
        <v>77</v>
      </c>
      <c r="C29" s="51" t="s">
        <v>70</v>
      </c>
      <c r="D29" s="331" t="s">
        <v>71</v>
      </c>
      <c r="E29" s="331" t="s">
        <v>71</v>
      </c>
      <c r="F29" s="331" t="s">
        <v>71</v>
      </c>
      <c r="G29" s="331" t="s">
        <v>71</v>
      </c>
      <c r="H29" s="331" t="s">
        <v>71</v>
      </c>
      <c r="I29" s="331" t="s">
        <v>71</v>
      </c>
      <c r="J29" s="331" t="s">
        <v>71</v>
      </c>
      <c r="K29" s="331" t="s">
        <v>71</v>
      </c>
      <c r="L29" s="331" t="s">
        <v>71</v>
      </c>
      <c r="M29" s="331" t="s">
        <v>71</v>
      </c>
      <c r="N29" s="331" t="s">
        <v>71</v>
      </c>
      <c r="O29" s="331" t="s">
        <v>71</v>
      </c>
      <c r="P29" s="331" t="s">
        <v>71</v>
      </c>
      <c r="Q29" s="331" t="s">
        <v>71</v>
      </c>
      <c r="R29" s="331" t="s">
        <v>71</v>
      </c>
      <c r="S29" s="59">
        <v>0</v>
      </c>
      <c r="T29" s="331" t="s">
        <v>71</v>
      </c>
      <c r="U29" s="331" t="s">
        <v>71</v>
      </c>
      <c r="V29" s="331" t="s">
        <v>71</v>
      </c>
      <c r="W29" s="59">
        <v>0</v>
      </c>
      <c r="X29" s="331" t="s">
        <v>71</v>
      </c>
      <c r="Y29" s="59">
        <v>0</v>
      </c>
      <c r="Z29" s="331" t="s">
        <v>71</v>
      </c>
      <c r="AA29" s="331" t="s">
        <v>71</v>
      </c>
      <c r="AB29" s="331" t="s">
        <v>71</v>
      </c>
      <c r="AC29" s="59">
        <v>0</v>
      </c>
      <c r="AD29" s="331" t="s">
        <v>71</v>
      </c>
      <c r="AE29" s="331">
        <v>0</v>
      </c>
      <c r="AF29" s="331" t="s">
        <v>71</v>
      </c>
      <c r="AG29" s="331" t="s">
        <v>71</v>
      </c>
      <c r="AH29" s="331" t="s">
        <v>71</v>
      </c>
      <c r="AI29" s="58">
        <v>0</v>
      </c>
      <c r="AJ29" s="331" t="s">
        <v>71</v>
      </c>
      <c r="AK29" s="59">
        <v>0</v>
      </c>
      <c r="AL29" s="331" t="s">
        <v>71</v>
      </c>
      <c r="AM29" s="331" t="s">
        <v>71</v>
      </c>
      <c r="AN29" s="331" t="s">
        <v>71</v>
      </c>
      <c r="AO29" s="331" t="s">
        <v>71</v>
      </c>
      <c r="AP29" s="331" t="s">
        <v>71</v>
      </c>
      <c r="AQ29" s="331">
        <v>0</v>
      </c>
      <c r="AR29" s="331" t="s">
        <v>71</v>
      </c>
      <c r="AS29" s="331" t="s">
        <v>71</v>
      </c>
      <c r="AT29" s="331" t="s">
        <v>71</v>
      </c>
      <c r="AU29" s="331">
        <v>0</v>
      </c>
      <c r="AV29" s="331" t="s">
        <v>71</v>
      </c>
      <c r="AW29" s="59">
        <v>0</v>
      </c>
      <c r="AX29" s="331" t="s">
        <v>71</v>
      </c>
      <c r="AY29" s="331" t="s">
        <v>71</v>
      </c>
      <c r="AZ29" s="331" t="s">
        <v>71</v>
      </c>
      <c r="BA29" s="331" t="s">
        <v>71</v>
      </c>
      <c r="BB29" s="331" t="s">
        <v>71</v>
      </c>
      <c r="BC29" s="55">
        <v>0</v>
      </c>
      <c r="BD29" s="331" t="s">
        <v>71</v>
      </c>
      <c r="BE29" s="331" t="s">
        <v>71</v>
      </c>
      <c r="BF29" s="331" t="s">
        <v>71</v>
      </c>
      <c r="BG29" s="55" t="s">
        <v>71</v>
      </c>
      <c r="BH29" s="331" t="s">
        <v>71</v>
      </c>
      <c r="BI29" s="55">
        <v>0</v>
      </c>
      <c r="BJ29" s="331" t="s">
        <v>71</v>
      </c>
      <c r="BK29" s="331" t="s">
        <v>71</v>
      </c>
      <c r="BL29" s="331" t="s">
        <v>71</v>
      </c>
      <c r="BM29" s="331" t="s">
        <v>71</v>
      </c>
      <c r="BN29" s="56"/>
    </row>
    <row r="30" spans="1:66" ht="47.25">
      <c r="A30" s="56" t="s">
        <v>87</v>
      </c>
      <c r="B30" s="57" t="s">
        <v>79</v>
      </c>
      <c r="C30" s="51" t="s">
        <v>70</v>
      </c>
      <c r="D30" s="331" t="s">
        <v>71</v>
      </c>
      <c r="E30" s="331" t="s">
        <v>71</v>
      </c>
      <c r="F30" s="331" t="s">
        <v>71</v>
      </c>
      <c r="G30" s="331" t="s">
        <v>71</v>
      </c>
      <c r="H30" s="331" t="s">
        <v>71</v>
      </c>
      <c r="I30" s="331" t="s">
        <v>71</v>
      </c>
      <c r="J30" s="331" t="s">
        <v>71</v>
      </c>
      <c r="K30" s="331" t="s">
        <v>71</v>
      </c>
      <c r="L30" s="331" t="s">
        <v>71</v>
      </c>
      <c r="M30" s="331" t="s">
        <v>71</v>
      </c>
      <c r="N30" s="331" t="s">
        <v>71</v>
      </c>
      <c r="O30" s="331" t="s">
        <v>71</v>
      </c>
      <c r="P30" s="331" t="s">
        <v>71</v>
      </c>
      <c r="Q30" s="331" t="s">
        <v>71</v>
      </c>
      <c r="R30" s="331" t="s">
        <v>71</v>
      </c>
      <c r="S30" s="59">
        <v>0</v>
      </c>
      <c r="T30" s="331" t="s">
        <v>71</v>
      </c>
      <c r="U30" s="331" t="s">
        <v>71</v>
      </c>
      <c r="V30" s="331" t="s">
        <v>71</v>
      </c>
      <c r="W30" s="59">
        <v>0</v>
      </c>
      <c r="X30" s="331" t="s">
        <v>71</v>
      </c>
      <c r="Y30" s="59">
        <v>0</v>
      </c>
      <c r="Z30" s="331" t="s">
        <v>71</v>
      </c>
      <c r="AA30" s="331" t="s">
        <v>71</v>
      </c>
      <c r="AB30" s="331" t="s">
        <v>71</v>
      </c>
      <c r="AC30" s="59">
        <v>0</v>
      </c>
      <c r="AD30" s="331" t="s">
        <v>71</v>
      </c>
      <c r="AE30" s="331">
        <v>0</v>
      </c>
      <c r="AF30" s="331" t="s">
        <v>71</v>
      </c>
      <c r="AG30" s="331" t="s">
        <v>71</v>
      </c>
      <c r="AH30" s="331" t="s">
        <v>71</v>
      </c>
      <c r="AI30" s="58">
        <v>0</v>
      </c>
      <c r="AJ30" s="331" t="s">
        <v>71</v>
      </c>
      <c r="AK30" s="59">
        <v>0</v>
      </c>
      <c r="AL30" s="331" t="s">
        <v>71</v>
      </c>
      <c r="AM30" s="331" t="s">
        <v>71</v>
      </c>
      <c r="AN30" s="331" t="s">
        <v>71</v>
      </c>
      <c r="AO30" s="331" t="s">
        <v>71</v>
      </c>
      <c r="AP30" s="331" t="s">
        <v>71</v>
      </c>
      <c r="AQ30" s="331">
        <v>0</v>
      </c>
      <c r="AR30" s="331" t="s">
        <v>71</v>
      </c>
      <c r="AS30" s="331" t="s">
        <v>71</v>
      </c>
      <c r="AT30" s="331" t="s">
        <v>71</v>
      </c>
      <c r="AU30" s="331">
        <v>0</v>
      </c>
      <c r="AV30" s="331" t="s">
        <v>71</v>
      </c>
      <c r="AW30" s="59">
        <v>0</v>
      </c>
      <c r="AX30" s="331" t="s">
        <v>71</v>
      </c>
      <c r="AY30" s="331" t="s">
        <v>71</v>
      </c>
      <c r="AZ30" s="331" t="s">
        <v>71</v>
      </c>
      <c r="BA30" s="331" t="s">
        <v>71</v>
      </c>
      <c r="BB30" s="331" t="s">
        <v>71</v>
      </c>
      <c r="BC30" s="55">
        <v>0</v>
      </c>
      <c r="BD30" s="331" t="s">
        <v>71</v>
      </c>
      <c r="BE30" s="331" t="s">
        <v>71</v>
      </c>
      <c r="BF30" s="331" t="s">
        <v>71</v>
      </c>
      <c r="BG30" s="55" t="s">
        <v>71</v>
      </c>
      <c r="BH30" s="331" t="s">
        <v>71</v>
      </c>
      <c r="BI30" s="55">
        <v>0</v>
      </c>
      <c r="BJ30" s="331" t="s">
        <v>71</v>
      </c>
      <c r="BK30" s="331" t="s">
        <v>71</v>
      </c>
      <c r="BL30" s="331" t="s">
        <v>71</v>
      </c>
      <c r="BM30" s="331" t="s">
        <v>71</v>
      </c>
      <c r="BN30" s="56"/>
    </row>
    <row r="31" spans="1:66" ht="31.5">
      <c r="A31" s="56" t="s">
        <v>88</v>
      </c>
      <c r="B31" s="57" t="s">
        <v>81</v>
      </c>
      <c r="C31" s="51" t="s">
        <v>70</v>
      </c>
      <c r="D31" s="331" t="s">
        <v>71</v>
      </c>
      <c r="E31" s="331" t="s">
        <v>71</v>
      </c>
      <c r="F31" s="331" t="s">
        <v>71</v>
      </c>
      <c r="G31" s="331" t="s">
        <v>71</v>
      </c>
      <c r="H31" s="331" t="s">
        <v>71</v>
      </c>
      <c r="I31" s="331" t="s">
        <v>71</v>
      </c>
      <c r="J31" s="331" t="s">
        <v>71</v>
      </c>
      <c r="K31" s="331" t="s">
        <v>71</v>
      </c>
      <c r="L31" s="331" t="s">
        <v>71</v>
      </c>
      <c r="M31" s="331" t="s">
        <v>71</v>
      </c>
      <c r="N31" s="331" t="s">
        <v>71</v>
      </c>
      <c r="O31" s="331" t="s">
        <v>71</v>
      </c>
      <c r="P31" s="331" t="s">
        <v>71</v>
      </c>
      <c r="Q31" s="331" t="s">
        <v>71</v>
      </c>
      <c r="R31" s="331" t="s">
        <v>71</v>
      </c>
      <c r="S31" s="19">
        <f>SUM(S32:S34)</f>
        <v>5.5839554978064001</v>
      </c>
      <c r="T31" s="331" t="s">
        <v>71</v>
      </c>
      <c r="U31" s="331" t="s">
        <v>71</v>
      </c>
      <c r="V31" s="331" t="s">
        <v>71</v>
      </c>
      <c r="W31" s="331" t="s">
        <v>71</v>
      </c>
      <c r="X31" s="331" t="s">
        <v>71</v>
      </c>
      <c r="Y31" s="481">
        <f>SUM(Y32:Y34)</f>
        <v>7.74</v>
      </c>
      <c r="Z31" s="331" t="s">
        <v>71</v>
      </c>
      <c r="AA31" s="331" t="s">
        <v>71</v>
      </c>
      <c r="AB31" s="331" t="s">
        <v>71</v>
      </c>
      <c r="AC31" s="331" t="s">
        <v>71</v>
      </c>
      <c r="AD31" s="331" t="s">
        <v>71</v>
      </c>
      <c r="AE31" s="19">
        <f>SUM(AE32:AE34)</f>
        <v>12.524000937724747</v>
      </c>
      <c r="AF31" s="331" t="s">
        <v>71</v>
      </c>
      <c r="AG31" s="331" t="s">
        <v>71</v>
      </c>
      <c r="AH31" s="331" t="s">
        <v>71</v>
      </c>
      <c r="AI31" s="331" t="s">
        <v>71</v>
      </c>
      <c r="AJ31" s="331" t="s">
        <v>71</v>
      </c>
      <c r="AK31" s="481">
        <f>SUM(AK32:AK34)</f>
        <v>11.471</v>
      </c>
      <c r="AL31" s="331" t="s">
        <v>71</v>
      </c>
      <c r="AM31" s="331" t="s">
        <v>71</v>
      </c>
      <c r="AN31" s="331" t="s">
        <v>71</v>
      </c>
      <c r="AO31" s="331" t="s">
        <v>71</v>
      </c>
      <c r="AP31" s="331" t="s">
        <v>71</v>
      </c>
      <c r="AQ31" s="19">
        <f>SUM(AQ32:AQ34)</f>
        <v>19.273844259636068</v>
      </c>
      <c r="AR31" s="331" t="s">
        <v>71</v>
      </c>
      <c r="AS31" s="331" t="s">
        <v>71</v>
      </c>
      <c r="AT31" s="331" t="s">
        <v>71</v>
      </c>
      <c r="AU31" s="331" t="s">
        <v>71</v>
      </c>
      <c r="AV31" s="331" t="s">
        <v>71</v>
      </c>
      <c r="AW31" s="481">
        <f>SUM(AW32:AW34)</f>
        <v>18.169572326395659</v>
      </c>
      <c r="AX31" s="331" t="s">
        <v>71</v>
      </c>
      <c r="AY31" s="331" t="s">
        <v>71</v>
      </c>
      <c r="AZ31" s="331" t="s">
        <v>71</v>
      </c>
      <c r="BA31" s="331" t="s">
        <v>71</v>
      </c>
      <c r="BB31" s="331" t="s">
        <v>71</v>
      </c>
      <c r="BC31" s="60">
        <f>SUM(BC32:BC34)</f>
        <v>37.381800695167215</v>
      </c>
      <c r="BD31" s="331" t="s">
        <v>71</v>
      </c>
      <c r="BE31" s="331" t="s">
        <v>71</v>
      </c>
      <c r="BF31" s="331" t="s">
        <v>71</v>
      </c>
      <c r="BG31" s="55" t="s">
        <v>71</v>
      </c>
      <c r="BH31" s="331" t="s">
        <v>71</v>
      </c>
      <c r="BI31" s="60">
        <f>SUM(BI32:BI34)</f>
        <v>37.380572326395665</v>
      </c>
      <c r="BJ31" s="331" t="s">
        <v>71</v>
      </c>
      <c r="BK31" s="331" t="s">
        <v>71</v>
      </c>
      <c r="BL31" s="331" t="s">
        <v>71</v>
      </c>
      <c r="BM31" s="331" t="s">
        <v>71</v>
      </c>
      <c r="BN31" s="56"/>
    </row>
    <row r="32" spans="1:66" ht="47.25">
      <c r="A32" s="56" t="s">
        <v>89</v>
      </c>
      <c r="B32" s="57" t="s">
        <v>90</v>
      </c>
      <c r="C32" s="51" t="s">
        <v>91</v>
      </c>
      <c r="D32" s="331" t="s">
        <v>71</v>
      </c>
      <c r="E32" s="331" t="s">
        <v>71</v>
      </c>
      <c r="F32" s="331" t="s">
        <v>71</v>
      </c>
      <c r="G32" s="331" t="s">
        <v>71</v>
      </c>
      <c r="H32" s="331" t="s">
        <v>71</v>
      </c>
      <c r="I32" s="331" t="s">
        <v>71</v>
      </c>
      <c r="J32" s="331" t="s">
        <v>71</v>
      </c>
      <c r="K32" s="331" t="s">
        <v>71</v>
      </c>
      <c r="L32" s="331" t="s">
        <v>71</v>
      </c>
      <c r="M32" s="331" t="s">
        <v>71</v>
      </c>
      <c r="N32" s="331" t="s">
        <v>71</v>
      </c>
      <c r="O32" s="331" t="s">
        <v>71</v>
      </c>
      <c r="P32" s="331" t="s">
        <v>71</v>
      </c>
      <c r="Q32" s="331" t="s">
        <v>71</v>
      </c>
      <c r="R32" s="331" t="s">
        <v>71</v>
      </c>
      <c r="S32" s="19">
        <f>5583955.4978064/1000000</f>
        <v>5.5839554978064001</v>
      </c>
      <c r="T32" s="331" t="s">
        <v>71</v>
      </c>
      <c r="U32" s="331" t="s">
        <v>71</v>
      </c>
      <c r="V32" s="331" t="s">
        <v>71</v>
      </c>
      <c r="W32" s="58">
        <v>564</v>
      </c>
      <c r="X32" s="331" t="s">
        <v>71</v>
      </c>
      <c r="Y32" s="331">
        <v>5.58</v>
      </c>
      <c r="Z32" s="331" t="s">
        <v>71</v>
      </c>
      <c r="AA32" s="331" t="s">
        <v>71</v>
      </c>
      <c r="AB32" s="331" t="s">
        <v>71</v>
      </c>
      <c r="AC32" s="331">
        <v>564</v>
      </c>
      <c r="AD32" s="331" t="s">
        <v>71</v>
      </c>
      <c r="AE32" s="52">
        <v>0</v>
      </c>
      <c r="AF32" s="331" t="s">
        <v>71</v>
      </c>
      <c r="AG32" s="331" t="s">
        <v>71</v>
      </c>
      <c r="AH32" s="331" t="s">
        <v>71</v>
      </c>
      <c r="AI32" s="53">
        <v>0</v>
      </c>
      <c r="AJ32" s="331" t="s">
        <v>71</v>
      </c>
      <c r="AK32" s="331">
        <v>0</v>
      </c>
      <c r="AL32" s="331" t="s">
        <v>71</v>
      </c>
      <c r="AM32" s="331" t="s">
        <v>71</v>
      </c>
      <c r="AN32" s="331" t="s">
        <v>71</v>
      </c>
      <c r="AO32" s="331" t="s">
        <v>71</v>
      </c>
      <c r="AP32" s="331" t="s">
        <v>71</v>
      </c>
      <c r="AQ32" s="59">
        <v>0</v>
      </c>
      <c r="AR32" s="331" t="s">
        <v>71</v>
      </c>
      <c r="AS32" s="331" t="s">
        <v>71</v>
      </c>
      <c r="AT32" s="331" t="s">
        <v>71</v>
      </c>
      <c r="AU32" s="59">
        <v>0</v>
      </c>
      <c r="AV32" s="331" t="s">
        <v>71</v>
      </c>
      <c r="AW32" s="331">
        <v>0</v>
      </c>
      <c r="AX32" s="331" t="s">
        <v>71</v>
      </c>
      <c r="AY32" s="331" t="s">
        <v>71</v>
      </c>
      <c r="AZ32" s="331" t="s">
        <v>71</v>
      </c>
      <c r="BA32" s="331" t="s">
        <v>71</v>
      </c>
      <c r="BB32" s="331" t="s">
        <v>71</v>
      </c>
      <c r="BC32" s="60">
        <f t="shared" ref="BC32:BC34" si="12">S32+AE32+AQ32</f>
        <v>5.5839554978064001</v>
      </c>
      <c r="BD32" s="331" t="s">
        <v>71</v>
      </c>
      <c r="BE32" s="331" t="s">
        <v>71</v>
      </c>
      <c r="BF32" s="331" t="s">
        <v>71</v>
      </c>
      <c r="BG32" s="61">
        <f t="shared" ref="BG32:BG34" si="13">W32+AI32+AU32</f>
        <v>564</v>
      </c>
      <c r="BH32" s="331" t="s">
        <v>71</v>
      </c>
      <c r="BI32" s="60">
        <f t="shared" ref="BI32:BI34" si="14">Y32+AK32+AW32</f>
        <v>5.58</v>
      </c>
      <c r="BJ32" s="331" t="s">
        <v>71</v>
      </c>
      <c r="BK32" s="331" t="s">
        <v>71</v>
      </c>
      <c r="BL32" s="331" t="s">
        <v>71</v>
      </c>
      <c r="BM32" s="331">
        <f>AC32</f>
        <v>564</v>
      </c>
      <c r="BN32" s="56"/>
    </row>
    <row r="33" spans="1:66" ht="63">
      <c r="A33" s="56" t="s">
        <v>92</v>
      </c>
      <c r="B33" s="57" t="s">
        <v>93</v>
      </c>
      <c r="C33" s="51" t="s">
        <v>94</v>
      </c>
      <c r="D33" s="331" t="s">
        <v>71</v>
      </c>
      <c r="E33" s="331" t="s">
        <v>71</v>
      </c>
      <c r="F33" s="331" t="s">
        <v>71</v>
      </c>
      <c r="G33" s="331" t="s">
        <v>71</v>
      </c>
      <c r="H33" s="331" t="s">
        <v>71</v>
      </c>
      <c r="I33" s="331" t="s">
        <v>71</v>
      </c>
      <c r="J33" s="331" t="s">
        <v>71</v>
      </c>
      <c r="K33" s="331" t="s">
        <v>71</v>
      </c>
      <c r="L33" s="331" t="s">
        <v>71</v>
      </c>
      <c r="M33" s="331" t="s">
        <v>71</v>
      </c>
      <c r="N33" s="331" t="s">
        <v>71</v>
      </c>
      <c r="O33" s="331" t="s">
        <v>71</v>
      </c>
      <c r="P33" s="331" t="s">
        <v>71</v>
      </c>
      <c r="Q33" s="331" t="s">
        <v>71</v>
      </c>
      <c r="R33" s="331" t="s">
        <v>71</v>
      </c>
      <c r="S33" s="28">
        <v>0</v>
      </c>
      <c r="T33" s="331" t="s">
        <v>71</v>
      </c>
      <c r="U33" s="331" t="s">
        <v>71</v>
      </c>
      <c r="V33" s="331" t="s">
        <v>71</v>
      </c>
      <c r="W33" s="28">
        <v>0</v>
      </c>
      <c r="X33" s="331" t="s">
        <v>71</v>
      </c>
      <c r="Y33" s="491">
        <v>2.16</v>
      </c>
      <c r="Z33" s="331" t="s">
        <v>71</v>
      </c>
      <c r="AA33" s="331" t="s">
        <v>71</v>
      </c>
      <c r="AB33" s="331" t="s">
        <v>71</v>
      </c>
      <c r="AC33" s="482">
        <v>4</v>
      </c>
      <c r="AD33" s="331" t="s">
        <v>71</v>
      </c>
      <c r="AE33" s="52">
        <v>3.6363749936271192</v>
      </c>
      <c r="AF33" s="331" t="s">
        <v>71</v>
      </c>
      <c r="AG33" s="331" t="s">
        <v>71</v>
      </c>
      <c r="AH33" s="331" t="s">
        <v>71</v>
      </c>
      <c r="AI33" s="53">
        <v>6</v>
      </c>
      <c r="AJ33" s="331" t="s">
        <v>71</v>
      </c>
      <c r="AK33" s="482">
        <v>2.581</v>
      </c>
      <c r="AL33" s="331" t="s">
        <v>71</v>
      </c>
      <c r="AM33" s="331" t="s">
        <v>71</v>
      </c>
      <c r="AN33" s="331" t="s">
        <v>71</v>
      </c>
      <c r="AO33" s="482">
        <v>4</v>
      </c>
      <c r="AP33" s="331" t="s">
        <v>71</v>
      </c>
      <c r="AQ33" s="59">
        <v>18.554271933240408</v>
      </c>
      <c r="AR33" s="331" t="s">
        <v>71</v>
      </c>
      <c r="AS33" s="331" t="s">
        <v>71</v>
      </c>
      <c r="AT33" s="331" t="s">
        <v>71</v>
      </c>
      <c r="AU33" s="59">
        <v>26</v>
      </c>
      <c r="AV33" s="331" t="s">
        <v>71</v>
      </c>
      <c r="AW33" s="482">
        <v>17.45</v>
      </c>
      <c r="AX33" s="331" t="s">
        <v>71</v>
      </c>
      <c r="AY33" s="331" t="s">
        <v>71</v>
      </c>
      <c r="AZ33" s="331" t="s">
        <v>71</v>
      </c>
      <c r="BA33" s="482">
        <v>24</v>
      </c>
      <c r="BB33" s="331" t="s">
        <v>71</v>
      </c>
      <c r="BC33" s="60">
        <f t="shared" si="12"/>
        <v>22.190646926867526</v>
      </c>
      <c r="BD33" s="331" t="s">
        <v>71</v>
      </c>
      <c r="BE33" s="331" t="s">
        <v>71</v>
      </c>
      <c r="BF33" s="331" t="s">
        <v>71</v>
      </c>
      <c r="BG33" s="61">
        <f t="shared" si="13"/>
        <v>32</v>
      </c>
      <c r="BH33" s="331" t="s">
        <v>71</v>
      </c>
      <c r="BI33" s="60">
        <f t="shared" si="14"/>
        <v>22.190999999999999</v>
      </c>
      <c r="BJ33" s="331" t="s">
        <v>71</v>
      </c>
      <c r="BK33" s="331" t="s">
        <v>71</v>
      </c>
      <c r="BL33" s="331" t="s">
        <v>71</v>
      </c>
      <c r="BM33" s="331">
        <f>AC33+AO33+BA33</f>
        <v>32</v>
      </c>
      <c r="BN33" s="56"/>
    </row>
    <row r="34" spans="1:66" ht="94.5">
      <c r="A34" s="62" t="s">
        <v>95</v>
      </c>
      <c r="B34" s="57" t="s">
        <v>96</v>
      </c>
      <c r="C34" s="51" t="s">
        <v>97</v>
      </c>
      <c r="D34" s="331" t="s">
        <v>71</v>
      </c>
      <c r="E34" s="331" t="s">
        <v>71</v>
      </c>
      <c r="F34" s="331" t="s">
        <v>71</v>
      </c>
      <c r="G34" s="331" t="s">
        <v>71</v>
      </c>
      <c r="H34" s="331" t="s">
        <v>71</v>
      </c>
      <c r="I34" s="331" t="s">
        <v>71</v>
      </c>
      <c r="J34" s="331" t="s">
        <v>71</v>
      </c>
      <c r="K34" s="331" t="s">
        <v>71</v>
      </c>
      <c r="L34" s="331" t="s">
        <v>71</v>
      </c>
      <c r="M34" s="331" t="s">
        <v>71</v>
      </c>
      <c r="N34" s="331" t="s">
        <v>71</v>
      </c>
      <c r="O34" s="331" t="s">
        <v>71</v>
      </c>
      <c r="P34" s="331" t="s">
        <v>71</v>
      </c>
      <c r="Q34" s="331" t="s">
        <v>71</v>
      </c>
      <c r="R34" s="331" t="s">
        <v>71</v>
      </c>
      <c r="S34" s="28">
        <v>0</v>
      </c>
      <c r="T34" s="331" t="s">
        <v>71</v>
      </c>
      <c r="U34" s="331" t="s">
        <v>71</v>
      </c>
      <c r="V34" s="331" t="s">
        <v>71</v>
      </c>
      <c r="W34" s="28">
        <v>0</v>
      </c>
      <c r="X34" s="331" t="s">
        <v>71</v>
      </c>
      <c r="Y34" s="28">
        <v>0</v>
      </c>
      <c r="Z34" s="331" t="s">
        <v>71</v>
      </c>
      <c r="AA34" s="331" t="s">
        <v>71</v>
      </c>
      <c r="AB34" s="331" t="s">
        <v>71</v>
      </c>
      <c r="AC34" s="331" t="s">
        <v>71</v>
      </c>
      <c r="AD34" s="331" t="s">
        <v>71</v>
      </c>
      <c r="AE34" s="52">
        <v>8.8876259440976266</v>
      </c>
      <c r="AF34" s="331" t="s">
        <v>71</v>
      </c>
      <c r="AG34" s="331" t="s">
        <v>71</v>
      </c>
      <c r="AH34" s="331" t="s">
        <v>71</v>
      </c>
      <c r="AI34" s="53">
        <v>12</v>
      </c>
      <c r="AJ34" s="331" t="s">
        <v>71</v>
      </c>
      <c r="AK34" s="331">
        <v>8.89</v>
      </c>
      <c r="AL34" s="331" t="s">
        <v>71</v>
      </c>
      <c r="AM34" s="331" t="s">
        <v>71</v>
      </c>
      <c r="AN34" s="331" t="s">
        <v>71</v>
      </c>
      <c r="AO34" s="331">
        <v>12</v>
      </c>
      <c r="AP34" s="331" t="s">
        <v>71</v>
      </c>
      <c r="AQ34" s="59">
        <v>0.71957232639566115</v>
      </c>
      <c r="AR34" s="331" t="s">
        <v>71</v>
      </c>
      <c r="AS34" s="331" t="s">
        <v>71</v>
      </c>
      <c r="AT34" s="331" t="s">
        <v>71</v>
      </c>
      <c r="AU34" s="59">
        <v>8</v>
      </c>
      <c r="AV34" s="331" t="s">
        <v>71</v>
      </c>
      <c r="AW34" s="59">
        <v>0.71957232639566115</v>
      </c>
      <c r="AX34" s="331" t="s">
        <v>71</v>
      </c>
      <c r="AY34" s="331" t="s">
        <v>71</v>
      </c>
      <c r="AZ34" s="331" t="s">
        <v>71</v>
      </c>
      <c r="BA34" s="59">
        <v>8</v>
      </c>
      <c r="BB34" s="331" t="s">
        <v>71</v>
      </c>
      <c r="BC34" s="60">
        <f t="shared" si="12"/>
        <v>9.6071982704932886</v>
      </c>
      <c r="BD34" s="331" t="s">
        <v>71</v>
      </c>
      <c r="BE34" s="331" t="s">
        <v>71</v>
      </c>
      <c r="BF34" s="331" t="s">
        <v>71</v>
      </c>
      <c r="BG34" s="61">
        <f t="shared" si="13"/>
        <v>20</v>
      </c>
      <c r="BH34" s="331" t="s">
        <v>71</v>
      </c>
      <c r="BI34" s="60">
        <f t="shared" si="14"/>
        <v>9.6095723263956625</v>
      </c>
      <c r="BJ34" s="331" t="s">
        <v>71</v>
      </c>
      <c r="BK34" s="331" t="s">
        <v>71</v>
      </c>
      <c r="BL34" s="331" t="s">
        <v>71</v>
      </c>
      <c r="BM34" s="331">
        <f>AO34</f>
        <v>12</v>
      </c>
      <c r="BN34" s="56"/>
    </row>
  </sheetData>
  <mergeCells count="44">
    <mergeCell ref="BC17:BG17"/>
    <mergeCell ref="BI17:BM17"/>
    <mergeCell ref="Y17:AC17"/>
    <mergeCell ref="AE17:AI17"/>
    <mergeCell ref="AK17:AO17"/>
    <mergeCell ref="AQ17:AU17"/>
    <mergeCell ref="AW17:BA17"/>
    <mergeCell ref="R14:AC14"/>
    <mergeCell ref="AD14:BM14"/>
    <mergeCell ref="BN14:BN18"/>
    <mergeCell ref="R15:AC15"/>
    <mergeCell ref="AD15:AO15"/>
    <mergeCell ref="AP15:BA15"/>
    <mergeCell ref="BB15:BM15"/>
    <mergeCell ref="R16:W16"/>
    <mergeCell ref="X16:AC16"/>
    <mergeCell ref="AD16:AI16"/>
    <mergeCell ref="AJ16:AO16"/>
    <mergeCell ref="AP16:AU16"/>
    <mergeCell ref="AV16:BA16"/>
    <mergeCell ref="BB16:BG16"/>
    <mergeCell ref="BH16:BM16"/>
    <mergeCell ref="S17:W17"/>
    <mergeCell ref="A14:A18"/>
    <mergeCell ref="B14:B18"/>
    <mergeCell ref="C14:C18"/>
    <mergeCell ref="D14:E16"/>
    <mergeCell ref="F14:Q15"/>
    <mergeCell ref="F16:K16"/>
    <mergeCell ref="L16:Q16"/>
    <mergeCell ref="D17:D18"/>
    <mergeCell ref="E17:E18"/>
    <mergeCell ref="G17:K17"/>
    <mergeCell ref="M17:Q17"/>
    <mergeCell ref="A9:AC9"/>
    <mergeCell ref="A10:AC10"/>
    <mergeCell ref="A11:BN11"/>
    <mergeCell ref="A12:AC12"/>
    <mergeCell ref="A13:BM13"/>
    <mergeCell ref="A4:AC4"/>
    <mergeCell ref="A5:AC5"/>
    <mergeCell ref="A6:AC6"/>
    <mergeCell ref="A7:AC7"/>
    <mergeCell ref="A8:AC8"/>
  </mergeCells>
  <pageMargins left="0.78740157480314965" right="0.39370078740157483" top="0.39370078740157483" bottom="0.39370078740157483" header="0.27559055118110237" footer="0.27559055118110237"/>
  <pageSetup paperSize="9" scale="51" fitToWidth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O34"/>
  <sheetViews>
    <sheetView zoomScaleNormal="100" workbookViewId="0">
      <selection activeCell="AH15" sqref="AH15:BK15"/>
    </sheetView>
  </sheetViews>
  <sheetFormatPr defaultColWidth="8.28515625" defaultRowHeight="15.75"/>
  <cols>
    <col min="1" max="1" width="11" style="1" bestFit="1" customWidth="1"/>
    <col min="2" max="2" width="23.85546875" style="1" customWidth="1"/>
    <col min="3" max="3" width="14.42578125" style="1" customWidth="1"/>
    <col min="4" max="4" width="8.140625" style="1" customWidth="1"/>
    <col min="5" max="9" width="5.140625" style="1" customWidth="1"/>
    <col min="10" max="10" width="13.28515625" style="1" customWidth="1"/>
    <col min="11" max="15" width="5.140625" style="1" customWidth="1"/>
    <col min="16" max="16" width="8" style="1" customWidth="1"/>
    <col min="17" max="21" width="5.140625" style="1" customWidth="1"/>
    <col min="22" max="22" width="7.85546875" style="1" customWidth="1"/>
    <col min="23" max="23" width="7.140625" style="1" customWidth="1"/>
    <col min="24" max="27" width="5.140625" style="1" customWidth="1"/>
    <col min="28" max="28" width="5.5703125" style="1" customWidth="1"/>
    <col min="29" max="33" width="9.5703125" style="1" customWidth="1"/>
    <col min="34" max="34" width="13.42578125" style="1" customWidth="1"/>
    <col min="35" max="63" width="8.28515625" style="1"/>
    <col min="64" max="64" width="11.140625" style="1" customWidth="1"/>
    <col min="65" max="75" width="8.28515625" style="1"/>
    <col min="76" max="76" width="10.85546875" style="1" customWidth="1"/>
    <col min="77" max="16384" width="8.28515625" style="1"/>
  </cols>
  <sheetData>
    <row r="1" spans="1:93" ht="18.75">
      <c r="AG1" s="30"/>
    </row>
    <row r="2" spans="1:93" ht="18.75">
      <c r="AG2" s="33"/>
      <c r="CM2" s="30" t="s">
        <v>1142</v>
      </c>
    </row>
    <row r="3" spans="1:93" ht="18.75">
      <c r="AG3" s="33"/>
      <c r="CM3" s="33" t="s">
        <v>1</v>
      </c>
    </row>
    <row r="4" spans="1:93" ht="18.75">
      <c r="A4" s="402" t="s">
        <v>218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</row>
    <row r="5" spans="1:93" ht="18.75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</row>
    <row r="7" spans="1:93" ht="18.75">
      <c r="A7" s="384" t="s">
        <v>219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</row>
    <row r="8" spans="1:93">
      <c r="A8" s="385" t="s">
        <v>4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1:93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</row>
    <row r="10" spans="1:93">
      <c r="A10" s="473" t="s">
        <v>1159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</row>
    <row r="11" spans="1:93" ht="18.75"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</row>
    <row r="12" spans="1:93" ht="18.75">
      <c r="A12" s="476" t="s">
        <v>1144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</row>
    <row r="13" spans="1:93" ht="15.75" customHeight="1">
      <c r="A13" s="411" t="s">
        <v>1154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</row>
    <row r="14" spans="1:93">
      <c r="A14" s="404"/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</row>
    <row r="15" spans="1:93" ht="19.5" customHeight="1">
      <c r="A15" s="390" t="s">
        <v>5</v>
      </c>
      <c r="B15" s="390" t="s">
        <v>6</v>
      </c>
      <c r="C15" s="390" t="s">
        <v>7</v>
      </c>
      <c r="D15" s="405" t="s">
        <v>1139</v>
      </c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 t="s">
        <v>1140</v>
      </c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 t="s">
        <v>1141</v>
      </c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</row>
    <row r="16" spans="1:93" ht="43.5" customHeight="1">
      <c r="A16" s="390"/>
      <c r="B16" s="390"/>
      <c r="C16" s="390"/>
      <c r="D16" s="399" t="s">
        <v>220</v>
      </c>
      <c r="E16" s="399"/>
      <c r="F16" s="399"/>
      <c r="G16" s="399"/>
      <c r="H16" s="399"/>
      <c r="I16" s="399"/>
      <c r="J16" s="399" t="s">
        <v>221</v>
      </c>
      <c r="K16" s="399"/>
      <c r="L16" s="399"/>
      <c r="M16" s="399"/>
      <c r="N16" s="399"/>
      <c r="O16" s="399"/>
      <c r="P16" s="399" t="s">
        <v>222</v>
      </c>
      <c r="Q16" s="399"/>
      <c r="R16" s="399"/>
      <c r="S16" s="399"/>
      <c r="T16" s="399"/>
      <c r="U16" s="399"/>
      <c r="V16" s="399" t="s">
        <v>223</v>
      </c>
      <c r="W16" s="399"/>
      <c r="X16" s="399"/>
      <c r="Y16" s="399"/>
      <c r="Z16" s="399"/>
      <c r="AA16" s="399"/>
      <c r="AB16" s="390" t="s">
        <v>224</v>
      </c>
      <c r="AC16" s="390"/>
      <c r="AD16" s="390"/>
      <c r="AE16" s="390"/>
      <c r="AF16" s="390"/>
      <c r="AG16" s="390"/>
      <c r="AH16" s="399" t="s">
        <v>220</v>
      </c>
      <c r="AI16" s="399"/>
      <c r="AJ16" s="399"/>
      <c r="AK16" s="399"/>
      <c r="AL16" s="399"/>
      <c r="AM16" s="399"/>
      <c r="AN16" s="399" t="s">
        <v>221</v>
      </c>
      <c r="AO16" s="399"/>
      <c r="AP16" s="399"/>
      <c r="AQ16" s="399"/>
      <c r="AR16" s="399"/>
      <c r="AS16" s="399"/>
      <c r="AT16" s="399" t="s">
        <v>222</v>
      </c>
      <c r="AU16" s="399"/>
      <c r="AV16" s="399"/>
      <c r="AW16" s="399"/>
      <c r="AX16" s="399"/>
      <c r="AY16" s="399"/>
      <c r="AZ16" s="399" t="s">
        <v>223</v>
      </c>
      <c r="BA16" s="399"/>
      <c r="BB16" s="399"/>
      <c r="BC16" s="399"/>
      <c r="BD16" s="399"/>
      <c r="BE16" s="399"/>
      <c r="BF16" s="390" t="s">
        <v>224</v>
      </c>
      <c r="BG16" s="390"/>
      <c r="BH16" s="390"/>
      <c r="BI16" s="390"/>
      <c r="BJ16" s="390"/>
      <c r="BK16" s="390"/>
      <c r="BL16" s="399" t="s">
        <v>220</v>
      </c>
      <c r="BM16" s="399"/>
      <c r="BN16" s="399"/>
      <c r="BO16" s="399"/>
      <c r="BP16" s="399"/>
      <c r="BQ16" s="399"/>
      <c r="BR16" s="399" t="s">
        <v>221</v>
      </c>
      <c r="BS16" s="399"/>
      <c r="BT16" s="399"/>
      <c r="BU16" s="399"/>
      <c r="BV16" s="399"/>
      <c r="BW16" s="399"/>
      <c r="BX16" s="399" t="s">
        <v>222</v>
      </c>
      <c r="BY16" s="399"/>
      <c r="BZ16" s="399"/>
      <c r="CA16" s="399"/>
      <c r="CB16" s="399"/>
      <c r="CC16" s="399"/>
      <c r="CD16" s="399" t="s">
        <v>223</v>
      </c>
      <c r="CE16" s="399"/>
      <c r="CF16" s="399"/>
      <c r="CG16" s="399"/>
      <c r="CH16" s="399"/>
      <c r="CI16" s="399"/>
      <c r="CJ16" s="390" t="s">
        <v>224</v>
      </c>
      <c r="CK16" s="390"/>
      <c r="CL16" s="390"/>
      <c r="CM16" s="390"/>
      <c r="CN16" s="390"/>
      <c r="CO16" s="390"/>
    </row>
    <row r="17" spans="1:93" ht="77.25" customHeight="1">
      <c r="A17" s="390"/>
      <c r="B17" s="390"/>
      <c r="C17" s="390"/>
      <c r="D17" s="334" t="s">
        <v>149</v>
      </c>
      <c r="E17" s="399" t="s">
        <v>150</v>
      </c>
      <c r="F17" s="399"/>
      <c r="G17" s="399"/>
      <c r="H17" s="399"/>
      <c r="I17" s="399"/>
      <c r="J17" s="334" t="s">
        <v>149</v>
      </c>
      <c r="K17" s="390" t="s">
        <v>150</v>
      </c>
      <c r="L17" s="390"/>
      <c r="M17" s="390"/>
      <c r="N17" s="390"/>
      <c r="O17" s="390"/>
      <c r="P17" s="334" t="s">
        <v>149</v>
      </c>
      <c r="Q17" s="390" t="s">
        <v>150</v>
      </c>
      <c r="R17" s="390"/>
      <c r="S17" s="390"/>
      <c r="T17" s="390"/>
      <c r="U17" s="390"/>
      <c r="V17" s="334" t="s">
        <v>149</v>
      </c>
      <c r="W17" s="390" t="s">
        <v>150</v>
      </c>
      <c r="X17" s="390"/>
      <c r="Y17" s="390"/>
      <c r="Z17" s="390"/>
      <c r="AA17" s="390"/>
      <c r="AB17" s="334" t="s">
        <v>149</v>
      </c>
      <c r="AC17" s="390" t="s">
        <v>150</v>
      </c>
      <c r="AD17" s="390"/>
      <c r="AE17" s="390"/>
      <c r="AF17" s="390"/>
      <c r="AG17" s="390"/>
      <c r="AH17" s="334" t="s">
        <v>149</v>
      </c>
      <c r="AI17" s="399" t="s">
        <v>150</v>
      </c>
      <c r="AJ17" s="399"/>
      <c r="AK17" s="399"/>
      <c r="AL17" s="399"/>
      <c r="AM17" s="399"/>
      <c r="AN17" s="334" t="s">
        <v>149</v>
      </c>
      <c r="AO17" s="390" t="s">
        <v>150</v>
      </c>
      <c r="AP17" s="390"/>
      <c r="AQ17" s="390"/>
      <c r="AR17" s="390"/>
      <c r="AS17" s="390"/>
      <c r="AT17" s="334" t="s">
        <v>149</v>
      </c>
      <c r="AU17" s="390" t="s">
        <v>150</v>
      </c>
      <c r="AV17" s="390"/>
      <c r="AW17" s="390"/>
      <c r="AX17" s="390"/>
      <c r="AY17" s="390"/>
      <c r="AZ17" s="334" t="s">
        <v>149</v>
      </c>
      <c r="BA17" s="390" t="s">
        <v>150</v>
      </c>
      <c r="BB17" s="390"/>
      <c r="BC17" s="390"/>
      <c r="BD17" s="390"/>
      <c r="BE17" s="390"/>
      <c r="BF17" s="334" t="s">
        <v>149</v>
      </c>
      <c r="BG17" s="390" t="s">
        <v>150</v>
      </c>
      <c r="BH17" s="390"/>
      <c r="BI17" s="390"/>
      <c r="BJ17" s="390"/>
      <c r="BK17" s="390"/>
      <c r="BL17" s="334" t="s">
        <v>149</v>
      </c>
      <c r="BM17" s="399" t="s">
        <v>150</v>
      </c>
      <c r="BN17" s="399"/>
      <c r="BO17" s="399"/>
      <c r="BP17" s="399"/>
      <c r="BQ17" s="399"/>
      <c r="BR17" s="334" t="s">
        <v>149</v>
      </c>
      <c r="BS17" s="390" t="s">
        <v>150</v>
      </c>
      <c r="BT17" s="390"/>
      <c r="BU17" s="390"/>
      <c r="BV17" s="390"/>
      <c r="BW17" s="390"/>
      <c r="BX17" s="334" t="s">
        <v>149</v>
      </c>
      <c r="BY17" s="390" t="s">
        <v>150</v>
      </c>
      <c r="BZ17" s="390"/>
      <c r="CA17" s="390"/>
      <c r="CB17" s="390"/>
      <c r="CC17" s="390"/>
      <c r="CD17" s="334" t="s">
        <v>149</v>
      </c>
      <c r="CE17" s="390" t="s">
        <v>150</v>
      </c>
      <c r="CF17" s="390"/>
      <c r="CG17" s="390"/>
      <c r="CH17" s="390"/>
      <c r="CI17" s="390"/>
      <c r="CJ17" s="334" t="s">
        <v>149</v>
      </c>
      <c r="CK17" s="390" t="s">
        <v>150</v>
      </c>
      <c r="CL17" s="390"/>
      <c r="CM17" s="390"/>
      <c r="CN17" s="390"/>
      <c r="CO17" s="390"/>
    </row>
    <row r="18" spans="1:93" ht="87.75" customHeight="1">
      <c r="A18" s="390"/>
      <c r="B18" s="390"/>
      <c r="C18" s="390"/>
      <c r="D18" s="330" t="s">
        <v>151</v>
      </c>
      <c r="E18" s="330" t="s">
        <v>151</v>
      </c>
      <c r="F18" s="46" t="s">
        <v>152</v>
      </c>
      <c r="G18" s="46" t="s">
        <v>153</v>
      </c>
      <c r="H18" s="46" t="s">
        <v>154</v>
      </c>
      <c r="I18" s="46" t="s">
        <v>155</v>
      </c>
      <c r="J18" s="330" t="s">
        <v>151</v>
      </c>
      <c r="K18" s="330" t="s">
        <v>151</v>
      </c>
      <c r="L18" s="46" t="s">
        <v>152</v>
      </c>
      <c r="M18" s="46" t="s">
        <v>153</v>
      </c>
      <c r="N18" s="46" t="s">
        <v>154</v>
      </c>
      <c r="O18" s="46" t="s">
        <v>1160</v>
      </c>
      <c r="P18" s="330" t="s">
        <v>151</v>
      </c>
      <c r="Q18" s="330" t="s">
        <v>151</v>
      </c>
      <c r="R18" s="46" t="s">
        <v>152</v>
      </c>
      <c r="S18" s="46" t="s">
        <v>153</v>
      </c>
      <c r="T18" s="46" t="s">
        <v>154</v>
      </c>
      <c r="U18" s="46" t="s">
        <v>155</v>
      </c>
      <c r="V18" s="330" t="s">
        <v>151</v>
      </c>
      <c r="W18" s="330" t="s">
        <v>151</v>
      </c>
      <c r="X18" s="46" t="s">
        <v>152</v>
      </c>
      <c r="Y18" s="46" t="s">
        <v>153</v>
      </c>
      <c r="Z18" s="46" t="s">
        <v>154</v>
      </c>
      <c r="AA18" s="46" t="s">
        <v>225</v>
      </c>
      <c r="AB18" s="330" t="s">
        <v>151</v>
      </c>
      <c r="AC18" s="330" t="s">
        <v>151</v>
      </c>
      <c r="AD18" s="46" t="s">
        <v>152</v>
      </c>
      <c r="AE18" s="46" t="s">
        <v>153</v>
      </c>
      <c r="AF18" s="46" t="s">
        <v>154</v>
      </c>
      <c r="AG18" s="46" t="s">
        <v>225</v>
      </c>
      <c r="AH18" s="330" t="s">
        <v>151</v>
      </c>
      <c r="AI18" s="330" t="s">
        <v>151</v>
      </c>
      <c r="AJ18" s="46" t="s">
        <v>152</v>
      </c>
      <c r="AK18" s="46" t="s">
        <v>153</v>
      </c>
      <c r="AL18" s="46" t="s">
        <v>154</v>
      </c>
      <c r="AM18" s="46" t="s">
        <v>155</v>
      </c>
      <c r="AN18" s="330" t="s">
        <v>151</v>
      </c>
      <c r="AO18" s="330" t="s">
        <v>151</v>
      </c>
      <c r="AP18" s="46" t="s">
        <v>152</v>
      </c>
      <c r="AQ18" s="46" t="s">
        <v>153</v>
      </c>
      <c r="AR18" s="46" t="s">
        <v>154</v>
      </c>
      <c r="AS18" s="46" t="s">
        <v>155</v>
      </c>
      <c r="AT18" s="330" t="s">
        <v>151</v>
      </c>
      <c r="AU18" s="330" t="s">
        <v>151</v>
      </c>
      <c r="AV18" s="46" t="s">
        <v>152</v>
      </c>
      <c r="AW18" s="46" t="s">
        <v>153</v>
      </c>
      <c r="AX18" s="46" t="s">
        <v>154</v>
      </c>
      <c r="AY18" s="46" t="s">
        <v>155</v>
      </c>
      <c r="AZ18" s="330" t="s">
        <v>151</v>
      </c>
      <c r="BA18" s="330" t="s">
        <v>151</v>
      </c>
      <c r="BB18" s="46" t="s">
        <v>152</v>
      </c>
      <c r="BC18" s="46" t="s">
        <v>153</v>
      </c>
      <c r="BD18" s="46" t="s">
        <v>154</v>
      </c>
      <c r="BE18" s="46" t="s">
        <v>225</v>
      </c>
      <c r="BF18" s="330" t="s">
        <v>151</v>
      </c>
      <c r="BG18" s="330" t="s">
        <v>151</v>
      </c>
      <c r="BH18" s="46" t="s">
        <v>152</v>
      </c>
      <c r="BI18" s="46" t="s">
        <v>153</v>
      </c>
      <c r="BJ18" s="46" t="s">
        <v>154</v>
      </c>
      <c r="BK18" s="46" t="s">
        <v>225</v>
      </c>
      <c r="BL18" s="330" t="s">
        <v>151</v>
      </c>
      <c r="BM18" s="330" t="s">
        <v>151</v>
      </c>
      <c r="BN18" s="46" t="s">
        <v>152</v>
      </c>
      <c r="BO18" s="46" t="s">
        <v>153</v>
      </c>
      <c r="BP18" s="46" t="s">
        <v>154</v>
      </c>
      <c r="BQ18" s="46" t="s">
        <v>155</v>
      </c>
      <c r="BR18" s="330" t="s">
        <v>151</v>
      </c>
      <c r="BS18" s="330" t="s">
        <v>151</v>
      </c>
      <c r="BT18" s="46" t="s">
        <v>152</v>
      </c>
      <c r="BU18" s="46" t="s">
        <v>153</v>
      </c>
      <c r="BV18" s="46" t="s">
        <v>154</v>
      </c>
      <c r="BW18" s="46" t="s">
        <v>155</v>
      </c>
      <c r="BX18" s="330" t="s">
        <v>151</v>
      </c>
      <c r="BY18" s="330" t="s">
        <v>151</v>
      </c>
      <c r="BZ18" s="46" t="s">
        <v>152</v>
      </c>
      <c r="CA18" s="46" t="s">
        <v>153</v>
      </c>
      <c r="CB18" s="46" t="s">
        <v>154</v>
      </c>
      <c r="CC18" s="46" t="s">
        <v>155</v>
      </c>
      <c r="CD18" s="330" t="s">
        <v>151</v>
      </c>
      <c r="CE18" s="330" t="s">
        <v>151</v>
      </c>
      <c r="CF18" s="46" t="s">
        <v>152</v>
      </c>
      <c r="CG18" s="46" t="s">
        <v>153</v>
      </c>
      <c r="CH18" s="46" t="s">
        <v>154</v>
      </c>
      <c r="CI18" s="46" t="s">
        <v>156</v>
      </c>
      <c r="CJ18" s="330" t="s">
        <v>151</v>
      </c>
      <c r="CK18" s="330" t="s">
        <v>151</v>
      </c>
      <c r="CL18" s="46" t="s">
        <v>152</v>
      </c>
      <c r="CM18" s="46" t="s">
        <v>153</v>
      </c>
      <c r="CN18" s="46" t="s">
        <v>154</v>
      </c>
      <c r="CO18" s="46" t="s">
        <v>225</v>
      </c>
    </row>
    <row r="19" spans="1:93">
      <c r="A19" s="333">
        <v>1</v>
      </c>
      <c r="B19" s="333">
        <v>2</v>
      </c>
      <c r="C19" s="333">
        <v>3</v>
      </c>
      <c r="D19" s="48" t="s">
        <v>226</v>
      </c>
      <c r="E19" s="48" t="s">
        <v>227</v>
      </c>
      <c r="F19" s="48" t="s">
        <v>228</v>
      </c>
      <c r="G19" s="48" t="s">
        <v>229</v>
      </c>
      <c r="H19" s="48" t="s">
        <v>230</v>
      </c>
      <c r="I19" s="48" t="s">
        <v>231</v>
      </c>
      <c r="J19" s="48" t="s">
        <v>232</v>
      </c>
      <c r="K19" s="48" t="s">
        <v>233</v>
      </c>
      <c r="L19" s="48" t="s">
        <v>234</v>
      </c>
      <c r="M19" s="48" t="s">
        <v>235</v>
      </c>
      <c r="N19" s="48" t="s">
        <v>236</v>
      </c>
      <c r="O19" s="48" t="s">
        <v>237</v>
      </c>
      <c r="P19" s="48" t="s">
        <v>238</v>
      </c>
      <c r="Q19" s="48" t="s">
        <v>239</v>
      </c>
      <c r="R19" s="48" t="s">
        <v>240</v>
      </c>
      <c r="S19" s="48" t="s">
        <v>241</v>
      </c>
      <c r="T19" s="48" t="s">
        <v>242</v>
      </c>
      <c r="U19" s="48" t="s">
        <v>243</v>
      </c>
      <c r="V19" s="48" t="s">
        <v>244</v>
      </c>
      <c r="W19" s="48" t="s">
        <v>245</v>
      </c>
      <c r="X19" s="48" t="s">
        <v>246</v>
      </c>
      <c r="Y19" s="48" t="s">
        <v>247</v>
      </c>
      <c r="Z19" s="48" t="s">
        <v>248</v>
      </c>
      <c r="AA19" s="48" t="s">
        <v>249</v>
      </c>
      <c r="AB19" s="48" t="s">
        <v>250</v>
      </c>
      <c r="AC19" s="48" t="s">
        <v>251</v>
      </c>
      <c r="AD19" s="48" t="s">
        <v>252</v>
      </c>
      <c r="AE19" s="48" t="s">
        <v>253</v>
      </c>
      <c r="AF19" s="48" t="s">
        <v>217</v>
      </c>
      <c r="AG19" s="48" t="s">
        <v>254</v>
      </c>
      <c r="AH19" s="48" t="s">
        <v>226</v>
      </c>
      <c r="AI19" s="48" t="s">
        <v>227</v>
      </c>
      <c r="AJ19" s="48" t="s">
        <v>228</v>
      </c>
      <c r="AK19" s="48" t="s">
        <v>229</v>
      </c>
      <c r="AL19" s="48" t="s">
        <v>230</v>
      </c>
      <c r="AM19" s="48" t="s">
        <v>231</v>
      </c>
      <c r="AN19" s="48" t="s">
        <v>232</v>
      </c>
      <c r="AO19" s="48" t="s">
        <v>233</v>
      </c>
      <c r="AP19" s="48" t="s">
        <v>234</v>
      </c>
      <c r="AQ19" s="48" t="s">
        <v>235</v>
      </c>
      <c r="AR19" s="48" t="s">
        <v>236</v>
      </c>
      <c r="AS19" s="48" t="s">
        <v>237</v>
      </c>
      <c r="AT19" s="48" t="s">
        <v>238</v>
      </c>
      <c r="AU19" s="48" t="s">
        <v>239</v>
      </c>
      <c r="AV19" s="48" t="s">
        <v>240</v>
      </c>
      <c r="AW19" s="48" t="s">
        <v>241</v>
      </c>
      <c r="AX19" s="48" t="s">
        <v>242</v>
      </c>
      <c r="AY19" s="48" t="s">
        <v>243</v>
      </c>
      <c r="AZ19" s="48" t="s">
        <v>244</v>
      </c>
      <c r="BA19" s="48" t="s">
        <v>245</v>
      </c>
      <c r="BB19" s="48" t="s">
        <v>246</v>
      </c>
      <c r="BC19" s="48" t="s">
        <v>247</v>
      </c>
      <c r="BD19" s="48" t="s">
        <v>248</v>
      </c>
      <c r="BE19" s="48" t="s">
        <v>249</v>
      </c>
      <c r="BF19" s="48" t="s">
        <v>250</v>
      </c>
      <c r="BG19" s="48" t="s">
        <v>251</v>
      </c>
      <c r="BH19" s="48" t="s">
        <v>252</v>
      </c>
      <c r="BI19" s="48" t="s">
        <v>253</v>
      </c>
      <c r="BJ19" s="48" t="s">
        <v>217</v>
      </c>
      <c r="BK19" s="48" t="s">
        <v>254</v>
      </c>
      <c r="BL19" s="48" t="s">
        <v>226</v>
      </c>
      <c r="BM19" s="48" t="s">
        <v>227</v>
      </c>
      <c r="BN19" s="48" t="s">
        <v>228</v>
      </c>
      <c r="BO19" s="48" t="s">
        <v>229</v>
      </c>
      <c r="BP19" s="48" t="s">
        <v>230</v>
      </c>
      <c r="BQ19" s="48" t="s">
        <v>231</v>
      </c>
      <c r="BR19" s="48" t="s">
        <v>232</v>
      </c>
      <c r="BS19" s="48" t="s">
        <v>233</v>
      </c>
      <c r="BT19" s="48" t="s">
        <v>234</v>
      </c>
      <c r="BU19" s="48" t="s">
        <v>235</v>
      </c>
      <c r="BV19" s="48" t="s">
        <v>236</v>
      </c>
      <c r="BW19" s="48" t="s">
        <v>237</v>
      </c>
      <c r="BX19" s="48" t="s">
        <v>238</v>
      </c>
      <c r="BY19" s="48" t="s">
        <v>239</v>
      </c>
      <c r="BZ19" s="48" t="s">
        <v>240</v>
      </c>
      <c r="CA19" s="48" t="s">
        <v>241</v>
      </c>
      <c r="CB19" s="48" t="s">
        <v>242</v>
      </c>
      <c r="CC19" s="48" t="s">
        <v>243</v>
      </c>
      <c r="CD19" s="48" t="s">
        <v>244</v>
      </c>
      <c r="CE19" s="48" t="s">
        <v>245</v>
      </c>
      <c r="CF19" s="48" t="s">
        <v>246</v>
      </c>
      <c r="CG19" s="48" t="s">
        <v>247</v>
      </c>
      <c r="CH19" s="48" t="s">
        <v>248</v>
      </c>
      <c r="CI19" s="48" t="s">
        <v>249</v>
      </c>
      <c r="CJ19" s="48" t="s">
        <v>250</v>
      </c>
      <c r="CK19" s="48" t="s">
        <v>251</v>
      </c>
      <c r="CL19" s="48" t="s">
        <v>252</v>
      </c>
      <c r="CM19" s="48" t="s">
        <v>253</v>
      </c>
      <c r="CN19" s="48" t="s">
        <v>217</v>
      </c>
      <c r="CO19" s="48" t="s">
        <v>254</v>
      </c>
    </row>
    <row r="20" spans="1:93" ht="30">
      <c r="A20" s="56" t="s">
        <v>68</v>
      </c>
      <c r="B20" s="63" t="s">
        <v>69</v>
      </c>
      <c r="C20" s="17" t="s">
        <v>70</v>
      </c>
      <c r="D20" s="331" t="s">
        <v>71</v>
      </c>
      <c r="E20" s="331" t="s">
        <v>71</v>
      </c>
      <c r="F20" s="331" t="s">
        <v>71</v>
      </c>
      <c r="G20" s="331" t="s">
        <v>71</v>
      </c>
      <c r="H20" s="331" t="s">
        <v>71</v>
      </c>
      <c r="I20" s="331" t="s">
        <v>71</v>
      </c>
      <c r="J20" s="331" t="s">
        <v>71</v>
      </c>
      <c r="K20" s="19">
        <f>K25</f>
        <v>0</v>
      </c>
      <c r="L20" s="331" t="s">
        <v>71</v>
      </c>
      <c r="M20" s="331" t="s">
        <v>71</v>
      </c>
      <c r="N20" s="331" t="s">
        <v>71</v>
      </c>
      <c r="O20" s="19">
        <f>O25</f>
        <v>0</v>
      </c>
      <c r="P20" s="331" t="s">
        <v>71</v>
      </c>
      <c r="Q20" s="331" t="s">
        <v>71</v>
      </c>
      <c r="R20" s="331" t="s">
        <v>71</v>
      </c>
      <c r="S20" s="331" t="s">
        <v>71</v>
      </c>
      <c r="T20" s="331" t="s">
        <v>71</v>
      </c>
      <c r="U20" s="331" t="s">
        <v>71</v>
      </c>
      <c r="V20" s="331" t="s">
        <v>71</v>
      </c>
      <c r="W20" s="19">
        <f>W25</f>
        <v>7.7439554978064002</v>
      </c>
      <c r="X20" s="331" t="s">
        <v>71</v>
      </c>
      <c r="Y20" s="331" t="s">
        <v>71</v>
      </c>
      <c r="Z20" s="331" t="s">
        <v>71</v>
      </c>
      <c r="AA20" s="331">
        <f t="shared" ref="AA20:AB20" si="0">AA25</f>
        <v>0</v>
      </c>
      <c r="AB20" s="482">
        <f t="shared" si="0"/>
        <v>7.7439554978064002</v>
      </c>
      <c r="AC20" s="331" t="s">
        <v>71</v>
      </c>
      <c r="AD20" s="331" t="s">
        <v>71</v>
      </c>
      <c r="AE20" s="331" t="s">
        <v>71</v>
      </c>
      <c r="AF20" s="331" t="s">
        <v>71</v>
      </c>
      <c r="AG20" s="331">
        <f t="shared" ref="AG20" si="1">AG25</f>
        <v>0</v>
      </c>
      <c r="AH20" s="331" t="s">
        <v>71</v>
      </c>
      <c r="AI20" s="331" t="s">
        <v>71</v>
      </c>
      <c r="AJ20" s="331" t="s">
        <v>71</v>
      </c>
      <c r="AK20" s="331" t="s">
        <v>71</v>
      </c>
      <c r="AL20" s="331" t="s">
        <v>71</v>
      </c>
      <c r="AM20" s="331" t="s">
        <v>71</v>
      </c>
      <c r="AN20" s="331" t="s">
        <v>71</v>
      </c>
      <c r="AO20" s="331" t="s">
        <v>71</v>
      </c>
      <c r="AP20" s="331" t="s">
        <v>71</v>
      </c>
      <c r="AQ20" s="331" t="s">
        <v>71</v>
      </c>
      <c r="AR20" s="331" t="s">
        <v>71</v>
      </c>
      <c r="AS20" s="331" t="s">
        <v>71</v>
      </c>
      <c r="AT20" s="331" t="s">
        <v>71</v>
      </c>
      <c r="AU20" s="331" t="s">
        <v>71</v>
      </c>
      <c r="AV20" s="331" t="s">
        <v>71</v>
      </c>
      <c r="AW20" s="331" t="s">
        <v>71</v>
      </c>
      <c r="AX20" s="331" t="s">
        <v>71</v>
      </c>
      <c r="AY20" s="331" t="s">
        <v>71</v>
      </c>
      <c r="AZ20" s="331" t="s">
        <v>71</v>
      </c>
      <c r="BA20" s="19">
        <f>BA25</f>
        <v>11.468565</v>
      </c>
      <c r="BB20" s="331" t="s">
        <v>71</v>
      </c>
      <c r="BC20" s="331" t="s">
        <v>71</v>
      </c>
      <c r="BD20" s="331" t="s">
        <v>71</v>
      </c>
      <c r="BE20" s="331" t="str">
        <f t="shared" ref="BE20:BF20" si="2">BE25</f>
        <v>нд</v>
      </c>
      <c r="BF20" s="331">
        <f t="shared" si="2"/>
        <v>11.468565</v>
      </c>
      <c r="BG20" s="331" t="s">
        <v>71</v>
      </c>
      <c r="BH20" s="331" t="s">
        <v>71</v>
      </c>
      <c r="BI20" s="331" t="s">
        <v>71</v>
      </c>
      <c r="BJ20" s="331" t="s">
        <v>71</v>
      </c>
      <c r="BK20" s="331" t="str">
        <f t="shared" ref="BK20" si="3">BK25</f>
        <v>нд</v>
      </c>
      <c r="BL20" s="331" t="s">
        <v>71</v>
      </c>
      <c r="BM20" s="331" t="s">
        <v>71</v>
      </c>
      <c r="BN20" s="331" t="s">
        <v>71</v>
      </c>
      <c r="BO20" s="331" t="s">
        <v>71</v>
      </c>
      <c r="BP20" s="331" t="s">
        <v>71</v>
      </c>
      <c r="BQ20" s="331" t="s">
        <v>71</v>
      </c>
      <c r="BR20" s="331" t="s">
        <v>71</v>
      </c>
      <c r="BS20" s="331" t="s">
        <v>71</v>
      </c>
      <c r="BT20" s="331" t="s">
        <v>71</v>
      </c>
      <c r="BU20" s="331" t="s">
        <v>71</v>
      </c>
      <c r="BV20" s="331" t="s">
        <v>71</v>
      </c>
      <c r="BW20" s="331" t="s">
        <v>71</v>
      </c>
      <c r="BX20" s="331" t="s">
        <v>71</v>
      </c>
      <c r="BY20" s="331" t="s">
        <v>71</v>
      </c>
      <c r="BZ20" s="331" t="s">
        <v>71</v>
      </c>
      <c r="CA20" s="331" t="s">
        <v>71</v>
      </c>
      <c r="CB20" s="331" t="s">
        <v>71</v>
      </c>
      <c r="CC20" s="331" t="s">
        <v>71</v>
      </c>
      <c r="CD20" s="331" t="s">
        <v>71</v>
      </c>
      <c r="CE20" s="64">
        <f>CE25</f>
        <v>18.169224396400001</v>
      </c>
      <c r="CF20" s="331" t="s">
        <v>71</v>
      </c>
      <c r="CG20" s="331" t="s">
        <v>71</v>
      </c>
      <c r="CH20" s="331" t="s">
        <v>71</v>
      </c>
      <c r="CI20" s="331" t="str">
        <f t="shared" ref="CI20:CJ20" si="4">CI25</f>
        <v>нд</v>
      </c>
      <c r="CJ20" s="64">
        <f t="shared" si="4"/>
        <v>18.169224396400001</v>
      </c>
      <c r="CK20" s="331" t="s">
        <v>71</v>
      </c>
      <c r="CL20" s="331" t="s">
        <v>71</v>
      </c>
      <c r="CM20" s="331" t="s">
        <v>71</v>
      </c>
      <c r="CN20" s="331" t="s">
        <v>71</v>
      </c>
      <c r="CO20" s="331" t="str">
        <f t="shared" ref="CO20" si="5">CO25</f>
        <v>нд</v>
      </c>
    </row>
    <row r="21" spans="1:93">
      <c r="A21" s="56" t="s">
        <v>72</v>
      </c>
      <c r="B21" s="63" t="s">
        <v>73</v>
      </c>
      <c r="C21" s="17" t="s">
        <v>70</v>
      </c>
      <c r="D21" s="331" t="s">
        <v>71</v>
      </c>
      <c r="E21" s="331" t="s">
        <v>71</v>
      </c>
      <c r="F21" s="331" t="s">
        <v>71</v>
      </c>
      <c r="G21" s="331" t="s">
        <v>71</v>
      </c>
      <c r="H21" s="331" t="s">
        <v>71</v>
      </c>
      <c r="I21" s="331" t="s">
        <v>71</v>
      </c>
      <c r="J21" s="331" t="s">
        <v>71</v>
      </c>
      <c r="K21" s="331" t="s">
        <v>71</v>
      </c>
      <c r="L21" s="331" t="s">
        <v>71</v>
      </c>
      <c r="M21" s="331" t="s">
        <v>71</v>
      </c>
      <c r="N21" s="331" t="s">
        <v>71</v>
      </c>
      <c r="O21" s="331" t="s">
        <v>71</v>
      </c>
      <c r="P21" s="331" t="s">
        <v>71</v>
      </c>
      <c r="Q21" s="331" t="s">
        <v>71</v>
      </c>
      <c r="R21" s="331" t="s">
        <v>71</v>
      </c>
      <c r="S21" s="331" t="s">
        <v>71</v>
      </c>
      <c r="T21" s="331" t="s">
        <v>71</v>
      </c>
      <c r="U21" s="331" t="s">
        <v>71</v>
      </c>
      <c r="V21" s="331" t="s">
        <v>71</v>
      </c>
      <c r="W21" s="331" t="str">
        <f t="shared" ref="W21:W22" si="6">W27</f>
        <v>нд</v>
      </c>
      <c r="X21" s="331" t="s">
        <v>71</v>
      </c>
      <c r="Y21" s="331" t="s">
        <v>71</v>
      </c>
      <c r="Z21" s="331" t="s">
        <v>71</v>
      </c>
      <c r="AA21" s="331" t="str">
        <f t="shared" ref="AA21:AB25" si="7">AA27</f>
        <v>нд</v>
      </c>
      <c r="AB21" s="331" t="str">
        <f t="shared" si="7"/>
        <v>нд</v>
      </c>
      <c r="AC21" s="331" t="s">
        <v>71</v>
      </c>
      <c r="AD21" s="331" t="s">
        <v>71</v>
      </c>
      <c r="AE21" s="331" t="s">
        <v>71</v>
      </c>
      <c r="AF21" s="331" t="s">
        <v>71</v>
      </c>
      <c r="AG21" s="331" t="str">
        <f t="shared" ref="AG21:AG25" si="8">AG27</f>
        <v>нд</v>
      </c>
      <c r="AH21" s="331" t="s">
        <v>71</v>
      </c>
      <c r="AI21" s="331" t="s">
        <v>71</v>
      </c>
      <c r="AJ21" s="331" t="s">
        <v>71</v>
      </c>
      <c r="AK21" s="331" t="s">
        <v>71</v>
      </c>
      <c r="AL21" s="331" t="s">
        <v>71</v>
      </c>
      <c r="AM21" s="331" t="s">
        <v>71</v>
      </c>
      <c r="AN21" s="331" t="s">
        <v>71</v>
      </c>
      <c r="AO21" s="331" t="s">
        <v>71</v>
      </c>
      <c r="AP21" s="331" t="s">
        <v>71</v>
      </c>
      <c r="AQ21" s="331" t="s">
        <v>71</v>
      </c>
      <c r="AR21" s="331" t="s">
        <v>71</v>
      </c>
      <c r="AS21" s="331" t="s">
        <v>71</v>
      </c>
      <c r="AT21" s="331" t="s">
        <v>71</v>
      </c>
      <c r="AU21" s="331" t="s">
        <v>71</v>
      </c>
      <c r="AV21" s="331" t="s">
        <v>71</v>
      </c>
      <c r="AW21" s="331" t="s">
        <v>71</v>
      </c>
      <c r="AX21" s="331" t="s">
        <v>71</v>
      </c>
      <c r="AY21" s="331" t="s">
        <v>71</v>
      </c>
      <c r="AZ21" s="331" t="s">
        <v>71</v>
      </c>
      <c r="BA21" s="331" t="str">
        <f t="shared" ref="BA21:BA22" si="9">BA27</f>
        <v>нд</v>
      </c>
      <c r="BB21" s="331" t="s">
        <v>71</v>
      </c>
      <c r="BC21" s="331" t="s">
        <v>71</v>
      </c>
      <c r="BD21" s="331" t="s">
        <v>71</v>
      </c>
      <c r="BE21" s="331" t="str">
        <f t="shared" ref="BE21:BF25" si="10">BE27</f>
        <v>нд</v>
      </c>
      <c r="BF21" s="331" t="str">
        <f t="shared" si="10"/>
        <v>нд</v>
      </c>
      <c r="BG21" s="331" t="s">
        <v>71</v>
      </c>
      <c r="BH21" s="331" t="s">
        <v>71</v>
      </c>
      <c r="BI21" s="331" t="s">
        <v>71</v>
      </c>
      <c r="BJ21" s="331" t="s">
        <v>71</v>
      </c>
      <c r="BK21" s="331" t="str">
        <f t="shared" ref="BK21:BK25" si="11">BK27</f>
        <v>нд</v>
      </c>
      <c r="BL21" s="331" t="s">
        <v>71</v>
      </c>
      <c r="BM21" s="331" t="s">
        <v>71</v>
      </c>
      <c r="BN21" s="331" t="s">
        <v>71</v>
      </c>
      <c r="BO21" s="331" t="s">
        <v>71</v>
      </c>
      <c r="BP21" s="331" t="s">
        <v>71</v>
      </c>
      <c r="BQ21" s="331" t="s">
        <v>71</v>
      </c>
      <c r="BR21" s="331" t="s">
        <v>71</v>
      </c>
      <c r="BS21" s="331" t="s">
        <v>71</v>
      </c>
      <c r="BT21" s="331" t="s">
        <v>71</v>
      </c>
      <c r="BU21" s="331" t="s">
        <v>71</v>
      </c>
      <c r="BV21" s="331" t="s">
        <v>71</v>
      </c>
      <c r="BW21" s="331" t="s">
        <v>71</v>
      </c>
      <c r="BX21" s="331" t="s">
        <v>71</v>
      </c>
      <c r="BY21" s="331" t="s">
        <v>71</v>
      </c>
      <c r="BZ21" s="331" t="s">
        <v>71</v>
      </c>
      <c r="CA21" s="331" t="s">
        <v>71</v>
      </c>
      <c r="CB21" s="331" t="s">
        <v>71</v>
      </c>
      <c r="CC21" s="331" t="s">
        <v>71</v>
      </c>
      <c r="CD21" s="331" t="s">
        <v>71</v>
      </c>
      <c r="CE21" s="64" t="str">
        <f t="shared" ref="CE21:CE22" si="12">CE27</f>
        <v>нд</v>
      </c>
      <c r="CF21" s="331" t="s">
        <v>71</v>
      </c>
      <c r="CG21" s="331" t="s">
        <v>71</v>
      </c>
      <c r="CH21" s="331" t="s">
        <v>71</v>
      </c>
      <c r="CI21" s="331" t="str">
        <f t="shared" ref="CI21:CJ25" si="13">CI27</f>
        <v>нд</v>
      </c>
      <c r="CJ21" s="331" t="str">
        <f t="shared" si="13"/>
        <v>нд</v>
      </c>
      <c r="CK21" s="331" t="s">
        <v>71</v>
      </c>
      <c r="CL21" s="331" t="s">
        <v>71</v>
      </c>
      <c r="CM21" s="331" t="s">
        <v>71</v>
      </c>
      <c r="CN21" s="331" t="s">
        <v>71</v>
      </c>
      <c r="CO21" s="331" t="str">
        <f t="shared" ref="CO21:CO25" si="14">CO27</f>
        <v>нд</v>
      </c>
    </row>
    <row r="22" spans="1:93" ht="60">
      <c r="A22" s="56" t="s">
        <v>74</v>
      </c>
      <c r="B22" s="63" t="s">
        <v>75</v>
      </c>
      <c r="C22" s="17" t="s">
        <v>70</v>
      </c>
      <c r="D22" s="331" t="s">
        <v>71</v>
      </c>
      <c r="E22" s="331" t="s">
        <v>71</v>
      </c>
      <c r="F22" s="331" t="s">
        <v>71</v>
      </c>
      <c r="G22" s="331" t="s">
        <v>71</v>
      </c>
      <c r="H22" s="331" t="s">
        <v>71</v>
      </c>
      <c r="I22" s="331" t="s">
        <v>71</v>
      </c>
      <c r="J22" s="331" t="s">
        <v>71</v>
      </c>
      <c r="K22" s="331" t="s">
        <v>71</v>
      </c>
      <c r="L22" s="331" t="s">
        <v>71</v>
      </c>
      <c r="M22" s="331" t="s">
        <v>71</v>
      </c>
      <c r="N22" s="331" t="s">
        <v>71</v>
      </c>
      <c r="O22" s="331" t="s">
        <v>71</v>
      </c>
      <c r="P22" s="331" t="s">
        <v>71</v>
      </c>
      <c r="Q22" s="331" t="s">
        <v>71</v>
      </c>
      <c r="R22" s="331" t="s">
        <v>71</v>
      </c>
      <c r="S22" s="331" t="s">
        <v>71</v>
      </c>
      <c r="T22" s="331" t="s">
        <v>71</v>
      </c>
      <c r="U22" s="331" t="s">
        <v>71</v>
      </c>
      <c r="V22" s="331" t="s">
        <v>71</v>
      </c>
      <c r="W22" s="331" t="str">
        <f t="shared" si="6"/>
        <v>нд</v>
      </c>
      <c r="X22" s="331" t="s">
        <v>71</v>
      </c>
      <c r="Y22" s="331" t="s">
        <v>71</v>
      </c>
      <c r="Z22" s="331" t="s">
        <v>71</v>
      </c>
      <c r="AA22" s="331" t="str">
        <f t="shared" si="7"/>
        <v>нд</v>
      </c>
      <c r="AB22" s="331" t="str">
        <f t="shared" si="7"/>
        <v>нд</v>
      </c>
      <c r="AC22" s="331" t="s">
        <v>71</v>
      </c>
      <c r="AD22" s="331" t="s">
        <v>71</v>
      </c>
      <c r="AE22" s="331" t="s">
        <v>71</v>
      </c>
      <c r="AF22" s="331" t="s">
        <v>71</v>
      </c>
      <c r="AG22" s="331" t="str">
        <f t="shared" si="8"/>
        <v>нд</v>
      </c>
      <c r="AH22" s="331" t="s">
        <v>71</v>
      </c>
      <c r="AI22" s="331" t="s">
        <v>71</v>
      </c>
      <c r="AJ22" s="331" t="s">
        <v>71</v>
      </c>
      <c r="AK22" s="331" t="s">
        <v>71</v>
      </c>
      <c r="AL22" s="331" t="s">
        <v>71</v>
      </c>
      <c r="AM22" s="331" t="s">
        <v>71</v>
      </c>
      <c r="AN22" s="331" t="s">
        <v>71</v>
      </c>
      <c r="AO22" s="331" t="s">
        <v>71</v>
      </c>
      <c r="AP22" s="331" t="s">
        <v>71</v>
      </c>
      <c r="AQ22" s="331" t="s">
        <v>71</v>
      </c>
      <c r="AR22" s="331" t="s">
        <v>71</v>
      </c>
      <c r="AS22" s="331" t="s">
        <v>71</v>
      </c>
      <c r="AT22" s="331" t="s">
        <v>71</v>
      </c>
      <c r="AU22" s="331" t="s">
        <v>71</v>
      </c>
      <c r="AV22" s="331" t="s">
        <v>71</v>
      </c>
      <c r="AW22" s="331" t="s">
        <v>71</v>
      </c>
      <c r="AX22" s="331" t="s">
        <v>71</v>
      </c>
      <c r="AY22" s="331" t="s">
        <v>71</v>
      </c>
      <c r="AZ22" s="331" t="s">
        <v>71</v>
      </c>
      <c r="BA22" s="331" t="str">
        <f t="shared" si="9"/>
        <v>нд</v>
      </c>
      <c r="BB22" s="331" t="s">
        <v>71</v>
      </c>
      <c r="BC22" s="331" t="s">
        <v>71</v>
      </c>
      <c r="BD22" s="331" t="s">
        <v>71</v>
      </c>
      <c r="BE22" s="331" t="str">
        <f t="shared" si="10"/>
        <v>нд</v>
      </c>
      <c r="BF22" s="331" t="str">
        <f t="shared" si="10"/>
        <v>нд</v>
      </c>
      <c r="BG22" s="331" t="s">
        <v>71</v>
      </c>
      <c r="BH22" s="331" t="s">
        <v>71</v>
      </c>
      <c r="BI22" s="331" t="s">
        <v>71</v>
      </c>
      <c r="BJ22" s="331" t="s">
        <v>71</v>
      </c>
      <c r="BK22" s="331" t="str">
        <f t="shared" si="11"/>
        <v>нд</v>
      </c>
      <c r="BL22" s="331" t="s">
        <v>71</v>
      </c>
      <c r="BM22" s="331" t="s">
        <v>71</v>
      </c>
      <c r="BN22" s="331" t="s">
        <v>71</v>
      </c>
      <c r="BO22" s="331" t="s">
        <v>71</v>
      </c>
      <c r="BP22" s="331" t="s">
        <v>71</v>
      </c>
      <c r="BQ22" s="331" t="s">
        <v>71</v>
      </c>
      <c r="BR22" s="331" t="s">
        <v>71</v>
      </c>
      <c r="BS22" s="331" t="s">
        <v>71</v>
      </c>
      <c r="BT22" s="331" t="s">
        <v>71</v>
      </c>
      <c r="BU22" s="331" t="s">
        <v>71</v>
      </c>
      <c r="BV22" s="331" t="s">
        <v>71</v>
      </c>
      <c r="BW22" s="331" t="s">
        <v>71</v>
      </c>
      <c r="BX22" s="331" t="s">
        <v>71</v>
      </c>
      <c r="BY22" s="331" t="s">
        <v>71</v>
      </c>
      <c r="BZ22" s="331" t="s">
        <v>71</v>
      </c>
      <c r="CA22" s="331" t="s">
        <v>71</v>
      </c>
      <c r="CB22" s="331" t="s">
        <v>71</v>
      </c>
      <c r="CC22" s="331" t="s">
        <v>71</v>
      </c>
      <c r="CD22" s="331" t="s">
        <v>71</v>
      </c>
      <c r="CE22" s="64" t="str">
        <f t="shared" si="12"/>
        <v>нд</v>
      </c>
      <c r="CF22" s="331" t="s">
        <v>71</v>
      </c>
      <c r="CG22" s="331" t="s">
        <v>71</v>
      </c>
      <c r="CH22" s="331" t="s">
        <v>71</v>
      </c>
      <c r="CI22" s="331" t="str">
        <f t="shared" si="13"/>
        <v>нд</v>
      </c>
      <c r="CJ22" s="331" t="str">
        <f t="shared" si="13"/>
        <v>нд</v>
      </c>
      <c r="CK22" s="331" t="s">
        <v>71</v>
      </c>
      <c r="CL22" s="331" t="s">
        <v>71</v>
      </c>
      <c r="CM22" s="331" t="s">
        <v>71</v>
      </c>
      <c r="CN22" s="331" t="s">
        <v>71</v>
      </c>
      <c r="CO22" s="331" t="str">
        <f t="shared" si="14"/>
        <v>нд</v>
      </c>
    </row>
    <row r="23" spans="1:93" ht="30">
      <c r="A23" s="56" t="s">
        <v>76</v>
      </c>
      <c r="B23" s="63" t="s">
        <v>77</v>
      </c>
      <c r="C23" s="17" t="s">
        <v>70</v>
      </c>
      <c r="D23" s="331" t="s">
        <v>71</v>
      </c>
      <c r="E23" s="331" t="s">
        <v>71</v>
      </c>
      <c r="F23" s="331" t="s">
        <v>71</v>
      </c>
      <c r="G23" s="331" t="s">
        <v>71</v>
      </c>
      <c r="H23" s="331" t="s">
        <v>71</v>
      </c>
      <c r="I23" s="331" t="s">
        <v>71</v>
      </c>
      <c r="J23" s="331" t="s">
        <v>71</v>
      </c>
      <c r="K23" s="331" t="s">
        <v>71</v>
      </c>
      <c r="L23" s="331" t="s">
        <v>71</v>
      </c>
      <c r="M23" s="331" t="s">
        <v>71</v>
      </c>
      <c r="N23" s="331" t="s">
        <v>71</v>
      </c>
      <c r="O23" s="331" t="s">
        <v>71</v>
      </c>
      <c r="P23" s="331" t="s">
        <v>71</v>
      </c>
      <c r="Q23" s="331" t="s">
        <v>71</v>
      </c>
      <c r="R23" s="331" t="s">
        <v>71</v>
      </c>
      <c r="S23" s="331" t="s">
        <v>71</v>
      </c>
      <c r="T23" s="331" t="s">
        <v>71</v>
      </c>
      <c r="U23" s="331" t="s">
        <v>71</v>
      </c>
      <c r="V23" s="331" t="s">
        <v>71</v>
      </c>
      <c r="W23" s="331" t="str">
        <f>W29</f>
        <v>нд</v>
      </c>
      <c r="X23" s="331" t="s">
        <v>71</v>
      </c>
      <c r="Y23" s="331" t="s">
        <v>71</v>
      </c>
      <c r="Z23" s="331" t="s">
        <v>71</v>
      </c>
      <c r="AA23" s="331" t="str">
        <f t="shared" si="7"/>
        <v>нд</v>
      </c>
      <c r="AB23" s="331" t="str">
        <f t="shared" si="7"/>
        <v>нд</v>
      </c>
      <c r="AC23" s="331" t="s">
        <v>71</v>
      </c>
      <c r="AD23" s="331" t="s">
        <v>71</v>
      </c>
      <c r="AE23" s="331" t="s">
        <v>71</v>
      </c>
      <c r="AF23" s="331" t="s">
        <v>71</v>
      </c>
      <c r="AG23" s="331" t="str">
        <f t="shared" si="8"/>
        <v>нд</v>
      </c>
      <c r="AH23" s="331" t="s">
        <v>71</v>
      </c>
      <c r="AI23" s="331" t="s">
        <v>71</v>
      </c>
      <c r="AJ23" s="331" t="s">
        <v>71</v>
      </c>
      <c r="AK23" s="331" t="s">
        <v>71</v>
      </c>
      <c r="AL23" s="331" t="s">
        <v>71</v>
      </c>
      <c r="AM23" s="331" t="s">
        <v>71</v>
      </c>
      <c r="AN23" s="331" t="s">
        <v>71</v>
      </c>
      <c r="AO23" s="331" t="s">
        <v>71</v>
      </c>
      <c r="AP23" s="331" t="s">
        <v>71</v>
      </c>
      <c r="AQ23" s="331" t="s">
        <v>71</v>
      </c>
      <c r="AR23" s="331" t="s">
        <v>71</v>
      </c>
      <c r="AS23" s="331" t="s">
        <v>71</v>
      </c>
      <c r="AT23" s="331" t="s">
        <v>71</v>
      </c>
      <c r="AU23" s="331" t="s">
        <v>71</v>
      </c>
      <c r="AV23" s="331" t="s">
        <v>71</v>
      </c>
      <c r="AW23" s="331" t="s">
        <v>71</v>
      </c>
      <c r="AX23" s="331" t="s">
        <v>71</v>
      </c>
      <c r="AY23" s="331" t="s">
        <v>71</v>
      </c>
      <c r="AZ23" s="331" t="s">
        <v>71</v>
      </c>
      <c r="BA23" s="331" t="str">
        <f>BA29</f>
        <v>нд</v>
      </c>
      <c r="BB23" s="331" t="s">
        <v>71</v>
      </c>
      <c r="BC23" s="331" t="s">
        <v>71</v>
      </c>
      <c r="BD23" s="331" t="s">
        <v>71</v>
      </c>
      <c r="BE23" s="331" t="str">
        <f t="shared" si="10"/>
        <v>нд</v>
      </c>
      <c r="BF23" s="331" t="str">
        <f t="shared" si="10"/>
        <v>нд</v>
      </c>
      <c r="BG23" s="331" t="s">
        <v>71</v>
      </c>
      <c r="BH23" s="331" t="s">
        <v>71</v>
      </c>
      <c r="BI23" s="331" t="s">
        <v>71</v>
      </c>
      <c r="BJ23" s="331" t="s">
        <v>71</v>
      </c>
      <c r="BK23" s="331" t="str">
        <f t="shared" si="11"/>
        <v>нд</v>
      </c>
      <c r="BL23" s="331" t="s">
        <v>71</v>
      </c>
      <c r="BM23" s="331" t="s">
        <v>71</v>
      </c>
      <c r="BN23" s="331" t="s">
        <v>71</v>
      </c>
      <c r="BO23" s="331" t="s">
        <v>71</v>
      </c>
      <c r="BP23" s="331" t="s">
        <v>71</v>
      </c>
      <c r="BQ23" s="331" t="s">
        <v>71</v>
      </c>
      <c r="BR23" s="331" t="s">
        <v>71</v>
      </c>
      <c r="BS23" s="331" t="s">
        <v>71</v>
      </c>
      <c r="BT23" s="331" t="s">
        <v>71</v>
      </c>
      <c r="BU23" s="331" t="s">
        <v>71</v>
      </c>
      <c r="BV23" s="331" t="s">
        <v>71</v>
      </c>
      <c r="BW23" s="331" t="s">
        <v>71</v>
      </c>
      <c r="BX23" s="331" t="s">
        <v>71</v>
      </c>
      <c r="BY23" s="331" t="s">
        <v>71</v>
      </c>
      <c r="BZ23" s="331" t="s">
        <v>71</v>
      </c>
      <c r="CA23" s="331" t="s">
        <v>71</v>
      </c>
      <c r="CB23" s="331" t="s">
        <v>71</v>
      </c>
      <c r="CC23" s="331" t="s">
        <v>71</v>
      </c>
      <c r="CD23" s="331" t="s">
        <v>71</v>
      </c>
      <c r="CE23" s="64" t="str">
        <f>CE29</f>
        <v>нд</v>
      </c>
      <c r="CF23" s="331" t="s">
        <v>71</v>
      </c>
      <c r="CG23" s="331" t="s">
        <v>71</v>
      </c>
      <c r="CH23" s="331" t="s">
        <v>71</v>
      </c>
      <c r="CI23" s="331" t="str">
        <f t="shared" si="13"/>
        <v>нд</v>
      </c>
      <c r="CJ23" s="331" t="str">
        <f t="shared" si="13"/>
        <v>нд</v>
      </c>
      <c r="CK23" s="331" t="s">
        <v>71</v>
      </c>
      <c r="CL23" s="331" t="s">
        <v>71</v>
      </c>
      <c r="CM23" s="331" t="s">
        <v>71</v>
      </c>
      <c r="CN23" s="331" t="s">
        <v>71</v>
      </c>
      <c r="CO23" s="331" t="str">
        <f t="shared" si="14"/>
        <v>нд</v>
      </c>
    </row>
    <row r="24" spans="1:93" ht="60.75" customHeight="1">
      <c r="A24" s="56" t="s">
        <v>78</v>
      </c>
      <c r="B24" s="63" t="s">
        <v>79</v>
      </c>
      <c r="C24" s="17" t="s">
        <v>70</v>
      </c>
      <c r="D24" s="331" t="s">
        <v>71</v>
      </c>
      <c r="E24" s="331" t="s">
        <v>71</v>
      </c>
      <c r="F24" s="331" t="s">
        <v>71</v>
      </c>
      <c r="G24" s="331" t="s">
        <v>71</v>
      </c>
      <c r="H24" s="331" t="s">
        <v>71</v>
      </c>
      <c r="I24" s="331" t="s">
        <v>71</v>
      </c>
      <c r="J24" s="331" t="s">
        <v>71</v>
      </c>
      <c r="K24" s="331" t="s">
        <v>71</v>
      </c>
      <c r="L24" s="331" t="s">
        <v>71</v>
      </c>
      <c r="M24" s="331" t="s">
        <v>71</v>
      </c>
      <c r="N24" s="331" t="s">
        <v>71</v>
      </c>
      <c r="O24" s="331" t="s">
        <v>71</v>
      </c>
      <c r="P24" s="331" t="s">
        <v>71</v>
      </c>
      <c r="Q24" s="331" t="s">
        <v>71</v>
      </c>
      <c r="R24" s="331" t="s">
        <v>71</v>
      </c>
      <c r="S24" s="331" t="s">
        <v>71</v>
      </c>
      <c r="T24" s="331" t="s">
        <v>71</v>
      </c>
      <c r="U24" s="331" t="s">
        <v>71</v>
      </c>
      <c r="V24" s="331" t="s">
        <v>71</v>
      </c>
      <c r="W24" s="331" t="str">
        <f>W30</f>
        <v>нд</v>
      </c>
      <c r="X24" s="331" t="s">
        <v>71</v>
      </c>
      <c r="Y24" s="331" t="s">
        <v>71</v>
      </c>
      <c r="Z24" s="331" t="s">
        <v>71</v>
      </c>
      <c r="AA24" s="331" t="str">
        <f t="shared" si="7"/>
        <v>нд</v>
      </c>
      <c r="AB24" s="331" t="str">
        <f t="shared" si="7"/>
        <v>нд</v>
      </c>
      <c r="AC24" s="331" t="s">
        <v>71</v>
      </c>
      <c r="AD24" s="331" t="s">
        <v>71</v>
      </c>
      <c r="AE24" s="331" t="s">
        <v>71</v>
      </c>
      <c r="AF24" s="331" t="s">
        <v>71</v>
      </c>
      <c r="AG24" s="331" t="str">
        <f t="shared" si="8"/>
        <v>нд</v>
      </c>
      <c r="AH24" s="331" t="s">
        <v>71</v>
      </c>
      <c r="AI24" s="331" t="s">
        <v>71</v>
      </c>
      <c r="AJ24" s="331" t="s">
        <v>71</v>
      </c>
      <c r="AK24" s="331" t="s">
        <v>71</v>
      </c>
      <c r="AL24" s="331" t="s">
        <v>71</v>
      </c>
      <c r="AM24" s="331" t="s">
        <v>71</v>
      </c>
      <c r="AN24" s="331" t="s">
        <v>71</v>
      </c>
      <c r="AO24" s="331" t="s">
        <v>71</v>
      </c>
      <c r="AP24" s="331" t="s">
        <v>71</v>
      </c>
      <c r="AQ24" s="331" t="s">
        <v>71</v>
      </c>
      <c r="AR24" s="331" t="s">
        <v>71</v>
      </c>
      <c r="AS24" s="331" t="s">
        <v>71</v>
      </c>
      <c r="AT24" s="331" t="s">
        <v>71</v>
      </c>
      <c r="AU24" s="331" t="s">
        <v>71</v>
      </c>
      <c r="AV24" s="331" t="s">
        <v>71</v>
      </c>
      <c r="AW24" s="331" t="s">
        <v>71</v>
      </c>
      <c r="AX24" s="331" t="s">
        <v>71</v>
      </c>
      <c r="AY24" s="331" t="s">
        <v>71</v>
      </c>
      <c r="AZ24" s="331" t="s">
        <v>71</v>
      </c>
      <c r="BA24" s="331" t="str">
        <f>BA30</f>
        <v>нд</v>
      </c>
      <c r="BB24" s="331" t="s">
        <v>71</v>
      </c>
      <c r="BC24" s="331" t="s">
        <v>71</v>
      </c>
      <c r="BD24" s="331" t="s">
        <v>71</v>
      </c>
      <c r="BE24" s="331" t="str">
        <f t="shared" si="10"/>
        <v>нд</v>
      </c>
      <c r="BF24" s="331" t="str">
        <f t="shared" si="10"/>
        <v>нд</v>
      </c>
      <c r="BG24" s="331" t="s">
        <v>71</v>
      </c>
      <c r="BH24" s="331" t="s">
        <v>71</v>
      </c>
      <c r="BI24" s="331" t="s">
        <v>71</v>
      </c>
      <c r="BJ24" s="331" t="s">
        <v>71</v>
      </c>
      <c r="BK24" s="331" t="str">
        <f t="shared" si="11"/>
        <v>нд</v>
      </c>
      <c r="BL24" s="331" t="s">
        <v>71</v>
      </c>
      <c r="BM24" s="331" t="s">
        <v>71</v>
      </c>
      <c r="BN24" s="331" t="s">
        <v>71</v>
      </c>
      <c r="BO24" s="331" t="s">
        <v>71</v>
      </c>
      <c r="BP24" s="331" t="s">
        <v>71</v>
      </c>
      <c r="BQ24" s="331" t="s">
        <v>71</v>
      </c>
      <c r="BR24" s="331" t="s">
        <v>71</v>
      </c>
      <c r="BS24" s="331" t="s">
        <v>71</v>
      </c>
      <c r="BT24" s="331" t="s">
        <v>71</v>
      </c>
      <c r="BU24" s="331" t="s">
        <v>71</v>
      </c>
      <c r="BV24" s="331" t="s">
        <v>71</v>
      </c>
      <c r="BW24" s="331" t="s">
        <v>71</v>
      </c>
      <c r="BX24" s="331" t="s">
        <v>71</v>
      </c>
      <c r="BY24" s="331" t="s">
        <v>71</v>
      </c>
      <c r="BZ24" s="331" t="s">
        <v>71</v>
      </c>
      <c r="CA24" s="331" t="s">
        <v>71</v>
      </c>
      <c r="CB24" s="331" t="s">
        <v>71</v>
      </c>
      <c r="CC24" s="331" t="s">
        <v>71</v>
      </c>
      <c r="CD24" s="331" t="s">
        <v>71</v>
      </c>
      <c r="CE24" s="64" t="str">
        <f>CE30</f>
        <v>нд</v>
      </c>
      <c r="CF24" s="331" t="s">
        <v>71</v>
      </c>
      <c r="CG24" s="331" t="s">
        <v>71</v>
      </c>
      <c r="CH24" s="331" t="s">
        <v>71</v>
      </c>
      <c r="CI24" s="331" t="str">
        <f t="shared" si="13"/>
        <v>нд</v>
      </c>
      <c r="CJ24" s="331" t="str">
        <f t="shared" si="13"/>
        <v>нд</v>
      </c>
      <c r="CK24" s="331" t="s">
        <v>71</v>
      </c>
      <c r="CL24" s="331" t="s">
        <v>71</v>
      </c>
      <c r="CM24" s="331" t="s">
        <v>71</v>
      </c>
      <c r="CN24" s="331" t="s">
        <v>71</v>
      </c>
      <c r="CO24" s="331" t="str">
        <f t="shared" si="14"/>
        <v>нд</v>
      </c>
    </row>
    <row r="25" spans="1:93" ht="30">
      <c r="A25" s="56" t="s">
        <v>80</v>
      </c>
      <c r="B25" s="63" t="s">
        <v>81</v>
      </c>
      <c r="C25" s="17" t="s">
        <v>70</v>
      </c>
      <c r="D25" s="331" t="s">
        <v>71</v>
      </c>
      <c r="E25" s="331" t="s">
        <v>71</v>
      </c>
      <c r="F25" s="331" t="s">
        <v>71</v>
      </c>
      <c r="G25" s="331" t="s">
        <v>71</v>
      </c>
      <c r="H25" s="331" t="s">
        <v>71</v>
      </c>
      <c r="I25" s="331" t="s">
        <v>71</v>
      </c>
      <c r="J25" s="331" t="s">
        <v>71</v>
      </c>
      <c r="K25" s="19">
        <f>K31</f>
        <v>0</v>
      </c>
      <c r="L25" s="331" t="s">
        <v>71</v>
      </c>
      <c r="M25" s="331" t="s">
        <v>71</v>
      </c>
      <c r="N25" s="331" t="s">
        <v>71</v>
      </c>
      <c r="O25" s="19">
        <f>O31</f>
        <v>0</v>
      </c>
      <c r="P25" s="331" t="s">
        <v>71</v>
      </c>
      <c r="Q25" s="331" t="s">
        <v>71</v>
      </c>
      <c r="R25" s="331" t="s">
        <v>71</v>
      </c>
      <c r="S25" s="331" t="s">
        <v>71</v>
      </c>
      <c r="T25" s="331" t="s">
        <v>71</v>
      </c>
      <c r="U25" s="331" t="s">
        <v>71</v>
      </c>
      <c r="V25" s="331" t="s">
        <v>71</v>
      </c>
      <c r="W25" s="19">
        <f>W31</f>
        <v>7.7439554978064002</v>
      </c>
      <c r="X25" s="331" t="s">
        <v>71</v>
      </c>
      <c r="Y25" s="331" t="s">
        <v>71</v>
      </c>
      <c r="Z25" s="331" t="s">
        <v>71</v>
      </c>
      <c r="AA25" s="331">
        <f t="shared" si="7"/>
        <v>0</v>
      </c>
      <c r="AB25" s="482">
        <f t="shared" si="7"/>
        <v>7.7439554978064002</v>
      </c>
      <c r="AC25" s="331" t="s">
        <v>71</v>
      </c>
      <c r="AD25" s="331" t="s">
        <v>71</v>
      </c>
      <c r="AE25" s="331" t="s">
        <v>71</v>
      </c>
      <c r="AF25" s="331" t="s">
        <v>71</v>
      </c>
      <c r="AG25" s="331">
        <f t="shared" si="8"/>
        <v>0</v>
      </c>
      <c r="AH25" s="331" t="s">
        <v>71</v>
      </c>
      <c r="AI25" s="331" t="s">
        <v>71</v>
      </c>
      <c r="AJ25" s="331" t="s">
        <v>71</v>
      </c>
      <c r="AK25" s="331" t="s">
        <v>71</v>
      </c>
      <c r="AL25" s="331" t="s">
        <v>71</v>
      </c>
      <c r="AM25" s="331" t="s">
        <v>71</v>
      </c>
      <c r="AN25" s="331" t="s">
        <v>71</v>
      </c>
      <c r="AO25" s="331" t="s">
        <v>71</v>
      </c>
      <c r="AP25" s="331" t="s">
        <v>71</v>
      </c>
      <c r="AQ25" s="331" t="s">
        <v>71</v>
      </c>
      <c r="AR25" s="331" t="s">
        <v>71</v>
      </c>
      <c r="AS25" s="331" t="s">
        <v>71</v>
      </c>
      <c r="AT25" s="331" t="s">
        <v>71</v>
      </c>
      <c r="AU25" s="331" t="s">
        <v>71</v>
      </c>
      <c r="AV25" s="331" t="s">
        <v>71</v>
      </c>
      <c r="AW25" s="331" t="s">
        <v>71</v>
      </c>
      <c r="AX25" s="331" t="s">
        <v>71</v>
      </c>
      <c r="AY25" s="331" t="s">
        <v>71</v>
      </c>
      <c r="AZ25" s="331" t="s">
        <v>71</v>
      </c>
      <c r="BA25" s="19">
        <f>BA31</f>
        <v>11.468565</v>
      </c>
      <c r="BB25" s="331" t="s">
        <v>71</v>
      </c>
      <c r="BC25" s="331" t="s">
        <v>71</v>
      </c>
      <c r="BD25" s="331" t="s">
        <v>71</v>
      </c>
      <c r="BE25" s="331" t="str">
        <f t="shared" si="10"/>
        <v>нд</v>
      </c>
      <c r="BF25" s="331">
        <f t="shared" si="10"/>
        <v>11.468565</v>
      </c>
      <c r="BG25" s="331" t="s">
        <v>71</v>
      </c>
      <c r="BH25" s="331" t="s">
        <v>71</v>
      </c>
      <c r="BI25" s="331" t="s">
        <v>71</v>
      </c>
      <c r="BJ25" s="331" t="s">
        <v>71</v>
      </c>
      <c r="BK25" s="331" t="str">
        <f t="shared" si="11"/>
        <v>нд</v>
      </c>
      <c r="BL25" s="331" t="s">
        <v>71</v>
      </c>
      <c r="BM25" s="331" t="s">
        <v>71</v>
      </c>
      <c r="BN25" s="331" t="s">
        <v>71</v>
      </c>
      <c r="BO25" s="331" t="s">
        <v>71</v>
      </c>
      <c r="BP25" s="331" t="s">
        <v>71</v>
      </c>
      <c r="BQ25" s="331" t="s">
        <v>71</v>
      </c>
      <c r="BR25" s="331" t="s">
        <v>71</v>
      </c>
      <c r="BS25" s="331" t="s">
        <v>71</v>
      </c>
      <c r="BT25" s="331" t="s">
        <v>71</v>
      </c>
      <c r="BU25" s="331" t="s">
        <v>71</v>
      </c>
      <c r="BV25" s="331" t="s">
        <v>71</v>
      </c>
      <c r="BW25" s="331" t="s">
        <v>71</v>
      </c>
      <c r="BX25" s="331" t="s">
        <v>71</v>
      </c>
      <c r="BY25" s="331" t="s">
        <v>71</v>
      </c>
      <c r="BZ25" s="331" t="s">
        <v>71</v>
      </c>
      <c r="CA25" s="331" t="s">
        <v>71</v>
      </c>
      <c r="CB25" s="331" t="s">
        <v>71</v>
      </c>
      <c r="CC25" s="331" t="s">
        <v>71</v>
      </c>
      <c r="CD25" s="331" t="s">
        <v>71</v>
      </c>
      <c r="CE25" s="64">
        <f>CE31</f>
        <v>18.169224396400001</v>
      </c>
      <c r="CF25" s="331" t="s">
        <v>71</v>
      </c>
      <c r="CG25" s="331" t="s">
        <v>71</v>
      </c>
      <c r="CH25" s="331" t="s">
        <v>71</v>
      </c>
      <c r="CI25" s="331" t="str">
        <f t="shared" si="13"/>
        <v>нд</v>
      </c>
      <c r="CJ25" s="64">
        <f t="shared" si="13"/>
        <v>18.169224396400001</v>
      </c>
      <c r="CK25" s="331" t="s">
        <v>71</v>
      </c>
      <c r="CL25" s="331" t="s">
        <v>71</v>
      </c>
      <c r="CM25" s="331" t="s">
        <v>71</v>
      </c>
      <c r="CN25" s="331" t="s">
        <v>71</v>
      </c>
      <c r="CO25" s="331" t="str">
        <f t="shared" si="14"/>
        <v>нд</v>
      </c>
    </row>
    <row r="26" spans="1:93">
      <c r="A26" s="56" t="s">
        <v>82</v>
      </c>
      <c r="B26" s="63" t="s">
        <v>83</v>
      </c>
      <c r="C26" s="17" t="s">
        <v>70</v>
      </c>
      <c r="D26" s="331" t="s">
        <v>71</v>
      </c>
      <c r="E26" s="331" t="s">
        <v>71</v>
      </c>
      <c r="F26" s="331" t="s">
        <v>71</v>
      </c>
      <c r="G26" s="331" t="s">
        <v>71</v>
      </c>
      <c r="H26" s="331" t="s">
        <v>71</v>
      </c>
      <c r="I26" s="331" t="s">
        <v>71</v>
      </c>
      <c r="J26" s="331" t="s">
        <v>71</v>
      </c>
      <c r="K26" s="19">
        <f>K31</f>
        <v>0</v>
      </c>
      <c r="L26" s="331" t="s">
        <v>71</v>
      </c>
      <c r="M26" s="331" t="s">
        <v>71</v>
      </c>
      <c r="N26" s="331" t="s">
        <v>71</v>
      </c>
      <c r="O26" s="19">
        <f>O31</f>
        <v>0</v>
      </c>
      <c r="P26" s="331" t="s">
        <v>71</v>
      </c>
      <c r="Q26" s="331" t="s">
        <v>71</v>
      </c>
      <c r="R26" s="331" t="s">
        <v>71</v>
      </c>
      <c r="S26" s="331" t="s">
        <v>71</v>
      </c>
      <c r="T26" s="331" t="s">
        <v>71</v>
      </c>
      <c r="U26" s="331" t="s">
        <v>71</v>
      </c>
      <c r="V26" s="331" t="s">
        <v>71</v>
      </c>
      <c r="W26" s="19">
        <f>W31</f>
        <v>7.7439554978064002</v>
      </c>
      <c r="X26" s="331" t="s">
        <v>71</v>
      </c>
      <c r="Y26" s="331" t="s">
        <v>71</v>
      </c>
      <c r="Z26" s="331" t="s">
        <v>71</v>
      </c>
      <c r="AA26" s="331">
        <f t="shared" ref="AA26:AB26" si="15">AA31</f>
        <v>0</v>
      </c>
      <c r="AB26" s="482">
        <f t="shared" si="15"/>
        <v>7.7439554978064002</v>
      </c>
      <c r="AC26" s="331" t="s">
        <v>71</v>
      </c>
      <c r="AD26" s="331" t="s">
        <v>71</v>
      </c>
      <c r="AE26" s="331" t="s">
        <v>71</v>
      </c>
      <c r="AF26" s="331" t="s">
        <v>71</v>
      </c>
      <c r="AG26" s="331">
        <f t="shared" ref="AG26" si="16">AG31</f>
        <v>0</v>
      </c>
      <c r="AH26" s="331" t="s">
        <v>71</v>
      </c>
      <c r="AI26" s="331" t="s">
        <v>71</v>
      </c>
      <c r="AJ26" s="331" t="s">
        <v>71</v>
      </c>
      <c r="AK26" s="331" t="s">
        <v>71</v>
      </c>
      <c r="AL26" s="331" t="s">
        <v>71</v>
      </c>
      <c r="AM26" s="331" t="s">
        <v>71</v>
      </c>
      <c r="AN26" s="331" t="s">
        <v>71</v>
      </c>
      <c r="AO26" s="331" t="s">
        <v>71</v>
      </c>
      <c r="AP26" s="331" t="s">
        <v>71</v>
      </c>
      <c r="AQ26" s="331" t="s">
        <v>71</v>
      </c>
      <c r="AR26" s="331" t="s">
        <v>71</v>
      </c>
      <c r="AS26" s="331" t="s">
        <v>71</v>
      </c>
      <c r="AT26" s="331" t="s">
        <v>71</v>
      </c>
      <c r="AU26" s="331" t="s">
        <v>71</v>
      </c>
      <c r="AV26" s="331" t="s">
        <v>71</v>
      </c>
      <c r="AW26" s="331" t="s">
        <v>71</v>
      </c>
      <c r="AX26" s="331" t="s">
        <v>71</v>
      </c>
      <c r="AY26" s="331" t="s">
        <v>71</v>
      </c>
      <c r="AZ26" s="331" t="s">
        <v>71</v>
      </c>
      <c r="BA26" s="19">
        <f>BA31</f>
        <v>11.468565</v>
      </c>
      <c r="BB26" s="331" t="s">
        <v>71</v>
      </c>
      <c r="BC26" s="331" t="s">
        <v>71</v>
      </c>
      <c r="BD26" s="331" t="s">
        <v>71</v>
      </c>
      <c r="BE26" s="331" t="str">
        <f t="shared" ref="BE26:BF26" si="17">BE31</f>
        <v>нд</v>
      </c>
      <c r="BF26" s="331">
        <f t="shared" si="17"/>
        <v>11.468565</v>
      </c>
      <c r="BG26" s="331" t="s">
        <v>71</v>
      </c>
      <c r="BH26" s="331" t="s">
        <v>71</v>
      </c>
      <c r="BI26" s="331" t="s">
        <v>71</v>
      </c>
      <c r="BJ26" s="331" t="s">
        <v>71</v>
      </c>
      <c r="BK26" s="331" t="str">
        <f t="shared" ref="BK26" si="18">BK31</f>
        <v>нд</v>
      </c>
      <c r="BL26" s="331" t="s">
        <v>71</v>
      </c>
      <c r="BM26" s="331" t="s">
        <v>71</v>
      </c>
      <c r="BN26" s="331" t="s">
        <v>71</v>
      </c>
      <c r="BO26" s="331" t="s">
        <v>71</v>
      </c>
      <c r="BP26" s="331" t="s">
        <v>71</v>
      </c>
      <c r="BQ26" s="331" t="s">
        <v>71</v>
      </c>
      <c r="BR26" s="331" t="s">
        <v>71</v>
      </c>
      <c r="BS26" s="331" t="s">
        <v>71</v>
      </c>
      <c r="BT26" s="331" t="s">
        <v>71</v>
      </c>
      <c r="BU26" s="331" t="s">
        <v>71</v>
      </c>
      <c r="BV26" s="331" t="s">
        <v>71</v>
      </c>
      <c r="BW26" s="331" t="s">
        <v>71</v>
      </c>
      <c r="BX26" s="331" t="s">
        <v>71</v>
      </c>
      <c r="BY26" s="331" t="s">
        <v>71</v>
      </c>
      <c r="BZ26" s="331" t="s">
        <v>71</v>
      </c>
      <c r="CA26" s="331" t="s">
        <v>71</v>
      </c>
      <c r="CB26" s="331" t="s">
        <v>71</v>
      </c>
      <c r="CC26" s="331" t="s">
        <v>71</v>
      </c>
      <c r="CD26" s="331" t="s">
        <v>71</v>
      </c>
      <c r="CE26" s="64">
        <f>CE31</f>
        <v>18.169224396400001</v>
      </c>
      <c r="CF26" s="331" t="s">
        <v>71</v>
      </c>
      <c r="CG26" s="331" t="s">
        <v>71</v>
      </c>
      <c r="CH26" s="331" t="s">
        <v>71</v>
      </c>
      <c r="CI26" s="331" t="str">
        <f t="shared" ref="CI26:CJ26" si="19">CI31</f>
        <v>нд</v>
      </c>
      <c r="CJ26" s="64">
        <f t="shared" si="19"/>
        <v>18.169224396400001</v>
      </c>
      <c r="CK26" s="331" t="s">
        <v>71</v>
      </c>
      <c r="CL26" s="331" t="s">
        <v>71</v>
      </c>
      <c r="CM26" s="331" t="s">
        <v>71</v>
      </c>
      <c r="CN26" s="331" t="s">
        <v>71</v>
      </c>
      <c r="CO26" s="331" t="str">
        <f t="shared" ref="CO26" si="20">CO31</f>
        <v>нд</v>
      </c>
    </row>
    <row r="27" spans="1:93">
      <c r="A27" s="56" t="s">
        <v>84</v>
      </c>
      <c r="B27" s="63" t="s">
        <v>73</v>
      </c>
      <c r="C27" s="17" t="s">
        <v>70</v>
      </c>
      <c r="D27" s="331" t="s">
        <v>71</v>
      </c>
      <c r="E27" s="331" t="s">
        <v>71</v>
      </c>
      <c r="F27" s="331" t="s">
        <v>71</v>
      </c>
      <c r="G27" s="331" t="s">
        <v>71</v>
      </c>
      <c r="H27" s="331" t="s">
        <v>71</v>
      </c>
      <c r="I27" s="331" t="s">
        <v>71</v>
      </c>
      <c r="J27" s="331" t="s">
        <v>71</v>
      </c>
      <c r="K27" s="331" t="s">
        <v>71</v>
      </c>
      <c r="L27" s="331" t="s">
        <v>71</v>
      </c>
      <c r="M27" s="331" t="s">
        <v>71</v>
      </c>
      <c r="N27" s="331" t="s">
        <v>71</v>
      </c>
      <c r="O27" s="331" t="s">
        <v>71</v>
      </c>
      <c r="P27" s="331" t="s">
        <v>71</v>
      </c>
      <c r="Q27" s="331" t="s">
        <v>71</v>
      </c>
      <c r="R27" s="331" t="s">
        <v>71</v>
      </c>
      <c r="S27" s="331" t="s">
        <v>71</v>
      </c>
      <c r="T27" s="331" t="s">
        <v>71</v>
      </c>
      <c r="U27" s="331" t="s">
        <v>71</v>
      </c>
      <c r="V27" s="331" t="s">
        <v>71</v>
      </c>
      <c r="W27" s="331" t="s">
        <v>71</v>
      </c>
      <c r="X27" s="331" t="s">
        <v>71</v>
      </c>
      <c r="Y27" s="331" t="s">
        <v>71</v>
      </c>
      <c r="Z27" s="331" t="s">
        <v>71</v>
      </c>
      <c r="AA27" s="331" t="s">
        <v>71</v>
      </c>
      <c r="AB27" s="331" t="s">
        <v>71</v>
      </c>
      <c r="AC27" s="331" t="s">
        <v>71</v>
      </c>
      <c r="AD27" s="331" t="s">
        <v>71</v>
      </c>
      <c r="AE27" s="331" t="s">
        <v>71</v>
      </c>
      <c r="AF27" s="331" t="s">
        <v>71</v>
      </c>
      <c r="AG27" s="331" t="s">
        <v>71</v>
      </c>
      <c r="AH27" s="331" t="s">
        <v>71</v>
      </c>
      <c r="AI27" s="331" t="s">
        <v>71</v>
      </c>
      <c r="AJ27" s="331" t="s">
        <v>71</v>
      </c>
      <c r="AK27" s="331" t="s">
        <v>71</v>
      </c>
      <c r="AL27" s="331" t="s">
        <v>71</v>
      </c>
      <c r="AM27" s="331" t="s">
        <v>71</v>
      </c>
      <c r="AN27" s="331" t="s">
        <v>71</v>
      </c>
      <c r="AO27" s="331" t="s">
        <v>71</v>
      </c>
      <c r="AP27" s="331" t="s">
        <v>71</v>
      </c>
      <c r="AQ27" s="331" t="s">
        <v>71</v>
      </c>
      <c r="AR27" s="331" t="s">
        <v>71</v>
      </c>
      <c r="AS27" s="331" t="s">
        <v>71</v>
      </c>
      <c r="AT27" s="331" t="s">
        <v>71</v>
      </c>
      <c r="AU27" s="331" t="s">
        <v>71</v>
      </c>
      <c r="AV27" s="331" t="s">
        <v>71</v>
      </c>
      <c r="AW27" s="331" t="s">
        <v>71</v>
      </c>
      <c r="AX27" s="331" t="s">
        <v>71</v>
      </c>
      <c r="AY27" s="331" t="s">
        <v>71</v>
      </c>
      <c r="AZ27" s="331" t="s">
        <v>71</v>
      </c>
      <c r="BA27" s="331" t="s">
        <v>71</v>
      </c>
      <c r="BB27" s="331" t="s">
        <v>71</v>
      </c>
      <c r="BC27" s="331" t="s">
        <v>71</v>
      </c>
      <c r="BD27" s="331" t="s">
        <v>71</v>
      </c>
      <c r="BE27" s="331" t="s">
        <v>71</v>
      </c>
      <c r="BF27" s="331" t="s">
        <v>71</v>
      </c>
      <c r="BG27" s="331" t="s">
        <v>71</v>
      </c>
      <c r="BH27" s="331" t="s">
        <v>71</v>
      </c>
      <c r="BI27" s="331" t="s">
        <v>71</v>
      </c>
      <c r="BJ27" s="331" t="s">
        <v>71</v>
      </c>
      <c r="BK27" s="331" t="s">
        <v>71</v>
      </c>
      <c r="BL27" s="331" t="s">
        <v>71</v>
      </c>
      <c r="BM27" s="331" t="s">
        <v>71</v>
      </c>
      <c r="BN27" s="331" t="s">
        <v>71</v>
      </c>
      <c r="BO27" s="331" t="s">
        <v>71</v>
      </c>
      <c r="BP27" s="331" t="s">
        <v>71</v>
      </c>
      <c r="BQ27" s="331" t="s">
        <v>71</v>
      </c>
      <c r="BR27" s="331" t="s">
        <v>71</v>
      </c>
      <c r="BS27" s="331" t="s">
        <v>71</v>
      </c>
      <c r="BT27" s="331" t="s">
        <v>71</v>
      </c>
      <c r="BU27" s="331" t="s">
        <v>71</v>
      </c>
      <c r="BV27" s="331" t="s">
        <v>71</v>
      </c>
      <c r="BW27" s="331" t="s">
        <v>71</v>
      </c>
      <c r="BX27" s="331" t="s">
        <v>71</v>
      </c>
      <c r="BY27" s="331" t="s">
        <v>71</v>
      </c>
      <c r="BZ27" s="331" t="s">
        <v>71</v>
      </c>
      <c r="CA27" s="331" t="s">
        <v>71</v>
      </c>
      <c r="CB27" s="331" t="s">
        <v>71</v>
      </c>
      <c r="CC27" s="331" t="s">
        <v>71</v>
      </c>
      <c r="CD27" s="331" t="s">
        <v>71</v>
      </c>
      <c r="CE27" s="331" t="s">
        <v>71</v>
      </c>
      <c r="CF27" s="331" t="s">
        <v>71</v>
      </c>
      <c r="CG27" s="331" t="s">
        <v>71</v>
      </c>
      <c r="CH27" s="331" t="s">
        <v>71</v>
      </c>
      <c r="CI27" s="331" t="s">
        <v>71</v>
      </c>
      <c r="CJ27" s="331" t="s">
        <v>71</v>
      </c>
      <c r="CK27" s="331" t="s">
        <v>71</v>
      </c>
      <c r="CL27" s="331" t="s">
        <v>71</v>
      </c>
      <c r="CM27" s="331" t="s">
        <v>71</v>
      </c>
      <c r="CN27" s="331" t="s">
        <v>71</v>
      </c>
      <c r="CO27" s="331" t="s">
        <v>71</v>
      </c>
    </row>
    <row r="28" spans="1:93" ht="60">
      <c r="A28" s="56" t="s">
        <v>85</v>
      </c>
      <c r="B28" s="63" t="s">
        <v>75</v>
      </c>
      <c r="C28" s="17" t="s">
        <v>70</v>
      </c>
      <c r="D28" s="331" t="s">
        <v>71</v>
      </c>
      <c r="E28" s="331" t="s">
        <v>71</v>
      </c>
      <c r="F28" s="331" t="s">
        <v>71</v>
      </c>
      <c r="G28" s="331" t="s">
        <v>71</v>
      </c>
      <c r="H28" s="331" t="s">
        <v>71</v>
      </c>
      <c r="I28" s="331" t="s">
        <v>71</v>
      </c>
      <c r="J28" s="331" t="s">
        <v>71</v>
      </c>
      <c r="K28" s="331" t="s">
        <v>71</v>
      </c>
      <c r="L28" s="331" t="s">
        <v>71</v>
      </c>
      <c r="M28" s="331" t="s">
        <v>71</v>
      </c>
      <c r="N28" s="331" t="s">
        <v>71</v>
      </c>
      <c r="O28" s="331" t="s">
        <v>71</v>
      </c>
      <c r="P28" s="331" t="s">
        <v>71</v>
      </c>
      <c r="Q28" s="331" t="s">
        <v>71</v>
      </c>
      <c r="R28" s="331" t="s">
        <v>71</v>
      </c>
      <c r="S28" s="331" t="s">
        <v>71</v>
      </c>
      <c r="T28" s="331" t="s">
        <v>71</v>
      </c>
      <c r="U28" s="331" t="s">
        <v>71</v>
      </c>
      <c r="V28" s="331" t="s">
        <v>71</v>
      </c>
      <c r="W28" s="331" t="s">
        <v>71</v>
      </c>
      <c r="X28" s="331" t="s">
        <v>71</v>
      </c>
      <c r="Y28" s="331" t="s">
        <v>71</v>
      </c>
      <c r="Z28" s="331" t="s">
        <v>71</v>
      </c>
      <c r="AA28" s="331" t="s">
        <v>71</v>
      </c>
      <c r="AB28" s="331" t="s">
        <v>71</v>
      </c>
      <c r="AC28" s="331" t="s">
        <v>71</v>
      </c>
      <c r="AD28" s="331" t="s">
        <v>71</v>
      </c>
      <c r="AE28" s="331" t="s">
        <v>71</v>
      </c>
      <c r="AF28" s="331" t="s">
        <v>71</v>
      </c>
      <c r="AG28" s="331" t="s">
        <v>71</v>
      </c>
      <c r="AH28" s="331" t="s">
        <v>71</v>
      </c>
      <c r="AI28" s="331" t="s">
        <v>71</v>
      </c>
      <c r="AJ28" s="331" t="s">
        <v>71</v>
      </c>
      <c r="AK28" s="331" t="s">
        <v>71</v>
      </c>
      <c r="AL28" s="331" t="s">
        <v>71</v>
      </c>
      <c r="AM28" s="331" t="s">
        <v>71</v>
      </c>
      <c r="AN28" s="331" t="s">
        <v>71</v>
      </c>
      <c r="AO28" s="331" t="s">
        <v>71</v>
      </c>
      <c r="AP28" s="331" t="s">
        <v>71</v>
      </c>
      <c r="AQ28" s="331" t="s">
        <v>71</v>
      </c>
      <c r="AR28" s="331" t="s">
        <v>71</v>
      </c>
      <c r="AS28" s="331" t="s">
        <v>71</v>
      </c>
      <c r="AT28" s="331" t="s">
        <v>71</v>
      </c>
      <c r="AU28" s="331" t="s">
        <v>71</v>
      </c>
      <c r="AV28" s="331" t="s">
        <v>71</v>
      </c>
      <c r="AW28" s="331" t="s">
        <v>71</v>
      </c>
      <c r="AX28" s="331" t="s">
        <v>71</v>
      </c>
      <c r="AY28" s="331" t="s">
        <v>71</v>
      </c>
      <c r="AZ28" s="331" t="s">
        <v>71</v>
      </c>
      <c r="BA28" s="331" t="s">
        <v>71</v>
      </c>
      <c r="BB28" s="331" t="s">
        <v>71</v>
      </c>
      <c r="BC28" s="331" t="s">
        <v>71</v>
      </c>
      <c r="BD28" s="331" t="s">
        <v>71</v>
      </c>
      <c r="BE28" s="331" t="s">
        <v>71</v>
      </c>
      <c r="BF28" s="331" t="s">
        <v>71</v>
      </c>
      <c r="BG28" s="331" t="s">
        <v>71</v>
      </c>
      <c r="BH28" s="331" t="s">
        <v>71</v>
      </c>
      <c r="BI28" s="331" t="s">
        <v>71</v>
      </c>
      <c r="BJ28" s="331" t="s">
        <v>71</v>
      </c>
      <c r="BK28" s="331" t="s">
        <v>71</v>
      </c>
      <c r="BL28" s="331" t="s">
        <v>71</v>
      </c>
      <c r="BM28" s="331" t="s">
        <v>71</v>
      </c>
      <c r="BN28" s="331" t="s">
        <v>71</v>
      </c>
      <c r="BO28" s="331" t="s">
        <v>71</v>
      </c>
      <c r="BP28" s="331" t="s">
        <v>71</v>
      </c>
      <c r="BQ28" s="331" t="s">
        <v>71</v>
      </c>
      <c r="BR28" s="331" t="s">
        <v>71</v>
      </c>
      <c r="BS28" s="331" t="s">
        <v>71</v>
      </c>
      <c r="BT28" s="331" t="s">
        <v>71</v>
      </c>
      <c r="BU28" s="331" t="s">
        <v>71</v>
      </c>
      <c r="BV28" s="331" t="s">
        <v>71</v>
      </c>
      <c r="BW28" s="331" t="s">
        <v>71</v>
      </c>
      <c r="BX28" s="331" t="s">
        <v>71</v>
      </c>
      <c r="BY28" s="331" t="s">
        <v>71</v>
      </c>
      <c r="BZ28" s="331" t="s">
        <v>71</v>
      </c>
      <c r="CA28" s="331" t="s">
        <v>71</v>
      </c>
      <c r="CB28" s="331" t="s">
        <v>71</v>
      </c>
      <c r="CC28" s="331" t="s">
        <v>71</v>
      </c>
      <c r="CD28" s="331" t="s">
        <v>71</v>
      </c>
      <c r="CE28" s="331" t="s">
        <v>71</v>
      </c>
      <c r="CF28" s="331" t="s">
        <v>71</v>
      </c>
      <c r="CG28" s="331" t="s">
        <v>71</v>
      </c>
      <c r="CH28" s="331" t="s">
        <v>71</v>
      </c>
      <c r="CI28" s="331" t="s">
        <v>71</v>
      </c>
      <c r="CJ28" s="331" t="s">
        <v>71</v>
      </c>
      <c r="CK28" s="331" t="s">
        <v>71</v>
      </c>
      <c r="CL28" s="331" t="s">
        <v>71</v>
      </c>
      <c r="CM28" s="331" t="s">
        <v>71</v>
      </c>
      <c r="CN28" s="331" t="s">
        <v>71</v>
      </c>
      <c r="CO28" s="331" t="s">
        <v>71</v>
      </c>
    </row>
    <row r="29" spans="1:93" ht="30">
      <c r="A29" s="56" t="s">
        <v>86</v>
      </c>
      <c r="B29" s="63" t="s">
        <v>77</v>
      </c>
      <c r="C29" s="17" t="s">
        <v>70</v>
      </c>
      <c r="D29" s="331" t="s">
        <v>71</v>
      </c>
      <c r="E29" s="331" t="s">
        <v>71</v>
      </c>
      <c r="F29" s="331" t="s">
        <v>71</v>
      </c>
      <c r="G29" s="331" t="s">
        <v>71</v>
      </c>
      <c r="H29" s="331" t="s">
        <v>71</v>
      </c>
      <c r="I29" s="331" t="s">
        <v>71</v>
      </c>
      <c r="J29" s="331" t="s">
        <v>71</v>
      </c>
      <c r="K29" s="331" t="s">
        <v>71</v>
      </c>
      <c r="L29" s="331" t="s">
        <v>71</v>
      </c>
      <c r="M29" s="331" t="s">
        <v>71</v>
      </c>
      <c r="N29" s="331" t="s">
        <v>71</v>
      </c>
      <c r="O29" s="331" t="s">
        <v>71</v>
      </c>
      <c r="P29" s="331" t="s">
        <v>71</v>
      </c>
      <c r="Q29" s="331" t="s">
        <v>71</v>
      </c>
      <c r="R29" s="331" t="s">
        <v>71</v>
      </c>
      <c r="S29" s="331" t="s">
        <v>71</v>
      </c>
      <c r="T29" s="331" t="s">
        <v>71</v>
      </c>
      <c r="U29" s="331" t="s">
        <v>71</v>
      </c>
      <c r="V29" s="331" t="s">
        <v>71</v>
      </c>
      <c r="W29" s="331" t="s">
        <v>71</v>
      </c>
      <c r="X29" s="331" t="s">
        <v>71</v>
      </c>
      <c r="Y29" s="331" t="s">
        <v>71</v>
      </c>
      <c r="Z29" s="331" t="s">
        <v>71</v>
      </c>
      <c r="AA29" s="331" t="s">
        <v>71</v>
      </c>
      <c r="AB29" s="331" t="s">
        <v>71</v>
      </c>
      <c r="AC29" s="331" t="s">
        <v>71</v>
      </c>
      <c r="AD29" s="331" t="s">
        <v>71</v>
      </c>
      <c r="AE29" s="331" t="s">
        <v>71</v>
      </c>
      <c r="AF29" s="331" t="s">
        <v>71</v>
      </c>
      <c r="AG29" s="331" t="s">
        <v>71</v>
      </c>
      <c r="AH29" s="331" t="s">
        <v>71</v>
      </c>
      <c r="AI29" s="331" t="s">
        <v>71</v>
      </c>
      <c r="AJ29" s="331" t="s">
        <v>71</v>
      </c>
      <c r="AK29" s="331" t="s">
        <v>71</v>
      </c>
      <c r="AL29" s="331" t="s">
        <v>71</v>
      </c>
      <c r="AM29" s="331" t="s">
        <v>71</v>
      </c>
      <c r="AN29" s="331" t="s">
        <v>71</v>
      </c>
      <c r="AO29" s="331" t="s">
        <v>71</v>
      </c>
      <c r="AP29" s="331" t="s">
        <v>71</v>
      </c>
      <c r="AQ29" s="331" t="s">
        <v>71</v>
      </c>
      <c r="AR29" s="331" t="s">
        <v>71</v>
      </c>
      <c r="AS29" s="331" t="s">
        <v>71</v>
      </c>
      <c r="AT29" s="331" t="s">
        <v>71</v>
      </c>
      <c r="AU29" s="331" t="s">
        <v>71</v>
      </c>
      <c r="AV29" s="331" t="s">
        <v>71</v>
      </c>
      <c r="AW29" s="331" t="s">
        <v>71</v>
      </c>
      <c r="AX29" s="331" t="s">
        <v>71</v>
      </c>
      <c r="AY29" s="331" t="s">
        <v>71</v>
      </c>
      <c r="AZ29" s="331" t="s">
        <v>71</v>
      </c>
      <c r="BA29" s="331" t="s">
        <v>71</v>
      </c>
      <c r="BB29" s="331" t="s">
        <v>71</v>
      </c>
      <c r="BC29" s="331" t="s">
        <v>71</v>
      </c>
      <c r="BD29" s="331" t="s">
        <v>71</v>
      </c>
      <c r="BE29" s="331" t="s">
        <v>71</v>
      </c>
      <c r="BF29" s="331" t="s">
        <v>71</v>
      </c>
      <c r="BG29" s="331" t="s">
        <v>71</v>
      </c>
      <c r="BH29" s="331" t="s">
        <v>71</v>
      </c>
      <c r="BI29" s="331" t="s">
        <v>71</v>
      </c>
      <c r="BJ29" s="331" t="s">
        <v>71</v>
      </c>
      <c r="BK29" s="331" t="s">
        <v>71</v>
      </c>
      <c r="BL29" s="331" t="s">
        <v>71</v>
      </c>
      <c r="BM29" s="331" t="s">
        <v>71</v>
      </c>
      <c r="BN29" s="331" t="s">
        <v>71</v>
      </c>
      <c r="BO29" s="331" t="s">
        <v>71</v>
      </c>
      <c r="BP29" s="331" t="s">
        <v>71</v>
      </c>
      <c r="BQ29" s="331" t="s">
        <v>71</v>
      </c>
      <c r="BR29" s="331" t="s">
        <v>71</v>
      </c>
      <c r="BS29" s="331" t="s">
        <v>71</v>
      </c>
      <c r="BT29" s="331" t="s">
        <v>71</v>
      </c>
      <c r="BU29" s="331" t="s">
        <v>71</v>
      </c>
      <c r="BV29" s="331" t="s">
        <v>71</v>
      </c>
      <c r="BW29" s="331" t="s">
        <v>71</v>
      </c>
      <c r="BX29" s="331" t="s">
        <v>71</v>
      </c>
      <c r="BY29" s="331" t="s">
        <v>71</v>
      </c>
      <c r="BZ29" s="331" t="s">
        <v>71</v>
      </c>
      <c r="CA29" s="331" t="s">
        <v>71</v>
      </c>
      <c r="CB29" s="331" t="s">
        <v>71</v>
      </c>
      <c r="CC29" s="331" t="s">
        <v>71</v>
      </c>
      <c r="CD29" s="331" t="s">
        <v>71</v>
      </c>
      <c r="CE29" s="331" t="s">
        <v>71</v>
      </c>
      <c r="CF29" s="331" t="s">
        <v>71</v>
      </c>
      <c r="CG29" s="331" t="s">
        <v>71</v>
      </c>
      <c r="CH29" s="331" t="s">
        <v>71</v>
      </c>
      <c r="CI29" s="331" t="s">
        <v>71</v>
      </c>
      <c r="CJ29" s="331" t="s">
        <v>71</v>
      </c>
      <c r="CK29" s="331" t="s">
        <v>71</v>
      </c>
      <c r="CL29" s="331" t="s">
        <v>71</v>
      </c>
      <c r="CM29" s="331" t="s">
        <v>71</v>
      </c>
      <c r="CN29" s="331" t="s">
        <v>71</v>
      </c>
      <c r="CO29" s="331" t="s">
        <v>71</v>
      </c>
    </row>
    <row r="30" spans="1:93" ht="60">
      <c r="A30" s="56" t="s">
        <v>87</v>
      </c>
      <c r="B30" s="63" t="s">
        <v>79</v>
      </c>
      <c r="C30" s="17" t="s">
        <v>70</v>
      </c>
      <c r="D30" s="331" t="s">
        <v>71</v>
      </c>
      <c r="E30" s="331" t="s">
        <v>71</v>
      </c>
      <c r="F30" s="331" t="s">
        <v>71</v>
      </c>
      <c r="G30" s="331" t="s">
        <v>71</v>
      </c>
      <c r="H30" s="331" t="s">
        <v>71</v>
      </c>
      <c r="I30" s="331" t="s">
        <v>71</v>
      </c>
      <c r="J30" s="331" t="s">
        <v>71</v>
      </c>
      <c r="K30" s="331" t="s">
        <v>71</v>
      </c>
      <c r="L30" s="331" t="s">
        <v>71</v>
      </c>
      <c r="M30" s="331" t="s">
        <v>71</v>
      </c>
      <c r="N30" s="331" t="s">
        <v>71</v>
      </c>
      <c r="O30" s="331" t="s">
        <v>71</v>
      </c>
      <c r="P30" s="331" t="s">
        <v>71</v>
      </c>
      <c r="Q30" s="331" t="s">
        <v>71</v>
      </c>
      <c r="R30" s="331" t="s">
        <v>71</v>
      </c>
      <c r="S30" s="331" t="s">
        <v>71</v>
      </c>
      <c r="T30" s="331" t="s">
        <v>71</v>
      </c>
      <c r="U30" s="331" t="s">
        <v>71</v>
      </c>
      <c r="V30" s="331" t="s">
        <v>71</v>
      </c>
      <c r="W30" s="331" t="s">
        <v>71</v>
      </c>
      <c r="X30" s="331" t="s">
        <v>71</v>
      </c>
      <c r="Y30" s="331" t="s">
        <v>71</v>
      </c>
      <c r="Z30" s="331" t="s">
        <v>71</v>
      </c>
      <c r="AA30" s="331" t="s">
        <v>71</v>
      </c>
      <c r="AB30" s="331" t="s">
        <v>71</v>
      </c>
      <c r="AC30" s="331" t="s">
        <v>71</v>
      </c>
      <c r="AD30" s="331" t="s">
        <v>71</v>
      </c>
      <c r="AE30" s="331" t="s">
        <v>71</v>
      </c>
      <c r="AF30" s="331" t="s">
        <v>71</v>
      </c>
      <c r="AG30" s="331" t="s">
        <v>71</v>
      </c>
      <c r="AH30" s="331" t="s">
        <v>71</v>
      </c>
      <c r="AI30" s="331" t="s">
        <v>71</v>
      </c>
      <c r="AJ30" s="331" t="s">
        <v>71</v>
      </c>
      <c r="AK30" s="331" t="s">
        <v>71</v>
      </c>
      <c r="AL30" s="331" t="s">
        <v>71</v>
      </c>
      <c r="AM30" s="331" t="s">
        <v>71</v>
      </c>
      <c r="AN30" s="331" t="s">
        <v>71</v>
      </c>
      <c r="AO30" s="331" t="s">
        <v>71</v>
      </c>
      <c r="AP30" s="331" t="s">
        <v>71</v>
      </c>
      <c r="AQ30" s="331" t="s">
        <v>71</v>
      </c>
      <c r="AR30" s="331" t="s">
        <v>71</v>
      </c>
      <c r="AS30" s="331" t="s">
        <v>71</v>
      </c>
      <c r="AT30" s="331" t="s">
        <v>71</v>
      </c>
      <c r="AU30" s="331" t="s">
        <v>71</v>
      </c>
      <c r="AV30" s="331" t="s">
        <v>71</v>
      </c>
      <c r="AW30" s="331" t="s">
        <v>71</v>
      </c>
      <c r="AX30" s="331" t="s">
        <v>71</v>
      </c>
      <c r="AY30" s="331" t="s">
        <v>71</v>
      </c>
      <c r="AZ30" s="331" t="s">
        <v>71</v>
      </c>
      <c r="BA30" s="331" t="s">
        <v>71</v>
      </c>
      <c r="BB30" s="331" t="s">
        <v>71</v>
      </c>
      <c r="BC30" s="331" t="s">
        <v>71</v>
      </c>
      <c r="BD30" s="331" t="s">
        <v>71</v>
      </c>
      <c r="BE30" s="331" t="s">
        <v>71</v>
      </c>
      <c r="BF30" s="331" t="s">
        <v>71</v>
      </c>
      <c r="BG30" s="331" t="s">
        <v>71</v>
      </c>
      <c r="BH30" s="331" t="s">
        <v>71</v>
      </c>
      <c r="BI30" s="331" t="s">
        <v>71</v>
      </c>
      <c r="BJ30" s="331" t="s">
        <v>71</v>
      </c>
      <c r="BK30" s="331" t="s">
        <v>71</v>
      </c>
      <c r="BL30" s="331" t="s">
        <v>71</v>
      </c>
      <c r="BM30" s="331" t="s">
        <v>71</v>
      </c>
      <c r="BN30" s="331" t="s">
        <v>71</v>
      </c>
      <c r="BO30" s="331" t="s">
        <v>71</v>
      </c>
      <c r="BP30" s="331" t="s">
        <v>71</v>
      </c>
      <c r="BQ30" s="331" t="s">
        <v>71</v>
      </c>
      <c r="BR30" s="331" t="s">
        <v>71</v>
      </c>
      <c r="BS30" s="331" t="s">
        <v>71</v>
      </c>
      <c r="BT30" s="331" t="s">
        <v>71</v>
      </c>
      <c r="BU30" s="331" t="s">
        <v>71</v>
      </c>
      <c r="BV30" s="331" t="s">
        <v>71</v>
      </c>
      <c r="BW30" s="331" t="s">
        <v>71</v>
      </c>
      <c r="BX30" s="331" t="s">
        <v>71</v>
      </c>
      <c r="BY30" s="331" t="s">
        <v>71</v>
      </c>
      <c r="BZ30" s="331" t="s">
        <v>71</v>
      </c>
      <c r="CA30" s="331" t="s">
        <v>71</v>
      </c>
      <c r="CB30" s="331" t="s">
        <v>71</v>
      </c>
      <c r="CC30" s="331" t="s">
        <v>71</v>
      </c>
      <c r="CD30" s="331" t="s">
        <v>71</v>
      </c>
      <c r="CE30" s="331" t="s">
        <v>71</v>
      </c>
      <c r="CF30" s="331" t="s">
        <v>71</v>
      </c>
      <c r="CG30" s="331" t="s">
        <v>71</v>
      </c>
      <c r="CH30" s="331" t="s">
        <v>71</v>
      </c>
      <c r="CI30" s="331" t="s">
        <v>71</v>
      </c>
      <c r="CJ30" s="331" t="s">
        <v>71</v>
      </c>
      <c r="CK30" s="331" t="s">
        <v>71</v>
      </c>
      <c r="CL30" s="331" t="s">
        <v>71</v>
      </c>
      <c r="CM30" s="331" t="s">
        <v>71</v>
      </c>
      <c r="CN30" s="331" t="s">
        <v>71</v>
      </c>
      <c r="CO30" s="331" t="s">
        <v>71</v>
      </c>
    </row>
    <row r="31" spans="1:93" ht="30">
      <c r="A31" s="56" t="s">
        <v>88</v>
      </c>
      <c r="B31" s="63" t="s">
        <v>81</v>
      </c>
      <c r="C31" s="17" t="s">
        <v>70</v>
      </c>
      <c r="D31" s="331" t="s">
        <v>71</v>
      </c>
      <c r="E31" s="331" t="s">
        <v>71</v>
      </c>
      <c r="F31" s="331" t="s">
        <v>71</v>
      </c>
      <c r="G31" s="331" t="s">
        <v>71</v>
      </c>
      <c r="H31" s="331" t="s">
        <v>71</v>
      </c>
      <c r="I31" s="331" t="s">
        <v>71</v>
      </c>
      <c r="J31" s="331" t="s">
        <v>71</v>
      </c>
      <c r="K31" s="485">
        <f>K32+K33+K34</f>
        <v>0</v>
      </c>
      <c r="L31" s="504" t="s">
        <v>71</v>
      </c>
      <c r="M31" s="504" t="s">
        <v>71</v>
      </c>
      <c r="N31" s="504" t="s">
        <v>71</v>
      </c>
      <c r="O31" s="485">
        <f>O32+O33+O34</f>
        <v>0</v>
      </c>
      <c r="P31" s="331" t="s">
        <v>71</v>
      </c>
      <c r="Q31" s="331" t="s">
        <v>71</v>
      </c>
      <c r="R31" s="331" t="s">
        <v>71</v>
      </c>
      <c r="S31" s="331" t="s">
        <v>71</v>
      </c>
      <c r="T31" s="331" t="s">
        <v>71</v>
      </c>
      <c r="U31" s="331" t="s">
        <v>71</v>
      </c>
      <c r="V31" s="331" t="s">
        <v>71</v>
      </c>
      <c r="W31" s="481">
        <f>W32+W33</f>
        <v>7.7439554978064002</v>
      </c>
      <c r="X31" s="331" t="s">
        <v>71</v>
      </c>
      <c r="Y31" s="331" t="s">
        <v>71</v>
      </c>
      <c r="Z31" s="331" t="s">
        <v>71</v>
      </c>
      <c r="AA31" s="331"/>
      <c r="AB31" s="481">
        <f>AB32+AB33</f>
        <v>7.7439554978064002</v>
      </c>
      <c r="AC31" s="331" t="s">
        <v>71</v>
      </c>
      <c r="AD31" s="331" t="s">
        <v>71</v>
      </c>
      <c r="AE31" s="331" t="s">
        <v>71</v>
      </c>
      <c r="AF31" s="331" t="s">
        <v>71</v>
      </c>
      <c r="AG31" s="331"/>
      <c r="AH31" s="331" t="s">
        <v>71</v>
      </c>
      <c r="AI31" s="331" t="s">
        <v>71</v>
      </c>
      <c r="AJ31" s="331" t="s">
        <v>71</v>
      </c>
      <c r="AK31" s="331" t="s">
        <v>71</v>
      </c>
      <c r="AL31" s="331" t="s">
        <v>71</v>
      </c>
      <c r="AM31" s="331" t="s">
        <v>71</v>
      </c>
      <c r="AN31" s="331" t="s">
        <v>71</v>
      </c>
      <c r="AO31" s="331" t="s">
        <v>71</v>
      </c>
      <c r="AP31" s="331" t="s">
        <v>71</v>
      </c>
      <c r="AQ31" s="331" t="s">
        <v>71</v>
      </c>
      <c r="AR31" s="331" t="s">
        <v>71</v>
      </c>
      <c r="AS31" s="331" t="s">
        <v>71</v>
      </c>
      <c r="AT31" s="331" t="s">
        <v>71</v>
      </c>
      <c r="AU31" s="331" t="s">
        <v>71</v>
      </c>
      <c r="AV31" s="331" t="s">
        <v>71</v>
      </c>
      <c r="AW31" s="331" t="s">
        <v>71</v>
      </c>
      <c r="AX31" s="331" t="s">
        <v>71</v>
      </c>
      <c r="AY31" s="331" t="s">
        <v>71</v>
      </c>
      <c r="AZ31" s="331" t="s">
        <v>71</v>
      </c>
      <c r="BA31" s="505">
        <f>BA33+BA34</f>
        <v>11.468565</v>
      </c>
      <c r="BB31" s="331" t="s">
        <v>71</v>
      </c>
      <c r="BC31" s="331" t="s">
        <v>71</v>
      </c>
      <c r="BD31" s="331" t="s">
        <v>71</v>
      </c>
      <c r="BE31" s="331" t="str">
        <f t="shared" ref="BE31" si="21">BE32</f>
        <v>нд</v>
      </c>
      <c r="BF31" s="505">
        <f>BF33+BF34</f>
        <v>11.468565</v>
      </c>
      <c r="BG31" s="331" t="s">
        <v>71</v>
      </c>
      <c r="BH31" s="331" t="s">
        <v>71</v>
      </c>
      <c r="BI31" s="331" t="s">
        <v>71</v>
      </c>
      <c r="BJ31" s="331" t="s">
        <v>71</v>
      </c>
      <c r="BK31" s="331" t="str">
        <f t="shared" ref="BK31" si="22">BK32</f>
        <v>нд</v>
      </c>
      <c r="BL31" s="331" t="s">
        <v>71</v>
      </c>
      <c r="BM31" s="331" t="s">
        <v>71</v>
      </c>
      <c r="BN31" s="331" t="s">
        <v>71</v>
      </c>
      <c r="BO31" s="331" t="s">
        <v>71</v>
      </c>
      <c r="BP31" s="331" t="s">
        <v>71</v>
      </c>
      <c r="BQ31" s="331" t="s">
        <v>71</v>
      </c>
      <c r="BR31" s="331" t="s">
        <v>71</v>
      </c>
      <c r="BS31" s="331" t="s">
        <v>71</v>
      </c>
      <c r="BT31" s="331" t="s">
        <v>71</v>
      </c>
      <c r="BU31" s="331" t="s">
        <v>71</v>
      </c>
      <c r="BV31" s="331" t="s">
        <v>71</v>
      </c>
      <c r="BW31" s="331" t="s">
        <v>71</v>
      </c>
      <c r="BX31" s="331" t="s">
        <v>71</v>
      </c>
      <c r="BY31" s="331" t="s">
        <v>71</v>
      </c>
      <c r="BZ31" s="331" t="s">
        <v>71</v>
      </c>
      <c r="CA31" s="331" t="s">
        <v>71</v>
      </c>
      <c r="CB31" s="331" t="s">
        <v>71</v>
      </c>
      <c r="CC31" s="331" t="s">
        <v>71</v>
      </c>
      <c r="CD31" s="331" t="s">
        <v>71</v>
      </c>
      <c r="CE31" s="505">
        <f>CE33+CE34</f>
        <v>18.169224396400001</v>
      </c>
      <c r="CF31" s="331" t="s">
        <v>71</v>
      </c>
      <c r="CG31" s="331" t="s">
        <v>71</v>
      </c>
      <c r="CH31" s="331" t="s">
        <v>71</v>
      </c>
      <c r="CI31" s="331" t="str">
        <f t="shared" ref="CI31" si="23">CI32</f>
        <v>нд</v>
      </c>
      <c r="CJ31" s="505">
        <f>CJ33+CJ34</f>
        <v>18.169224396400001</v>
      </c>
      <c r="CK31" s="331" t="s">
        <v>71</v>
      </c>
      <c r="CL31" s="331" t="s">
        <v>71</v>
      </c>
      <c r="CM31" s="331" t="s">
        <v>71</v>
      </c>
      <c r="CN31" s="331" t="s">
        <v>71</v>
      </c>
      <c r="CO31" s="331" t="str">
        <f t="shared" ref="CO31" si="24">CO32</f>
        <v>нд</v>
      </c>
    </row>
    <row r="32" spans="1:93" ht="60">
      <c r="A32" s="56" t="s">
        <v>89</v>
      </c>
      <c r="B32" s="63" t="s">
        <v>90</v>
      </c>
      <c r="C32" s="27" t="s">
        <v>91</v>
      </c>
      <c r="D32" s="331" t="s">
        <v>71</v>
      </c>
      <c r="E32" s="331" t="s">
        <v>71</v>
      </c>
      <c r="F32" s="331" t="s">
        <v>71</v>
      </c>
      <c r="G32" s="331" t="s">
        <v>71</v>
      </c>
      <c r="H32" s="331" t="s">
        <v>71</v>
      </c>
      <c r="I32" s="331" t="s">
        <v>71</v>
      </c>
      <c r="J32" s="331" t="s">
        <v>71</v>
      </c>
      <c r="K32" s="331">
        <v>0</v>
      </c>
      <c r="L32" s="331" t="s">
        <v>71</v>
      </c>
      <c r="M32" s="331" t="s">
        <v>71</v>
      </c>
      <c r="N32" s="331" t="s">
        <v>71</v>
      </c>
      <c r="O32" s="331">
        <v>0</v>
      </c>
      <c r="P32" s="331" t="s">
        <v>71</v>
      </c>
      <c r="Q32" s="331" t="s">
        <v>71</v>
      </c>
      <c r="R32" s="331" t="s">
        <v>71</v>
      </c>
      <c r="S32" s="331" t="s">
        <v>71</v>
      </c>
      <c r="T32" s="331" t="s">
        <v>71</v>
      </c>
      <c r="U32" s="331" t="s">
        <v>71</v>
      </c>
      <c r="V32" s="331" t="s">
        <v>71</v>
      </c>
      <c r="W32" s="19">
        <v>5.5839554978064001</v>
      </c>
      <c r="X32" s="331" t="s">
        <v>71</v>
      </c>
      <c r="Y32" s="331" t="s">
        <v>71</v>
      </c>
      <c r="Z32" s="331" t="s">
        <v>71</v>
      </c>
      <c r="AA32" s="331">
        <v>564</v>
      </c>
      <c r="AB32" s="19">
        <f>W32</f>
        <v>5.5839554978064001</v>
      </c>
      <c r="AC32" s="331" t="s">
        <v>71</v>
      </c>
      <c r="AD32" s="331" t="s">
        <v>71</v>
      </c>
      <c r="AE32" s="331" t="s">
        <v>71</v>
      </c>
      <c r="AF32" s="331" t="s">
        <v>71</v>
      </c>
      <c r="AG32" s="331">
        <f>AA32</f>
        <v>564</v>
      </c>
      <c r="AH32" s="331" t="s">
        <v>71</v>
      </c>
      <c r="AI32" s="331" t="s">
        <v>71</v>
      </c>
      <c r="AJ32" s="331" t="s">
        <v>71</v>
      </c>
      <c r="AK32" s="331" t="s">
        <v>71</v>
      </c>
      <c r="AL32" s="331" t="s">
        <v>71</v>
      </c>
      <c r="AM32" s="331" t="s">
        <v>71</v>
      </c>
      <c r="AN32" s="331" t="s">
        <v>71</v>
      </c>
      <c r="AO32" s="331" t="s">
        <v>71</v>
      </c>
      <c r="AP32" s="331" t="s">
        <v>71</v>
      </c>
      <c r="AQ32" s="331" t="s">
        <v>71</v>
      </c>
      <c r="AR32" s="331" t="s">
        <v>71</v>
      </c>
      <c r="AS32" s="331" t="s">
        <v>71</v>
      </c>
      <c r="AT32" s="331" t="s">
        <v>71</v>
      </c>
      <c r="AU32" s="331" t="s">
        <v>71</v>
      </c>
      <c r="AV32" s="331" t="s">
        <v>71</v>
      </c>
      <c r="AW32" s="331" t="s">
        <v>71</v>
      </c>
      <c r="AX32" s="331" t="s">
        <v>71</v>
      </c>
      <c r="AY32" s="331" t="s">
        <v>71</v>
      </c>
      <c r="AZ32" s="331" t="s">
        <v>71</v>
      </c>
      <c r="BA32" s="64" t="s">
        <v>71</v>
      </c>
      <c r="BB32" s="331" t="s">
        <v>71</v>
      </c>
      <c r="BC32" s="331" t="s">
        <v>71</v>
      </c>
      <c r="BD32" s="331" t="s">
        <v>71</v>
      </c>
      <c r="BE32" s="331" t="s">
        <v>71</v>
      </c>
      <c r="BF32" s="64" t="s">
        <v>71</v>
      </c>
      <c r="BG32" s="331" t="s">
        <v>71</v>
      </c>
      <c r="BH32" s="331" t="s">
        <v>71</v>
      </c>
      <c r="BI32" s="331" t="s">
        <v>71</v>
      </c>
      <c r="BJ32" s="331" t="s">
        <v>71</v>
      </c>
      <c r="BK32" s="331" t="str">
        <f>BE32</f>
        <v>нд</v>
      </c>
      <c r="BL32" s="331" t="s">
        <v>71</v>
      </c>
      <c r="BM32" s="331" t="s">
        <v>71</v>
      </c>
      <c r="BN32" s="331" t="s">
        <v>71</v>
      </c>
      <c r="BO32" s="331" t="s">
        <v>71</v>
      </c>
      <c r="BP32" s="331" t="s">
        <v>71</v>
      </c>
      <c r="BQ32" s="331" t="s">
        <v>71</v>
      </c>
      <c r="BR32" s="331" t="s">
        <v>71</v>
      </c>
      <c r="BS32" s="331" t="s">
        <v>71</v>
      </c>
      <c r="BT32" s="331" t="s">
        <v>71</v>
      </c>
      <c r="BU32" s="331" t="s">
        <v>71</v>
      </c>
      <c r="BV32" s="331" t="s">
        <v>71</v>
      </c>
      <c r="BW32" s="331" t="s">
        <v>71</v>
      </c>
      <c r="BX32" s="331" t="s">
        <v>71</v>
      </c>
      <c r="BY32" s="331" t="s">
        <v>71</v>
      </c>
      <c r="BZ32" s="331" t="s">
        <v>71</v>
      </c>
      <c r="CA32" s="331" t="s">
        <v>71</v>
      </c>
      <c r="CB32" s="331" t="s">
        <v>71</v>
      </c>
      <c r="CC32" s="331" t="s">
        <v>71</v>
      </c>
      <c r="CD32" s="331" t="s">
        <v>71</v>
      </c>
      <c r="CE32" s="64" t="s">
        <v>71</v>
      </c>
      <c r="CF32" s="331" t="s">
        <v>71</v>
      </c>
      <c r="CG32" s="331" t="s">
        <v>71</v>
      </c>
      <c r="CH32" s="331" t="s">
        <v>71</v>
      </c>
      <c r="CI32" s="331" t="s">
        <v>71</v>
      </c>
      <c r="CJ32" s="64" t="s">
        <v>71</v>
      </c>
      <c r="CK32" s="331" t="s">
        <v>71</v>
      </c>
      <c r="CL32" s="331" t="s">
        <v>71</v>
      </c>
      <c r="CM32" s="331" t="s">
        <v>71</v>
      </c>
      <c r="CN32" s="331" t="s">
        <v>71</v>
      </c>
      <c r="CO32" s="331" t="str">
        <f>CI32</f>
        <v>нд</v>
      </c>
    </row>
    <row r="33" spans="1:93" ht="60">
      <c r="A33" s="56" t="s">
        <v>92</v>
      </c>
      <c r="B33" s="63" t="s">
        <v>93</v>
      </c>
      <c r="C33" s="27" t="s">
        <v>94</v>
      </c>
      <c r="D33" s="331" t="s">
        <v>71</v>
      </c>
      <c r="E33" s="331" t="s">
        <v>71</v>
      </c>
      <c r="F33" s="331" t="s">
        <v>71</v>
      </c>
      <c r="G33" s="331" t="s">
        <v>71</v>
      </c>
      <c r="H33" s="331" t="s">
        <v>71</v>
      </c>
      <c r="I33" s="331" t="s">
        <v>71</v>
      </c>
      <c r="J33" s="331" t="s">
        <v>71</v>
      </c>
      <c r="K33" s="331">
        <v>0</v>
      </c>
      <c r="L33" s="331" t="s">
        <v>71</v>
      </c>
      <c r="M33" s="331" t="s">
        <v>71</v>
      </c>
      <c r="N33" s="331" t="s">
        <v>71</v>
      </c>
      <c r="O33" s="331">
        <v>0</v>
      </c>
      <c r="P33" s="331" t="s">
        <v>71</v>
      </c>
      <c r="Q33" s="331" t="s">
        <v>71</v>
      </c>
      <c r="R33" s="331" t="s">
        <v>71</v>
      </c>
      <c r="S33" s="331" t="s">
        <v>71</v>
      </c>
      <c r="T33" s="331" t="s">
        <v>71</v>
      </c>
      <c r="U33" s="331" t="s">
        <v>71</v>
      </c>
      <c r="V33" s="331" t="s">
        <v>71</v>
      </c>
      <c r="W33" s="482">
        <v>2.16</v>
      </c>
      <c r="X33" s="331" t="s">
        <v>71</v>
      </c>
      <c r="Y33" s="331" t="s">
        <v>71</v>
      </c>
      <c r="Z33" s="331" t="s">
        <v>71</v>
      </c>
      <c r="AA33" s="482">
        <v>4</v>
      </c>
      <c r="AB33" s="482">
        <f>W33</f>
        <v>2.16</v>
      </c>
      <c r="AC33" s="331" t="s">
        <v>71</v>
      </c>
      <c r="AD33" s="331" t="s">
        <v>71</v>
      </c>
      <c r="AE33" s="331" t="s">
        <v>71</v>
      </c>
      <c r="AF33" s="331" t="s">
        <v>71</v>
      </c>
      <c r="AG33" s="482">
        <f>AA33</f>
        <v>4</v>
      </c>
      <c r="AH33" s="331" t="s">
        <v>71</v>
      </c>
      <c r="AI33" s="331" t="s">
        <v>71</v>
      </c>
      <c r="AJ33" s="331" t="s">
        <v>71</v>
      </c>
      <c r="AK33" s="331" t="s">
        <v>71</v>
      </c>
      <c r="AL33" s="331" t="s">
        <v>71</v>
      </c>
      <c r="AM33" s="331" t="s">
        <v>71</v>
      </c>
      <c r="AN33" s="331" t="s">
        <v>71</v>
      </c>
      <c r="AO33" s="331" t="s">
        <v>71</v>
      </c>
      <c r="AP33" s="331" t="s">
        <v>71</v>
      </c>
      <c r="AQ33" s="331" t="s">
        <v>71</v>
      </c>
      <c r="AR33" s="331" t="s">
        <v>71</v>
      </c>
      <c r="AS33" s="331" t="s">
        <v>71</v>
      </c>
      <c r="AT33" s="331" t="s">
        <v>71</v>
      </c>
      <c r="AU33" s="331" t="s">
        <v>71</v>
      </c>
      <c r="AV33" s="331" t="s">
        <v>71</v>
      </c>
      <c r="AW33" s="331" t="s">
        <v>71</v>
      </c>
      <c r="AX33" s="331" t="s">
        <v>71</v>
      </c>
      <c r="AY33" s="331" t="s">
        <v>71</v>
      </c>
      <c r="AZ33" s="331" t="s">
        <v>71</v>
      </c>
      <c r="BA33" s="505">
        <v>2.58094</v>
      </c>
      <c r="BB33" s="331" t="s">
        <v>71</v>
      </c>
      <c r="BC33" s="331" t="s">
        <v>71</v>
      </c>
      <c r="BD33" s="331" t="s">
        <v>71</v>
      </c>
      <c r="BE33" s="482">
        <v>4</v>
      </c>
      <c r="BF33" s="64">
        <f>BA33</f>
        <v>2.58094</v>
      </c>
      <c r="BG33" s="331" t="s">
        <v>71</v>
      </c>
      <c r="BH33" s="331" t="s">
        <v>71</v>
      </c>
      <c r="BI33" s="331" t="s">
        <v>71</v>
      </c>
      <c r="BJ33" s="331" t="s">
        <v>71</v>
      </c>
      <c r="BK33" s="331">
        <f>BE33</f>
        <v>4</v>
      </c>
      <c r="BL33" s="331" t="s">
        <v>71</v>
      </c>
      <c r="BM33" s="331" t="s">
        <v>71</v>
      </c>
      <c r="BN33" s="331" t="s">
        <v>71</v>
      </c>
      <c r="BO33" s="331" t="s">
        <v>71</v>
      </c>
      <c r="BP33" s="331" t="s">
        <v>71</v>
      </c>
      <c r="BQ33" s="331" t="s">
        <v>71</v>
      </c>
      <c r="BR33" s="331" t="s">
        <v>71</v>
      </c>
      <c r="BS33" s="331" t="s">
        <v>71</v>
      </c>
      <c r="BT33" s="331" t="s">
        <v>71</v>
      </c>
      <c r="BU33" s="331" t="s">
        <v>71</v>
      </c>
      <c r="BV33" s="331" t="s">
        <v>71</v>
      </c>
      <c r="BW33" s="331" t="s">
        <v>71</v>
      </c>
      <c r="BX33" s="331" t="s">
        <v>71</v>
      </c>
      <c r="BY33" s="331" t="s">
        <v>71</v>
      </c>
      <c r="BZ33" s="331" t="s">
        <v>71</v>
      </c>
      <c r="CA33" s="331" t="s">
        <v>71</v>
      </c>
      <c r="CB33" s="331" t="s">
        <v>71</v>
      </c>
      <c r="CC33" s="331" t="s">
        <v>71</v>
      </c>
      <c r="CD33" s="331" t="s">
        <v>71</v>
      </c>
      <c r="CE33" s="505">
        <v>17.449652069999999</v>
      </c>
      <c r="CF33" s="331" t="s">
        <v>71</v>
      </c>
      <c r="CG33" s="331" t="s">
        <v>71</v>
      </c>
      <c r="CH33" s="331" t="s">
        <v>71</v>
      </c>
      <c r="CI33" s="482">
        <v>24</v>
      </c>
      <c r="CJ33" s="64">
        <f>CE33</f>
        <v>17.449652069999999</v>
      </c>
      <c r="CK33" s="331" t="s">
        <v>71</v>
      </c>
      <c r="CL33" s="331" t="s">
        <v>71</v>
      </c>
      <c r="CM33" s="331" t="s">
        <v>71</v>
      </c>
      <c r="CN33" s="331" t="s">
        <v>71</v>
      </c>
      <c r="CO33" s="331">
        <f>CI33</f>
        <v>24</v>
      </c>
    </row>
    <row r="34" spans="1:93" ht="90">
      <c r="A34" s="62" t="s">
        <v>95</v>
      </c>
      <c r="B34" s="63" t="s">
        <v>96</v>
      </c>
      <c r="C34" s="27" t="s">
        <v>97</v>
      </c>
      <c r="D34" s="331" t="s">
        <v>71</v>
      </c>
      <c r="E34" s="331" t="s">
        <v>71</v>
      </c>
      <c r="F34" s="331" t="s">
        <v>71</v>
      </c>
      <c r="G34" s="331" t="s">
        <v>71</v>
      </c>
      <c r="H34" s="331" t="s">
        <v>71</v>
      </c>
      <c r="I34" s="331" t="s">
        <v>71</v>
      </c>
      <c r="J34" s="331" t="s">
        <v>71</v>
      </c>
      <c r="K34" s="331">
        <v>0</v>
      </c>
      <c r="L34" s="331" t="s">
        <v>71</v>
      </c>
      <c r="M34" s="331" t="s">
        <v>71</v>
      </c>
      <c r="N34" s="331" t="s">
        <v>71</v>
      </c>
      <c r="O34" s="331">
        <v>0</v>
      </c>
      <c r="P34" s="331" t="s">
        <v>71</v>
      </c>
      <c r="Q34" s="331" t="s">
        <v>71</v>
      </c>
      <c r="R34" s="331" t="s">
        <v>71</v>
      </c>
      <c r="S34" s="331" t="s">
        <v>71</v>
      </c>
      <c r="T34" s="331" t="s">
        <v>71</v>
      </c>
      <c r="U34" s="331" t="s">
        <v>71</v>
      </c>
      <c r="V34" s="331" t="s">
        <v>71</v>
      </c>
      <c r="W34" s="331" t="s">
        <v>71</v>
      </c>
      <c r="X34" s="331" t="s">
        <v>71</v>
      </c>
      <c r="Y34" s="331" t="s">
        <v>71</v>
      </c>
      <c r="Z34" s="331" t="s">
        <v>71</v>
      </c>
      <c r="AA34" s="331" t="s">
        <v>71</v>
      </c>
      <c r="AB34" s="331" t="s">
        <v>71</v>
      </c>
      <c r="AC34" s="331" t="s">
        <v>71</v>
      </c>
      <c r="AD34" s="331" t="s">
        <v>71</v>
      </c>
      <c r="AE34" s="331" t="s">
        <v>71</v>
      </c>
      <c r="AF34" s="331" t="s">
        <v>71</v>
      </c>
      <c r="AG34" s="331" t="s">
        <v>71</v>
      </c>
      <c r="AH34" s="331" t="s">
        <v>71</v>
      </c>
      <c r="AI34" s="331" t="s">
        <v>71</v>
      </c>
      <c r="AJ34" s="331" t="s">
        <v>71</v>
      </c>
      <c r="AK34" s="331" t="s">
        <v>71</v>
      </c>
      <c r="AL34" s="331" t="s">
        <v>71</v>
      </c>
      <c r="AM34" s="331" t="s">
        <v>71</v>
      </c>
      <c r="AN34" s="331" t="s">
        <v>71</v>
      </c>
      <c r="AO34" s="331" t="s">
        <v>71</v>
      </c>
      <c r="AP34" s="331" t="s">
        <v>71</v>
      </c>
      <c r="AQ34" s="331" t="s">
        <v>71</v>
      </c>
      <c r="AR34" s="331" t="s">
        <v>71</v>
      </c>
      <c r="AS34" s="331" t="s">
        <v>71</v>
      </c>
      <c r="AT34" s="331" t="s">
        <v>71</v>
      </c>
      <c r="AU34" s="331" t="s">
        <v>71</v>
      </c>
      <c r="AV34" s="331" t="s">
        <v>71</v>
      </c>
      <c r="AW34" s="331" t="s">
        <v>71</v>
      </c>
      <c r="AX34" s="331" t="s">
        <v>71</v>
      </c>
      <c r="AY34" s="331" t="s">
        <v>71</v>
      </c>
      <c r="AZ34" s="331" t="s">
        <v>71</v>
      </c>
      <c r="BA34" s="64">
        <v>8.8876249999999999</v>
      </c>
      <c r="BB34" s="331" t="s">
        <v>71</v>
      </c>
      <c r="BC34" s="331" t="s">
        <v>71</v>
      </c>
      <c r="BD34" s="331" t="s">
        <v>71</v>
      </c>
      <c r="BE34" s="331">
        <v>12</v>
      </c>
      <c r="BF34" s="64">
        <f>BA34</f>
        <v>8.8876249999999999</v>
      </c>
      <c r="BG34" s="331" t="s">
        <v>71</v>
      </c>
      <c r="BH34" s="331" t="s">
        <v>71</v>
      </c>
      <c r="BI34" s="331" t="s">
        <v>71</v>
      </c>
      <c r="BJ34" s="331" t="s">
        <v>71</v>
      </c>
      <c r="BK34" s="331">
        <f>BE34</f>
        <v>12</v>
      </c>
      <c r="BL34" s="331" t="s">
        <v>71</v>
      </c>
      <c r="BM34" s="331" t="s">
        <v>71</v>
      </c>
      <c r="BN34" s="331" t="s">
        <v>71</v>
      </c>
      <c r="BO34" s="331" t="s">
        <v>71</v>
      </c>
      <c r="BP34" s="331" t="s">
        <v>71</v>
      </c>
      <c r="BQ34" s="331" t="s">
        <v>71</v>
      </c>
      <c r="BR34" s="331" t="s">
        <v>71</v>
      </c>
      <c r="BS34" s="331" t="s">
        <v>71</v>
      </c>
      <c r="BT34" s="331" t="s">
        <v>71</v>
      </c>
      <c r="BU34" s="331" t="s">
        <v>71</v>
      </c>
      <c r="BV34" s="331" t="s">
        <v>71</v>
      </c>
      <c r="BW34" s="331" t="s">
        <v>71</v>
      </c>
      <c r="BX34" s="331" t="s">
        <v>71</v>
      </c>
      <c r="BY34" s="331" t="s">
        <v>71</v>
      </c>
      <c r="BZ34" s="331" t="s">
        <v>71</v>
      </c>
      <c r="CA34" s="331" t="s">
        <v>71</v>
      </c>
      <c r="CB34" s="331" t="s">
        <v>71</v>
      </c>
      <c r="CC34" s="331" t="s">
        <v>71</v>
      </c>
      <c r="CD34" s="331" t="s">
        <v>71</v>
      </c>
      <c r="CE34" s="64">
        <v>0.71957232640000002</v>
      </c>
      <c r="CF34" s="331" t="s">
        <v>71</v>
      </c>
      <c r="CG34" s="331" t="s">
        <v>71</v>
      </c>
      <c r="CH34" s="331" t="s">
        <v>71</v>
      </c>
      <c r="CI34" s="331" t="s">
        <v>71</v>
      </c>
      <c r="CJ34" s="64">
        <f>CE34</f>
        <v>0.71957232640000002</v>
      </c>
      <c r="CK34" s="331" t="s">
        <v>71</v>
      </c>
      <c r="CL34" s="331" t="s">
        <v>71</v>
      </c>
      <c r="CM34" s="331" t="s">
        <v>71</v>
      </c>
      <c r="CN34" s="331" t="s">
        <v>71</v>
      </c>
      <c r="CO34" s="331" t="str">
        <f>CI34</f>
        <v>нд</v>
      </c>
    </row>
  </sheetData>
  <mergeCells count="44">
    <mergeCell ref="BM17:BQ17"/>
    <mergeCell ref="BS17:BW17"/>
    <mergeCell ref="BY17:CC17"/>
    <mergeCell ref="CE17:CI17"/>
    <mergeCell ref="CK17:CO17"/>
    <mergeCell ref="BL15:CO15"/>
    <mergeCell ref="BL16:BQ16"/>
    <mergeCell ref="BR16:BW16"/>
    <mergeCell ref="BX16:CC16"/>
    <mergeCell ref="CD16:CI16"/>
    <mergeCell ref="CJ16:CO16"/>
    <mergeCell ref="AI17:AM17"/>
    <mergeCell ref="AO17:AS17"/>
    <mergeCell ref="AU17:AY17"/>
    <mergeCell ref="BA17:BE17"/>
    <mergeCell ref="BG17:BK17"/>
    <mergeCell ref="AH15:BK15"/>
    <mergeCell ref="AH16:AM16"/>
    <mergeCell ref="AN16:AS16"/>
    <mergeCell ref="AT16:AY16"/>
    <mergeCell ref="AZ16:BE16"/>
    <mergeCell ref="BF16:BK16"/>
    <mergeCell ref="A14:AG14"/>
    <mergeCell ref="A15:A18"/>
    <mergeCell ref="B15:B18"/>
    <mergeCell ref="C15:C18"/>
    <mergeCell ref="D15:AG15"/>
    <mergeCell ref="D16:I16"/>
    <mergeCell ref="J16:O16"/>
    <mergeCell ref="P16:U16"/>
    <mergeCell ref="V16:AA16"/>
    <mergeCell ref="AB16:AG16"/>
    <mergeCell ref="E17:I17"/>
    <mergeCell ref="K17:O17"/>
    <mergeCell ref="Q17:U17"/>
    <mergeCell ref="W17:AA17"/>
    <mergeCell ref="AC17:AG17"/>
    <mergeCell ref="A12:AG12"/>
    <mergeCell ref="A13:AG13"/>
    <mergeCell ref="A4:AG4"/>
    <mergeCell ref="A5:AG5"/>
    <mergeCell ref="A7:AG7"/>
    <mergeCell ref="A8:AG8"/>
    <mergeCell ref="A10:AG10"/>
  </mergeCells>
  <pageMargins left="0.78740157480314965" right="0.39370078740157483" top="0.39370078740157483" bottom="0.39370078740157483" header="0.27559055118110237" footer="0.27559055118110237"/>
  <pageSetup paperSize="9" scale="48" fitToWidth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A33"/>
  <sheetViews>
    <sheetView topLeftCell="G1" workbookViewId="0">
      <selection activeCell="AV10" sqref="AV10"/>
    </sheetView>
  </sheetViews>
  <sheetFormatPr defaultRowHeight="15.75" outlineLevelRow="1"/>
  <cols>
    <col min="1" max="1" width="8.85546875" style="5" customWidth="1"/>
    <col min="2" max="2" width="20.28515625" style="5" customWidth="1"/>
    <col min="3" max="3" width="12.28515625" style="5" customWidth="1"/>
    <col min="4" max="14" width="3.7109375" style="5" customWidth="1"/>
    <col min="15" max="15" width="3.42578125" style="5" customWidth="1"/>
    <col min="16" max="22" width="3.7109375" style="5" customWidth="1"/>
    <col min="23" max="23" width="5" style="5" customWidth="1"/>
    <col min="24" max="46" width="3.7109375" style="5" customWidth="1"/>
    <col min="47" max="47" width="4.42578125" style="5" customWidth="1"/>
    <col min="48" max="51" width="3.7109375" style="5" customWidth="1"/>
    <col min="52" max="52" width="16.7109375" style="5" customWidth="1"/>
    <col min="53" max="62" width="5.7109375" style="5" customWidth="1"/>
    <col min="63" max="256" width="9.140625" style="5"/>
    <col min="257" max="257" width="13" style="5" customWidth="1"/>
    <col min="258" max="258" width="27" style="5" customWidth="1"/>
    <col min="259" max="259" width="15.85546875" style="5" customWidth="1"/>
    <col min="260" max="260" width="6.85546875" style="5" customWidth="1"/>
    <col min="261" max="261" width="10.7109375" style="5" customWidth="1"/>
    <col min="262" max="264" width="6.85546875" style="5" customWidth="1"/>
    <col min="265" max="265" width="10.5703125" style="5" customWidth="1"/>
    <col min="266" max="268" width="6.85546875" style="5" customWidth="1"/>
    <col min="269" max="269" width="10.42578125" style="5" customWidth="1"/>
    <col min="270" max="272" width="6.85546875" style="5" customWidth="1"/>
    <col min="273" max="273" width="11.42578125" style="5" customWidth="1"/>
    <col min="274" max="276" width="6.85546875" style="5" customWidth="1"/>
    <col min="277" max="277" width="10.85546875" style="5" customWidth="1"/>
    <col min="278" max="280" width="6.85546875" style="5" customWidth="1"/>
    <col min="281" max="281" width="10.85546875" style="5" customWidth="1"/>
    <col min="282" max="284" width="6.85546875" style="5" customWidth="1"/>
    <col min="285" max="285" width="11.42578125" style="5" customWidth="1"/>
    <col min="286" max="288" width="6.85546875" style="5" customWidth="1"/>
    <col min="289" max="289" width="10.42578125" style="5" customWidth="1"/>
    <col min="290" max="292" width="6.85546875" style="5" customWidth="1"/>
    <col min="293" max="293" width="10.7109375" style="5" customWidth="1"/>
    <col min="294" max="296" width="6.85546875" style="5" customWidth="1"/>
    <col min="297" max="297" width="10.85546875" style="5" customWidth="1"/>
    <col min="298" max="298" width="5.85546875" style="5" customWidth="1"/>
    <col min="299" max="300" width="6.85546875" style="5" customWidth="1"/>
    <col min="301" max="301" width="10.140625" style="5" customWidth="1"/>
    <col min="302" max="302" width="6" style="5" customWidth="1"/>
    <col min="303" max="304" width="6.85546875" style="5" customWidth="1"/>
    <col min="305" max="305" width="10.42578125" style="5" customWidth="1"/>
    <col min="306" max="307" width="6.85546875" style="5" customWidth="1"/>
    <col min="308" max="308" width="18.7109375" style="5" customWidth="1"/>
    <col min="309" max="318" width="5.7109375" style="5" customWidth="1"/>
    <col min="319" max="512" width="9.140625" style="5"/>
    <col min="513" max="513" width="13" style="5" customWidth="1"/>
    <col min="514" max="514" width="27" style="5" customWidth="1"/>
    <col min="515" max="515" width="15.85546875" style="5" customWidth="1"/>
    <col min="516" max="516" width="6.85546875" style="5" customWidth="1"/>
    <col min="517" max="517" width="10.7109375" style="5" customWidth="1"/>
    <col min="518" max="520" width="6.85546875" style="5" customWidth="1"/>
    <col min="521" max="521" width="10.5703125" style="5" customWidth="1"/>
    <col min="522" max="524" width="6.85546875" style="5" customWidth="1"/>
    <col min="525" max="525" width="10.42578125" style="5" customWidth="1"/>
    <col min="526" max="528" width="6.85546875" style="5" customWidth="1"/>
    <col min="529" max="529" width="11.42578125" style="5" customWidth="1"/>
    <col min="530" max="532" width="6.85546875" style="5" customWidth="1"/>
    <col min="533" max="533" width="10.85546875" style="5" customWidth="1"/>
    <col min="534" max="536" width="6.85546875" style="5" customWidth="1"/>
    <col min="537" max="537" width="10.85546875" style="5" customWidth="1"/>
    <col min="538" max="540" width="6.85546875" style="5" customWidth="1"/>
    <col min="541" max="541" width="11.42578125" style="5" customWidth="1"/>
    <col min="542" max="544" width="6.85546875" style="5" customWidth="1"/>
    <col min="545" max="545" width="10.42578125" style="5" customWidth="1"/>
    <col min="546" max="548" width="6.85546875" style="5" customWidth="1"/>
    <col min="549" max="549" width="10.7109375" style="5" customWidth="1"/>
    <col min="550" max="552" width="6.85546875" style="5" customWidth="1"/>
    <col min="553" max="553" width="10.85546875" style="5" customWidth="1"/>
    <col min="554" max="554" width="5.85546875" style="5" customWidth="1"/>
    <col min="555" max="556" width="6.85546875" style="5" customWidth="1"/>
    <col min="557" max="557" width="10.140625" style="5" customWidth="1"/>
    <col min="558" max="558" width="6" style="5" customWidth="1"/>
    <col min="559" max="560" width="6.85546875" style="5" customWidth="1"/>
    <col min="561" max="561" width="10.42578125" style="5" customWidth="1"/>
    <col min="562" max="563" width="6.85546875" style="5" customWidth="1"/>
    <col min="564" max="564" width="18.7109375" style="5" customWidth="1"/>
    <col min="565" max="574" width="5.7109375" style="5" customWidth="1"/>
    <col min="575" max="768" width="9.140625" style="5"/>
    <col min="769" max="769" width="13" style="5" customWidth="1"/>
    <col min="770" max="770" width="27" style="5" customWidth="1"/>
    <col min="771" max="771" width="15.85546875" style="5" customWidth="1"/>
    <col min="772" max="772" width="6.85546875" style="5" customWidth="1"/>
    <col min="773" max="773" width="10.7109375" style="5" customWidth="1"/>
    <col min="774" max="776" width="6.85546875" style="5" customWidth="1"/>
    <col min="777" max="777" width="10.5703125" style="5" customWidth="1"/>
    <col min="778" max="780" width="6.85546875" style="5" customWidth="1"/>
    <col min="781" max="781" width="10.42578125" style="5" customWidth="1"/>
    <col min="782" max="784" width="6.85546875" style="5" customWidth="1"/>
    <col min="785" max="785" width="11.42578125" style="5" customWidth="1"/>
    <col min="786" max="788" width="6.85546875" style="5" customWidth="1"/>
    <col min="789" max="789" width="10.85546875" style="5" customWidth="1"/>
    <col min="790" max="792" width="6.85546875" style="5" customWidth="1"/>
    <col min="793" max="793" width="10.85546875" style="5" customWidth="1"/>
    <col min="794" max="796" width="6.85546875" style="5" customWidth="1"/>
    <col min="797" max="797" width="11.42578125" style="5" customWidth="1"/>
    <col min="798" max="800" width="6.85546875" style="5" customWidth="1"/>
    <col min="801" max="801" width="10.42578125" style="5" customWidth="1"/>
    <col min="802" max="804" width="6.85546875" style="5" customWidth="1"/>
    <col min="805" max="805" width="10.7109375" style="5" customWidth="1"/>
    <col min="806" max="808" width="6.85546875" style="5" customWidth="1"/>
    <col min="809" max="809" width="10.85546875" style="5" customWidth="1"/>
    <col min="810" max="810" width="5.85546875" style="5" customWidth="1"/>
    <col min="811" max="812" width="6.85546875" style="5" customWidth="1"/>
    <col min="813" max="813" width="10.140625" style="5" customWidth="1"/>
    <col min="814" max="814" width="6" style="5" customWidth="1"/>
    <col min="815" max="816" width="6.85546875" style="5" customWidth="1"/>
    <col min="817" max="817" width="10.42578125" style="5" customWidth="1"/>
    <col min="818" max="819" width="6.85546875" style="5" customWidth="1"/>
    <col min="820" max="820" width="18.7109375" style="5" customWidth="1"/>
    <col min="821" max="830" width="5.7109375" style="5" customWidth="1"/>
    <col min="831" max="1024" width="9.140625" style="5"/>
    <col min="1025" max="1025" width="13" style="5" customWidth="1"/>
    <col min="1026" max="1026" width="27" style="5" customWidth="1"/>
    <col min="1027" max="1027" width="15.85546875" style="5" customWidth="1"/>
    <col min="1028" max="1028" width="6.85546875" style="5" customWidth="1"/>
    <col min="1029" max="1029" width="10.7109375" style="5" customWidth="1"/>
    <col min="1030" max="1032" width="6.85546875" style="5" customWidth="1"/>
    <col min="1033" max="1033" width="10.5703125" style="5" customWidth="1"/>
    <col min="1034" max="1036" width="6.85546875" style="5" customWidth="1"/>
    <col min="1037" max="1037" width="10.42578125" style="5" customWidth="1"/>
    <col min="1038" max="1040" width="6.85546875" style="5" customWidth="1"/>
    <col min="1041" max="1041" width="11.42578125" style="5" customWidth="1"/>
    <col min="1042" max="1044" width="6.85546875" style="5" customWidth="1"/>
    <col min="1045" max="1045" width="10.85546875" style="5" customWidth="1"/>
    <col min="1046" max="1048" width="6.85546875" style="5" customWidth="1"/>
    <col min="1049" max="1049" width="10.85546875" style="5" customWidth="1"/>
    <col min="1050" max="1052" width="6.85546875" style="5" customWidth="1"/>
    <col min="1053" max="1053" width="11.42578125" style="5" customWidth="1"/>
    <col min="1054" max="1056" width="6.85546875" style="5" customWidth="1"/>
    <col min="1057" max="1057" width="10.42578125" style="5" customWidth="1"/>
    <col min="1058" max="1060" width="6.85546875" style="5" customWidth="1"/>
    <col min="1061" max="1061" width="10.7109375" style="5" customWidth="1"/>
    <col min="1062" max="1064" width="6.85546875" style="5" customWidth="1"/>
    <col min="1065" max="1065" width="10.85546875" style="5" customWidth="1"/>
    <col min="1066" max="1066" width="5.85546875" style="5" customWidth="1"/>
    <col min="1067" max="1068" width="6.85546875" style="5" customWidth="1"/>
    <col min="1069" max="1069" width="10.140625" style="5" customWidth="1"/>
    <col min="1070" max="1070" width="6" style="5" customWidth="1"/>
    <col min="1071" max="1072" width="6.85546875" style="5" customWidth="1"/>
    <col min="1073" max="1073" width="10.42578125" style="5" customWidth="1"/>
    <col min="1074" max="1075" width="6.85546875" style="5" customWidth="1"/>
    <col min="1076" max="1076" width="18.7109375" style="5" customWidth="1"/>
    <col min="1077" max="1086" width="5.7109375" style="5" customWidth="1"/>
    <col min="1087" max="1280" width="9.140625" style="5"/>
    <col min="1281" max="1281" width="13" style="5" customWidth="1"/>
    <col min="1282" max="1282" width="27" style="5" customWidth="1"/>
    <col min="1283" max="1283" width="15.85546875" style="5" customWidth="1"/>
    <col min="1284" max="1284" width="6.85546875" style="5" customWidth="1"/>
    <col min="1285" max="1285" width="10.7109375" style="5" customWidth="1"/>
    <col min="1286" max="1288" width="6.85546875" style="5" customWidth="1"/>
    <col min="1289" max="1289" width="10.5703125" style="5" customWidth="1"/>
    <col min="1290" max="1292" width="6.85546875" style="5" customWidth="1"/>
    <col min="1293" max="1293" width="10.42578125" style="5" customWidth="1"/>
    <col min="1294" max="1296" width="6.85546875" style="5" customWidth="1"/>
    <col min="1297" max="1297" width="11.42578125" style="5" customWidth="1"/>
    <col min="1298" max="1300" width="6.85546875" style="5" customWidth="1"/>
    <col min="1301" max="1301" width="10.85546875" style="5" customWidth="1"/>
    <col min="1302" max="1304" width="6.85546875" style="5" customWidth="1"/>
    <col min="1305" max="1305" width="10.85546875" style="5" customWidth="1"/>
    <col min="1306" max="1308" width="6.85546875" style="5" customWidth="1"/>
    <col min="1309" max="1309" width="11.42578125" style="5" customWidth="1"/>
    <col min="1310" max="1312" width="6.85546875" style="5" customWidth="1"/>
    <col min="1313" max="1313" width="10.42578125" style="5" customWidth="1"/>
    <col min="1314" max="1316" width="6.85546875" style="5" customWidth="1"/>
    <col min="1317" max="1317" width="10.7109375" style="5" customWidth="1"/>
    <col min="1318" max="1320" width="6.85546875" style="5" customWidth="1"/>
    <col min="1321" max="1321" width="10.85546875" style="5" customWidth="1"/>
    <col min="1322" max="1322" width="5.85546875" style="5" customWidth="1"/>
    <col min="1323" max="1324" width="6.85546875" style="5" customWidth="1"/>
    <col min="1325" max="1325" width="10.140625" style="5" customWidth="1"/>
    <col min="1326" max="1326" width="6" style="5" customWidth="1"/>
    <col min="1327" max="1328" width="6.85546875" style="5" customWidth="1"/>
    <col min="1329" max="1329" width="10.42578125" style="5" customWidth="1"/>
    <col min="1330" max="1331" width="6.85546875" style="5" customWidth="1"/>
    <col min="1332" max="1332" width="18.7109375" style="5" customWidth="1"/>
    <col min="1333" max="1342" width="5.7109375" style="5" customWidth="1"/>
    <col min="1343" max="1536" width="9.140625" style="5"/>
    <col min="1537" max="1537" width="13" style="5" customWidth="1"/>
    <col min="1538" max="1538" width="27" style="5" customWidth="1"/>
    <col min="1539" max="1539" width="15.85546875" style="5" customWidth="1"/>
    <col min="1540" max="1540" width="6.85546875" style="5" customWidth="1"/>
    <col min="1541" max="1541" width="10.7109375" style="5" customWidth="1"/>
    <col min="1542" max="1544" width="6.85546875" style="5" customWidth="1"/>
    <col min="1545" max="1545" width="10.5703125" style="5" customWidth="1"/>
    <col min="1546" max="1548" width="6.85546875" style="5" customWidth="1"/>
    <col min="1549" max="1549" width="10.42578125" style="5" customWidth="1"/>
    <col min="1550" max="1552" width="6.85546875" style="5" customWidth="1"/>
    <col min="1553" max="1553" width="11.42578125" style="5" customWidth="1"/>
    <col min="1554" max="1556" width="6.85546875" style="5" customWidth="1"/>
    <col min="1557" max="1557" width="10.85546875" style="5" customWidth="1"/>
    <col min="1558" max="1560" width="6.85546875" style="5" customWidth="1"/>
    <col min="1561" max="1561" width="10.85546875" style="5" customWidth="1"/>
    <col min="1562" max="1564" width="6.85546875" style="5" customWidth="1"/>
    <col min="1565" max="1565" width="11.42578125" style="5" customWidth="1"/>
    <col min="1566" max="1568" width="6.85546875" style="5" customWidth="1"/>
    <col min="1569" max="1569" width="10.42578125" style="5" customWidth="1"/>
    <col min="1570" max="1572" width="6.85546875" style="5" customWidth="1"/>
    <col min="1573" max="1573" width="10.7109375" style="5" customWidth="1"/>
    <col min="1574" max="1576" width="6.85546875" style="5" customWidth="1"/>
    <col min="1577" max="1577" width="10.85546875" style="5" customWidth="1"/>
    <col min="1578" max="1578" width="5.85546875" style="5" customWidth="1"/>
    <col min="1579" max="1580" width="6.85546875" style="5" customWidth="1"/>
    <col min="1581" max="1581" width="10.140625" style="5" customWidth="1"/>
    <col min="1582" max="1582" width="6" style="5" customWidth="1"/>
    <col min="1583" max="1584" width="6.85546875" style="5" customWidth="1"/>
    <col min="1585" max="1585" width="10.42578125" style="5" customWidth="1"/>
    <col min="1586" max="1587" width="6.85546875" style="5" customWidth="1"/>
    <col min="1588" max="1588" width="18.7109375" style="5" customWidth="1"/>
    <col min="1589" max="1598" width="5.7109375" style="5" customWidth="1"/>
    <col min="1599" max="1792" width="9.140625" style="5"/>
    <col min="1793" max="1793" width="13" style="5" customWidth="1"/>
    <col min="1794" max="1794" width="27" style="5" customWidth="1"/>
    <col min="1795" max="1795" width="15.85546875" style="5" customWidth="1"/>
    <col min="1796" max="1796" width="6.85546875" style="5" customWidth="1"/>
    <col min="1797" max="1797" width="10.7109375" style="5" customWidth="1"/>
    <col min="1798" max="1800" width="6.85546875" style="5" customWidth="1"/>
    <col min="1801" max="1801" width="10.5703125" style="5" customWidth="1"/>
    <col min="1802" max="1804" width="6.85546875" style="5" customWidth="1"/>
    <col min="1805" max="1805" width="10.42578125" style="5" customWidth="1"/>
    <col min="1806" max="1808" width="6.85546875" style="5" customWidth="1"/>
    <col min="1809" max="1809" width="11.42578125" style="5" customWidth="1"/>
    <col min="1810" max="1812" width="6.85546875" style="5" customWidth="1"/>
    <col min="1813" max="1813" width="10.85546875" style="5" customWidth="1"/>
    <col min="1814" max="1816" width="6.85546875" style="5" customWidth="1"/>
    <col min="1817" max="1817" width="10.85546875" style="5" customWidth="1"/>
    <col min="1818" max="1820" width="6.85546875" style="5" customWidth="1"/>
    <col min="1821" max="1821" width="11.42578125" style="5" customWidth="1"/>
    <col min="1822" max="1824" width="6.85546875" style="5" customWidth="1"/>
    <col min="1825" max="1825" width="10.42578125" style="5" customWidth="1"/>
    <col min="1826" max="1828" width="6.85546875" style="5" customWidth="1"/>
    <col min="1829" max="1829" width="10.7109375" style="5" customWidth="1"/>
    <col min="1830" max="1832" width="6.85546875" style="5" customWidth="1"/>
    <col min="1833" max="1833" width="10.85546875" style="5" customWidth="1"/>
    <col min="1834" max="1834" width="5.85546875" style="5" customWidth="1"/>
    <col min="1835" max="1836" width="6.85546875" style="5" customWidth="1"/>
    <col min="1837" max="1837" width="10.140625" style="5" customWidth="1"/>
    <col min="1838" max="1838" width="6" style="5" customWidth="1"/>
    <col min="1839" max="1840" width="6.85546875" style="5" customWidth="1"/>
    <col min="1841" max="1841" width="10.42578125" style="5" customWidth="1"/>
    <col min="1842" max="1843" width="6.85546875" style="5" customWidth="1"/>
    <col min="1844" max="1844" width="18.7109375" style="5" customWidth="1"/>
    <col min="1845" max="1854" width="5.7109375" style="5" customWidth="1"/>
    <col min="1855" max="2048" width="9.140625" style="5"/>
    <col min="2049" max="2049" width="13" style="5" customWidth="1"/>
    <col min="2050" max="2050" width="27" style="5" customWidth="1"/>
    <col min="2051" max="2051" width="15.85546875" style="5" customWidth="1"/>
    <col min="2052" max="2052" width="6.85546875" style="5" customWidth="1"/>
    <col min="2053" max="2053" width="10.7109375" style="5" customWidth="1"/>
    <col min="2054" max="2056" width="6.85546875" style="5" customWidth="1"/>
    <col min="2057" max="2057" width="10.5703125" style="5" customWidth="1"/>
    <col min="2058" max="2060" width="6.85546875" style="5" customWidth="1"/>
    <col min="2061" max="2061" width="10.42578125" style="5" customWidth="1"/>
    <col min="2062" max="2064" width="6.85546875" style="5" customWidth="1"/>
    <col min="2065" max="2065" width="11.42578125" style="5" customWidth="1"/>
    <col min="2066" max="2068" width="6.85546875" style="5" customWidth="1"/>
    <col min="2069" max="2069" width="10.85546875" style="5" customWidth="1"/>
    <col min="2070" max="2072" width="6.85546875" style="5" customWidth="1"/>
    <col min="2073" max="2073" width="10.85546875" style="5" customWidth="1"/>
    <col min="2074" max="2076" width="6.85546875" style="5" customWidth="1"/>
    <col min="2077" max="2077" width="11.42578125" style="5" customWidth="1"/>
    <col min="2078" max="2080" width="6.85546875" style="5" customWidth="1"/>
    <col min="2081" max="2081" width="10.42578125" style="5" customWidth="1"/>
    <col min="2082" max="2084" width="6.85546875" style="5" customWidth="1"/>
    <col min="2085" max="2085" width="10.7109375" style="5" customWidth="1"/>
    <col min="2086" max="2088" width="6.85546875" style="5" customWidth="1"/>
    <col min="2089" max="2089" width="10.85546875" style="5" customWidth="1"/>
    <col min="2090" max="2090" width="5.85546875" style="5" customWidth="1"/>
    <col min="2091" max="2092" width="6.85546875" style="5" customWidth="1"/>
    <col min="2093" max="2093" width="10.140625" style="5" customWidth="1"/>
    <col min="2094" max="2094" width="6" style="5" customWidth="1"/>
    <col min="2095" max="2096" width="6.85546875" style="5" customWidth="1"/>
    <col min="2097" max="2097" width="10.42578125" style="5" customWidth="1"/>
    <col min="2098" max="2099" width="6.85546875" style="5" customWidth="1"/>
    <col min="2100" max="2100" width="18.7109375" style="5" customWidth="1"/>
    <col min="2101" max="2110" width="5.7109375" style="5" customWidth="1"/>
    <col min="2111" max="2304" width="9.140625" style="5"/>
    <col min="2305" max="2305" width="13" style="5" customWidth="1"/>
    <col min="2306" max="2306" width="27" style="5" customWidth="1"/>
    <col min="2307" max="2307" width="15.85546875" style="5" customWidth="1"/>
    <col min="2308" max="2308" width="6.85546875" style="5" customWidth="1"/>
    <col min="2309" max="2309" width="10.7109375" style="5" customWidth="1"/>
    <col min="2310" max="2312" width="6.85546875" style="5" customWidth="1"/>
    <col min="2313" max="2313" width="10.5703125" style="5" customWidth="1"/>
    <col min="2314" max="2316" width="6.85546875" style="5" customWidth="1"/>
    <col min="2317" max="2317" width="10.42578125" style="5" customWidth="1"/>
    <col min="2318" max="2320" width="6.85546875" style="5" customWidth="1"/>
    <col min="2321" max="2321" width="11.42578125" style="5" customWidth="1"/>
    <col min="2322" max="2324" width="6.85546875" style="5" customWidth="1"/>
    <col min="2325" max="2325" width="10.85546875" style="5" customWidth="1"/>
    <col min="2326" max="2328" width="6.85546875" style="5" customWidth="1"/>
    <col min="2329" max="2329" width="10.85546875" style="5" customWidth="1"/>
    <col min="2330" max="2332" width="6.85546875" style="5" customWidth="1"/>
    <col min="2333" max="2333" width="11.42578125" style="5" customWidth="1"/>
    <col min="2334" max="2336" width="6.85546875" style="5" customWidth="1"/>
    <col min="2337" max="2337" width="10.42578125" style="5" customWidth="1"/>
    <col min="2338" max="2340" width="6.85546875" style="5" customWidth="1"/>
    <col min="2341" max="2341" width="10.7109375" style="5" customWidth="1"/>
    <col min="2342" max="2344" width="6.85546875" style="5" customWidth="1"/>
    <col min="2345" max="2345" width="10.85546875" style="5" customWidth="1"/>
    <col min="2346" max="2346" width="5.85546875" style="5" customWidth="1"/>
    <col min="2347" max="2348" width="6.85546875" style="5" customWidth="1"/>
    <col min="2349" max="2349" width="10.140625" style="5" customWidth="1"/>
    <col min="2350" max="2350" width="6" style="5" customWidth="1"/>
    <col min="2351" max="2352" width="6.85546875" style="5" customWidth="1"/>
    <col min="2353" max="2353" width="10.42578125" style="5" customWidth="1"/>
    <col min="2354" max="2355" width="6.85546875" style="5" customWidth="1"/>
    <col min="2356" max="2356" width="18.7109375" style="5" customWidth="1"/>
    <col min="2357" max="2366" width="5.7109375" style="5" customWidth="1"/>
    <col min="2367" max="2560" width="9.140625" style="5"/>
    <col min="2561" max="2561" width="13" style="5" customWidth="1"/>
    <col min="2562" max="2562" width="27" style="5" customWidth="1"/>
    <col min="2563" max="2563" width="15.85546875" style="5" customWidth="1"/>
    <col min="2564" max="2564" width="6.85546875" style="5" customWidth="1"/>
    <col min="2565" max="2565" width="10.7109375" style="5" customWidth="1"/>
    <col min="2566" max="2568" width="6.85546875" style="5" customWidth="1"/>
    <col min="2569" max="2569" width="10.5703125" style="5" customWidth="1"/>
    <col min="2570" max="2572" width="6.85546875" style="5" customWidth="1"/>
    <col min="2573" max="2573" width="10.42578125" style="5" customWidth="1"/>
    <col min="2574" max="2576" width="6.85546875" style="5" customWidth="1"/>
    <col min="2577" max="2577" width="11.42578125" style="5" customWidth="1"/>
    <col min="2578" max="2580" width="6.85546875" style="5" customWidth="1"/>
    <col min="2581" max="2581" width="10.85546875" style="5" customWidth="1"/>
    <col min="2582" max="2584" width="6.85546875" style="5" customWidth="1"/>
    <col min="2585" max="2585" width="10.85546875" style="5" customWidth="1"/>
    <col min="2586" max="2588" width="6.85546875" style="5" customWidth="1"/>
    <col min="2589" max="2589" width="11.42578125" style="5" customWidth="1"/>
    <col min="2590" max="2592" width="6.85546875" style="5" customWidth="1"/>
    <col min="2593" max="2593" width="10.42578125" style="5" customWidth="1"/>
    <col min="2594" max="2596" width="6.85546875" style="5" customWidth="1"/>
    <col min="2597" max="2597" width="10.7109375" style="5" customWidth="1"/>
    <col min="2598" max="2600" width="6.85546875" style="5" customWidth="1"/>
    <col min="2601" max="2601" width="10.85546875" style="5" customWidth="1"/>
    <col min="2602" max="2602" width="5.85546875" style="5" customWidth="1"/>
    <col min="2603" max="2604" width="6.85546875" style="5" customWidth="1"/>
    <col min="2605" max="2605" width="10.140625" style="5" customWidth="1"/>
    <col min="2606" max="2606" width="6" style="5" customWidth="1"/>
    <col min="2607" max="2608" width="6.85546875" style="5" customWidth="1"/>
    <col min="2609" max="2609" width="10.42578125" style="5" customWidth="1"/>
    <col min="2610" max="2611" width="6.85546875" style="5" customWidth="1"/>
    <col min="2612" max="2612" width="18.7109375" style="5" customWidth="1"/>
    <col min="2613" max="2622" width="5.7109375" style="5" customWidth="1"/>
    <col min="2623" max="2816" width="9.140625" style="5"/>
    <col min="2817" max="2817" width="13" style="5" customWidth="1"/>
    <col min="2818" max="2818" width="27" style="5" customWidth="1"/>
    <col min="2819" max="2819" width="15.85546875" style="5" customWidth="1"/>
    <col min="2820" max="2820" width="6.85546875" style="5" customWidth="1"/>
    <col min="2821" max="2821" width="10.7109375" style="5" customWidth="1"/>
    <col min="2822" max="2824" width="6.85546875" style="5" customWidth="1"/>
    <col min="2825" max="2825" width="10.5703125" style="5" customWidth="1"/>
    <col min="2826" max="2828" width="6.85546875" style="5" customWidth="1"/>
    <col min="2829" max="2829" width="10.42578125" style="5" customWidth="1"/>
    <col min="2830" max="2832" width="6.85546875" style="5" customWidth="1"/>
    <col min="2833" max="2833" width="11.42578125" style="5" customWidth="1"/>
    <col min="2834" max="2836" width="6.85546875" style="5" customWidth="1"/>
    <col min="2837" max="2837" width="10.85546875" style="5" customWidth="1"/>
    <col min="2838" max="2840" width="6.85546875" style="5" customWidth="1"/>
    <col min="2841" max="2841" width="10.85546875" style="5" customWidth="1"/>
    <col min="2842" max="2844" width="6.85546875" style="5" customWidth="1"/>
    <col min="2845" max="2845" width="11.42578125" style="5" customWidth="1"/>
    <col min="2846" max="2848" width="6.85546875" style="5" customWidth="1"/>
    <col min="2849" max="2849" width="10.42578125" style="5" customWidth="1"/>
    <col min="2850" max="2852" width="6.85546875" style="5" customWidth="1"/>
    <col min="2853" max="2853" width="10.7109375" style="5" customWidth="1"/>
    <col min="2854" max="2856" width="6.85546875" style="5" customWidth="1"/>
    <col min="2857" max="2857" width="10.85546875" style="5" customWidth="1"/>
    <col min="2858" max="2858" width="5.85546875" style="5" customWidth="1"/>
    <col min="2859" max="2860" width="6.85546875" style="5" customWidth="1"/>
    <col min="2861" max="2861" width="10.140625" style="5" customWidth="1"/>
    <col min="2862" max="2862" width="6" style="5" customWidth="1"/>
    <col min="2863" max="2864" width="6.85546875" style="5" customWidth="1"/>
    <col min="2865" max="2865" width="10.42578125" style="5" customWidth="1"/>
    <col min="2866" max="2867" width="6.85546875" style="5" customWidth="1"/>
    <col min="2868" max="2868" width="18.7109375" style="5" customWidth="1"/>
    <col min="2869" max="2878" width="5.7109375" style="5" customWidth="1"/>
    <col min="2879" max="3072" width="9.140625" style="5"/>
    <col min="3073" max="3073" width="13" style="5" customWidth="1"/>
    <col min="3074" max="3074" width="27" style="5" customWidth="1"/>
    <col min="3075" max="3075" width="15.85546875" style="5" customWidth="1"/>
    <col min="3076" max="3076" width="6.85546875" style="5" customWidth="1"/>
    <col min="3077" max="3077" width="10.7109375" style="5" customWidth="1"/>
    <col min="3078" max="3080" width="6.85546875" style="5" customWidth="1"/>
    <col min="3081" max="3081" width="10.5703125" style="5" customWidth="1"/>
    <col min="3082" max="3084" width="6.85546875" style="5" customWidth="1"/>
    <col min="3085" max="3085" width="10.42578125" style="5" customWidth="1"/>
    <col min="3086" max="3088" width="6.85546875" style="5" customWidth="1"/>
    <col min="3089" max="3089" width="11.42578125" style="5" customWidth="1"/>
    <col min="3090" max="3092" width="6.85546875" style="5" customWidth="1"/>
    <col min="3093" max="3093" width="10.85546875" style="5" customWidth="1"/>
    <col min="3094" max="3096" width="6.85546875" style="5" customWidth="1"/>
    <col min="3097" max="3097" width="10.85546875" style="5" customWidth="1"/>
    <col min="3098" max="3100" width="6.85546875" style="5" customWidth="1"/>
    <col min="3101" max="3101" width="11.42578125" style="5" customWidth="1"/>
    <col min="3102" max="3104" width="6.85546875" style="5" customWidth="1"/>
    <col min="3105" max="3105" width="10.42578125" style="5" customWidth="1"/>
    <col min="3106" max="3108" width="6.85546875" style="5" customWidth="1"/>
    <col min="3109" max="3109" width="10.7109375" style="5" customWidth="1"/>
    <col min="3110" max="3112" width="6.85546875" style="5" customWidth="1"/>
    <col min="3113" max="3113" width="10.85546875" style="5" customWidth="1"/>
    <col min="3114" max="3114" width="5.85546875" style="5" customWidth="1"/>
    <col min="3115" max="3116" width="6.85546875" style="5" customWidth="1"/>
    <col min="3117" max="3117" width="10.140625" style="5" customWidth="1"/>
    <col min="3118" max="3118" width="6" style="5" customWidth="1"/>
    <col min="3119" max="3120" width="6.85546875" style="5" customWidth="1"/>
    <col min="3121" max="3121" width="10.42578125" style="5" customWidth="1"/>
    <col min="3122" max="3123" width="6.85546875" style="5" customWidth="1"/>
    <col min="3124" max="3124" width="18.7109375" style="5" customWidth="1"/>
    <col min="3125" max="3134" width="5.7109375" style="5" customWidth="1"/>
    <col min="3135" max="3328" width="9.140625" style="5"/>
    <col min="3329" max="3329" width="13" style="5" customWidth="1"/>
    <col min="3330" max="3330" width="27" style="5" customWidth="1"/>
    <col min="3331" max="3331" width="15.85546875" style="5" customWidth="1"/>
    <col min="3332" max="3332" width="6.85546875" style="5" customWidth="1"/>
    <col min="3333" max="3333" width="10.7109375" style="5" customWidth="1"/>
    <col min="3334" max="3336" width="6.85546875" style="5" customWidth="1"/>
    <col min="3337" max="3337" width="10.5703125" style="5" customWidth="1"/>
    <col min="3338" max="3340" width="6.85546875" style="5" customWidth="1"/>
    <col min="3341" max="3341" width="10.42578125" style="5" customWidth="1"/>
    <col min="3342" max="3344" width="6.85546875" style="5" customWidth="1"/>
    <col min="3345" max="3345" width="11.42578125" style="5" customWidth="1"/>
    <col min="3346" max="3348" width="6.85546875" style="5" customWidth="1"/>
    <col min="3349" max="3349" width="10.85546875" style="5" customWidth="1"/>
    <col min="3350" max="3352" width="6.85546875" style="5" customWidth="1"/>
    <col min="3353" max="3353" width="10.85546875" style="5" customWidth="1"/>
    <col min="3354" max="3356" width="6.85546875" style="5" customWidth="1"/>
    <col min="3357" max="3357" width="11.42578125" style="5" customWidth="1"/>
    <col min="3358" max="3360" width="6.85546875" style="5" customWidth="1"/>
    <col min="3361" max="3361" width="10.42578125" style="5" customWidth="1"/>
    <col min="3362" max="3364" width="6.85546875" style="5" customWidth="1"/>
    <col min="3365" max="3365" width="10.7109375" style="5" customWidth="1"/>
    <col min="3366" max="3368" width="6.85546875" style="5" customWidth="1"/>
    <col min="3369" max="3369" width="10.85546875" style="5" customWidth="1"/>
    <col min="3370" max="3370" width="5.85546875" style="5" customWidth="1"/>
    <col min="3371" max="3372" width="6.85546875" style="5" customWidth="1"/>
    <col min="3373" max="3373" width="10.140625" style="5" customWidth="1"/>
    <col min="3374" max="3374" width="6" style="5" customWidth="1"/>
    <col min="3375" max="3376" width="6.85546875" style="5" customWidth="1"/>
    <col min="3377" max="3377" width="10.42578125" style="5" customWidth="1"/>
    <col min="3378" max="3379" width="6.85546875" style="5" customWidth="1"/>
    <col min="3380" max="3380" width="18.7109375" style="5" customWidth="1"/>
    <col min="3381" max="3390" width="5.7109375" style="5" customWidth="1"/>
    <col min="3391" max="3584" width="9.140625" style="5"/>
    <col min="3585" max="3585" width="13" style="5" customWidth="1"/>
    <col min="3586" max="3586" width="27" style="5" customWidth="1"/>
    <col min="3587" max="3587" width="15.85546875" style="5" customWidth="1"/>
    <col min="3588" max="3588" width="6.85546875" style="5" customWidth="1"/>
    <col min="3589" max="3589" width="10.7109375" style="5" customWidth="1"/>
    <col min="3590" max="3592" width="6.85546875" style="5" customWidth="1"/>
    <col min="3593" max="3593" width="10.5703125" style="5" customWidth="1"/>
    <col min="3594" max="3596" width="6.85546875" style="5" customWidth="1"/>
    <col min="3597" max="3597" width="10.42578125" style="5" customWidth="1"/>
    <col min="3598" max="3600" width="6.85546875" style="5" customWidth="1"/>
    <col min="3601" max="3601" width="11.42578125" style="5" customWidth="1"/>
    <col min="3602" max="3604" width="6.85546875" style="5" customWidth="1"/>
    <col min="3605" max="3605" width="10.85546875" style="5" customWidth="1"/>
    <col min="3606" max="3608" width="6.85546875" style="5" customWidth="1"/>
    <col min="3609" max="3609" width="10.85546875" style="5" customWidth="1"/>
    <col min="3610" max="3612" width="6.85546875" style="5" customWidth="1"/>
    <col min="3613" max="3613" width="11.42578125" style="5" customWidth="1"/>
    <col min="3614" max="3616" width="6.85546875" style="5" customWidth="1"/>
    <col min="3617" max="3617" width="10.42578125" style="5" customWidth="1"/>
    <col min="3618" max="3620" width="6.85546875" style="5" customWidth="1"/>
    <col min="3621" max="3621" width="10.7109375" style="5" customWidth="1"/>
    <col min="3622" max="3624" width="6.85546875" style="5" customWidth="1"/>
    <col min="3625" max="3625" width="10.85546875" style="5" customWidth="1"/>
    <col min="3626" max="3626" width="5.85546875" style="5" customWidth="1"/>
    <col min="3627" max="3628" width="6.85546875" style="5" customWidth="1"/>
    <col min="3629" max="3629" width="10.140625" style="5" customWidth="1"/>
    <col min="3630" max="3630" width="6" style="5" customWidth="1"/>
    <col min="3631" max="3632" width="6.85546875" style="5" customWidth="1"/>
    <col min="3633" max="3633" width="10.42578125" style="5" customWidth="1"/>
    <col min="3634" max="3635" width="6.85546875" style="5" customWidth="1"/>
    <col min="3636" max="3636" width="18.7109375" style="5" customWidth="1"/>
    <col min="3637" max="3646" width="5.7109375" style="5" customWidth="1"/>
    <col min="3647" max="3840" width="9.140625" style="5"/>
    <col min="3841" max="3841" width="13" style="5" customWidth="1"/>
    <col min="3842" max="3842" width="27" style="5" customWidth="1"/>
    <col min="3843" max="3843" width="15.85546875" style="5" customWidth="1"/>
    <col min="3844" max="3844" width="6.85546875" style="5" customWidth="1"/>
    <col min="3845" max="3845" width="10.7109375" style="5" customWidth="1"/>
    <col min="3846" max="3848" width="6.85546875" style="5" customWidth="1"/>
    <col min="3849" max="3849" width="10.5703125" style="5" customWidth="1"/>
    <col min="3850" max="3852" width="6.85546875" style="5" customWidth="1"/>
    <col min="3853" max="3853" width="10.42578125" style="5" customWidth="1"/>
    <col min="3854" max="3856" width="6.85546875" style="5" customWidth="1"/>
    <col min="3857" max="3857" width="11.42578125" style="5" customWidth="1"/>
    <col min="3858" max="3860" width="6.85546875" style="5" customWidth="1"/>
    <col min="3861" max="3861" width="10.85546875" style="5" customWidth="1"/>
    <col min="3862" max="3864" width="6.85546875" style="5" customWidth="1"/>
    <col min="3865" max="3865" width="10.85546875" style="5" customWidth="1"/>
    <col min="3866" max="3868" width="6.85546875" style="5" customWidth="1"/>
    <col min="3869" max="3869" width="11.42578125" style="5" customWidth="1"/>
    <col min="3870" max="3872" width="6.85546875" style="5" customWidth="1"/>
    <col min="3873" max="3873" width="10.42578125" style="5" customWidth="1"/>
    <col min="3874" max="3876" width="6.85546875" style="5" customWidth="1"/>
    <col min="3877" max="3877" width="10.7109375" style="5" customWidth="1"/>
    <col min="3878" max="3880" width="6.85546875" style="5" customWidth="1"/>
    <col min="3881" max="3881" width="10.85546875" style="5" customWidth="1"/>
    <col min="3882" max="3882" width="5.85546875" style="5" customWidth="1"/>
    <col min="3883" max="3884" width="6.85546875" style="5" customWidth="1"/>
    <col min="3885" max="3885" width="10.140625" style="5" customWidth="1"/>
    <col min="3886" max="3886" width="6" style="5" customWidth="1"/>
    <col min="3887" max="3888" width="6.85546875" style="5" customWidth="1"/>
    <col min="3889" max="3889" width="10.42578125" style="5" customWidth="1"/>
    <col min="3890" max="3891" width="6.85546875" style="5" customWidth="1"/>
    <col min="3892" max="3892" width="18.7109375" style="5" customWidth="1"/>
    <col min="3893" max="3902" width="5.7109375" style="5" customWidth="1"/>
    <col min="3903" max="4096" width="9.140625" style="5"/>
    <col min="4097" max="4097" width="13" style="5" customWidth="1"/>
    <col min="4098" max="4098" width="27" style="5" customWidth="1"/>
    <col min="4099" max="4099" width="15.85546875" style="5" customWidth="1"/>
    <col min="4100" max="4100" width="6.85546875" style="5" customWidth="1"/>
    <col min="4101" max="4101" width="10.7109375" style="5" customWidth="1"/>
    <col min="4102" max="4104" width="6.85546875" style="5" customWidth="1"/>
    <col min="4105" max="4105" width="10.5703125" style="5" customWidth="1"/>
    <col min="4106" max="4108" width="6.85546875" style="5" customWidth="1"/>
    <col min="4109" max="4109" width="10.42578125" style="5" customWidth="1"/>
    <col min="4110" max="4112" width="6.85546875" style="5" customWidth="1"/>
    <col min="4113" max="4113" width="11.42578125" style="5" customWidth="1"/>
    <col min="4114" max="4116" width="6.85546875" style="5" customWidth="1"/>
    <col min="4117" max="4117" width="10.85546875" style="5" customWidth="1"/>
    <col min="4118" max="4120" width="6.85546875" style="5" customWidth="1"/>
    <col min="4121" max="4121" width="10.85546875" style="5" customWidth="1"/>
    <col min="4122" max="4124" width="6.85546875" style="5" customWidth="1"/>
    <col min="4125" max="4125" width="11.42578125" style="5" customWidth="1"/>
    <col min="4126" max="4128" width="6.85546875" style="5" customWidth="1"/>
    <col min="4129" max="4129" width="10.42578125" style="5" customWidth="1"/>
    <col min="4130" max="4132" width="6.85546875" style="5" customWidth="1"/>
    <col min="4133" max="4133" width="10.7109375" style="5" customWidth="1"/>
    <col min="4134" max="4136" width="6.85546875" style="5" customWidth="1"/>
    <col min="4137" max="4137" width="10.85546875" style="5" customWidth="1"/>
    <col min="4138" max="4138" width="5.85546875" style="5" customWidth="1"/>
    <col min="4139" max="4140" width="6.85546875" style="5" customWidth="1"/>
    <col min="4141" max="4141" width="10.140625" style="5" customWidth="1"/>
    <col min="4142" max="4142" width="6" style="5" customWidth="1"/>
    <col min="4143" max="4144" width="6.85546875" style="5" customWidth="1"/>
    <col min="4145" max="4145" width="10.42578125" style="5" customWidth="1"/>
    <col min="4146" max="4147" width="6.85546875" style="5" customWidth="1"/>
    <col min="4148" max="4148" width="18.7109375" style="5" customWidth="1"/>
    <col min="4149" max="4158" width="5.7109375" style="5" customWidth="1"/>
    <col min="4159" max="4352" width="9.140625" style="5"/>
    <col min="4353" max="4353" width="13" style="5" customWidth="1"/>
    <col min="4354" max="4354" width="27" style="5" customWidth="1"/>
    <col min="4355" max="4355" width="15.85546875" style="5" customWidth="1"/>
    <col min="4356" max="4356" width="6.85546875" style="5" customWidth="1"/>
    <col min="4357" max="4357" width="10.7109375" style="5" customWidth="1"/>
    <col min="4358" max="4360" width="6.85546875" style="5" customWidth="1"/>
    <col min="4361" max="4361" width="10.5703125" style="5" customWidth="1"/>
    <col min="4362" max="4364" width="6.85546875" style="5" customWidth="1"/>
    <col min="4365" max="4365" width="10.42578125" style="5" customWidth="1"/>
    <col min="4366" max="4368" width="6.85546875" style="5" customWidth="1"/>
    <col min="4369" max="4369" width="11.42578125" style="5" customWidth="1"/>
    <col min="4370" max="4372" width="6.85546875" style="5" customWidth="1"/>
    <col min="4373" max="4373" width="10.85546875" style="5" customWidth="1"/>
    <col min="4374" max="4376" width="6.85546875" style="5" customWidth="1"/>
    <col min="4377" max="4377" width="10.85546875" style="5" customWidth="1"/>
    <col min="4378" max="4380" width="6.85546875" style="5" customWidth="1"/>
    <col min="4381" max="4381" width="11.42578125" style="5" customWidth="1"/>
    <col min="4382" max="4384" width="6.85546875" style="5" customWidth="1"/>
    <col min="4385" max="4385" width="10.42578125" style="5" customWidth="1"/>
    <col min="4386" max="4388" width="6.85546875" style="5" customWidth="1"/>
    <col min="4389" max="4389" width="10.7109375" style="5" customWidth="1"/>
    <col min="4390" max="4392" width="6.85546875" style="5" customWidth="1"/>
    <col min="4393" max="4393" width="10.85546875" style="5" customWidth="1"/>
    <col min="4394" max="4394" width="5.85546875" style="5" customWidth="1"/>
    <col min="4395" max="4396" width="6.85546875" style="5" customWidth="1"/>
    <col min="4397" max="4397" width="10.140625" style="5" customWidth="1"/>
    <col min="4398" max="4398" width="6" style="5" customWidth="1"/>
    <col min="4399" max="4400" width="6.85546875" style="5" customWidth="1"/>
    <col min="4401" max="4401" width="10.42578125" style="5" customWidth="1"/>
    <col min="4402" max="4403" width="6.85546875" style="5" customWidth="1"/>
    <col min="4404" max="4404" width="18.7109375" style="5" customWidth="1"/>
    <col min="4405" max="4414" width="5.7109375" style="5" customWidth="1"/>
    <col min="4415" max="4608" width="9.140625" style="5"/>
    <col min="4609" max="4609" width="13" style="5" customWidth="1"/>
    <col min="4610" max="4610" width="27" style="5" customWidth="1"/>
    <col min="4611" max="4611" width="15.85546875" style="5" customWidth="1"/>
    <col min="4612" max="4612" width="6.85546875" style="5" customWidth="1"/>
    <col min="4613" max="4613" width="10.7109375" style="5" customWidth="1"/>
    <col min="4614" max="4616" width="6.85546875" style="5" customWidth="1"/>
    <col min="4617" max="4617" width="10.5703125" style="5" customWidth="1"/>
    <col min="4618" max="4620" width="6.85546875" style="5" customWidth="1"/>
    <col min="4621" max="4621" width="10.42578125" style="5" customWidth="1"/>
    <col min="4622" max="4624" width="6.85546875" style="5" customWidth="1"/>
    <col min="4625" max="4625" width="11.42578125" style="5" customWidth="1"/>
    <col min="4626" max="4628" width="6.85546875" style="5" customWidth="1"/>
    <col min="4629" max="4629" width="10.85546875" style="5" customWidth="1"/>
    <col min="4630" max="4632" width="6.85546875" style="5" customWidth="1"/>
    <col min="4633" max="4633" width="10.85546875" style="5" customWidth="1"/>
    <col min="4634" max="4636" width="6.85546875" style="5" customWidth="1"/>
    <col min="4637" max="4637" width="11.42578125" style="5" customWidth="1"/>
    <col min="4638" max="4640" width="6.85546875" style="5" customWidth="1"/>
    <col min="4641" max="4641" width="10.42578125" style="5" customWidth="1"/>
    <col min="4642" max="4644" width="6.85546875" style="5" customWidth="1"/>
    <col min="4645" max="4645" width="10.7109375" style="5" customWidth="1"/>
    <col min="4646" max="4648" width="6.85546875" style="5" customWidth="1"/>
    <col min="4649" max="4649" width="10.85546875" style="5" customWidth="1"/>
    <col min="4650" max="4650" width="5.85546875" style="5" customWidth="1"/>
    <col min="4651" max="4652" width="6.85546875" style="5" customWidth="1"/>
    <col min="4653" max="4653" width="10.140625" style="5" customWidth="1"/>
    <col min="4654" max="4654" width="6" style="5" customWidth="1"/>
    <col min="4655" max="4656" width="6.85546875" style="5" customWidth="1"/>
    <col min="4657" max="4657" width="10.42578125" style="5" customWidth="1"/>
    <col min="4658" max="4659" width="6.85546875" style="5" customWidth="1"/>
    <col min="4660" max="4660" width="18.7109375" style="5" customWidth="1"/>
    <col min="4661" max="4670" width="5.7109375" style="5" customWidth="1"/>
    <col min="4671" max="4864" width="9.140625" style="5"/>
    <col min="4865" max="4865" width="13" style="5" customWidth="1"/>
    <col min="4866" max="4866" width="27" style="5" customWidth="1"/>
    <col min="4867" max="4867" width="15.85546875" style="5" customWidth="1"/>
    <col min="4868" max="4868" width="6.85546875" style="5" customWidth="1"/>
    <col min="4869" max="4869" width="10.7109375" style="5" customWidth="1"/>
    <col min="4870" max="4872" width="6.85546875" style="5" customWidth="1"/>
    <col min="4873" max="4873" width="10.5703125" style="5" customWidth="1"/>
    <col min="4874" max="4876" width="6.85546875" style="5" customWidth="1"/>
    <col min="4877" max="4877" width="10.42578125" style="5" customWidth="1"/>
    <col min="4878" max="4880" width="6.85546875" style="5" customWidth="1"/>
    <col min="4881" max="4881" width="11.42578125" style="5" customWidth="1"/>
    <col min="4882" max="4884" width="6.85546875" style="5" customWidth="1"/>
    <col min="4885" max="4885" width="10.85546875" style="5" customWidth="1"/>
    <col min="4886" max="4888" width="6.85546875" style="5" customWidth="1"/>
    <col min="4889" max="4889" width="10.85546875" style="5" customWidth="1"/>
    <col min="4890" max="4892" width="6.85546875" style="5" customWidth="1"/>
    <col min="4893" max="4893" width="11.42578125" style="5" customWidth="1"/>
    <col min="4894" max="4896" width="6.85546875" style="5" customWidth="1"/>
    <col min="4897" max="4897" width="10.42578125" style="5" customWidth="1"/>
    <col min="4898" max="4900" width="6.85546875" style="5" customWidth="1"/>
    <col min="4901" max="4901" width="10.7109375" style="5" customWidth="1"/>
    <col min="4902" max="4904" width="6.85546875" style="5" customWidth="1"/>
    <col min="4905" max="4905" width="10.85546875" style="5" customWidth="1"/>
    <col min="4906" max="4906" width="5.85546875" style="5" customWidth="1"/>
    <col min="4907" max="4908" width="6.85546875" style="5" customWidth="1"/>
    <col min="4909" max="4909" width="10.140625" style="5" customWidth="1"/>
    <col min="4910" max="4910" width="6" style="5" customWidth="1"/>
    <col min="4911" max="4912" width="6.85546875" style="5" customWidth="1"/>
    <col min="4913" max="4913" width="10.42578125" style="5" customWidth="1"/>
    <col min="4914" max="4915" width="6.85546875" style="5" customWidth="1"/>
    <col min="4916" max="4916" width="18.7109375" style="5" customWidth="1"/>
    <col min="4917" max="4926" width="5.7109375" style="5" customWidth="1"/>
    <col min="4927" max="5120" width="9.140625" style="5"/>
    <col min="5121" max="5121" width="13" style="5" customWidth="1"/>
    <col min="5122" max="5122" width="27" style="5" customWidth="1"/>
    <col min="5123" max="5123" width="15.85546875" style="5" customWidth="1"/>
    <col min="5124" max="5124" width="6.85546875" style="5" customWidth="1"/>
    <col min="5125" max="5125" width="10.7109375" style="5" customWidth="1"/>
    <col min="5126" max="5128" width="6.85546875" style="5" customWidth="1"/>
    <col min="5129" max="5129" width="10.5703125" style="5" customWidth="1"/>
    <col min="5130" max="5132" width="6.85546875" style="5" customWidth="1"/>
    <col min="5133" max="5133" width="10.42578125" style="5" customWidth="1"/>
    <col min="5134" max="5136" width="6.85546875" style="5" customWidth="1"/>
    <col min="5137" max="5137" width="11.42578125" style="5" customWidth="1"/>
    <col min="5138" max="5140" width="6.85546875" style="5" customWidth="1"/>
    <col min="5141" max="5141" width="10.85546875" style="5" customWidth="1"/>
    <col min="5142" max="5144" width="6.85546875" style="5" customWidth="1"/>
    <col min="5145" max="5145" width="10.85546875" style="5" customWidth="1"/>
    <col min="5146" max="5148" width="6.85546875" style="5" customWidth="1"/>
    <col min="5149" max="5149" width="11.42578125" style="5" customWidth="1"/>
    <col min="5150" max="5152" width="6.85546875" style="5" customWidth="1"/>
    <col min="5153" max="5153" width="10.42578125" style="5" customWidth="1"/>
    <col min="5154" max="5156" width="6.85546875" style="5" customWidth="1"/>
    <col min="5157" max="5157" width="10.7109375" style="5" customWidth="1"/>
    <col min="5158" max="5160" width="6.85546875" style="5" customWidth="1"/>
    <col min="5161" max="5161" width="10.85546875" style="5" customWidth="1"/>
    <col min="5162" max="5162" width="5.85546875" style="5" customWidth="1"/>
    <col min="5163" max="5164" width="6.85546875" style="5" customWidth="1"/>
    <col min="5165" max="5165" width="10.140625" style="5" customWidth="1"/>
    <col min="5166" max="5166" width="6" style="5" customWidth="1"/>
    <col min="5167" max="5168" width="6.85546875" style="5" customWidth="1"/>
    <col min="5169" max="5169" width="10.42578125" style="5" customWidth="1"/>
    <col min="5170" max="5171" width="6.85546875" style="5" customWidth="1"/>
    <col min="5172" max="5172" width="18.7109375" style="5" customWidth="1"/>
    <col min="5173" max="5182" width="5.7109375" style="5" customWidth="1"/>
    <col min="5183" max="5376" width="9.140625" style="5"/>
    <col min="5377" max="5377" width="13" style="5" customWidth="1"/>
    <col min="5378" max="5378" width="27" style="5" customWidth="1"/>
    <col min="5379" max="5379" width="15.85546875" style="5" customWidth="1"/>
    <col min="5380" max="5380" width="6.85546875" style="5" customWidth="1"/>
    <col min="5381" max="5381" width="10.7109375" style="5" customWidth="1"/>
    <col min="5382" max="5384" width="6.85546875" style="5" customWidth="1"/>
    <col min="5385" max="5385" width="10.5703125" style="5" customWidth="1"/>
    <col min="5386" max="5388" width="6.85546875" style="5" customWidth="1"/>
    <col min="5389" max="5389" width="10.42578125" style="5" customWidth="1"/>
    <col min="5390" max="5392" width="6.85546875" style="5" customWidth="1"/>
    <col min="5393" max="5393" width="11.42578125" style="5" customWidth="1"/>
    <col min="5394" max="5396" width="6.85546875" style="5" customWidth="1"/>
    <col min="5397" max="5397" width="10.85546875" style="5" customWidth="1"/>
    <col min="5398" max="5400" width="6.85546875" style="5" customWidth="1"/>
    <col min="5401" max="5401" width="10.85546875" style="5" customWidth="1"/>
    <col min="5402" max="5404" width="6.85546875" style="5" customWidth="1"/>
    <col min="5405" max="5405" width="11.42578125" style="5" customWidth="1"/>
    <col min="5406" max="5408" width="6.85546875" style="5" customWidth="1"/>
    <col min="5409" max="5409" width="10.42578125" style="5" customWidth="1"/>
    <col min="5410" max="5412" width="6.85546875" style="5" customWidth="1"/>
    <col min="5413" max="5413" width="10.7109375" style="5" customWidth="1"/>
    <col min="5414" max="5416" width="6.85546875" style="5" customWidth="1"/>
    <col min="5417" max="5417" width="10.85546875" style="5" customWidth="1"/>
    <col min="5418" max="5418" width="5.85546875" style="5" customWidth="1"/>
    <col min="5419" max="5420" width="6.85546875" style="5" customWidth="1"/>
    <col min="5421" max="5421" width="10.140625" style="5" customWidth="1"/>
    <col min="5422" max="5422" width="6" style="5" customWidth="1"/>
    <col min="5423" max="5424" width="6.85546875" style="5" customWidth="1"/>
    <col min="5425" max="5425" width="10.42578125" style="5" customWidth="1"/>
    <col min="5426" max="5427" width="6.85546875" style="5" customWidth="1"/>
    <col min="5428" max="5428" width="18.7109375" style="5" customWidth="1"/>
    <col min="5429" max="5438" width="5.7109375" style="5" customWidth="1"/>
    <col min="5439" max="5632" width="9.140625" style="5"/>
    <col min="5633" max="5633" width="13" style="5" customWidth="1"/>
    <col min="5634" max="5634" width="27" style="5" customWidth="1"/>
    <col min="5635" max="5635" width="15.85546875" style="5" customWidth="1"/>
    <col min="5636" max="5636" width="6.85546875" style="5" customWidth="1"/>
    <col min="5637" max="5637" width="10.7109375" style="5" customWidth="1"/>
    <col min="5638" max="5640" width="6.85546875" style="5" customWidth="1"/>
    <col min="5641" max="5641" width="10.5703125" style="5" customWidth="1"/>
    <col min="5642" max="5644" width="6.85546875" style="5" customWidth="1"/>
    <col min="5645" max="5645" width="10.42578125" style="5" customWidth="1"/>
    <col min="5646" max="5648" width="6.85546875" style="5" customWidth="1"/>
    <col min="5649" max="5649" width="11.42578125" style="5" customWidth="1"/>
    <col min="5650" max="5652" width="6.85546875" style="5" customWidth="1"/>
    <col min="5653" max="5653" width="10.85546875" style="5" customWidth="1"/>
    <col min="5654" max="5656" width="6.85546875" style="5" customWidth="1"/>
    <col min="5657" max="5657" width="10.85546875" style="5" customWidth="1"/>
    <col min="5658" max="5660" width="6.85546875" style="5" customWidth="1"/>
    <col min="5661" max="5661" width="11.42578125" style="5" customWidth="1"/>
    <col min="5662" max="5664" width="6.85546875" style="5" customWidth="1"/>
    <col min="5665" max="5665" width="10.42578125" style="5" customWidth="1"/>
    <col min="5666" max="5668" width="6.85546875" style="5" customWidth="1"/>
    <col min="5669" max="5669" width="10.7109375" style="5" customWidth="1"/>
    <col min="5670" max="5672" width="6.85546875" style="5" customWidth="1"/>
    <col min="5673" max="5673" width="10.85546875" style="5" customWidth="1"/>
    <col min="5674" max="5674" width="5.85546875" style="5" customWidth="1"/>
    <col min="5675" max="5676" width="6.85546875" style="5" customWidth="1"/>
    <col min="5677" max="5677" width="10.140625" style="5" customWidth="1"/>
    <col min="5678" max="5678" width="6" style="5" customWidth="1"/>
    <col min="5679" max="5680" width="6.85546875" style="5" customWidth="1"/>
    <col min="5681" max="5681" width="10.42578125" style="5" customWidth="1"/>
    <col min="5682" max="5683" width="6.85546875" style="5" customWidth="1"/>
    <col min="5684" max="5684" width="18.7109375" style="5" customWidth="1"/>
    <col min="5685" max="5694" width="5.7109375" style="5" customWidth="1"/>
    <col min="5695" max="5888" width="9.140625" style="5"/>
    <col min="5889" max="5889" width="13" style="5" customWidth="1"/>
    <col min="5890" max="5890" width="27" style="5" customWidth="1"/>
    <col min="5891" max="5891" width="15.85546875" style="5" customWidth="1"/>
    <col min="5892" max="5892" width="6.85546875" style="5" customWidth="1"/>
    <col min="5893" max="5893" width="10.7109375" style="5" customWidth="1"/>
    <col min="5894" max="5896" width="6.85546875" style="5" customWidth="1"/>
    <col min="5897" max="5897" width="10.5703125" style="5" customWidth="1"/>
    <col min="5898" max="5900" width="6.85546875" style="5" customWidth="1"/>
    <col min="5901" max="5901" width="10.42578125" style="5" customWidth="1"/>
    <col min="5902" max="5904" width="6.85546875" style="5" customWidth="1"/>
    <col min="5905" max="5905" width="11.42578125" style="5" customWidth="1"/>
    <col min="5906" max="5908" width="6.85546875" style="5" customWidth="1"/>
    <col min="5909" max="5909" width="10.85546875" style="5" customWidth="1"/>
    <col min="5910" max="5912" width="6.85546875" style="5" customWidth="1"/>
    <col min="5913" max="5913" width="10.85546875" style="5" customWidth="1"/>
    <col min="5914" max="5916" width="6.85546875" style="5" customWidth="1"/>
    <col min="5917" max="5917" width="11.42578125" style="5" customWidth="1"/>
    <col min="5918" max="5920" width="6.85546875" style="5" customWidth="1"/>
    <col min="5921" max="5921" width="10.42578125" style="5" customWidth="1"/>
    <col min="5922" max="5924" width="6.85546875" style="5" customWidth="1"/>
    <col min="5925" max="5925" width="10.7109375" style="5" customWidth="1"/>
    <col min="5926" max="5928" width="6.85546875" style="5" customWidth="1"/>
    <col min="5929" max="5929" width="10.85546875" style="5" customWidth="1"/>
    <col min="5930" max="5930" width="5.85546875" style="5" customWidth="1"/>
    <col min="5931" max="5932" width="6.85546875" style="5" customWidth="1"/>
    <col min="5933" max="5933" width="10.140625" style="5" customWidth="1"/>
    <col min="5934" max="5934" width="6" style="5" customWidth="1"/>
    <col min="5935" max="5936" width="6.85546875" style="5" customWidth="1"/>
    <col min="5937" max="5937" width="10.42578125" style="5" customWidth="1"/>
    <col min="5938" max="5939" width="6.85546875" style="5" customWidth="1"/>
    <col min="5940" max="5940" width="18.7109375" style="5" customWidth="1"/>
    <col min="5941" max="5950" width="5.7109375" style="5" customWidth="1"/>
    <col min="5951" max="6144" width="9.140625" style="5"/>
    <col min="6145" max="6145" width="13" style="5" customWidth="1"/>
    <col min="6146" max="6146" width="27" style="5" customWidth="1"/>
    <col min="6147" max="6147" width="15.85546875" style="5" customWidth="1"/>
    <col min="6148" max="6148" width="6.85546875" style="5" customWidth="1"/>
    <col min="6149" max="6149" width="10.7109375" style="5" customWidth="1"/>
    <col min="6150" max="6152" width="6.85546875" style="5" customWidth="1"/>
    <col min="6153" max="6153" width="10.5703125" style="5" customWidth="1"/>
    <col min="6154" max="6156" width="6.85546875" style="5" customWidth="1"/>
    <col min="6157" max="6157" width="10.42578125" style="5" customWidth="1"/>
    <col min="6158" max="6160" width="6.85546875" style="5" customWidth="1"/>
    <col min="6161" max="6161" width="11.42578125" style="5" customWidth="1"/>
    <col min="6162" max="6164" width="6.85546875" style="5" customWidth="1"/>
    <col min="6165" max="6165" width="10.85546875" style="5" customWidth="1"/>
    <col min="6166" max="6168" width="6.85546875" style="5" customWidth="1"/>
    <col min="6169" max="6169" width="10.85546875" style="5" customWidth="1"/>
    <col min="6170" max="6172" width="6.85546875" style="5" customWidth="1"/>
    <col min="6173" max="6173" width="11.42578125" style="5" customWidth="1"/>
    <col min="6174" max="6176" width="6.85546875" style="5" customWidth="1"/>
    <col min="6177" max="6177" width="10.42578125" style="5" customWidth="1"/>
    <col min="6178" max="6180" width="6.85546875" style="5" customWidth="1"/>
    <col min="6181" max="6181" width="10.7109375" style="5" customWidth="1"/>
    <col min="6182" max="6184" width="6.85546875" style="5" customWidth="1"/>
    <col min="6185" max="6185" width="10.85546875" style="5" customWidth="1"/>
    <col min="6186" max="6186" width="5.85546875" style="5" customWidth="1"/>
    <col min="6187" max="6188" width="6.85546875" style="5" customWidth="1"/>
    <col min="6189" max="6189" width="10.140625" style="5" customWidth="1"/>
    <col min="6190" max="6190" width="6" style="5" customWidth="1"/>
    <col min="6191" max="6192" width="6.85546875" style="5" customWidth="1"/>
    <col min="6193" max="6193" width="10.42578125" style="5" customWidth="1"/>
    <col min="6194" max="6195" width="6.85546875" style="5" customWidth="1"/>
    <col min="6196" max="6196" width="18.7109375" style="5" customWidth="1"/>
    <col min="6197" max="6206" width="5.7109375" style="5" customWidth="1"/>
    <col min="6207" max="6400" width="9.140625" style="5"/>
    <col min="6401" max="6401" width="13" style="5" customWidth="1"/>
    <col min="6402" max="6402" width="27" style="5" customWidth="1"/>
    <col min="6403" max="6403" width="15.85546875" style="5" customWidth="1"/>
    <col min="6404" max="6404" width="6.85546875" style="5" customWidth="1"/>
    <col min="6405" max="6405" width="10.7109375" style="5" customWidth="1"/>
    <col min="6406" max="6408" width="6.85546875" style="5" customWidth="1"/>
    <col min="6409" max="6409" width="10.5703125" style="5" customWidth="1"/>
    <col min="6410" max="6412" width="6.85546875" style="5" customWidth="1"/>
    <col min="6413" max="6413" width="10.42578125" style="5" customWidth="1"/>
    <col min="6414" max="6416" width="6.85546875" style="5" customWidth="1"/>
    <col min="6417" max="6417" width="11.42578125" style="5" customWidth="1"/>
    <col min="6418" max="6420" width="6.85546875" style="5" customWidth="1"/>
    <col min="6421" max="6421" width="10.85546875" style="5" customWidth="1"/>
    <col min="6422" max="6424" width="6.85546875" style="5" customWidth="1"/>
    <col min="6425" max="6425" width="10.85546875" style="5" customWidth="1"/>
    <col min="6426" max="6428" width="6.85546875" style="5" customWidth="1"/>
    <col min="6429" max="6429" width="11.42578125" style="5" customWidth="1"/>
    <col min="6430" max="6432" width="6.85546875" style="5" customWidth="1"/>
    <col min="6433" max="6433" width="10.42578125" style="5" customWidth="1"/>
    <col min="6434" max="6436" width="6.85546875" style="5" customWidth="1"/>
    <col min="6437" max="6437" width="10.7109375" style="5" customWidth="1"/>
    <col min="6438" max="6440" width="6.85546875" style="5" customWidth="1"/>
    <col min="6441" max="6441" width="10.85546875" style="5" customWidth="1"/>
    <col min="6442" max="6442" width="5.85546875" style="5" customWidth="1"/>
    <col min="6443" max="6444" width="6.85546875" style="5" customWidth="1"/>
    <col min="6445" max="6445" width="10.140625" style="5" customWidth="1"/>
    <col min="6446" max="6446" width="6" style="5" customWidth="1"/>
    <col min="6447" max="6448" width="6.85546875" style="5" customWidth="1"/>
    <col min="6449" max="6449" width="10.42578125" style="5" customWidth="1"/>
    <col min="6450" max="6451" width="6.85546875" style="5" customWidth="1"/>
    <col min="6452" max="6452" width="18.7109375" style="5" customWidth="1"/>
    <col min="6453" max="6462" width="5.7109375" style="5" customWidth="1"/>
    <col min="6463" max="6656" width="9.140625" style="5"/>
    <col min="6657" max="6657" width="13" style="5" customWidth="1"/>
    <col min="6658" max="6658" width="27" style="5" customWidth="1"/>
    <col min="6659" max="6659" width="15.85546875" style="5" customWidth="1"/>
    <col min="6660" max="6660" width="6.85546875" style="5" customWidth="1"/>
    <col min="6661" max="6661" width="10.7109375" style="5" customWidth="1"/>
    <col min="6662" max="6664" width="6.85546875" style="5" customWidth="1"/>
    <col min="6665" max="6665" width="10.5703125" style="5" customWidth="1"/>
    <col min="6666" max="6668" width="6.85546875" style="5" customWidth="1"/>
    <col min="6669" max="6669" width="10.42578125" style="5" customWidth="1"/>
    <col min="6670" max="6672" width="6.85546875" style="5" customWidth="1"/>
    <col min="6673" max="6673" width="11.42578125" style="5" customWidth="1"/>
    <col min="6674" max="6676" width="6.85546875" style="5" customWidth="1"/>
    <col min="6677" max="6677" width="10.85546875" style="5" customWidth="1"/>
    <col min="6678" max="6680" width="6.85546875" style="5" customWidth="1"/>
    <col min="6681" max="6681" width="10.85546875" style="5" customWidth="1"/>
    <col min="6682" max="6684" width="6.85546875" style="5" customWidth="1"/>
    <col min="6685" max="6685" width="11.42578125" style="5" customWidth="1"/>
    <col min="6686" max="6688" width="6.85546875" style="5" customWidth="1"/>
    <col min="6689" max="6689" width="10.42578125" style="5" customWidth="1"/>
    <col min="6690" max="6692" width="6.85546875" style="5" customWidth="1"/>
    <col min="6693" max="6693" width="10.7109375" style="5" customWidth="1"/>
    <col min="6694" max="6696" width="6.85546875" style="5" customWidth="1"/>
    <col min="6697" max="6697" width="10.85546875" style="5" customWidth="1"/>
    <col min="6698" max="6698" width="5.85546875" style="5" customWidth="1"/>
    <col min="6699" max="6700" width="6.85546875" style="5" customWidth="1"/>
    <col min="6701" max="6701" width="10.140625" style="5" customWidth="1"/>
    <col min="6702" max="6702" width="6" style="5" customWidth="1"/>
    <col min="6703" max="6704" width="6.85546875" style="5" customWidth="1"/>
    <col min="6705" max="6705" width="10.42578125" style="5" customWidth="1"/>
    <col min="6706" max="6707" width="6.85546875" style="5" customWidth="1"/>
    <col min="6708" max="6708" width="18.7109375" style="5" customWidth="1"/>
    <col min="6709" max="6718" width="5.7109375" style="5" customWidth="1"/>
    <col min="6719" max="6912" width="9.140625" style="5"/>
    <col min="6913" max="6913" width="13" style="5" customWidth="1"/>
    <col min="6914" max="6914" width="27" style="5" customWidth="1"/>
    <col min="6915" max="6915" width="15.85546875" style="5" customWidth="1"/>
    <col min="6916" max="6916" width="6.85546875" style="5" customWidth="1"/>
    <col min="6917" max="6917" width="10.7109375" style="5" customWidth="1"/>
    <col min="6918" max="6920" width="6.85546875" style="5" customWidth="1"/>
    <col min="6921" max="6921" width="10.5703125" style="5" customWidth="1"/>
    <col min="6922" max="6924" width="6.85546875" style="5" customWidth="1"/>
    <col min="6925" max="6925" width="10.42578125" style="5" customWidth="1"/>
    <col min="6926" max="6928" width="6.85546875" style="5" customWidth="1"/>
    <col min="6929" max="6929" width="11.42578125" style="5" customWidth="1"/>
    <col min="6930" max="6932" width="6.85546875" style="5" customWidth="1"/>
    <col min="6933" max="6933" width="10.85546875" style="5" customWidth="1"/>
    <col min="6934" max="6936" width="6.85546875" style="5" customWidth="1"/>
    <col min="6937" max="6937" width="10.85546875" style="5" customWidth="1"/>
    <col min="6938" max="6940" width="6.85546875" style="5" customWidth="1"/>
    <col min="6941" max="6941" width="11.42578125" style="5" customWidth="1"/>
    <col min="6942" max="6944" width="6.85546875" style="5" customWidth="1"/>
    <col min="6945" max="6945" width="10.42578125" style="5" customWidth="1"/>
    <col min="6946" max="6948" width="6.85546875" style="5" customWidth="1"/>
    <col min="6949" max="6949" width="10.7109375" style="5" customWidth="1"/>
    <col min="6950" max="6952" width="6.85546875" style="5" customWidth="1"/>
    <col min="6953" max="6953" width="10.85546875" style="5" customWidth="1"/>
    <col min="6954" max="6954" width="5.85546875" style="5" customWidth="1"/>
    <col min="6955" max="6956" width="6.85546875" style="5" customWidth="1"/>
    <col min="6957" max="6957" width="10.140625" style="5" customWidth="1"/>
    <col min="6958" max="6958" width="6" style="5" customWidth="1"/>
    <col min="6959" max="6960" width="6.85546875" style="5" customWidth="1"/>
    <col min="6961" max="6961" width="10.42578125" style="5" customWidth="1"/>
    <col min="6962" max="6963" width="6.85546875" style="5" customWidth="1"/>
    <col min="6964" max="6964" width="18.7109375" style="5" customWidth="1"/>
    <col min="6965" max="6974" width="5.7109375" style="5" customWidth="1"/>
    <col min="6975" max="7168" width="9.140625" style="5"/>
    <col min="7169" max="7169" width="13" style="5" customWidth="1"/>
    <col min="7170" max="7170" width="27" style="5" customWidth="1"/>
    <col min="7171" max="7171" width="15.85546875" style="5" customWidth="1"/>
    <col min="7172" max="7172" width="6.85546875" style="5" customWidth="1"/>
    <col min="7173" max="7173" width="10.7109375" style="5" customWidth="1"/>
    <col min="7174" max="7176" width="6.85546875" style="5" customWidth="1"/>
    <col min="7177" max="7177" width="10.5703125" style="5" customWidth="1"/>
    <col min="7178" max="7180" width="6.85546875" style="5" customWidth="1"/>
    <col min="7181" max="7181" width="10.42578125" style="5" customWidth="1"/>
    <col min="7182" max="7184" width="6.85546875" style="5" customWidth="1"/>
    <col min="7185" max="7185" width="11.42578125" style="5" customWidth="1"/>
    <col min="7186" max="7188" width="6.85546875" style="5" customWidth="1"/>
    <col min="7189" max="7189" width="10.85546875" style="5" customWidth="1"/>
    <col min="7190" max="7192" width="6.85546875" style="5" customWidth="1"/>
    <col min="7193" max="7193" width="10.85546875" style="5" customWidth="1"/>
    <col min="7194" max="7196" width="6.85546875" style="5" customWidth="1"/>
    <col min="7197" max="7197" width="11.42578125" style="5" customWidth="1"/>
    <col min="7198" max="7200" width="6.85546875" style="5" customWidth="1"/>
    <col min="7201" max="7201" width="10.42578125" style="5" customWidth="1"/>
    <col min="7202" max="7204" width="6.85546875" style="5" customWidth="1"/>
    <col min="7205" max="7205" width="10.7109375" style="5" customWidth="1"/>
    <col min="7206" max="7208" width="6.85546875" style="5" customWidth="1"/>
    <col min="7209" max="7209" width="10.85546875" style="5" customWidth="1"/>
    <col min="7210" max="7210" width="5.85546875" style="5" customWidth="1"/>
    <col min="7211" max="7212" width="6.85546875" style="5" customWidth="1"/>
    <col min="7213" max="7213" width="10.140625" style="5" customWidth="1"/>
    <col min="7214" max="7214" width="6" style="5" customWidth="1"/>
    <col min="7215" max="7216" width="6.85546875" style="5" customWidth="1"/>
    <col min="7217" max="7217" width="10.42578125" style="5" customWidth="1"/>
    <col min="7218" max="7219" width="6.85546875" style="5" customWidth="1"/>
    <col min="7220" max="7220" width="18.7109375" style="5" customWidth="1"/>
    <col min="7221" max="7230" width="5.7109375" style="5" customWidth="1"/>
    <col min="7231" max="7424" width="9.140625" style="5"/>
    <col min="7425" max="7425" width="13" style="5" customWidth="1"/>
    <col min="7426" max="7426" width="27" style="5" customWidth="1"/>
    <col min="7427" max="7427" width="15.85546875" style="5" customWidth="1"/>
    <col min="7428" max="7428" width="6.85546875" style="5" customWidth="1"/>
    <col min="7429" max="7429" width="10.7109375" style="5" customWidth="1"/>
    <col min="7430" max="7432" width="6.85546875" style="5" customWidth="1"/>
    <col min="7433" max="7433" width="10.5703125" style="5" customWidth="1"/>
    <col min="7434" max="7436" width="6.85546875" style="5" customWidth="1"/>
    <col min="7437" max="7437" width="10.42578125" style="5" customWidth="1"/>
    <col min="7438" max="7440" width="6.85546875" style="5" customWidth="1"/>
    <col min="7441" max="7441" width="11.42578125" style="5" customWidth="1"/>
    <col min="7442" max="7444" width="6.85546875" style="5" customWidth="1"/>
    <col min="7445" max="7445" width="10.85546875" style="5" customWidth="1"/>
    <col min="7446" max="7448" width="6.85546875" style="5" customWidth="1"/>
    <col min="7449" max="7449" width="10.85546875" style="5" customWidth="1"/>
    <col min="7450" max="7452" width="6.85546875" style="5" customWidth="1"/>
    <col min="7453" max="7453" width="11.42578125" style="5" customWidth="1"/>
    <col min="7454" max="7456" width="6.85546875" style="5" customWidth="1"/>
    <col min="7457" max="7457" width="10.42578125" style="5" customWidth="1"/>
    <col min="7458" max="7460" width="6.85546875" style="5" customWidth="1"/>
    <col min="7461" max="7461" width="10.7109375" style="5" customWidth="1"/>
    <col min="7462" max="7464" width="6.85546875" style="5" customWidth="1"/>
    <col min="7465" max="7465" width="10.85546875" style="5" customWidth="1"/>
    <col min="7466" max="7466" width="5.85546875" style="5" customWidth="1"/>
    <col min="7467" max="7468" width="6.85546875" style="5" customWidth="1"/>
    <col min="7469" max="7469" width="10.140625" style="5" customWidth="1"/>
    <col min="7470" max="7470" width="6" style="5" customWidth="1"/>
    <col min="7471" max="7472" width="6.85546875" style="5" customWidth="1"/>
    <col min="7473" max="7473" width="10.42578125" style="5" customWidth="1"/>
    <col min="7474" max="7475" width="6.85546875" style="5" customWidth="1"/>
    <col min="7476" max="7476" width="18.7109375" style="5" customWidth="1"/>
    <col min="7477" max="7486" width="5.7109375" style="5" customWidth="1"/>
    <col min="7487" max="7680" width="9.140625" style="5"/>
    <col min="7681" max="7681" width="13" style="5" customWidth="1"/>
    <col min="7682" max="7682" width="27" style="5" customWidth="1"/>
    <col min="7683" max="7683" width="15.85546875" style="5" customWidth="1"/>
    <col min="7684" max="7684" width="6.85546875" style="5" customWidth="1"/>
    <col min="7685" max="7685" width="10.7109375" style="5" customWidth="1"/>
    <col min="7686" max="7688" width="6.85546875" style="5" customWidth="1"/>
    <col min="7689" max="7689" width="10.5703125" style="5" customWidth="1"/>
    <col min="7690" max="7692" width="6.85546875" style="5" customWidth="1"/>
    <col min="7693" max="7693" width="10.42578125" style="5" customWidth="1"/>
    <col min="7694" max="7696" width="6.85546875" style="5" customWidth="1"/>
    <col min="7697" max="7697" width="11.42578125" style="5" customWidth="1"/>
    <col min="7698" max="7700" width="6.85546875" style="5" customWidth="1"/>
    <col min="7701" max="7701" width="10.85546875" style="5" customWidth="1"/>
    <col min="7702" max="7704" width="6.85546875" style="5" customWidth="1"/>
    <col min="7705" max="7705" width="10.85546875" style="5" customWidth="1"/>
    <col min="7706" max="7708" width="6.85546875" style="5" customWidth="1"/>
    <col min="7709" max="7709" width="11.42578125" style="5" customWidth="1"/>
    <col min="7710" max="7712" width="6.85546875" style="5" customWidth="1"/>
    <col min="7713" max="7713" width="10.42578125" style="5" customWidth="1"/>
    <col min="7714" max="7716" width="6.85546875" style="5" customWidth="1"/>
    <col min="7717" max="7717" width="10.7109375" style="5" customWidth="1"/>
    <col min="7718" max="7720" width="6.85546875" style="5" customWidth="1"/>
    <col min="7721" max="7721" width="10.85546875" style="5" customWidth="1"/>
    <col min="7722" max="7722" width="5.85546875" style="5" customWidth="1"/>
    <col min="7723" max="7724" width="6.85546875" style="5" customWidth="1"/>
    <col min="7725" max="7725" width="10.140625" style="5" customWidth="1"/>
    <col min="7726" max="7726" width="6" style="5" customWidth="1"/>
    <col min="7727" max="7728" width="6.85546875" style="5" customWidth="1"/>
    <col min="7729" max="7729" width="10.42578125" style="5" customWidth="1"/>
    <col min="7730" max="7731" width="6.85546875" style="5" customWidth="1"/>
    <col min="7732" max="7732" width="18.7109375" style="5" customWidth="1"/>
    <col min="7733" max="7742" width="5.7109375" style="5" customWidth="1"/>
    <col min="7743" max="7936" width="9.140625" style="5"/>
    <col min="7937" max="7937" width="13" style="5" customWidth="1"/>
    <col min="7938" max="7938" width="27" style="5" customWidth="1"/>
    <col min="7939" max="7939" width="15.85546875" style="5" customWidth="1"/>
    <col min="7940" max="7940" width="6.85546875" style="5" customWidth="1"/>
    <col min="7941" max="7941" width="10.7109375" style="5" customWidth="1"/>
    <col min="7942" max="7944" width="6.85546875" style="5" customWidth="1"/>
    <col min="7945" max="7945" width="10.5703125" style="5" customWidth="1"/>
    <col min="7946" max="7948" width="6.85546875" style="5" customWidth="1"/>
    <col min="7949" max="7949" width="10.42578125" style="5" customWidth="1"/>
    <col min="7950" max="7952" width="6.85546875" style="5" customWidth="1"/>
    <col min="7953" max="7953" width="11.42578125" style="5" customWidth="1"/>
    <col min="7954" max="7956" width="6.85546875" style="5" customWidth="1"/>
    <col min="7957" max="7957" width="10.85546875" style="5" customWidth="1"/>
    <col min="7958" max="7960" width="6.85546875" style="5" customWidth="1"/>
    <col min="7961" max="7961" width="10.85546875" style="5" customWidth="1"/>
    <col min="7962" max="7964" width="6.85546875" style="5" customWidth="1"/>
    <col min="7965" max="7965" width="11.42578125" style="5" customWidth="1"/>
    <col min="7966" max="7968" width="6.85546875" style="5" customWidth="1"/>
    <col min="7969" max="7969" width="10.42578125" style="5" customWidth="1"/>
    <col min="7970" max="7972" width="6.85546875" style="5" customWidth="1"/>
    <col min="7973" max="7973" width="10.7109375" style="5" customWidth="1"/>
    <col min="7974" max="7976" width="6.85546875" style="5" customWidth="1"/>
    <col min="7977" max="7977" width="10.85546875" style="5" customWidth="1"/>
    <col min="7978" max="7978" width="5.85546875" style="5" customWidth="1"/>
    <col min="7979" max="7980" width="6.85546875" style="5" customWidth="1"/>
    <col min="7981" max="7981" width="10.140625" style="5" customWidth="1"/>
    <col min="7982" max="7982" width="6" style="5" customWidth="1"/>
    <col min="7983" max="7984" width="6.85546875" style="5" customWidth="1"/>
    <col min="7985" max="7985" width="10.42578125" style="5" customWidth="1"/>
    <col min="7986" max="7987" width="6.85546875" style="5" customWidth="1"/>
    <col min="7988" max="7988" width="18.7109375" style="5" customWidth="1"/>
    <col min="7989" max="7998" width="5.7109375" style="5" customWidth="1"/>
    <col min="7999" max="8192" width="9.140625" style="5"/>
    <col min="8193" max="8193" width="13" style="5" customWidth="1"/>
    <col min="8194" max="8194" width="27" style="5" customWidth="1"/>
    <col min="8195" max="8195" width="15.85546875" style="5" customWidth="1"/>
    <col min="8196" max="8196" width="6.85546875" style="5" customWidth="1"/>
    <col min="8197" max="8197" width="10.7109375" style="5" customWidth="1"/>
    <col min="8198" max="8200" width="6.85546875" style="5" customWidth="1"/>
    <col min="8201" max="8201" width="10.5703125" style="5" customWidth="1"/>
    <col min="8202" max="8204" width="6.85546875" style="5" customWidth="1"/>
    <col min="8205" max="8205" width="10.42578125" style="5" customWidth="1"/>
    <col min="8206" max="8208" width="6.85546875" style="5" customWidth="1"/>
    <col min="8209" max="8209" width="11.42578125" style="5" customWidth="1"/>
    <col min="8210" max="8212" width="6.85546875" style="5" customWidth="1"/>
    <col min="8213" max="8213" width="10.85546875" style="5" customWidth="1"/>
    <col min="8214" max="8216" width="6.85546875" style="5" customWidth="1"/>
    <col min="8217" max="8217" width="10.85546875" style="5" customWidth="1"/>
    <col min="8218" max="8220" width="6.85546875" style="5" customWidth="1"/>
    <col min="8221" max="8221" width="11.42578125" style="5" customWidth="1"/>
    <col min="8222" max="8224" width="6.85546875" style="5" customWidth="1"/>
    <col min="8225" max="8225" width="10.42578125" style="5" customWidth="1"/>
    <col min="8226" max="8228" width="6.85546875" style="5" customWidth="1"/>
    <col min="8229" max="8229" width="10.7109375" style="5" customWidth="1"/>
    <col min="8230" max="8232" width="6.85546875" style="5" customWidth="1"/>
    <col min="8233" max="8233" width="10.85546875" style="5" customWidth="1"/>
    <col min="8234" max="8234" width="5.85546875" style="5" customWidth="1"/>
    <col min="8235" max="8236" width="6.85546875" style="5" customWidth="1"/>
    <col min="8237" max="8237" width="10.140625" style="5" customWidth="1"/>
    <col min="8238" max="8238" width="6" style="5" customWidth="1"/>
    <col min="8239" max="8240" width="6.85546875" style="5" customWidth="1"/>
    <col min="8241" max="8241" width="10.42578125" style="5" customWidth="1"/>
    <col min="8242" max="8243" width="6.85546875" style="5" customWidth="1"/>
    <col min="8244" max="8244" width="18.7109375" style="5" customWidth="1"/>
    <col min="8245" max="8254" width="5.7109375" style="5" customWidth="1"/>
    <col min="8255" max="8448" width="9.140625" style="5"/>
    <col min="8449" max="8449" width="13" style="5" customWidth="1"/>
    <col min="8450" max="8450" width="27" style="5" customWidth="1"/>
    <col min="8451" max="8451" width="15.85546875" style="5" customWidth="1"/>
    <col min="8452" max="8452" width="6.85546875" style="5" customWidth="1"/>
    <col min="8453" max="8453" width="10.7109375" style="5" customWidth="1"/>
    <col min="8454" max="8456" width="6.85546875" style="5" customWidth="1"/>
    <col min="8457" max="8457" width="10.5703125" style="5" customWidth="1"/>
    <col min="8458" max="8460" width="6.85546875" style="5" customWidth="1"/>
    <col min="8461" max="8461" width="10.42578125" style="5" customWidth="1"/>
    <col min="8462" max="8464" width="6.85546875" style="5" customWidth="1"/>
    <col min="8465" max="8465" width="11.42578125" style="5" customWidth="1"/>
    <col min="8466" max="8468" width="6.85546875" style="5" customWidth="1"/>
    <col min="8469" max="8469" width="10.85546875" style="5" customWidth="1"/>
    <col min="8470" max="8472" width="6.85546875" style="5" customWidth="1"/>
    <col min="8473" max="8473" width="10.85546875" style="5" customWidth="1"/>
    <col min="8474" max="8476" width="6.85546875" style="5" customWidth="1"/>
    <col min="8477" max="8477" width="11.42578125" style="5" customWidth="1"/>
    <col min="8478" max="8480" width="6.85546875" style="5" customWidth="1"/>
    <col min="8481" max="8481" width="10.42578125" style="5" customWidth="1"/>
    <col min="8482" max="8484" width="6.85546875" style="5" customWidth="1"/>
    <col min="8485" max="8485" width="10.7109375" style="5" customWidth="1"/>
    <col min="8486" max="8488" width="6.85546875" style="5" customWidth="1"/>
    <col min="8489" max="8489" width="10.85546875" style="5" customWidth="1"/>
    <col min="8490" max="8490" width="5.85546875" style="5" customWidth="1"/>
    <col min="8491" max="8492" width="6.85546875" style="5" customWidth="1"/>
    <col min="8493" max="8493" width="10.140625" style="5" customWidth="1"/>
    <col min="8494" max="8494" width="6" style="5" customWidth="1"/>
    <col min="8495" max="8496" width="6.85546875" style="5" customWidth="1"/>
    <col min="8497" max="8497" width="10.42578125" style="5" customWidth="1"/>
    <col min="8498" max="8499" width="6.85546875" style="5" customWidth="1"/>
    <col min="8500" max="8500" width="18.7109375" style="5" customWidth="1"/>
    <col min="8501" max="8510" width="5.7109375" style="5" customWidth="1"/>
    <col min="8511" max="8704" width="9.140625" style="5"/>
    <col min="8705" max="8705" width="13" style="5" customWidth="1"/>
    <col min="8706" max="8706" width="27" style="5" customWidth="1"/>
    <col min="8707" max="8707" width="15.85546875" style="5" customWidth="1"/>
    <col min="8708" max="8708" width="6.85546875" style="5" customWidth="1"/>
    <col min="8709" max="8709" width="10.7109375" style="5" customWidth="1"/>
    <col min="8710" max="8712" width="6.85546875" style="5" customWidth="1"/>
    <col min="8713" max="8713" width="10.5703125" style="5" customWidth="1"/>
    <col min="8714" max="8716" width="6.85546875" style="5" customWidth="1"/>
    <col min="8717" max="8717" width="10.42578125" style="5" customWidth="1"/>
    <col min="8718" max="8720" width="6.85546875" style="5" customWidth="1"/>
    <col min="8721" max="8721" width="11.42578125" style="5" customWidth="1"/>
    <col min="8722" max="8724" width="6.85546875" style="5" customWidth="1"/>
    <col min="8725" max="8725" width="10.85546875" style="5" customWidth="1"/>
    <col min="8726" max="8728" width="6.85546875" style="5" customWidth="1"/>
    <col min="8729" max="8729" width="10.85546875" style="5" customWidth="1"/>
    <col min="8730" max="8732" width="6.85546875" style="5" customWidth="1"/>
    <col min="8733" max="8733" width="11.42578125" style="5" customWidth="1"/>
    <col min="8734" max="8736" width="6.85546875" style="5" customWidth="1"/>
    <col min="8737" max="8737" width="10.42578125" style="5" customWidth="1"/>
    <col min="8738" max="8740" width="6.85546875" style="5" customWidth="1"/>
    <col min="8741" max="8741" width="10.7109375" style="5" customWidth="1"/>
    <col min="8742" max="8744" width="6.85546875" style="5" customWidth="1"/>
    <col min="8745" max="8745" width="10.85546875" style="5" customWidth="1"/>
    <col min="8746" max="8746" width="5.85546875" style="5" customWidth="1"/>
    <col min="8747" max="8748" width="6.85546875" style="5" customWidth="1"/>
    <col min="8749" max="8749" width="10.140625" style="5" customWidth="1"/>
    <col min="8750" max="8750" width="6" style="5" customWidth="1"/>
    <col min="8751" max="8752" width="6.85546875" style="5" customWidth="1"/>
    <col min="8753" max="8753" width="10.42578125" style="5" customWidth="1"/>
    <col min="8754" max="8755" width="6.85546875" style="5" customWidth="1"/>
    <col min="8756" max="8756" width="18.7109375" style="5" customWidth="1"/>
    <col min="8757" max="8766" width="5.7109375" style="5" customWidth="1"/>
    <col min="8767" max="8960" width="9.140625" style="5"/>
    <col min="8961" max="8961" width="13" style="5" customWidth="1"/>
    <col min="8962" max="8962" width="27" style="5" customWidth="1"/>
    <col min="8963" max="8963" width="15.85546875" style="5" customWidth="1"/>
    <col min="8964" max="8964" width="6.85546875" style="5" customWidth="1"/>
    <col min="8965" max="8965" width="10.7109375" style="5" customWidth="1"/>
    <col min="8966" max="8968" width="6.85546875" style="5" customWidth="1"/>
    <col min="8969" max="8969" width="10.5703125" style="5" customWidth="1"/>
    <col min="8970" max="8972" width="6.85546875" style="5" customWidth="1"/>
    <col min="8973" max="8973" width="10.42578125" style="5" customWidth="1"/>
    <col min="8974" max="8976" width="6.85546875" style="5" customWidth="1"/>
    <col min="8977" max="8977" width="11.42578125" style="5" customWidth="1"/>
    <col min="8978" max="8980" width="6.85546875" style="5" customWidth="1"/>
    <col min="8981" max="8981" width="10.85546875" style="5" customWidth="1"/>
    <col min="8982" max="8984" width="6.85546875" style="5" customWidth="1"/>
    <col min="8985" max="8985" width="10.85546875" style="5" customWidth="1"/>
    <col min="8986" max="8988" width="6.85546875" style="5" customWidth="1"/>
    <col min="8989" max="8989" width="11.42578125" style="5" customWidth="1"/>
    <col min="8990" max="8992" width="6.85546875" style="5" customWidth="1"/>
    <col min="8993" max="8993" width="10.42578125" style="5" customWidth="1"/>
    <col min="8994" max="8996" width="6.85546875" style="5" customWidth="1"/>
    <col min="8997" max="8997" width="10.7109375" style="5" customWidth="1"/>
    <col min="8998" max="9000" width="6.85546875" style="5" customWidth="1"/>
    <col min="9001" max="9001" width="10.85546875" style="5" customWidth="1"/>
    <col min="9002" max="9002" width="5.85546875" style="5" customWidth="1"/>
    <col min="9003" max="9004" width="6.85546875" style="5" customWidth="1"/>
    <col min="9005" max="9005" width="10.140625" style="5" customWidth="1"/>
    <col min="9006" max="9006" width="6" style="5" customWidth="1"/>
    <col min="9007" max="9008" width="6.85546875" style="5" customWidth="1"/>
    <col min="9009" max="9009" width="10.42578125" style="5" customWidth="1"/>
    <col min="9010" max="9011" width="6.85546875" style="5" customWidth="1"/>
    <col min="9012" max="9012" width="18.7109375" style="5" customWidth="1"/>
    <col min="9013" max="9022" width="5.7109375" style="5" customWidth="1"/>
    <col min="9023" max="9216" width="9.140625" style="5"/>
    <col min="9217" max="9217" width="13" style="5" customWidth="1"/>
    <col min="9218" max="9218" width="27" style="5" customWidth="1"/>
    <col min="9219" max="9219" width="15.85546875" style="5" customWidth="1"/>
    <col min="9220" max="9220" width="6.85546875" style="5" customWidth="1"/>
    <col min="9221" max="9221" width="10.7109375" style="5" customWidth="1"/>
    <col min="9222" max="9224" width="6.85546875" style="5" customWidth="1"/>
    <col min="9225" max="9225" width="10.5703125" style="5" customWidth="1"/>
    <col min="9226" max="9228" width="6.85546875" style="5" customWidth="1"/>
    <col min="9229" max="9229" width="10.42578125" style="5" customWidth="1"/>
    <col min="9230" max="9232" width="6.85546875" style="5" customWidth="1"/>
    <col min="9233" max="9233" width="11.42578125" style="5" customWidth="1"/>
    <col min="9234" max="9236" width="6.85546875" style="5" customWidth="1"/>
    <col min="9237" max="9237" width="10.85546875" style="5" customWidth="1"/>
    <col min="9238" max="9240" width="6.85546875" style="5" customWidth="1"/>
    <col min="9241" max="9241" width="10.85546875" style="5" customWidth="1"/>
    <col min="9242" max="9244" width="6.85546875" style="5" customWidth="1"/>
    <col min="9245" max="9245" width="11.42578125" style="5" customWidth="1"/>
    <col min="9246" max="9248" width="6.85546875" style="5" customWidth="1"/>
    <col min="9249" max="9249" width="10.42578125" style="5" customWidth="1"/>
    <col min="9250" max="9252" width="6.85546875" style="5" customWidth="1"/>
    <col min="9253" max="9253" width="10.7109375" style="5" customWidth="1"/>
    <col min="9254" max="9256" width="6.85546875" style="5" customWidth="1"/>
    <col min="9257" max="9257" width="10.85546875" style="5" customWidth="1"/>
    <col min="9258" max="9258" width="5.85546875" style="5" customWidth="1"/>
    <col min="9259" max="9260" width="6.85546875" style="5" customWidth="1"/>
    <col min="9261" max="9261" width="10.140625" style="5" customWidth="1"/>
    <col min="9262" max="9262" width="6" style="5" customWidth="1"/>
    <col min="9263" max="9264" width="6.85546875" style="5" customWidth="1"/>
    <col min="9265" max="9265" width="10.42578125" style="5" customWidth="1"/>
    <col min="9266" max="9267" width="6.85546875" style="5" customWidth="1"/>
    <col min="9268" max="9268" width="18.7109375" style="5" customWidth="1"/>
    <col min="9269" max="9278" width="5.7109375" style="5" customWidth="1"/>
    <col min="9279" max="9472" width="9.140625" style="5"/>
    <col min="9473" max="9473" width="13" style="5" customWidth="1"/>
    <col min="9474" max="9474" width="27" style="5" customWidth="1"/>
    <col min="9475" max="9475" width="15.85546875" style="5" customWidth="1"/>
    <col min="9476" max="9476" width="6.85546875" style="5" customWidth="1"/>
    <col min="9477" max="9477" width="10.7109375" style="5" customWidth="1"/>
    <col min="9478" max="9480" width="6.85546875" style="5" customWidth="1"/>
    <col min="9481" max="9481" width="10.5703125" style="5" customWidth="1"/>
    <col min="9482" max="9484" width="6.85546875" style="5" customWidth="1"/>
    <col min="9485" max="9485" width="10.42578125" style="5" customWidth="1"/>
    <col min="9486" max="9488" width="6.85546875" style="5" customWidth="1"/>
    <col min="9489" max="9489" width="11.42578125" style="5" customWidth="1"/>
    <col min="9490" max="9492" width="6.85546875" style="5" customWidth="1"/>
    <col min="9493" max="9493" width="10.85546875" style="5" customWidth="1"/>
    <col min="9494" max="9496" width="6.85546875" style="5" customWidth="1"/>
    <col min="9497" max="9497" width="10.85546875" style="5" customWidth="1"/>
    <col min="9498" max="9500" width="6.85546875" style="5" customWidth="1"/>
    <col min="9501" max="9501" width="11.42578125" style="5" customWidth="1"/>
    <col min="9502" max="9504" width="6.85546875" style="5" customWidth="1"/>
    <col min="9505" max="9505" width="10.42578125" style="5" customWidth="1"/>
    <col min="9506" max="9508" width="6.85546875" style="5" customWidth="1"/>
    <col min="9509" max="9509" width="10.7109375" style="5" customWidth="1"/>
    <col min="9510" max="9512" width="6.85546875" style="5" customWidth="1"/>
    <col min="9513" max="9513" width="10.85546875" style="5" customWidth="1"/>
    <col min="9514" max="9514" width="5.85546875" style="5" customWidth="1"/>
    <col min="9515" max="9516" width="6.85546875" style="5" customWidth="1"/>
    <col min="9517" max="9517" width="10.140625" style="5" customWidth="1"/>
    <col min="9518" max="9518" width="6" style="5" customWidth="1"/>
    <col min="9519" max="9520" width="6.85546875" style="5" customWidth="1"/>
    <col min="9521" max="9521" width="10.42578125" style="5" customWidth="1"/>
    <col min="9522" max="9523" width="6.85546875" style="5" customWidth="1"/>
    <col min="9524" max="9524" width="18.7109375" style="5" customWidth="1"/>
    <col min="9525" max="9534" width="5.7109375" style="5" customWidth="1"/>
    <col min="9535" max="9728" width="9.140625" style="5"/>
    <col min="9729" max="9729" width="13" style="5" customWidth="1"/>
    <col min="9730" max="9730" width="27" style="5" customWidth="1"/>
    <col min="9731" max="9731" width="15.85546875" style="5" customWidth="1"/>
    <col min="9732" max="9732" width="6.85546875" style="5" customWidth="1"/>
    <col min="9733" max="9733" width="10.7109375" style="5" customWidth="1"/>
    <col min="9734" max="9736" width="6.85546875" style="5" customWidth="1"/>
    <col min="9737" max="9737" width="10.5703125" style="5" customWidth="1"/>
    <col min="9738" max="9740" width="6.85546875" style="5" customWidth="1"/>
    <col min="9741" max="9741" width="10.42578125" style="5" customWidth="1"/>
    <col min="9742" max="9744" width="6.85546875" style="5" customWidth="1"/>
    <col min="9745" max="9745" width="11.42578125" style="5" customWidth="1"/>
    <col min="9746" max="9748" width="6.85546875" style="5" customWidth="1"/>
    <col min="9749" max="9749" width="10.85546875" style="5" customWidth="1"/>
    <col min="9750" max="9752" width="6.85546875" style="5" customWidth="1"/>
    <col min="9753" max="9753" width="10.85546875" style="5" customWidth="1"/>
    <col min="9754" max="9756" width="6.85546875" style="5" customWidth="1"/>
    <col min="9757" max="9757" width="11.42578125" style="5" customWidth="1"/>
    <col min="9758" max="9760" width="6.85546875" style="5" customWidth="1"/>
    <col min="9761" max="9761" width="10.42578125" style="5" customWidth="1"/>
    <col min="9762" max="9764" width="6.85546875" style="5" customWidth="1"/>
    <col min="9765" max="9765" width="10.7109375" style="5" customWidth="1"/>
    <col min="9766" max="9768" width="6.85546875" style="5" customWidth="1"/>
    <col min="9769" max="9769" width="10.85546875" style="5" customWidth="1"/>
    <col min="9770" max="9770" width="5.85546875" style="5" customWidth="1"/>
    <col min="9771" max="9772" width="6.85546875" style="5" customWidth="1"/>
    <col min="9773" max="9773" width="10.140625" style="5" customWidth="1"/>
    <col min="9774" max="9774" width="6" style="5" customWidth="1"/>
    <col min="9775" max="9776" width="6.85546875" style="5" customWidth="1"/>
    <col min="9777" max="9777" width="10.42578125" style="5" customWidth="1"/>
    <col min="9778" max="9779" width="6.85546875" style="5" customWidth="1"/>
    <col min="9780" max="9780" width="18.7109375" style="5" customWidth="1"/>
    <col min="9781" max="9790" width="5.7109375" style="5" customWidth="1"/>
    <col min="9791" max="9984" width="9.140625" style="5"/>
    <col min="9985" max="9985" width="13" style="5" customWidth="1"/>
    <col min="9986" max="9986" width="27" style="5" customWidth="1"/>
    <col min="9987" max="9987" width="15.85546875" style="5" customWidth="1"/>
    <col min="9988" max="9988" width="6.85546875" style="5" customWidth="1"/>
    <col min="9989" max="9989" width="10.7109375" style="5" customWidth="1"/>
    <col min="9990" max="9992" width="6.85546875" style="5" customWidth="1"/>
    <col min="9993" max="9993" width="10.5703125" style="5" customWidth="1"/>
    <col min="9994" max="9996" width="6.85546875" style="5" customWidth="1"/>
    <col min="9997" max="9997" width="10.42578125" style="5" customWidth="1"/>
    <col min="9998" max="10000" width="6.85546875" style="5" customWidth="1"/>
    <col min="10001" max="10001" width="11.42578125" style="5" customWidth="1"/>
    <col min="10002" max="10004" width="6.85546875" style="5" customWidth="1"/>
    <col min="10005" max="10005" width="10.85546875" style="5" customWidth="1"/>
    <col min="10006" max="10008" width="6.85546875" style="5" customWidth="1"/>
    <col min="10009" max="10009" width="10.85546875" style="5" customWidth="1"/>
    <col min="10010" max="10012" width="6.85546875" style="5" customWidth="1"/>
    <col min="10013" max="10013" width="11.42578125" style="5" customWidth="1"/>
    <col min="10014" max="10016" width="6.85546875" style="5" customWidth="1"/>
    <col min="10017" max="10017" width="10.42578125" style="5" customWidth="1"/>
    <col min="10018" max="10020" width="6.85546875" style="5" customWidth="1"/>
    <col min="10021" max="10021" width="10.7109375" style="5" customWidth="1"/>
    <col min="10022" max="10024" width="6.85546875" style="5" customWidth="1"/>
    <col min="10025" max="10025" width="10.85546875" style="5" customWidth="1"/>
    <col min="10026" max="10026" width="5.85546875" style="5" customWidth="1"/>
    <col min="10027" max="10028" width="6.85546875" style="5" customWidth="1"/>
    <col min="10029" max="10029" width="10.140625" style="5" customWidth="1"/>
    <col min="10030" max="10030" width="6" style="5" customWidth="1"/>
    <col min="10031" max="10032" width="6.85546875" style="5" customWidth="1"/>
    <col min="10033" max="10033" width="10.42578125" style="5" customWidth="1"/>
    <col min="10034" max="10035" width="6.85546875" style="5" customWidth="1"/>
    <col min="10036" max="10036" width="18.7109375" style="5" customWidth="1"/>
    <col min="10037" max="10046" width="5.7109375" style="5" customWidth="1"/>
    <col min="10047" max="10240" width="9.140625" style="5"/>
    <col min="10241" max="10241" width="13" style="5" customWidth="1"/>
    <col min="10242" max="10242" width="27" style="5" customWidth="1"/>
    <col min="10243" max="10243" width="15.85546875" style="5" customWidth="1"/>
    <col min="10244" max="10244" width="6.85546875" style="5" customWidth="1"/>
    <col min="10245" max="10245" width="10.7109375" style="5" customWidth="1"/>
    <col min="10246" max="10248" width="6.85546875" style="5" customWidth="1"/>
    <col min="10249" max="10249" width="10.5703125" style="5" customWidth="1"/>
    <col min="10250" max="10252" width="6.85546875" style="5" customWidth="1"/>
    <col min="10253" max="10253" width="10.42578125" style="5" customWidth="1"/>
    <col min="10254" max="10256" width="6.85546875" style="5" customWidth="1"/>
    <col min="10257" max="10257" width="11.42578125" style="5" customWidth="1"/>
    <col min="10258" max="10260" width="6.85546875" style="5" customWidth="1"/>
    <col min="10261" max="10261" width="10.85546875" style="5" customWidth="1"/>
    <col min="10262" max="10264" width="6.85546875" style="5" customWidth="1"/>
    <col min="10265" max="10265" width="10.85546875" style="5" customWidth="1"/>
    <col min="10266" max="10268" width="6.85546875" style="5" customWidth="1"/>
    <col min="10269" max="10269" width="11.42578125" style="5" customWidth="1"/>
    <col min="10270" max="10272" width="6.85546875" style="5" customWidth="1"/>
    <col min="10273" max="10273" width="10.42578125" style="5" customWidth="1"/>
    <col min="10274" max="10276" width="6.85546875" style="5" customWidth="1"/>
    <col min="10277" max="10277" width="10.7109375" style="5" customWidth="1"/>
    <col min="10278" max="10280" width="6.85546875" style="5" customWidth="1"/>
    <col min="10281" max="10281" width="10.85546875" style="5" customWidth="1"/>
    <col min="10282" max="10282" width="5.85546875" style="5" customWidth="1"/>
    <col min="10283" max="10284" width="6.85546875" style="5" customWidth="1"/>
    <col min="10285" max="10285" width="10.140625" style="5" customWidth="1"/>
    <col min="10286" max="10286" width="6" style="5" customWidth="1"/>
    <col min="10287" max="10288" width="6.85546875" style="5" customWidth="1"/>
    <col min="10289" max="10289" width="10.42578125" style="5" customWidth="1"/>
    <col min="10290" max="10291" width="6.85546875" style="5" customWidth="1"/>
    <col min="10292" max="10292" width="18.7109375" style="5" customWidth="1"/>
    <col min="10293" max="10302" width="5.7109375" style="5" customWidth="1"/>
    <col min="10303" max="10496" width="9.140625" style="5"/>
    <col min="10497" max="10497" width="13" style="5" customWidth="1"/>
    <col min="10498" max="10498" width="27" style="5" customWidth="1"/>
    <col min="10499" max="10499" width="15.85546875" style="5" customWidth="1"/>
    <col min="10500" max="10500" width="6.85546875" style="5" customWidth="1"/>
    <col min="10501" max="10501" width="10.7109375" style="5" customWidth="1"/>
    <col min="10502" max="10504" width="6.85546875" style="5" customWidth="1"/>
    <col min="10505" max="10505" width="10.5703125" style="5" customWidth="1"/>
    <col min="10506" max="10508" width="6.85546875" style="5" customWidth="1"/>
    <col min="10509" max="10509" width="10.42578125" style="5" customWidth="1"/>
    <col min="10510" max="10512" width="6.85546875" style="5" customWidth="1"/>
    <col min="10513" max="10513" width="11.42578125" style="5" customWidth="1"/>
    <col min="10514" max="10516" width="6.85546875" style="5" customWidth="1"/>
    <col min="10517" max="10517" width="10.85546875" style="5" customWidth="1"/>
    <col min="10518" max="10520" width="6.85546875" style="5" customWidth="1"/>
    <col min="10521" max="10521" width="10.85546875" style="5" customWidth="1"/>
    <col min="10522" max="10524" width="6.85546875" style="5" customWidth="1"/>
    <col min="10525" max="10525" width="11.42578125" style="5" customWidth="1"/>
    <col min="10526" max="10528" width="6.85546875" style="5" customWidth="1"/>
    <col min="10529" max="10529" width="10.42578125" style="5" customWidth="1"/>
    <col min="10530" max="10532" width="6.85546875" style="5" customWidth="1"/>
    <col min="10533" max="10533" width="10.7109375" style="5" customWidth="1"/>
    <col min="10534" max="10536" width="6.85546875" style="5" customWidth="1"/>
    <col min="10537" max="10537" width="10.85546875" style="5" customWidth="1"/>
    <col min="10538" max="10538" width="5.85546875" style="5" customWidth="1"/>
    <col min="10539" max="10540" width="6.85546875" style="5" customWidth="1"/>
    <col min="10541" max="10541" width="10.140625" style="5" customWidth="1"/>
    <col min="10542" max="10542" width="6" style="5" customWidth="1"/>
    <col min="10543" max="10544" width="6.85546875" style="5" customWidth="1"/>
    <col min="10545" max="10545" width="10.42578125" style="5" customWidth="1"/>
    <col min="10546" max="10547" width="6.85546875" style="5" customWidth="1"/>
    <col min="10548" max="10548" width="18.7109375" style="5" customWidth="1"/>
    <col min="10549" max="10558" width="5.7109375" style="5" customWidth="1"/>
    <col min="10559" max="10752" width="9.140625" style="5"/>
    <col min="10753" max="10753" width="13" style="5" customWidth="1"/>
    <col min="10754" max="10754" width="27" style="5" customWidth="1"/>
    <col min="10755" max="10755" width="15.85546875" style="5" customWidth="1"/>
    <col min="10756" max="10756" width="6.85546875" style="5" customWidth="1"/>
    <col min="10757" max="10757" width="10.7109375" style="5" customWidth="1"/>
    <col min="10758" max="10760" width="6.85546875" style="5" customWidth="1"/>
    <col min="10761" max="10761" width="10.5703125" style="5" customWidth="1"/>
    <col min="10762" max="10764" width="6.85546875" style="5" customWidth="1"/>
    <col min="10765" max="10765" width="10.42578125" style="5" customWidth="1"/>
    <col min="10766" max="10768" width="6.85546875" style="5" customWidth="1"/>
    <col min="10769" max="10769" width="11.42578125" style="5" customWidth="1"/>
    <col min="10770" max="10772" width="6.85546875" style="5" customWidth="1"/>
    <col min="10773" max="10773" width="10.85546875" style="5" customWidth="1"/>
    <col min="10774" max="10776" width="6.85546875" style="5" customWidth="1"/>
    <col min="10777" max="10777" width="10.85546875" style="5" customWidth="1"/>
    <col min="10778" max="10780" width="6.85546875" style="5" customWidth="1"/>
    <col min="10781" max="10781" width="11.42578125" style="5" customWidth="1"/>
    <col min="10782" max="10784" width="6.85546875" style="5" customWidth="1"/>
    <col min="10785" max="10785" width="10.42578125" style="5" customWidth="1"/>
    <col min="10786" max="10788" width="6.85546875" style="5" customWidth="1"/>
    <col min="10789" max="10789" width="10.7109375" style="5" customWidth="1"/>
    <col min="10790" max="10792" width="6.85546875" style="5" customWidth="1"/>
    <col min="10793" max="10793" width="10.85546875" style="5" customWidth="1"/>
    <col min="10794" max="10794" width="5.85546875" style="5" customWidth="1"/>
    <col min="10795" max="10796" width="6.85546875" style="5" customWidth="1"/>
    <col min="10797" max="10797" width="10.140625" style="5" customWidth="1"/>
    <col min="10798" max="10798" width="6" style="5" customWidth="1"/>
    <col min="10799" max="10800" width="6.85546875" style="5" customWidth="1"/>
    <col min="10801" max="10801" width="10.42578125" style="5" customWidth="1"/>
    <col min="10802" max="10803" width="6.85546875" style="5" customWidth="1"/>
    <col min="10804" max="10804" width="18.7109375" style="5" customWidth="1"/>
    <col min="10805" max="10814" width="5.7109375" style="5" customWidth="1"/>
    <col min="10815" max="11008" width="9.140625" style="5"/>
    <col min="11009" max="11009" width="13" style="5" customWidth="1"/>
    <col min="11010" max="11010" width="27" style="5" customWidth="1"/>
    <col min="11011" max="11011" width="15.85546875" style="5" customWidth="1"/>
    <col min="11012" max="11012" width="6.85546875" style="5" customWidth="1"/>
    <col min="11013" max="11013" width="10.7109375" style="5" customWidth="1"/>
    <col min="11014" max="11016" width="6.85546875" style="5" customWidth="1"/>
    <col min="11017" max="11017" width="10.5703125" style="5" customWidth="1"/>
    <col min="11018" max="11020" width="6.85546875" style="5" customWidth="1"/>
    <col min="11021" max="11021" width="10.42578125" style="5" customWidth="1"/>
    <col min="11022" max="11024" width="6.85546875" style="5" customWidth="1"/>
    <col min="11025" max="11025" width="11.42578125" style="5" customWidth="1"/>
    <col min="11026" max="11028" width="6.85546875" style="5" customWidth="1"/>
    <col min="11029" max="11029" width="10.85546875" style="5" customWidth="1"/>
    <col min="11030" max="11032" width="6.85546875" style="5" customWidth="1"/>
    <col min="11033" max="11033" width="10.85546875" style="5" customWidth="1"/>
    <col min="11034" max="11036" width="6.85546875" style="5" customWidth="1"/>
    <col min="11037" max="11037" width="11.42578125" style="5" customWidth="1"/>
    <col min="11038" max="11040" width="6.85546875" style="5" customWidth="1"/>
    <col min="11041" max="11041" width="10.42578125" style="5" customWidth="1"/>
    <col min="11042" max="11044" width="6.85546875" style="5" customWidth="1"/>
    <col min="11045" max="11045" width="10.7109375" style="5" customWidth="1"/>
    <col min="11046" max="11048" width="6.85546875" style="5" customWidth="1"/>
    <col min="11049" max="11049" width="10.85546875" style="5" customWidth="1"/>
    <col min="11050" max="11050" width="5.85546875" style="5" customWidth="1"/>
    <col min="11051" max="11052" width="6.85546875" style="5" customWidth="1"/>
    <col min="11053" max="11053" width="10.140625" style="5" customWidth="1"/>
    <col min="11054" max="11054" width="6" style="5" customWidth="1"/>
    <col min="11055" max="11056" width="6.85546875" style="5" customWidth="1"/>
    <col min="11057" max="11057" width="10.42578125" style="5" customWidth="1"/>
    <col min="11058" max="11059" width="6.85546875" style="5" customWidth="1"/>
    <col min="11060" max="11060" width="18.7109375" style="5" customWidth="1"/>
    <col min="11061" max="11070" width="5.7109375" style="5" customWidth="1"/>
    <col min="11071" max="11264" width="9.140625" style="5"/>
    <col min="11265" max="11265" width="13" style="5" customWidth="1"/>
    <col min="11266" max="11266" width="27" style="5" customWidth="1"/>
    <col min="11267" max="11267" width="15.85546875" style="5" customWidth="1"/>
    <col min="11268" max="11268" width="6.85546875" style="5" customWidth="1"/>
    <col min="11269" max="11269" width="10.7109375" style="5" customWidth="1"/>
    <col min="11270" max="11272" width="6.85546875" style="5" customWidth="1"/>
    <col min="11273" max="11273" width="10.5703125" style="5" customWidth="1"/>
    <col min="11274" max="11276" width="6.85546875" style="5" customWidth="1"/>
    <col min="11277" max="11277" width="10.42578125" style="5" customWidth="1"/>
    <col min="11278" max="11280" width="6.85546875" style="5" customWidth="1"/>
    <col min="11281" max="11281" width="11.42578125" style="5" customWidth="1"/>
    <col min="11282" max="11284" width="6.85546875" style="5" customWidth="1"/>
    <col min="11285" max="11285" width="10.85546875" style="5" customWidth="1"/>
    <col min="11286" max="11288" width="6.85546875" style="5" customWidth="1"/>
    <col min="11289" max="11289" width="10.85546875" style="5" customWidth="1"/>
    <col min="11290" max="11292" width="6.85546875" style="5" customWidth="1"/>
    <col min="11293" max="11293" width="11.42578125" style="5" customWidth="1"/>
    <col min="11294" max="11296" width="6.85546875" style="5" customWidth="1"/>
    <col min="11297" max="11297" width="10.42578125" style="5" customWidth="1"/>
    <col min="11298" max="11300" width="6.85546875" style="5" customWidth="1"/>
    <col min="11301" max="11301" width="10.7109375" style="5" customWidth="1"/>
    <col min="11302" max="11304" width="6.85546875" style="5" customWidth="1"/>
    <col min="11305" max="11305" width="10.85546875" style="5" customWidth="1"/>
    <col min="11306" max="11306" width="5.85546875" style="5" customWidth="1"/>
    <col min="11307" max="11308" width="6.85546875" style="5" customWidth="1"/>
    <col min="11309" max="11309" width="10.140625" style="5" customWidth="1"/>
    <col min="11310" max="11310" width="6" style="5" customWidth="1"/>
    <col min="11311" max="11312" width="6.85546875" style="5" customWidth="1"/>
    <col min="11313" max="11313" width="10.42578125" style="5" customWidth="1"/>
    <col min="11314" max="11315" width="6.85546875" style="5" customWidth="1"/>
    <col min="11316" max="11316" width="18.7109375" style="5" customWidth="1"/>
    <col min="11317" max="11326" width="5.7109375" style="5" customWidth="1"/>
    <col min="11327" max="11520" width="9.140625" style="5"/>
    <col min="11521" max="11521" width="13" style="5" customWidth="1"/>
    <col min="11522" max="11522" width="27" style="5" customWidth="1"/>
    <col min="11523" max="11523" width="15.85546875" style="5" customWidth="1"/>
    <col min="11524" max="11524" width="6.85546875" style="5" customWidth="1"/>
    <col min="11525" max="11525" width="10.7109375" style="5" customWidth="1"/>
    <col min="11526" max="11528" width="6.85546875" style="5" customWidth="1"/>
    <col min="11529" max="11529" width="10.5703125" style="5" customWidth="1"/>
    <col min="11530" max="11532" width="6.85546875" style="5" customWidth="1"/>
    <col min="11533" max="11533" width="10.42578125" style="5" customWidth="1"/>
    <col min="11534" max="11536" width="6.85546875" style="5" customWidth="1"/>
    <col min="11537" max="11537" width="11.42578125" style="5" customWidth="1"/>
    <col min="11538" max="11540" width="6.85546875" style="5" customWidth="1"/>
    <col min="11541" max="11541" width="10.85546875" style="5" customWidth="1"/>
    <col min="11542" max="11544" width="6.85546875" style="5" customWidth="1"/>
    <col min="11545" max="11545" width="10.85546875" style="5" customWidth="1"/>
    <col min="11546" max="11548" width="6.85546875" style="5" customWidth="1"/>
    <col min="11549" max="11549" width="11.42578125" style="5" customWidth="1"/>
    <col min="11550" max="11552" width="6.85546875" style="5" customWidth="1"/>
    <col min="11553" max="11553" width="10.42578125" style="5" customWidth="1"/>
    <col min="11554" max="11556" width="6.85546875" style="5" customWidth="1"/>
    <col min="11557" max="11557" width="10.7109375" style="5" customWidth="1"/>
    <col min="11558" max="11560" width="6.85546875" style="5" customWidth="1"/>
    <col min="11561" max="11561" width="10.85546875" style="5" customWidth="1"/>
    <col min="11562" max="11562" width="5.85546875" style="5" customWidth="1"/>
    <col min="11563" max="11564" width="6.85546875" style="5" customWidth="1"/>
    <col min="11565" max="11565" width="10.140625" style="5" customWidth="1"/>
    <col min="11566" max="11566" width="6" style="5" customWidth="1"/>
    <col min="11567" max="11568" width="6.85546875" style="5" customWidth="1"/>
    <col min="11569" max="11569" width="10.42578125" style="5" customWidth="1"/>
    <col min="11570" max="11571" width="6.85546875" style="5" customWidth="1"/>
    <col min="11572" max="11572" width="18.7109375" style="5" customWidth="1"/>
    <col min="11573" max="11582" width="5.7109375" style="5" customWidth="1"/>
    <col min="11583" max="11776" width="9.140625" style="5"/>
    <col min="11777" max="11777" width="13" style="5" customWidth="1"/>
    <col min="11778" max="11778" width="27" style="5" customWidth="1"/>
    <col min="11779" max="11779" width="15.85546875" style="5" customWidth="1"/>
    <col min="11780" max="11780" width="6.85546875" style="5" customWidth="1"/>
    <col min="11781" max="11781" width="10.7109375" style="5" customWidth="1"/>
    <col min="11782" max="11784" width="6.85546875" style="5" customWidth="1"/>
    <col min="11785" max="11785" width="10.5703125" style="5" customWidth="1"/>
    <col min="11786" max="11788" width="6.85546875" style="5" customWidth="1"/>
    <col min="11789" max="11789" width="10.42578125" style="5" customWidth="1"/>
    <col min="11790" max="11792" width="6.85546875" style="5" customWidth="1"/>
    <col min="11793" max="11793" width="11.42578125" style="5" customWidth="1"/>
    <col min="11794" max="11796" width="6.85546875" style="5" customWidth="1"/>
    <col min="11797" max="11797" width="10.85546875" style="5" customWidth="1"/>
    <col min="11798" max="11800" width="6.85546875" style="5" customWidth="1"/>
    <col min="11801" max="11801" width="10.85546875" style="5" customWidth="1"/>
    <col min="11802" max="11804" width="6.85546875" style="5" customWidth="1"/>
    <col min="11805" max="11805" width="11.42578125" style="5" customWidth="1"/>
    <col min="11806" max="11808" width="6.85546875" style="5" customWidth="1"/>
    <col min="11809" max="11809" width="10.42578125" style="5" customWidth="1"/>
    <col min="11810" max="11812" width="6.85546875" style="5" customWidth="1"/>
    <col min="11813" max="11813" width="10.7109375" style="5" customWidth="1"/>
    <col min="11814" max="11816" width="6.85546875" style="5" customWidth="1"/>
    <col min="11817" max="11817" width="10.85546875" style="5" customWidth="1"/>
    <col min="11818" max="11818" width="5.85546875" style="5" customWidth="1"/>
    <col min="11819" max="11820" width="6.85546875" style="5" customWidth="1"/>
    <col min="11821" max="11821" width="10.140625" style="5" customWidth="1"/>
    <col min="11822" max="11822" width="6" style="5" customWidth="1"/>
    <col min="11823" max="11824" width="6.85546875" style="5" customWidth="1"/>
    <col min="11825" max="11825" width="10.42578125" style="5" customWidth="1"/>
    <col min="11826" max="11827" width="6.85546875" style="5" customWidth="1"/>
    <col min="11828" max="11828" width="18.7109375" style="5" customWidth="1"/>
    <col min="11829" max="11838" width="5.7109375" style="5" customWidth="1"/>
    <col min="11839" max="12032" width="9.140625" style="5"/>
    <col min="12033" max="12033" width="13" style="5" customWidth="1"/>
    <col min="12034" max="12034" width="27" style="5" customWidth="1"/>
    <col min="12035" max="12035" width="15.85546875" style="5" customWidth="1"/>
    <col min="12036" max="12036" width="6.85546875" style="5" customWidth="1"/>
    <col min="12037" max="12037" width="10.7109375" style="5" customWidth="1"/>
    <col min="12038" max="12040" width="6.85546875" style="5" customWidth="1"/>
    <col min="12041" max="12041" width="10.5703125" style="5" customWidth="1"/>
    <col min="12042" max="12044" width="6.85546875" style="5" customWidth="1"/>
    <col min="12045" max="12045" width="10.42578125" style="5" customWidth="1"/>
    <col min="12046" max="12048" width="6.85546875" style="5" customWidth="1"/>
    <col min="12049" max="12049" width="11.42578125" style="5" customWidth="1"/>
    <col min="12050" max="12052" width="6.85546875" style="5" customWidth="1"/>
    <col min="12053" max="12053" width="10.85546875" style="5" customWidth="1"/>
    <col min="12054" max="12056" width="6.85546875" style="5" customWidth="1"/>
    <col min="12057" max="12057" width="10.85546875" style="5" customWidth="1"/>
    <col min="12058" max="12060" width="6.85546875" style="5" customWidth="1"/>
    <col min="12061" max="12061" width="11.42578125" style="5" customWidth="1"/>
    <col min="12062" max="12064" width="6.85546875" style="5" customWidth="1"/>
    <col min="12065" max="12065" width="10.42578125" style="5" customWidth="1"/>
    <col min="12066" max="12068" width="6.85546875" style="5" customWidth="1"/>
    <col min="12069" max="12069" width="10.7109375" style="5" customWidth="1"/>
    <col min="12070" max="12072" width="6.85546875" style="5" customWidth="1"/>
    <col min="12073" max="12073" width="10.85546875" style="5" customWidth="1"/>
    <col min="12074" max="12074" width="5.85546875" style="5" customWidth="1"/>
    <col min="12075" max="12076" width="6.85546875" style="5" customWidth="1"/>
    <col min="12077" max="12077" width="10.140625" style="5" customWidth="1"/>
    <col min="12078" max="12078" width="6" style="5" customWidth="1"/>
    <col min="12079" max="12080" width="6.85546875" style="5" customWidth="1"/>
    <col min="12081" max="12081" width="10.42578125" style="5" customWidth="1"/>
    <col min="12082" max="12083" width="6.85546875" style="5" customWidth="1"/>
    <col min="12084" max="12084" width="18.7109375" style="5" customWidth="1"/>
    <col min="12085" max="12094" width="5.7109375" style="5" customWidth="1"/>
    <col min="12095" max="12288" width="9.140625" style="5"/>
    <col min="12289" max="12289" width="13" style="5" customWidth="1"/>
    <col min="12290" max="12290" width="27" style="5" customWidth="1"/>
    <col min="12291" max="12291" width="15.85546875" style="5" customWidth="1"/>
    <col min="12292" max="12292" width="6.85546875" style="5" customWidth="1"/>
    <col min="12293" max="12293" width="10.7109375" style="5" customWidth="1"/>
    <col min="12294" max="12296" width="6.85546875" style="5" customWidth="1"/>
    <col min="12297" max="12297" width="10.5703125" style="5" customWidth="1"/>
    <col min="12298" max="12300" width="6.85546875" style="5" customWidth="1"/>
    <col min="12301" max="12301" width="10.42578125" style="5" customWidth="1"/>
    <col min="12302" max="12304" width="6.85546875" style="5" customWidth="1"/>
    <col min="12305" max="12305" width="11.42578125" style="5" customWidth="1"/>
    <col min="12306" max="12308" width="6.85546875" style="5" customWidth="1"/>
    <col min="12309" max="12309" width="10.85546875" style="5" customWidth="1"/>
    <col min="12310" max="12312" width="6.85546875" style="5" customWidth="1"/>
    <col min="12313" max="12313" width="10.85546875" style="5" customWidth="1"/>
    <col min="12314" max="12316" width="6.85546875" style="5" customWidth="1"/>
    <col min="12317" max="12317" width="11.42578125" style="5" customWidth="1"/>
    <col min="12318" max="12320" width="6.85546875" style="5" customWidth="1"/>
    <col min="12321" max="12321" width="10.42578125" style="5" customWidth="1"/>
    <col min="12322" max="12324" width="6.85546875" style="5" customWidth="1"/>
    <col min="12325" max="12325" width="10.7109375" style="5" customWidth="1"/>
    <col min="12326" max="12328" width="6.85546875" style="5" customWidth="1"/>
    <col min="12329" max="12329" width="10.85546875" style="5" customWidth="1"/>
    <col min="12330" max="12330" width="5.85546875" style="5" customWidth="1"/>
    <col min="12331" max="12332" width="6.85546875" style="5" customWidth="1"/>
    <col min="12333" max="12333" width="10.140625" style="5" customWidth="1"/>
    <col min="12334" max="12334" width="6" style="5" customWidth="1"/>
    <col min="12335" max="12336" width="6.85546875" style="5" customWidth="1"/>
    <col min="12337" max="12337" width="10.42578125" style="5" customWidth="1"/>
    <col min="12338" max="12339" width="6.85546875" style="5" customWidth="1"/>
    <col min="12340" max="12340" width="18.7109375" style="5" customWidth="1"/>
    <col min="12341" max="12350" width="5.7109375" style="5" customWidth="1"/>
    <col min="12351" max="12544" width="9.140625" style="5"/>
    <col min="12545" max="12545" width="13" style="5" customWidth="1"/>
    <col min="12546" max="12546" width="27" style="5" customWidth="1"/>
    <col min="12547" max="12547" width="15.85546875" style="5" customWidth="1"/>
    <col min="12548" max="12548" width="6.85546875" style="5" customWidth="1"/>
    <col min="12549" max="12549" width="10.7109375" style="5" customWidth="1"/>
    <col min="12550" max="12552" width="6.85546875" style="5" customWidth="1"/>
    <col min="12553" max="12553" width="10.5703125" style="5" customWidth="1"/>
    <col min="12554" max="12556" width="6.85546875" style="5" customWidth="1"/>
    <col min="12557" max="12557" width="10.42578125" style="5" customWidth="1"/>
    <col min="12558" max="12560" width="6.85546875" style="5" customWidth="1"/>
    <col min="12561" max="12561" width="11.42578125" style="5" customWidth="1"/>
    <col min="12562" max="12564" width="6.85546875" style="5" customWidth="1"/>
    <col min="12565" max="12565" width="10.85546875" style="5" customWidth="1"/>
    <col min="12566" max="12568" width="6.85546875" style="5" customWidth="1"/>
    <col min="12569" max="12569" width="10.85546875" style="5" customWidth="1"/>
    <col min="12570" max="12572" width="6.85546875" style="5" customWidth="1"/>
    <col min="12573" max="12573" width="11.42578125" style="5" customWidth="1"/>
    <col min="12574" max="12576" width="6.85546875" style="5" customWidth="1"/>
    <col min="12577" max="12577" width="10.42578125" style="5" customWidth="1"/>
    <col min="12578" max="12580" width="6.85546875" style="5" customWidth="1"/>
    <col min="12581" max="12581" width="10.7109375" style="5" customWidth="1"/>
    <col min="12582" max="12584" width="6.85546875" style="5" customWidth="1"/>
    <col min="12585" max="12585" width="10.85546875" style="5" customWidth="1"/>
    <col min="12586" max="12586" width="5.85546875" style="5" customWidth="1"/>
    <col min="12587" max="12588" width="6.85546875" style="5" customWidth="1"/>
    <col min="12589" max="12589" width="10.140625" style="5" customWidth="1"/>
    <col min="12590" max="12590" width="6" style="5" customWidth="1"/>
    <col min="12591" max="12592" width="6.85546875" style="5" customWidth="1"/>
    <col min="12593" max="12593" width="10.42578125" style="5" customWidth="1"/>
    <col min="12594" max="12595" width="6.85546875" style="5" customWidth="1"/>
    <col min="12596" max="12596" width="18.7109375" style="5" customWidth="1"/>
    <col min="12597" max="12606" width="5.7109375" style="5" customWidth="1"/>
    <col min="12607" max="12800" width="9.140625" style="5"/>
    <col min="12801" max="12801" width="13" style="5" customWidth="1"/>
    <col min="12802" max="12802" width="27" style="5" customWidth="1"/>
    <col min="12803" max="12803" width="15.85546875" style="5" customWidth="1"/>
    <col min="12804" max="12804" width="6.85546875" style="5" customWidth="1"/>
    <col min="12805" max="12805" width="10.7109375" style="5" customWidth="1"/>
    <col min="12806" max="12808" width="6.85546875" style="5" customWidth="1"/>
    <col min="12809" max="12809" width="10.5703125" style="5" customWidth="1"/>
    <col min="12810" max="12812" width="6.85546875" style="5" customWidth="1"/>
    <col min="12813" max="12813" width="10.42578125" style="5" customWidth="1"/>
    <col min="12814" max="12816" width="6.85546875" style="5" customWidth="1"/>
    <col min="12817" max="12817" width="11.42578125" style="5" customWidth="1"/>
    <col min="12818" max="12820" width="6.85546875" style="5" customWidth="1"/>
    <col min="12821" max="12821" width="10.85546875" style="5" customWidth="1"/>
    <col min="12822" max="12824" width="6.85546875" style="5" customWidth="1"/>
    <col min="12825" max="12825" width="10.85546875" style="5" customWidth="1"/>
    <col min="12826" max="12828" width="6.85546875" style="5" customWidth="1"/>
    <col min="12829" max="12829" width="11.42578125" style="5" customWidth="1"/>
    <col min="12830" max="12832" width="6.85546875" style="5" customWidth="1"/>
    <col min="12833" max="12833" width="10.42578125" style="5" customWidth="1"/>
    <col min="12834" max="12836" width="6.85546875" style="5" customWidth="1"/>
    <col min="12837" max="12837" width="10.7109375" style="5" customWidth="1"/>
    <col min="12838" max="12840" width="6.85546875" style="5" customWidth="1"/>
    <col min="12841" max="12841" width="10.85546875" style="5" customWidth="1"/>
    <col min="12842" max="12842" width="5.85546875" style="5" customWidth="1"/>
    <col min="12843" max="12844" width="6.85546875" style="5" customWidth="1"/>
    <col min="12845" max="12845" width="10.140625" style="5" customWidth="1"/>
    <col min="12846" max="12846" width="6" style="5" customWidth="1"/>
    <col min="12847" max="12848" width="6.85546875" style="5" customWidth="1"/>
    <col min="12849" max="12849" width="10.42578125" style="5" customWidth="1"/>
    <col min="12850" max="12851" width="6.85546875" style="5" customWidth="1"/>
    <col min="12852" max="12852" width="18.7109375" style="5" customWidth="1"/>
    <col min="12853" max="12862" width="5.7109375" style="5" customWidth="1"/>
    <col min="12863" max="13056" width="9.140625" style="5"/>
    <col min="13057" max="13057" width="13" style="5" customWidth="1"/>
    <col min="13058" max="13058" width="27" style="5" customWidth="1"/>
    <col min="13059" max="13059" width="15.85546875" style="5" customWidth="1"/>
    <col min="13060" max="13060" width="6.85546875" style="5" customWidth="1"/>
    <col min="13061" max="13061" width="10.7109375" style="5" customWidth="1"/>
    <col min="13062" max="13064" width="6.85546875" style="5" customWidth="1"/>
    <col min="13065" max="13065" width="10.5703125" style="5" customWidth="1"/>
    <col min="13066" max="13068" width="6.85546875" style="5" customWidth="1"/>
    <col min="13069" max="13069" width="10.42578125" style="5" customWidth="1"/>
    <col min="13070" max="13072" width="6.85546875" style="5" customWidth="1"/>
    <col min="13073" max="13073" width="11.42578125" style="5" customWidth="1"/>
    <col min="13074" max="13076" width="6.85546875" style="5" customWidth="1"/>
    <col min="13077" max="13077" width="10.85546875" style="5" customWidth="1"/>
    <col min="13078" max="13080" width="6.85546875" style="5" customWidth="1"/>
    <col min="13081" max="13081" width="10.85546875" style="5" customWidth="1"/>
    <col min="13082" max="13084" width="6.85546875" style="5" customWidth="1"/>
    <col min="13085" max="13085" width="11.42578125" style="5" customWidth="1"/>
    <col min="13086" max="13088" width="6.85546875" style="5" customWidth="1"/>
    <col min="13089" max="13089" width="10.42578125" style="5" customWidth="1"/>
    <col min="13090" max="13092" width="6.85546875" style="5" customWidth="1"/>
    <col min="13093" max="13093" width="10.7109375" style="5" customWidth="1"/>
    <col min="13094" max="13096" width="6.85546875" style="5" customWidth="1"/>
    <col min="13097" max="13097" width="10.85546875" style="5" customWidth="1"/>
    <col min="13098" max="13098" width="5.85546875" style="5" customWidth="1"/>
    <col min="13099" max="13100" width="6.85546875" style="5" customWidth="1"/>
    <col min="13101" max="13101" width="10.140625" style="5" customWidth="1"/>
    <col min="13102" max="13102" width="6" style="5" customWidth="1"/>
    <col min="13103" max="13104" width="6.85546875" style="5" customWidth="1"/>
    <col min="13105" max="13105" width="10.42578125" style="5" customWidth="1"/>
    <col min="13106" max="13107" width="6.85546875" style="5" customWidth="1"/>
    <col min="13108" max="13108" width="18.7109375" style="5" customWidth="1"/>
    <col min="13109" max="13118" width="5.7109375" style="5" customWidth="1"/>
    <col min="13119" max="13312" width="9.140625" style="5"/>
    <col min="13313" max="13313" width="13" style="5" customWidth="1"/>
    <col min="13314" max="13314" width="27" style="5" customWidth="1"/>
    <col min="13315" max="13315" width="15.85546875" style="5" customWidth="1"/>
    <col min="13316" max="13316" width="6.85546875" style="5" customWidth="1"/>
    <col min="13317" max="13317" width="10.7109375" style="5" customWidth="1"/>
    <col min="13318" max="13320" width="6.85546875" style="5" customWidth="1"/>
    <col min="13321" max="13321" width="10.5703125" style="5" customWidth="1"/>
    <col min="13322" max="13324" width="6.85546875" style="5" customWidth="1"/>
    <col min="13325" max="13325" width="10.42578125" style="5" customWidth="1"/>
    <col min="13326" max="13328" width="6.85546875" style="5" customWidth="1"/>
    <col min="13329" max="13329" width="11.42578125" style="5" customWidth="1"/>
    <col min="13330" max="13332" width="6.85546875" style="5" customWidth="1"/>
    <col min="13333" max="13333" width="10.85546875" style="5" customWidth="1"/>
    <col min="13334" max="13336" width="6.85546875" style="5" customWidth="1"/>
    <col min="13337" max="13337" width="10.85546875" style="5" customWidth="1"/>
    <col min="13338" max="13340" width="6.85546875" style="5" customWidth="1"/>
    <col min="13341" max="13341" width="11.42578125" style="5" customWidth="1"/>
    <col min="13342" max="13344" width="6.85546875" style="5" customWidth="1"/>
    <col min="13345" max="13345" width="10.42578125" style="5" customWidth="1"/>
    <col min="13346" max="13348" width="6.85546875" style="5" customWidth="1"/>
    <col min="13349" max="13349" width="10.7109375" style="5" customWidth="1"/>
    <col min="13350" max="13352" width="6.85546875" style="5" customWidth="1"/>
    <col min="13353" max="13353" width="10.85546875" style="5" customWidth="1"/>
    <col min="13354" max="13354" width="5.85546875" style="5" customWidth="1"/>
    <col min="13355" max="13356" width="6.85546875" style="5" customWidth="1"/>
    <col min="13357" max="13357" width="10.140625" style="5" customWidth="1"/>
    <col min="13358" max="13358" width="6" style="5" customWidth="1"/>
    <col min="13359" max="13360" width="6.85546875" style="5" customWidth="1"/>
    <col min="13361" max="13361" width="10.42578125" style="5" customWidth="1"/>
    <col min="13362" max="13363" width="6.85546875" style="5" customWidth="1"/>
    <col min="13364" max="13364" width="18.7109375" style="5" customWidth="1"/>
    <col min="13365" max="13374" width="5.7109375" style="5" customWidth="1"/>
    <col min="13375" max="13568" width="9.140625" style="5"/>
    <col min="13569" max="13569" width="13" style="5" customWidth="1"/>
    <col min="13570" max="13570" width="27" style="5" customWidth="1"/>
    <col min="13571" max="13571" width="15.85546875" style="5" customWidth="1"/>
    <col min="13572" max="13572" width="6.85546875" style="5" customWidth="1"/>
    <col min="13573" max="13573" width="10.7109375" style="5" customWidth="1"/>
    <col min="13574" max="13576" width="6.85546875" style="5" customWidth="1"/>
    <col min="13577" max="13577" width="10.5703125" style="5" customWidth="1"/>
    <col min="13578" max="13580" width="6.85546875" style="5" customWidth="1"/>
    <col min="13581" max="13581" width="10.42578125" style="5" customWidth="1"/>
    <col min="13582" max="13584" width="6.85546875" style="5" customWidth="1"/>
    <col min="13585" max="13585" width="11.42578125" style="5" customWidth="1"/>
    <col min="13586" max="13588" width="6.85546875" style="5" customWidth="1"/>
    <col min="13589" max="13589" width="10.85546875" style="5" customWidth="1"/>
    <col min="13590" max="13592" width="6.85546875" style="5" customWidth="1"/>
    <col min="13593" max="13593" width="10.85546875" style="5" customWidth="1"/>
    <col min="13594" max="13596" width="6.85546875" style="5" customWidth="1"/>
    <col min="13597" max="13597" width="11.42578125" style="5" customWidth="1"/>
    <col min="13598" max="13600" width="6.85546875" style="5" customWidth="1"/>
    <col min="13601" max="13601" width="10.42578125" style="5" customWidth="1"/>
    <col min="13602" max="13604" width="6.85546875" style="5" customWidth="1"/>
    <col min="13605" max="13605" width="10.7109375" style="5" customWidth="1"/>
    <col min="13606" max="13608" width="6.85546875" style="5" customWidth="1"/>
    <col min="13609" max="13609" width="10.85546875" style="5" customWidth="1"/>
    <col min="13610" max="13610" width="5.85546875" style="5" customWidth="1"/>
    <col min="13611" max="13612" width="6.85546875" style="5" customWidth="1"/>
    <col min="13613" max="13613" width="10.140625" style="5" customWidth="1"/>
    <col min="13614" max="13614" width="6" style="5" customWidth="1"/>
    <col min="13615" max="13616" width="6.85546875" style="5" customWidth="1"/>
    <col min="13617" max="13617" width="10.42578125" style="5" customWidth="1"/>
    <col min="13618" max="13619" width="6.85546875" style="5" customWidth="1"/>
    <col min="13620" max="13620" width="18.7109375" style="5" customWidth="1"/>
    <col min="13621" max="13630" width="5.7109375" style="5" customWidth="1"/>
    <col min="13631" max="13824" width="9.140625" style="5"/>
    <col min="13825" max="13825" width="13" style="5" customWidth="1"/>
    <col min="13826" max="13826" width="27" style="5" customWidth="1"/>
    <col min="13827" max="13827" width="15.85546875" style="5" customWidth="1"/>
    <col min="13828" max="13828" width="6.85546875" style="5" customWidth="1"/>
    <col min="13829" max="13829" width="10.7109375" style="5" customWidth="1"/>
    <col min="13830" max="13832" width="6.85546875" style="5" customWidth="1"/>
    <col min="13833" max="13833" width="10.5703125" style="5" customWidth="1"/>
    <col min="13834" max="13836" width="6.85546875" style="5" customWidth="1"/>
    <col min="13837" max="13837" width="10.42578125" style="5" customWidth="1"/>
    <col min="13838" max="13840" width="6.85546875" style="5" customWidth="1"/>
    <col min="13841" max="13841" width="11.42578125" style="5" customWidth="1"/>
    <col min="13842" max="13844" width="6.85546875" style="5" customWidth="1"/>
    <col min="13845" max="13845" width="10.85546875" style="5" customWidth="1"/>
    <col min="13846" max="13848" width="6.85546875" style="5" customWidth="1"/>
    <col min="13849" max="13849" width="10.85546875" style="5" customWidth="1"/>
    <col min="13850" max="13852" width="6.85546875" style="5" customWidth="1"/>
    <col min="13853" max="13853" width="11.42578125" style="5" customWidth="1"/>
    <col min="13854" max="13856" width="6.85546875" style="5" customWidth="1"/>
    <col min="13857" max="13857" width="10.42578125" style="5" customWidth="1"/>
    <col min="13858" max="13860" width="6.85546875" style="5" customWidth="1"/>
    <col min="13861" max="13861" width="10.7109375" style="5" customWidth="1"/>
    <col min="13862" max="13864" width="6.85546875" style="5" customWidth="1"/>
    <col min="13865" max="13865" width="10.85546875" style="5" customWidth="1"/>
    <col min="13866" max="13866" width="5.85546875" style="5" customWidth="1"/>
    <col min="13867" max="13868" width="6.85546875" style="5" customWidth="1"/>
    <col min="13869" max="13869" width="10.140625" style="5" customWidth="1"/>
    <col min="13870" max="13870" width="6" style="5" customWidth="1"/>
    <col min="13871" max="13872" width="6.85546875" style="5" customWidth="1"/>
    <col min="13873" max="13873" width="10.42578125" style="5" customWidth="1"/>
    <col min="13874" max="13875" width="6.85546875" style="5" customWidth="1"/>
    <col min="13876" max="13876" width="18.7109375" style="5" customWidth="1"/>
    <col min="13877" max="13886" width="5.7109375" style="5" customWidth="1"/>
    <col min="13887" max="14080" width="9.140625" style="5"/>
    <col min="14081" max="14081" width="13" style="5" customWidth="1"/>
    <col min="14082" max="14082" width="27" style="5" customWidth="1"/>
    <col min="14083" max="14083" width="15.85546875" style="5" customWidth="1"/>
    <col min="14084" max="14084" width="6.85546875" style="5" customWidth="1"/>
    <col min="14085" max="14085" width="10.7109375" style="5" customWidth="1"/>
    <col min="14086" max="14088" width="6.85546875" style="5" customWidth="1"/>
    <col min="14089" max="14089" width="10.5703125" style="5" customWidth="1"/>
    <col min="14090" max="14092" width="6.85546875" style="5" customWidth="1"/>
    <col min="14093" max="14093" width="10.42578125" style="5" customWidth="1"/>
    <col min="14094" max="14096" width="6.85546875" style="5" customWidth="1"/>
    <col min="14097" max="14097" width="11.42578125" style="5" customWidth="1"/>
    <col min="14098" max="14100" width="6.85546875" style="5" customWidth="1"/>
    <col min="14101" max="14101" width="10.85546875" style="5" customWidth="1"/>
    <col min="14102" max="14104" width="6.85546875" style="5" customWidth="1"/>
    <col min="14105" max="14105" width="10.85546875" style="5" customWidth="1"/>
    <col min="14106" max="14108" width="6.85546875" style="5" customWidth="1"/>
    <col min="14109" max="14109" width="11.42578125" style="5" customWidth="1"/>
    <col min="14110" max="14112" width="6.85546875" style="5" customWidth="1"/>
    <col min="14113" max="14113" width="10.42578125" style="5" customWidth="1"/>
    <col min="14114" max="14116" width="6.85546875" style="5" customWidth="1"/>
    <col min="14117" max="14117" width="10.7109375" style="5" customWidth="1"/>
    <col min="14118" max="14120" width="6.85546875" style="5" customWidth="1"/>
    <col min="14121" max="14121" width="10.85546875" style="5" customWidth="1"/>
    <col min="14122" max="14122" width="5.85546875" style="5" customWidth="1"/>
    <col min="14123" max="14124" width="6.85546875" style="5" customWidth="1"/>
    <col min="14125" max="14125" width="10.140625" style="5" customWidth="1"/>
    <col min="14126" max="14126" width="6" style="5" customWidth="1"/>
    <col min="14127" max="14128" width="6.85546875" style="5" customWidth="1"/>
    <col min="14129" max="14129" width="10.42578125" style="5" customWidth="1"/>
    <col min="14130" max="14131" width="6.85546875" style="5" customWidth="1"/>
    <col min="14132" max="14132" width="18.7109375" style="5" customWidth="1"/>
    <col min="14133" max="14142" width="5.7109375" style="5" customWidth="1"/>
    <col min="14143" max="14336" width="9.140625" style="5"/>
    <col min="14337" max="14337" width="13" style="5" customWidth="1"/>
    <col min="14338" max="14338" width="27" style="5" customWidth="1"/>
    <col min="14339" max="14339" width="15.85546875" style="5" customWidth="1"/>
    <col min="14340" max="14340" width="6.85546875" style="5" customWidth="1"/>
    <col min="14341" max="14341" width="10.7109375" style="5" customWidth="1"/>
    <col min="14342" max="14344" width="6.85546875" style="5" customWidth="1"/>
    <col min="14345" max="14345" width="10.5703125" style="5" customWidth="1"/>
    <col min="14346" max="14348" width="6.85546875" style="5" customWidth="1"/>
    <col min="14349" max="14349" width="10.42578125" style="5" customWidth="1"/>
    <col min="14350" max="14352" width="6.85546875" style="5" customWidth="1"/>
    <col min="14353" max="14353" width="11.42578125" style="5" customWidth="1"/>
    <col min="14354" max="14356" width="6.85546875" style="5" customWidth="1"/>
    <col min="14357" max="14357" width="10.85546875" style="5" customWidth="1"/>
    <col min="14358" max="14360" width="6.85546875" style="5" customWidth="1"/>
    <col min="14361" max="14361" width="10.85546875" style="5" customWidth="1"/>
    <col min="14362" max="14364" width="6.85546875" style="5" customWidth="1"/>
    <col min="14365" max="14365" width="11.42578125" style="5" customWidth="1"/>
    <col min="14366" max="14368" width="6.85546875" style="5" customWidth="1"/>
    <col min="14369" max="14369" width="10.42578125" style="5" customWidth="1"/>
    <col min="14370" max="14372" width="6.85546875" style="5" customWidth="1"/>
    <col min="14373" max="14373" width="10.7109375" style="5" customWidth="1"/>
    <col min="14374" max="14376" width="6.85546875" style="5" customWidth="1"/>
    <col min="14377" max="14377" width="10.85546875" style="5" customWidth="1"/>
    <col min="14378" max="14378" width="5.85546875" style="5" customWidth="1"/>
    <col min="14379" max="14380" width="6.85546875" style="5" customWidth="1"/>
    <col min="14381" max="14381" width="10.140625" style="5" customWidth="1"/>
    <col min="14382" max="14382" width="6" style="5" customWidth="1"/>
    <col min="14383" max="14384" width="6.85546875" style="5" customWidth="1"/>
    <col min="14385" max="14385" width="10.42578125" style="5" customWidth="1"/>
    <col min="14386" max="14387" width="6.85546875" style="5" customWidth="1"/>
    <col min="14388" max="14388" width="18.7109375" style="5" customWidth="1"/>
    <col min="14389" max="14398" width="5.7109375" style="5" customWidth="1"/>
    <col min="14399" max="14592" width="9.140625" style="5"/>
    <col min="14593" max="14593" width="13" style="5" customWidth="1"/>
    <col min="14594" max="14594" width="27" style="5" customWidth="1"/>
    <col min="14595" max="14595" width="15.85546875" style="5" customWidth="1"/>
    <col min="14596" max="14596" width="6.85546875" style="5" customWidth="1"/>
    <col min="14597" max="14597" width="10.7109375" style="5" customWidth="1"/>
    <col min="14598" max="14600" width="6.85546875" style="5" customWidth="1"/>
    <col min="14601" max="14601" width="10.5703125" style="5" customWidth="1"/>
    <col min="14602" max="14604" width="6.85546875" style="5" customWidth="1"/>
    <col min="14605" max="14605" width="10.42578125" style="5" customWidth="1"/>
    <col min="14606" max="14608" width="6.85546875" style="5" customWidth="1"/>
    <col min="14609" max="14609" width="11.42578125" style="5" customWidth="1"/>
    <col min="14610" max="14612" width="6.85546875" style="5" customWidth="1"/>
    <col min="14613" max="14613" width="10.85546875" style="5" customWidth="1"/>
    <col min="14614" max="14616" width="6.85546875" style="5" customWidth="1"/>
    <col min="14617" max="14617" width="10.85546875" style="5" customWidth="1"/>
    <col min="14618" max="14620" width="6.85546875" style="5" customWidth="1"/>
    <col min="14621" max="14621" width="11.42578125" style="5" customWidth="1"/>
    <col min="14622" max="14624" width="6.85546875" style="5" customWidth="1"/>
    <col min="14625" max="14625" width="10.42578125" style="5" customWidth="1"/>
    <col min="14626" max="14628" width="6.85546875" style="5" customWidth="1"/>
    <col min="14629" max="14629" width="10.7109375" style="5" customWidth="1"/>
    <col min="14630" max="14632" width="6.85546875" style="5" customWidth="1"/>
    <col min="14633" max="14633" width="10.85546875" style="5" customWidth="1"/>
    <col min="14634" max="14634" width="5.85546875" style="5" customWidth="1"/>
    <col min="14635" max="14636" width="6.85546875" style="5" customWidth="1"/>
    <col min="14637" max="14637" width="10.140625" style="5" customWidth="1"/>
    <col min="14638" max="14638" width="6" style="5" customWidth="1"/>
    <col min="14639" max="14640" width="6.85546875" style="5" customWidth="1"/>
    <col min="14641" max="14641" width="10.42578125" style="5" customWidth="1"/>
    <col min="14642" max="14643" width="6.85546875" style="5" customWidth="1"/>
    <col min="14644" max="14644" width="18.7109375" style="5" customWidth="1"/>
    <col min="14645" max="14654" width="5.7109375" style="5" customWidth="1"/>
    <col min="14655" max="14848" width="9.140625" style="5"/>
    <col min="14849" max="14849" width="13" style="5" customWidth="1"/>
    <col min="14850" max="14850" width="27" style="5" customWidth="1"/>
    <col min="14851" max="14851" width="15.85546875" style="5" customWidth="1"/>
    <col min="14852" max="14852" width="6.85546875" style="5" customWidth="1"/>
    <col min="14853" max="14853" width="10.7109375" style="5" customWidth="1"/>
    <col min="14854" max="14856" width="6.85546875" style="5" customWidth="1"/>
    <col min="14857" max="14857" width="10.5703125" style="5" customWidth="1"/>
    <col min="14858" max="14860" width="6.85546875" style="5" customWidth="1"/>
    <col min="14861" max="14861" width="10.42578125" style="5" customWidth="1"/>
    <col min="14862" max="14864" width="6.85546875" style="5" customWidth="1"/>
    <col min="14865" max="14865" width="11.42578125" style="5" customWidth="1"/>
    <col min="14866" max="14868" width="6.85546875" style="5" customWidth="1"/>
    <col min="14869" max="14869" width="10.85546875" style="5" customWidth="1"/>
    <col min="14870" max="14872" width="6.85546875" style="5" customWidth="1"/>
    <col min="14873" max="14873" width="10.85546875" style="5" customWidth="1"/>
    <col min="14874" max="14876" width="6.85546875" style="5" customWidth="1"/>
    <col min="14877" max="14877" width="11.42578125" style="5" customWidth="1"/>
    <col min="14878" max="14880" width="6.85546875" style="5" customWidth="1"/>
    <col min="14881" max="14881" width="10.42578125" style="5" customWidth="1"/>
    <col min="14882" max="14884" width="6.85546875" style="5" customWidth="1"/>
    <col min="14885" max="14885" width="10.7109375" style="5" customWidth="1"/>
    <col min="14886" max="14888" width="6.85546875" style="5" customWidth="1"/>
    <col min="14889" max="14889" width="10.85546875" style="5" customWidth="1"/>
    <col min="14890" max="14890" width="5.85546875" style="5" customWidth="1"/>
    <col min="14891" max="14892" width="6.85546875" style="5" customWidth="1"/>
    <col min="14893" max="14893" width="10.140625" style="5" customWidth="1"/>
    <col min="14894" max="14894" width="6" style="5" customWidth="1"/>
    <col min="14895" max="14896" width="6.85546875" style="5" customWidth="1"/>
    <col min="14897" max="14897" width="10.42578125" style="5" customWidth="1"/>
    <col min="14898" max="14899" width="6.85546875" style="5" customWidth="1"/>
    <col min="14900" max="14900" width="18.7109375" style="5" customWidth="1"/>
    <col min="14901" max="14910" width="5.7109375" style="5" customWidth="1"/>
    <col min="14911" max="15104" width="9.140625" style="5"/>
    <col min="15105" max="15105" width="13" style="5" customWidth="1"/>
    <col min="15106" max="15106" width="27" style="5" customWidth="1"/>
    <col min="15107" max="15107" width="15.85546875" style="5" customWidth="1"/>
    <col min="15108" max="15108" width="6.85546875" style="5" customWidth="1"/>
    <col min="15109" max="15109" width="10.7109375" style="5" customWidth="1"/>
    <col min="15110" max="15112" width="6.85546875" style="5" customWidth="1"/>
    <col min="15113" max="15113" width="10.5703125" style="5" customWidth="1"/>
    <col min="15114" max="15116" width="6.85546875" style="5" customWidth="1"/>
    <col min="15117" max="15117" width="10.42578125" style="5" customWidth="1"/>
    <col min="15118" max="15120" width="6.85546875" style="5" customWidth="1"/>
    <col min="15121" max="15121" width="11.42578125" style="5" customWidth="1"/>
    <col min="15122" max="15124" width="6.85546875" style="5" customWidth="1"/>
    <col min="15125" max="15125" width="10.85546875" style="5" customWidth="1"/>
    <col min="15126" max="15128" width="6.85546875" style="5" customWidth="1"/>
    <col min="15129" max="15129" width="10.85546875" style="5" customWidth="1"/>
    <col min="15130" max="15132" width="6.85546875" style="5" customWidth="1"/>
    <col min="15133" max="15133" width="11.42578125" style="5" customWidth="1"/>
    <col min="15134" max="15136" width="6.85546875" style="5" customWidth="1"/>
    <col min="15137" max="15137" width="10.42578125" style="5" customWidth="1"/>
    <col min="15138" max="15140" width="6.85546875" style="5" customWidth="1"/>
    <col min="15141" max="15141" width="10.7109375" style="5" customWidth="1"/>
    <col min="15142" max="15144" width="6.85546875" style="5" customWidth="1"/>
    <col min="15145" max="15145" width="10.85546875" style="5" customWidth="1"/>
    <col min="15146" max="15146" width="5.85546875" style="5" customWidth="1"/>
    <col min="15147" max="15148" width="6.85546875" style="5" customWidth="1"/>
    <col min="15149" max="15149" width="10.140625" style="5" customWidth="1"/>
    <col min="15150" max="15150" width="6" style="5" customWidth="1"/>
    <col min="15151" max="15152" width="6.85546875" style="5" customWidth="1"/>
    <col min="15153" max="15153" width="10.42578125" style="5" customWidth="1"/>
    <col min="15154" max="15155" width="6.85546875" style="5" customWidth="1"/>
    <col min="15156" max="15156" width="18.7109375" style="5" customWidth="1"/>
    <col min="15157" max="15166" width="5.7109375" style="5" customWidth="1"/>
    <col min="15167" max="15360" width="9.140625" style="5"/>
    <col min="15361" max="15361" width="13" style="5" customWidth="1"/>
    <col min="15362" max="15362" width="27" style="5" customWidth="1"/>
    <col min="15363" max="15363" width="15.85546875" style="5" customWidth="1"/>
    <col min="15364" max="15364" width="6.85546875" style="5" customWidth="1"/>
    <col min="15365" max="15365" width="10.7109375" style="5" customWidth="1"/>
    <col min="15366" max="15368" width="6.85546875" style="5" customWidth="1"/>
    <col min="15369" max="15369" width="10.5703125" style="5" customWidth="1"/>
    <col min="15370" max="15372" width="6.85546875" style="5" customWidth="1"/>
    <col min="15373" max="15373" width="10.42578125" style="5" customWidth="1"/>
    <col min="15374" max="15376" width="6.85546875" style="5" customWidth="1"/>
    <col min="15377" max="15377" width="11.42578125" style="5" customWidth="1"/>
    <col min="15378" max="15380" width="6.85546875" style="5" customWidth="1"/>
    <col min="15381" max="15381" width="10.85546875" style="5" customWidth="1"/>
    <col min="15382" max="15384" width="6.85546875" style="5" customWidth="1"/>
    <col min="15385" max="15385" width="10.85546875" style="5" customWidth="1"/>
    <col min="15386" max="15388" width="6.85546875" style="5" customWidth="1"/>
    <col min="15389" max="15389" width="11.42578125" style="5" customWidth="1"/>
    <col min="15390" max="15392" width="6.85546875" style="5" customWidth="1"/>
    <col min="15393" max="15393" width="10.42578125" style="5" customWidth="1"/>
    <col min="15394" max="15396" width="6.85546875" style="5" customWidth="1"/>
    <col min="15397" max="15397" width="10.7109375" style="5" customWidth="1"/>
    <col min="15398" max="15400" width="6.85546875" style="5" customWidth="1"/>
    <col min="15401" max="15401" width="10.85546875" style="5" customWidth="1"/>
    <col min="15402" max="15402" width="5.85546875" style="5" customWidth="1"/>
    <col min="15403" max="15404" width="6.85546875" style="5" customWidth="1"/>
    <col min="15405" max="15405" width="10.140625" style="5" customWidth="1"/>
    <col min="15406" max="15406" width="6" style="5" customWidth="1"/>
    <col min="15407" max="15408" width="6.85546875" style="5" customWidth="1"/>
    <col min="15409" max="15409" width="10.42578125" style="5" customWidth="1"/>
    <col min="15410" max="15411" width="6.85546875" style="5" customWidth="1"/>
    <col min="15412" max="15412" width="18.7109375" style="5" customWidth="1"/>
    <col min="15413" max="15422" width="5.7109375" style="5" customWidth="1"/>
    <col min="15423" max="15616" width="9.140625" style="5"/>
    <col min="15617" max="15617" width="13" style="5" customWidth="1"/>
    <col min="15618" max="15618" width="27" style="5" customWidth="1"/>
    <col min="15619" max="15619" width="15.85546875" style="5" customWidth="1"/>
    <col min="15620" max="15620" width="6.85546875" style="5" customWidth="1"/>
    <col min="15621" max="15621" width="10.7109375" style="5" customWidth="1"/>
    <col min="15622" max="15624" width="6.85546875" style="5" customWidth="1"/>
    <col min="15625" max="15625" width="10.5703125" style="5" customWidth="1"/>
    <col min="15626" max="15628" width="6.85546875" style="5" customWidth="1"/>
    <col min="15629" max="15629" width="10.42578125" style="5" customWidth="1"/>
    <col min="15630" max="15632" width="6.85546875" style="5" customWidth="1"/>
    <col min="15633" max="15633" width="11.42578125" style="5" customWidth="1"/>
    <col min="15634" max="15636" width="6.85546875" style="5" customWidth="1"/>
    <col min="15637" max="15637" width="10.85546875" style="5" customWidth="1"/>
    <col min="15638" max="15640" width="6.85546875" style="5" customWidth="1"/>
    <col min="15641" max="15641" width="10.85546875" style="5" customWidth="1"/>
    <col min="15642" max="15644" width="6.85546875" style="5" customWidth="1"/>
    <col min="15645" max="15645" width="11.42578125" style="5" customWidth="1"/>
    <col min="15646" max="15648" width="6.85546875" style="5" customWidth="1"/>
    <col min="15649" max="15649" width="10.42578125" style="5" customWidth="1"/>
    <col min="15650" max="15652" width="6.85546875" style="5" customWidth="1"/>
    <col min="15653" max="15653" width="10.7109375" style="5" customWidth="1"/>
    <col min="15654" max="15656" width="6.85546875" style="5" customWidth="1"/>
    <col min="15657" max="15657" width="10.85546875" style="5" customWidth="1"/>
    <col min="15658" max="15658" width="5.85546875" style="5" customWidth="1"/>
    <col min="15659" max="15660" width="6.85546875" style="5" customWidth="1"/>
    <col min="15661" max="15661" width="10.140625" style="5" customWidth="1"/>
    <col min="15662" max="15662" width="6" style="5" customWidth="1"/>
    <col min="15663" max="15664" width="6.85546875" style="5" customWidth="1"/>
    <col min="15665" max="15665" width="10.42578125" style="5" customWidth="1"/>
    <col min="15666" max="15667" width="6.85546875" style="5" customWidth="1"/>
    <col min="15668" max="15668" width="18.7109375" style="5" customWidth="1"/>
    <col min="15669" max="15678" width="5.7109375" style="5" customWidth="1"/>
    <col min="15679" max="15872" width="9.140625" style="5"/>
    <col min="15873" max="15873" width="13" style="5" customWidth="1"/>
    <col min="15874" max="15874" width="27" style="5" customWidth="1"/>
    <col min="15875" max="15875" width="15.85546875" style="5" customWidth="1"/>
    <col min="15876" max="15876" width="6.85546875" style="5" customWidth="1"/>
    <col min="15877" max="15877" width="10.7109375" style="5" customWidth="1"/>
    <col min="15878" max="15880" width="6.85546875" style="5" customWidth="1"/>
    <col min="15881" max="15881" width="10.5703125" style="5" customWidth="1"/>
    <col min="15882" max="15884" width="6.85546875" style="5" customWidth="1"/>
    <col min="15885" max="15885" width="10.42578125" style="5" customWidth="1"/>
    <col min="15886" max="15888" width="6.85546875" style="5" customWidth="1"/>
    <col min="15889" max="15889" width="11.42578125" style="5" customWidth="1"/>
    <col min="15890" max="15892" width="6.85546875" style="5" customWidth="1"/>
    <col min="15893" max="15893" width="10.85546875" style="5" customWidth="1"/>
    <col min="15894" max="15896" width="6.85546875" style="5" customWidth="1"/>
    <col min="15897" max="15897" width="10.85546875" style="5" customWidth="1"/>
    <col min="15898" max="15900" width="6.85546875" style="5" customWidth="1"/>
    <col min="15901" max="15901" width="11.42578125" style="5" customWidth="1"/>
    <col min="15902" max="15904" width="6.85546875" style="5" customWidth="1"/>
    <col min="15905" max="15905" width="10.42578125" style="5" customWidth="1"/>
    <col min="15906" max="15908" width="6.85546875" style="5" customWidth="1"/>
    <col min="15909" max="15909" width="10.7109375" style="5" customWidth="1"/>
    <col min="15910" max="15912" width="6.85546875" style="5" customWidth="1"/>
    <col min="15913" max="15913" width="10.85546875" style="5" customWidth="1"/>
    <col min="15914" max="15914" width="5.85546875" style="5" customWidth="1"/>
    <col min="15915" max="15916" width="6.85546875" style="5" customWidth="1"/>
    <col min="15917" max="15917" width="10.140625" style="5" customWidth="1"/>
    <col min="15918" max="15918" width="6" style="5" customWidth="1"/>
    <col min="15919" max="15920" width="6.85546875" style="5" customWidth="1"/>
    <col min="15921" max="15921" width="10.42578125" style="5" customWidth="1"/>
    <col min="15922" max="15923" width="6.85546875" style="5" customWidth="1"/>
    <col min="15924" max="15924" width="18.7109375" style="5" customWidth="1"/>
    <col min="15925" max="15934" width="5.7109375" style="5" customWidth="1"/>
    <col min="15935" max="16128" width="9.140625" style="5"/>
    <col min="16129" max="16129" width="13" style="5" customWidth="1"/>
    <col min="16130" max="16130" width="27" style="5" customWidth="1"/>
    <col min="16131" max="16131" width="15.85546875" style="5" customWidth="1"/>
    <col min="16132" max="16132" width="6.85546875" style="5" customWidth="1"/>
    <col min="16133" max="16133" width="10.7109375" style="5" customWidth="1"/>
    <col min="16134" max="16136" width="6.85546875" style="5" customWidth="1"/>
    <col min="16137" max="16137" width="10.5703125" style="5" customWidth="1"/>
    <col min="16138" max="16140" width="6.85546875" style="5" customWidth="1"/>
    <col min="16141" max="16141" width="10.42578125" style="5" customWidth="1"/>
    <col min="16142" max="16144" width="6.85546875" style="5" customWidth="1"/>
    <col min="16145" max="16145" width="11.42578125" style="5" customWidth="1"/>
    <col min="16146" max="16148" width="6.85546875" style="5" customWidth="1"/>
    <col min="16149" max="16149" width="10.85546875" style="5" customWidth="1"/>
    <col min="16150" max="16152" width="6.85546875" style="5" customWidth="1"/>
    <col min="16153" max="16153" width="10.85546875" style="5" customWidth="1"/>
    <col min="16154" max="16156" width="6.85546875" style="5" customWidth="1"/>
    <col min="16157" max="16157" width="11.42578125" style="5" customWidth="1"/>
    <col min="16158" max="16160" width="6.85546875" style="5" customWidth="1"/>
    <col min="16161" max="16161" width="10.42578125" style="5" customWidth="1"/>
    <col min="16162" max="16164" width="6.85546875" style="5" customWidth="1"/>
    <col min="16165" max="16165" width="10.7109375" style="5" customWidth="1"/>
    <col min="16166" max="16168" width="6.85546875" style="5" customWidth="1"/>
    <col min="16169" max="16169" width="10.85546875" style="5" customWidth="1"/>
    <col min="16170" max="16170" width="5.85546875" style="5" customWidth="1"/>
    <col min="16171" max="16172" width="6.85546875" style="5" customWidth="1"/>
    <col min="16173" max="16173" width="10.140625" style="5" customWidth="1"/>
    <col min="16174" max="16174" width="6" style="5" customWidth="1"/>
    <col min="16175" max="16176" width="6.85546875" style="5" customWidth="1"/>
    <col min="16177" max="16177" width="10.42578125" style="5" customWidth="1"/>
    <col min="16178" max="16179" width="6.85546875" style="5" customWidth="1"/>
    <col min="16180" max="16180" width="18.7109375" style="5" customWidth="1"/>
    <col min="16181" max="16190" width="5.7109375" style="5" customWidth="1"/>
    <col min="16191" max="16384" width="9.140625" style="5"/>
  </cols>
  <sheetData>
    <row r="1" spans="1:53" ht="18.75">
      <c r="T1" s="1"/>
      <c r="U1" s="1"/>
      <c r="V1" s="1"/>
      <c r="W1" s="1"/>
      <c r="X1" s="1"/>
      <c r="AA1" s="1"/>
      <c r="AZ1" s="4" t="s">
        <v>255</v>
      </c>
    </row>
    <row r="2" spans="1:53" ht="18.75">
      <c r="T2" s="1"/>
      <c r="U2" s="1"/>
      <c r="V2" s="1"/>
      <c r="W2" s="1"/>
      <c r="X2" s="1"/>
      <c r="AA2" s="1"/>
      <c r="AZ2" s="6" t="s">
        <v>1</v>
      </c>
    </row>
    <row r="3" spans="1:53" ht="18.75">
      <c r="T3" s="1"/>
      <c r="U3" s="1"/>
      <c r="V3" s="1"/>
      <c r="W3" s="1"/>
      <c r="X3" s="1"/>
      <c r="AA3" s="1"/>
      <c r="AZ3" s="6"/>
    </row>
    <row r="4" spans="1:53">
      <c r="A4" s="382" t="s">
        <v>256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</row>
    <row r="5" spans="1:53">
      <c r="A5" s="383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</row>
    <row r="6" spans="1:53" ht="18.75">
      <c r="A6" s="378" t="s">
        <v>140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>
      <c r="A7" s="354" t="s">
        <v>4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53">
      <c r="A8" s="473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53" ht="28.9" customHeight="1">
      <c r="A9" s="473" t="s">
        <v>1161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</row>
    <row r="10" spans="1:53" ht="48.75" customHeight="1">
      <c r="A10" s="383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</row>
    <row r="11" spans="1:53" ht="45" customHeight="1">
      <c r="A11" s="477" t="s">
        <v>1144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7"/>
      <c r="AM11" s="477"/>
      <c r="AN11" s="477"/>
      <c r="AO11" s="477"/>
      <c r="AP11" s="477"/>
      <c r="AQ11" s="477"/>
      <c r="AR11" s="477"/>
      <c r="AS11" s="477"/>
      <c r="AT11" s="477"/>
      <c r="AU11" s="477"/>
      <c r="AV11" s="477"/>
      <c r="AW11" s="477"/>
      <c r="AX11" s="477"/>
      <c r="AY11" s="477"/>
      <c r="AZ11" s="477"/>
    </row>
    <row r="12" spans="1:53" ht="60.75" customHeight="1">
      <c r="A12" s="473" t="s">
        <v>1154</v>
      </c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8"/>
      <c r="AK12" s="478"/>
      <c r="AL12" s="478"/>
      <c r="AM12" s="478"/>
      <c r="AN12" s="478"/>
      <c r="AO12" s="478"/>
      <c r="AP12" s="478"/>
      <c r="AQ12" s="478"/>
      <c r="AR12" s="478"/>
      <c r="AS12" s="478"/>
      <c r="AT12" s="478"/>
      <c r="AU12" s="478"/>
      <c r="AV12" s="478"/>
      <c r="AW12" s="478"/>
      <c r="AX12" s="478"/>
      <c r="AY12" s="478"/>
      <c r="AZ12" s="478"/>
    </row>
    <row r="13" spans="1:53">
      <c r="A13" s="404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</row>
    <row r="14" spans="1:53" ht="35.25" customHeight="1" outlineLevel="1">
      <c r="A14" s="390" t="s">
        <v>5</v>
      </c>
      <c r="B14" s="390" t="s">
        <v>6</v>
      </c>
      <c r="C14" s="390" t="s">
        <v>7</v>
      </c>
      <c r="D14" s="355" t="s">
        <v>257</v>
      </c>
      <c r="E14" s="355"/>
      <c r="F14" s="355"/>
      <c r="G14" s="355"/>
      <c r="H14" s="355"/>
      <c r="I14" s="355"/>
      <c r="J14" s="355"/>
      <c r="K14" s="355"/>
      <c r="L14" s="369" t="s">
        <v>258</v>
      </c>
      <c r="M14" s="479"/>
      <c r="N14" s="479"/>
      <c r="O14" s="479"/>
      <c r="P14" s="479"/>
      <c r="Q14" s="479"/>
      <c r="R14" s="479"/>
      <c r="S14" s="479"/>
      <c r="T14" s="406" t="s">
        <v>259</v>
      </c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8"/>
      <c r="AJ14" s="406" t="s">
        <v>259</v>
      </c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8"/>
      <c r="AZ14" s="380" t="s">
        <v>17</v>
      </c>
    </row>
    <row r="15" spans="1:53" outlineLevel="1">
      <c r="A15" s="390"/>
      <c r="B15" s="390"/>
      <c r="C15" s="390"/>
      <c r="D15" s="355"/>
      <c r="E15" s="355"/>
      <c r="F15" s="355"/>
      <c r="G15" s="355"/>
      <c r="H15" s="355"/>
      <c r="I15" s="355"/>
      <c r="J15" s="355"/>
      <c r="K15" s="355"/>
      <c r="L15" s="371"/>
      <c r="M15" s="372"/>
      <c r="N15" s="372"/>
      <c r="O15" s="372"/>
      <c r="P15" s="372"/>
      <c r="Q15" s="372"/>
      <c r="R15" s="372"/>
      <c r="S15" s="372"/>
      <c r="T15" s="399" t="s">
        <v>260</v>
      </c>
      <c r="U15" s="399"/>
      <c r="V15" s="399"/>
      <c r="W15" s="399"/>
      <c r="X15" s="399"/>
      <c r="Y15" s="399"/>
      <c r="Z15" s="399"/>
      <c r="AA15" s="399"/>
      <c r="AB15" s="399" t="s">
        <v>261</v>
      </c>
      <c r="AC15" s="399"/>
      <c r="AD15" s="399"/>
      <c r="AE15" s="399"/>
      <c r="AF15" s="399"/>
      <c r="AG15" s="399"/>
      <c r="AH15" s="399"/>
      <c r="AI15" s="399"/>
      <c r="AJ15" s="399" t="s">
        <v>146</v>
      </c>
      <c r="AK15" s="399"/>
      <c r="AL15" s="399"/>
      <c r="AM15" s="399"/>
      <c r="AN15" s="399"/>
      <c r="AO15" s="399"/>
      <c r="AP15" s="399"/>
      <c r="AQ15" s="399"/>
      <c r="AR15" s="349" t="s">
        <v>262</v>
      </c>
      <c r="AS15" s="350"/>
      <c r="AT15" s="350"/>
      <c r="AU15" s="350"/>
      <c r="AV15" s="350"/>
      <c r="AW15" s="350"/>
      <c r="AX15" s="350"/>
      <c r="AY15" s="351"/>
      <c r="AZ15" s="380"/>
    </row>
    <row r="16" spans="1:53" outlineLevel="1">
      <c r="A16" s="390"/>
      <c r="B16" s="390"/>
      <c r="C16" s="390"/>
      <c r="D16" s="399" t="s">
        <v>18</v>
      </c>
      <c r="E16" s="399"/>
      <c r="F16" s="399"/>
      <c r="G16" s="399"/>
      <c r="H16" s="390" t="s">
        <v>263</v>
      </c>
      <c r="I16" s="390"/>
      <c r="J16" s="390"/>
      <c r="K16" s="390"/>
      <c r="L16" s="399" t="s">
        <v>18</v>
      </c>
      <c r="M16" s="399"/>
      <c r="N16" s="399"/>
      <c r="O16" s="399"/>
      <c r="P16" s="390" t="s">
        <v>263</v>
      </c>
      <c r="Q16" s="390"/>
      <c r="R16" s="390"/>
      <c r="S16" s="390"/>
      <c r="T16" s="399" t="s">
        <v>18</v>
      </c>
      <c r="U16" s="399"/>
      <c r="V16" s="399"/>
      <c r="W16" s="399"/>
      <c r="X16" s="390" t="s">
        <v>263</v>
      </c>
      <c r="Y16" s="390"/>
      <c r="Z16" s="390"/>
      <c r="AA16" s="390"/>
      <c r="AB16" s="399" t="s">
        <v>18</v>
      </c>
      <c r="AC16" s="399"/>
      <c r="AD16" s="399"/>
      <c r="AE16" s="399"/>
      <c r="AF16" s="390" t="s">
        <v>263</v>
      </c>
      <c r="AG16" s="390"/>
      <c r="AH16" s="390"/>
      <c r="AI16" s="390"/>
      <c r="AJ16" s="399" t="s">
        <v>18</v>
      </c>
      <c r="AK16" s="399"/>
      <c r="AL16" s="399"/>
      <c r="AM16" s="399"/>
      <c r="AN16" s="390" t="s">
        <v>263</v>
      </c>
      <c r="AO16" s="390"/>
      <c r="AP16" s="390"/>
      <c r="AQ16" s="390"/>
      <c r="AR16" s="399" t="s">
        <v>18</v>
      </c>
      <c r="AS16" s="399"/>
      <c r="AT16" s="399"/>
      <c r="AU16" s="399"/>
      <c r="AV16" s="390" t="s">
        <v>263</v>
      </c>
      <c r="AW16" s="390"/>
      <c r="AX16" s="390"/>
      <c r="AY16" s="390"/>
      <c r="AZ16" s="380"/>
    </row>
    <row r="17" spans="1:52" ht="23.25" outlineLevel="1">
      <c r="A17" s="390"/>
      <c r="B17" s="390"/>
      <c r="C17" s="390"/>
      <c r="D17" s="46" t="s">
        <v>152</v>
      </c>
      <c r="E17" s="46" t="s">
        <v>153</v>
      </c>
      <c r="F17" s="46" t="s">
        <v>154</v>
      </c>
      <c r="G17" s="46" t="s">
        <v>155</v>
      </c>
      <c r="H17" s="46" t="s">
        <v>152</v>
      </c>
      <c r="I17" s="46" t="s">
        <v>153</v>
      </c>
      <c r="J17" s="46" t="s">
        <v>154</v>
      </c>
      <c r="K17" s="46" t="s">
        <v>155</v>
      </c>
      <c r="L17" s="46" t="s">
        <v>152</v>
      </c>
      <c r="M17" s="46" t="s">
        <v>153</v>
      </c>
      <c r="N17" s="46" t="s">
        <v>154</v>
      </c>
      <c r="O17" s="46" t="s">
        <v>155</v>
      </c>
      <c r="P17" s="46" t="s">
        <v>152</v>
      </c>
      <c r="Q17" s="46" t="s">
        <v>153</v>
      </c>
      <c r="R17" s="46" t="s">
        <v>154</v>
      </c>
      <c r="S17" s="46" t="s">
        <v>155</v>
      </c>
      <c r="T17" s="46" t="s">
        <v>152</v>
      </c>
      <c r="U17" s="46" t="s">
        <v>153</v>
      </c>
      <c r="V17" s="46" t="s">
        <v>154</v>
      </c>
      <c r="W17" s="46" t="s">
        <v>155</v>
      </c>
      <c r="X17" s="46" t="s">
        <v>152</v>
      </c>
      <c r="Y17" s="46" t="s">
        <v>153</v>
      </c>
      <c r="Z17" s="46" t="s">
        <v>154</v>
      </c>
      <c r="AA17" s="46" t="s">
        <v>155</v>
      </c>
      <c r="AB17" s="46" t="s">
        <v>152</v>
      </c>
      <c r="AC17" s="46" t="s">
        <v>153</v>
      </c>
      <c r="AD17" s="46" t="s">
        <v>154</v>
      </c>
      <c r="AE17" s="46" t="s">
        <v>155</v>
      </c>
      <c r="AF17" s="46" t="s">
        <v>152</v>
      </c>
      <c r="AG17" s="46" t="s">
        <v>153</v>
      </c>
      <c r="AH17" s="46" t="s">
        <v>154</v>
      </c>
      <c r="AI17" s="46" t="s">
        <v>155</v>
      </c>
      <c r="AJ17" s="46" t="s">
        <v>152</v>
      </c>
      <c r="AK17" s="46" t="s">
        <v>153</v>
      </c>
      <c r="AL17" s="46" t="s">
        <v>154</v>
      </c>
      <c r="AM17" s="46" t="s">
        <v>155</v>
      </c>
      <c r="AN17" s="46" t="s">
        <v>152</v>
      </c>
      <c r="AO17" s="46" t="s">
        <v>153</v>
      </c>
      <c r="AP17" s="46" t="s">
        <v>154</v>
      </c>
      <c r="AQ17" s="46" t="s">
        <v>155</v>
      </c>
      <c r="AR17" s="46" t="s">
        <v>152</v>
      </c>
      <c r="AS17" s="46" t="s">
        <v>153</v>
      </c>
      <c r="AT17" s="46" t="s">
        <v>154</v>
      </c>
      <c r="AU17" s="46" t="s">
        <v>155</v>
      </c>
      <c r="AV17" s="46" t="s">
        <v>152</v>
      </c>
      <c r="AW17" s="46" t="s">
        <v>153</v>
      </c>
      <c r="AX17" s="46" t="s">
        <v>154</v>
      </c>
      <c r="AY17" s="46" t="s">
        <v>155</v>
      </c>
      <c r="AZ17" s="380"/>
    </row>
    <row r="18" spans="1:52" outlineLevel="1">
      <c r="A18" s="333">
        <v>1</v>
      </c>
      <c r="B18" s="333">
        <v>2</v>
      </c>
      <c r="C18" s="333">
        <v>3</v>
      </c>
      <c r="D18" s="65" t="s">
        <v>226</v>
      </c>
      <c r="E18" s="65" t="s">
        <v>227</v>
      </c>
      <c r="F18" s="65" t="s">
        <v>228</v>
      </c>
      <c r="G18" s="65" t="s">
        <v>229</v>
      </c>
      <c r="H18" s="65" t="s">
        <v>232</v>
      </c>
      <c r="I18" s="65" t="s">
        <v>233</v>
      </c>
      <c r="J18" s="65" t="s">
        <v>234</v>
      </c>
      <c r="K18" s="65" t="s">
        <v>235</v>
      </c>
      <c r="L18" s="65" t="s">
        <v>264</v>
      </c>
      <c r="M18" s="65" t="s">
        <v>265</v>
      </c>
      <c r="N18" s="65" t="s">
        <v>266</v>
      </c>
      <c r="O18" s="65" t="s">
        <v>267</v>
      </c>
      <c r="P18" s="65" t="s">
        <v>268</v>
      </c>
      <c r="Q18" s="65" t="s">
        <v>269</v>
      </c>
      <c r="R18" s="65" t="s">
        <v>270</v>
      </c>
      <c r="S18" s="65" t="s">
        <v>271</v>
      </c>
      <c r="T18" s="65" t="s">
        <v>157</v>
      </c>
      <c r="U18" s="65" t="s">
        <v>158</v>
      </c>
      <c r="V18" s="65" t="s">
        <v>159</v>
      </c>
      <c r="W18" s="65" t="s">
        <v>160</v>
      </c>
      <c r="X18" s="65" t="s">
        <v>163</v>
      </c>
      <c r="Y18" s="65" t="s">
        <v>164</v>
      </c>
      <c r="Z18" s="65" t="s">
        <v>165</v>
      </c>
      <c r="AA18" s="65" t="s">
        <v>166</v>
      </c>
      <c r="AB18" s="65" t="s">
        <v>272</v>
      </c>
      <c r="AC18" s="65" t="s">
        <v>273</v>
      </c>
      <c r="AD18" s="65" t="s">
        <v>274</v>
      </c>
      <c r="AE18" s="65" t="s">
        <v>275</v>
      </c>
      <c r="AF18" s="65" t="s">
        <v>276</v>
      </c>
      <c r="AG18" s="65" t="s">
        <v>277</v>
      </c>
      <c r="AH18" s="65" t="s">
        <v>278</v>
      </c>
      <c r="AI18" s="65" t="s">
        <v>279</v>
      </c>
      <c r="AJ18" s="65" t="s">
        <v>280</v>
      </c>
      <c r="AK18" s="65" t="s">
        <v>281</v>
      </c>
      <c r="AL18" s="65" t="s">
        <v>282</v>
      </c>
      <c r="AM18" s="65" t="s">
        <v>283</v>
      </c>
      <c r="AN18" s="65" t="s">
        <v>284</v>
      </c>
      <c r="AO18" s="65" t="s">
        <v>285</v>
      </c>
      <c r="AP18" s="65" t="s">
        <v>286</v>
      </c>
      <c r="AQ18" s="65" t="s">
        <v>287</v>
      </c>
      <c r="AR18" s="65" t="s">
        <v>169</v>
      </c>
      <c r="AS18" s="65" t="s">
        <v>170</v>
      </c>
      <c r="AT18" s="65" t="s">
        <v>171</v>
      </c>
      <c r="AU18" s="65" t="s">
        <v>172</v>
      </c>
      <c r="AV18" s="65" t="s">
        <v>175</v>
      </c>
      <c r="AW18" s="65" t="s">
        <v>176</v>
      </c>
      <c r="AX18" s="65" t="s">
        <v>177</v>
      </c>
      <c r="AY18" s="65" t="s">
        <v>178</v>
      </c>
      <c r="AZ18" s="333">
        <v>8</v>
      </c>
    </row>
    <row r="19" spans="1:52" ht="63" outlineLevel="1">
      <c r="A19" s="16" t="s">
        <v>68</v>
      </c>
      <c r="B19" s="66" t="s">
        <v>69</v>
      </c>
      <c r="C19" s="67" t="s">
        <v>70</v>
      </c>
      <c r="D19" s="68" t="s">
        <v>71</v>
      </c>
      <c r="E19" s="68" t="s">
        <v>71</v>
      </c>
      <c r="F19" s="68" t="s">
        <v>71</v>
      </c>
      <c r="G19" s="68" t="s">
        <v>71</v>
      </c>
      <c r="H19" s="68" t="s">
        <v>71</v>
      </c>
      <c r="I19" s="68" t="s">
        <v>71</v>
      </c>
      <c r="J19" s="68" t="s">
        <v>71</v>
      </c>
      <c r="K19" s="68" t="s">
        <v>71</v>
      </c>
      <c r="L19" s="68" t="s">
        <v>71</v>
      </c>
      <c r="M19" s="68" t="s">
        <v>71</v>
      </c>
      <c r="N19" s="68" t="s">
        <v>71</v>
      </c>
      <c r="O19" s="68" t="s">
        <v>71</v>
      </c>
      <c r="P19" s="68" t="s">
        <v>71</v>
      </c>
      <c r="Q19" s="68" t="s">
        <v>71</v>
      </c>
      <c r="R19" s="68" t="s">
        <v>71</v>
      </c>
      <c r="S19" s="68" t="s">
        <v>71</v>
      </c>
      <c r="T19" s="68" t="s">
        <v>71</v>
      </c>
      <c r="U19" s="68" t="s">
        <v>71</v>
      </c>
      <c r="V19" s="68" t="s">
        <v>71</v>
      </c>
      <c r="W19" s="69" t="s">
        <v>71</v>
      </c>
      <c r="X19" s="68" t="s">
        <v>71</v>
      </c>
      <c r="Y19" s="68" t="s">
        <v>71</v>
      </c>
      <c r="Z19" s="68" t="s">
        <v>71</v>
      </c>
      <c r="AA19" s="68" t="s">
        <v>71</v>
      </c>
      <c r="AB19" s="68" t="s">
        <v>71</v>
      </c>
      <c r="AC19" s="68" t="s">
        <v>71</v>
      </c>
      <c r="AD19" s="68" t="s">
        <v>71</v>
      </c>
      <c r="AE19" s="69" t="s">
        <v>71</v>
      </c>
      <c r="AF19" s="68" t="s">
        <v>71</v>
      </c>
      <c r="AG19" s="68" t="s">
        <v>71</v>
      </c>
      <c r="AH19" s="68" t="s">
        <v>71</v>
      </c>
      <c r="AI19" s="68" t="s">
        <v>71</v>
      </c>
      <c r="AJ19" s="68" t="s">
        <v>71</v>
      </c>
      <c r="AK19" s="68" t="s">
        <v>71</v>
      </c>
      <c r="AL19" s="68" t="s">
        <v>71</v>
      </c>
      <c r="AM19" s="68" t="s">
        <v>71</v>
      </c>
      <c r="AN19" s="68" t="s">
        <v>71</v>
      </c>
      <c r="AO19" s="68" t="s">
        <v>71</v>
      </c>
      <c r="AP19" s="68" t="s">
        <v>71</v>
      </c>
      <c r="AQ19" s="68" t="s">
        <v>71</v>
      </c>
      <c r="AR19" s="68" t="s">
        <v>71</v>
      </c>
      <c r="AS19" s="68" t="s">
        <v>71</v>
      </c>
      <c r="AT19" s="68" t="s">
        <v>71</v>
      </c>
      <c r="AU19" s="68" t="s">
        <v>71</v>
      </c>
      <c r="AV19" s="68" t="s">
        <v>71</v>
      </c>
      <c r="AW19" s="68" t="s">
        <v>71</v>
      </c>
      <c r="AX19" s="68" t="s">
        <v>71</v>
      </c>
      <c r="AY19" s="68" t="s">
        <v>71</v>
      </c>
      <c r="AZ19" s="70"/>
    </row>
    <row r="20" spans="1:52" ht="31.5" outlineLevel="1">
      <c r="A20" s="67" t="s">
        <v>72</v>
      </c>
      <c r="B20" s="71" t="s">
        <v>73</v>
      </c>
      <c r="C20" s="67" t="s">
        <v>70</v>
      </c>
      <c r="D20" s="68" t="s">
        <v>71</v>
      </c>
      <c r="E20" s="68" t="s">
        <v>71</v>
      </c>
      <c r="F20" s="68" t="s">
        <v>71</v>
      </c>
      <c r="G20" s="68" t="s">
        <v>71</v>
      </c>
      <c r="H20" s="68" t="s">
        <v>71</v>
      </c>
      <c r="I20" s="68" t="s">
        <v>71</v>
      </c>
      <c r="J20" s="68" t="s">
        <v>71</v>
      </c>
      <c r="K20" s="68" t="s">
        <v>71</v>
      </c>
      <c r="L20" s="68" t="s">
        <v>71</v>
      </c>
      <c r="M20" s="68" t="s">
        <v>71</v>
      </c>
      <c r="N20" s="68" t="s">
        <v>71</v>
      </c>
      <c r="O20" s="68" t="s">
        <v>71</v>
      </c>
      <c r="P20" s="68" t="s">
        <v>71</v>
      </c>
      <c r="Q20" s="68" t="s">
        <v>71</v>
      </c>
      <c r="R20" s="68" t="s">
        <v>71</v>
      </c>
      <c r="S20" s="68" t="s">
        <v>71</v>
      </c>
      <c r="T20" s="68" t="s">
        <v>71</v>
      </c>
      <c r="U20" s="68" t="s">
        <v>71</v>
      </c>
      <c r="V20" s="68" t="s">
        <v>71</v>
      </c>
      <c r="W20" s="69" t="s">
        <v>71</v>
      </c>
      <c r="X20" s="68" t="s">
        <v>71</v>
      </c>
      <c r="Y20" s="68" t="s">
        <v>71</v>
      </c>
      <c r="Z20" s="68" t="s">
        <v>71</v>
      </c>
      <c r="AA20" s="68" t="s">
        <v>71</v>
      </c>
      <c r="AB20" s="68" t="s">
        <v>71</v>
      </c>
      <c r="AC20" s="68" t="s">
        <v>71</v>
      </c>
      <c r="AD20" s="68" t="s">
        <v>71</v>
      </c>
      <c r="AE20" s="69" t="s">
        <v>71</v>
      </c>
      <c r="AF20" s="68" t="s">
        <v>71</v>
      </c>
      <c r="AG20" s="68" t="s">
        <v>71</v>
      </c>
      <c r="AH20" s="68" t="s">
        <v>71</v>
      </c>
      <c r="AI20" s="68" t="s">
        <v>71</v>
      </c>
      <c r="AJ20" s="68" t="s">
        <v>71</v>
      </c>
      <c r="AK20" s="68" t="s">
        <v>71</v>
      </c>
      <c r="AL20" s="68" t="s">
        <v>71</v>
      </c>
      <c r="AM20" s="68" t="s">
        <v>71</v>
      </c>
      <c r="AN20" s="68" t="s">
        <v>71</v>
      </c>
      <c r="AO20" s="68" t="s">
        <v>71</v>
      </c>
      <c r="AP20" s="68" t="s">
        <v>71</v>
      </c>
      <c r="AQ20" s="68" t="s">
        <v>71</v>
      </c>
      <c r="AR20" s="68" t="s">
        <v>71</v>
      </c>
      <c r="AS20" s="68" t="s">
        <v>71</v>
      </c>
      <c r="AT20" s="68" t="s">
        <v>71</v>
      </c>
      <c r="AU20" s="68" t="s">
        <v>71</v>
      </c>
      <c r="AV20" s="68" t="s">
        <v>71</v>
      </c>
      <c r="AW20" s="68" t="s">
        <v>71</v>
      </c>
      <c r="AX20" s="68" t="s">
        <v>71</v>
      </c>
      <c r="AY20" s="68" t="s">
        <v>71</v>
      </c>
      <c r="AZ20" s="70"/>
    </row>
    <row r="21" spans="1:52" ht="78.75" outlineLevel="1">
      <c r="A21" s="67" t="s">
        <v>74</v>
      </c>
      <c r="B21" s="71" t="s">
        <v>75</v>
      </c>
      <c r="C21" s="67" t="s">
        <v>70</v>
      </c>
      <c r="D21" s="68" t="s">
        <v>71</v>
      </c>
      <c r="E21" s="68" t="s">
        <v>71</v>
      </c>
      <c r="F21" s="68" t="s">
        <v>71</v>
      </c>
      <c r="G21" s="68" t="s">
        <v>71</v>
      </c>
      <c r="H21" s="68" t="s">
        <v>71</v>
      </c>
      <c r="I21" s="68" t="s">
        <v>71</v>
      </c>
      <c r="J21" s="68" t="s">
        <v>71</v>
      </c>
      <c r="K21" s="68" t="s">
        <v>71</v>
      </c>
      <c r="L21" s="68" t="s">
        <v>71</v>
      </c>
      <c r="M21" s="68" t="s">
        <v>71</v>
      </c>
      <c r="N21" s="68" t="s">
        <v>71</v>
      </c>
      <c r="O21" s="68" t="s">
        <v>71</v>
      </c>
      <c r="P21" s="68" t="s">
        <v>71</v>
      </c>
      <c r="Q21" s="68" t="s">
        <v>71</v>
      </c>
      <c r="R21" s="68" t="s">
        <v>71</v>
      </c>
      <c r="S21" s="68" t="s">
        <v>71</v>
      </c>
      <c r="T21" s="68" t="s">
        <v>71</v>
      </c>
      <c r="U21" s="68" t="s">
        <v>71</v>
      </c>
      <c r="V21" s="68" t="s">
        <v>71</v>
      </c>
      <c r="W21" s="69" t="s">
        <v>71</v>
      </c>
      <c r="X21" s="68" t="s">
        <v>71</v>
      </c>
      <c r="Y21" s="68" t="s">
        <v>71</v>
      </c>
      <c r="Z21" s="68" t="s">
        <v>71</v>
      </c>
      <c r="AA21" s="68" t="s">
        <v>71</v>
      </c>
      <c r="AB21" s="68" t="s">
        <v>71</v>
      </c>
      <c r="AC21" s="68" t="s">
        <v>71</v>
      </c>
      <c r="AD21" s="68" t="s">
        <v>71</v>
      </c>
      <c r="AE21" s="69" t="s">
        <v>71</v>
      </c>
      <c r="AF21" s="68" t="s">
        <v>71</v>
      </c>
      <c r="AG21" s="68" t="s">
        <v>71</v>
      </c>
      <c r="AH21" s="68" t="s">
        <v>71</v>
      </c>
      <c r="AI21" s="68" t="s">
        <v>71</v>
      </c>
      <c r="AJ21" s="68" t="s">
        <v>71</v>
      </c>
      <c r="AK21" s="68" t="s">
        <v>71</v>
      </c>
      <c r="AL21" s="68" t="s">
        <v>71</v>
      </c>
      <c r="AM21" s="68" t="s">
        <v>71</v>
      </c>
      <c r="AN21" s="68" t="s">
        <v>71</v>
      </c>
      <c r="AO21" s="68" t="s">
        <v>71</v>
      </c>
      <c r="AP21" s="68" t="s">
        <v>71</v>
      </c>
      <c r="AQ21" s="68" t="s">
        <v>71</v>
      </c>
      <c r="AR21" s="68" t="s">
        <v>71</v>
      </c>
      <c r="AS21" s="68" t="s">
        <v>71</v>
      </c>
      <c r="AT21" s="68" t="s">
        <v>71</v>
      </c>
      <c r="AU21" s="68" t="s">
        <v>71</v>
      </c>
      <c r="AV21" s="68" t="s">
        <v>71</v>
      </c>
      <c r="AW21" s="68" t="s">
        <v>71</v>
      </c>
      <c r="AX21" s="68" t="s">
        <v>71</v>
      </c>
      <c r="AY21" s="68" t="s">
        <v>71</v>
      </c>
      <c r="AZ21" s="70"/>
    </row>
    <row r="22" spans="1:52" ht="63" outlineLevel="1">
      <c r="A22" s="67" t="s">
        <v>76</v>
      </c>
      <c r="B22" s="71" t="s">
        <v>77</v>
      </c>
      <c r="C22" s="67" t="s">
        <v>70</v>
      </c>
      <c r="D22" s="68" t="s">
        <v>71</v>
      </c>
      <c r="E22" s="68" t="s">
        <v>71</v>
      </c>
      <c r="F22" s="68" t="s">
        <v>71</v>
      </c>
      <c r="G22" s="68" t="s">
        <v>71</v>
      </c>
      <c r="H22" s="68" t="s">
        <v>71</v>
      </c>
      <c r="I22" s="68" t="s">
        <v>71</v>
      </c>
      <c r="J22" s="68" t="s">
        <v>71</v>
      </c>
      <c r="K22" s="68" t="s">
        <v>71</v>
      </c>
      <c r="L22" s="68" t="s">
        <v>71</v>
      </c>
      <c r="M22" s="68" t="s">
        <v>71</v>
      </c>
      <c r="N22" s="68" t="s">
        <v>71</v>
      </c>
      <c r="O22" s="68" t="s">
        <v>71</v>
      </c>
      <c r="P22" s="68" t="s">
        <v>71</v>
      </c>
      <c r="Q22" s="68" t="s">
        <v>71</v>
      </c>
      <c r="R22" s="68" t="s">
        <v>71</v>
      </c>
      <c r="S22" s="68" t="s">
        <v>71</v>
      </c>
      <c r="T22" s="68" t="s">
        <v>71</v>
      </c>
      <c r="U22" s="68" t="s">
        <v>71</v>
      </c>
      <c r="V22" s="68" t="s">
        <v>71</v>
      </c>
      <c r="W22" s="69" t="s">
        <v>71</v>
      </c>
      <c r="X22" s="68" t="s">
        <v>71</v>
      </c>
      <c r="Y22" s="68" t="s">
        <v>71</v>
      </c>
      <c r="Z22" s="68" t="s">
        <v>71</v>
      </c>
      <c r="AA22" s="68" t="s">
        <v>71</v>
      </c>
      <c r="AB22" s="68" t="s">
        <v>71</v>
      </c>
      <c r="AC22" s="68" t="s">
        <v>71</v>
      </c>
      <c r="AD22" s="68" t="s">
        <v>71</v>
      </c>
      <c r="AE22" s="69" t="s">
        <v>71</v>
      </c>
      <c r="AF22" s="68" t="s">
        <v>71</v>
      </c>
      <c r="AG22" s="68" t="s">
        <v>71</v>
      </c>
      <c r="AH22" s="68" t="s">
        <v>71</v>
      </c>
      <c r="AI22" s="68" t="s">
        <v>71</v>
      </c>
      <c r="AJ22" s="68" t="s">
        <v>71</v>
      </c>
      <c r="AK22" s="68" t="s">
        <v>71</v>
      </c>
      <c r="AL22" s="68" t="s">
        <v>71</v>
      </c>
      <c r="AM22" s="68" t="s">
        <v>71</v>
      </c>
      <c r="AN22" s="68" t="s">
        <v>71</v>
      </c>
      <c r="AO22" s="68" t="s">
        <v>71</v>
      </c>
      <c r="AP22" s="68" t="s">
        <v>71</v>
      </c>
      <c r="AQ22" s="68" t="s">
        <v>71</v>
      </c>
      <c r="AR22" s="68" t="s">
        <v>71</v>
      </c>
      <c r="AS22" s="68" t="s">
        <v>71</v>
      </c>
      <c r="AT22" s="68" t="s">
        <v>71</v>
      </c>
      <c r="AU22" s="68" t="s">
        <v>71</v>
      </c>
      <c r="AV22" s="68" t="s">
        <v>71</v>
      </c>
      <c r="AW22" s="68" t="s">
        <v>71</v>
      </c>
      <c r="AX22" s="68" t="s">
        <v>71</v>
      </c>
      <c r="AY22" s="68" t="s">
        <v>71</v>
      </c>
      <c r="AZ22" s="70"/>
    </row>
    <row r="23" spans="1:52" ht="78.75" outlineLevel="1">
      <c r="A23" s="67" t="s">
        <v>78</v>
      </c>
      <c r="B23" s="71" t="s">
        <v>79</v>
      </c>
      <c r="C23" s="67" t="s">
        <v>70</v>
      </c>
      <c r="D23" s="68" t="s">
        <v>71</v>
      </c>
      <c r="E23" s="68" t="s">
        <v>71</v>
      </c>
      <c r="F23" s="68" t="s">
        <v>71</v>
      </c>
      <c r="G23" s="68" t="s">
        <v>71</v>
      </c>
      <c r="H23" s="68" t="s">
        <v>71</v>
      </c>
      <c r="I23" s="68" t="s">
        <v>71</v>
      </c>
      <c r="J23" s="68" t="s">
        <v>71</v>
      </c>
      <c r="K23" s="68" t="s">
        <v>71</v>
      </c>
      <c r="L23" s="68" t="s">
        <v>71</v>
      </c>
      <c r="M23" s="68" t="s">
        <v>71</v>
      </c>
      <c r="N23" s="68" t="s">
        <v>71</v>
      </c>
      <c r="O23" s="68" t="s">
        <v>71</v>
      </c>
      <c r="P23" s="68" t="s">
        <v>71</v>
      </c>
      <c r="Q23" s="68" t="s">
        <v>71</v>
      </c>
      <c r="R23" s="68" t="s">
        <v>71</v>
      </c>
      <c r="S23" s="68" t="s">
        <v>71</v>
      </c>
      <c r="T23" s="68" t="s">
        <v>71</v>
      </c>
      <c r="U23" s="68" t="s">
        <v>71</v>
      </c>
      <c r="V23" s="68" t="s">
        <v>71</v>
      </c>
      <c r="W23" s="69" t="s">
        <v>71</v>
      </c>
      <c r="X23" s="68" t="s">
        <v>71</v>
      </c>
      <c r="Y23" s="68" t="s">
        <v>71</v>
      </c>
      <c r="Z23" s="68" t="s">
        <v>71</v>
      </c>
      <c r="AA23" s="68" t="s">
        <v>71</v>
      </c>
      <c r="AB23" s="68" t="s">
        <v>71</v>
      </c>
      <c r="AC23" s="68" t="s">
        <v>71</v>
      </c>
      <c r="AD23" s="68" t="s">
        <v>71</v>
      </c>
      <c r="AE23" s="69" t="s">
        <v>71</v>
      </c>
      <c r="AF23" s="68" t="s">
        <v>71</v>
      </c>
      <c r="AG23" s="68" t="s">
        <v>71</v>
      </c>
      <c r="AH23" s="68" t="s">
        <v>71</v>
      </c>
      <c r="AI23" s="68" t="s">
        <v>71</v>
      </c>
      <c r="AJ23" s="68" t="s">
        <v>71</v>
      </c>
      <c r="AK23" s="68" t="s">
        <v>71</v>
      </c>
      <c r="AL23" s="68" t="s">
        <v>71</v>
      </c>
      <c r="AM23" s="68" t="s">
        <v>71</v>
      </c>
      <c r="AN23" s="68" t="s">
        <v>71</v>
      </c>
      <c r="AO23" s="68" t="s">
        <v>71</v>
      </c>
      <c r="AP23" s="68" t="s">
        <v>71</v>
      </c>
      <c r="AQ23" s="68" t="s">
        <v>71</v>
      </c>
      <c r="AR23" s="68" t="s">
        <v>71</v>
      </c>
      <c r="AS23" s="68" t="s">
        <v>71</v>
      </c>
      <c r="AT23" s="68" t="s">
        <v>71</v>
      </c>
      <c r="AU23" s="68" t="s">
        <v>71</v>
      </c>
      <c r="AV23" s="68" t="s">
        <v>71</v>
      </c>
      <c r="AW23" s="68" t="s">
        <v>71</v>
      </c>
      <c r="AX23" s="68" t="s">
        <v>71</v>
      </c>
      <c r="AY23" s="68" t="s">
        <v>71</v>
      </c>
      <c r="AZ23" s="70"/>
    </row>
    <row r="24" spans="1:52" ht="47.25" outlineLevel="1">
      <c r="A24" s="67" t="s">
        <v>80</v>
      </c>
      <c r="B24" s="71" t="s">
        <v>81</v>
      </c>
      <c r="C24" s="67" t="s">
        <v>70</v>
      </c>
      <c r="D24" s="68" t="s">
        <v>71</v>
      </c>
      <c r="E24" s="68" t="s">
        <v>71</v>
      </c>
      <c r="F24" s="68" t="s">
        <v>71</v>
      </c>
      <c r="G24" s="68" t="s">
        <v>71</v>
      </c>
      <c r="H24" s="68" t="s">
        <v>71</v>
      </c>
      <c r="I24" s="68" t="s">
        <v>71</v>
      </c>
      <c r="J24" s="68" t="s">
        <v>71</v>
      </c>
      <c r="K24" s="68" t="s">
        <v>71</v>
      </c>
      <c r="L24" s="68" t="s">
        <v>71</v>
      </c>
      <c r="M24" s="68" t="s">
        <v>71</v>
      </c>
      <c r="N24" s="68" t="s">
        <v>71</v>
      </c>
      <c r="O24" s="68" t="s">
        <v>71</v>
      </c>
      <c r="P24" s="68" t="s">
        <v>71</v>
      </c>
      <c r="Q24" s="68" t="s">
        <v>71</v>
      </c>
      <c r="R24" s="68" t="s">
        <v>71</v>
      </c>
      <c r="S24" s="68" t="s">
        <v>71</v>
      </c>
      <c r="T24" s="68" t="s">
        <v>71</v>
      </c>
      <c r="U24" s="68" t="s">
        <v>71</v>
      </c>
      <c r="V24" s="68" t="s">
        <v>71</v>
      </c>
      <c r="W24" s="69" t="s">
        <v>71</v>
      </c>
      <c r="X24" s="68" t="s">
        <v>71</v>
      </c>
      <c r="Y24" s="68" t="s">
        <v>71</v>
      </c>
      <c r="Z24" s="68" t="s">
        <v>71</v>
      </c>
      <c r="AA24" s="68" t="s">
        <v>71</v>
      </c>
      <c r="AB24" s="68" t="s">
        <v>71</v>
      </c>
      <c r="AC24" s="68" t="s">
        <v>71</v>
      </c>
      <c r="AD24" s="68" t="s">
        <v>71</v>
      </c>
      <c r="AE24" s="69" t="s">
        <v>71</v>
      </c>
      <c r="AF24" s="68" t="s">
        <v>71</v>
      </c>
      <c r="AG24" s="68" t="s">
        <v>71</v>
      </c>
      <c r="AH24" s="68" t="s">
        <v>71</v>
      </c>
      <c r="AI24" s="68" t="s">
        <v>71</v>
      </c>
      <c r="AJ24" s="68" t="s">
        <v>71</v>
      </c>
      <c r="AK24" s="68" t="s">
        <v>71</v>
      </c>
      <c r="AL24" s="68" t="s">
        <v>71</v>
      </c>
      <c r="AM24" s="68" t="s">
        <v>71</v>
      </c>
      <c r="AN24" s="68" t="s">
        <v>71</v>
      </c>
      <c r="AO24" s="68" t="s">
        <v>71</v>
      </c>
      <c r="AP24" s="68" t="s">
        <v>71</v>
      </c>
      <c r="AQ24" s="68" t="s">
        <v>71</v>
      </c>
      <c r="AR24" s="68" t="s">
        <v>71</v>
      </c>
      <c r="AS24" s="68" t="s">
        <v>71</v>
      </c>
      <c r="AT24" s="68" t="s">
        <v>71</v>
      </c>
      <c r="AU24" s="68" t="s">
        <v>71</v>
      </c>
      <c r="AV24" s="68" t="s">
        <v>71</v>
      </c>
      <c r="AW24" s="68" t="s">
        <v>71</v>
      </c>
      <c r="AX24" s="68" t="s">
        <v>71</v>
      </c>
      <c r="AY24" s="68" t="s">
        <v>71</v>
      </c>
      <c r="AZ24" s="70"/>
    </row>
    <row r="25" spans="1:52" ht="31.5">
      <c r="A25" s="67" t="s">
        <v>82</v>
      </c>
      <c r="B25" s="71" t="s">
        <v>83</v>
      </c>
      <c r="C25" s="67" t="s">
        <v>70</v>
      </c>
      <c r="D25" s="68" t="s">
        <v>71</v>
      </c>
      <c r="E25" s="68" t="s">
        <v>71</v>
      </c>
      <c r="F25" s="68" t="s">
        <v>71</v>
      </c>
      <c r="G25" s="68" t="s">
        <v>71</v>
      </c>
      <c r="H25" s="68" t="s">
        <v>71</v>
      </c>
      <c r="I25" s="68" t="s">
        <v>71</v>
      </c>
      <c r="J25" s="68" t="s">
        <v>71</v>
      </c>
      <c r="K25" s="68" t="s">
        <v>71</v>
      </c>
      <c r="L25" s="68" t="s">
        <v>71</v>
      </c>
      <c r="M25" s="68" t="s">
        <v>71</v>
      </c>
      <c r="N25" s="68" t="s">
        <v>71</v>
      </c>
      <c r="O25" s="68" t="s">
        <v>71</v>
      </c>
      <c r="P25" s="68" t="s">
        <v>71</v>
      </c>
      <c r="Q25" s="68" t="s">
        <v>71</v>
      </c>
      <c r="R25" s="68" t="s">
        <v>71</v>
      </c>
      <c r="S25" s="68" t="s">
        <v>71</v>
      </c>
      <c r="T25" s="68" t="s">
        <v>71</v>
      </c>
      <c r="U25" s="68" t="s">
        <v>71</v>
      </c>
      <c r="V25" s="68" t="s">
        <v>71</v>
      </c>
      <c r="W25" s="69" t="s">
        <v>71</v>
      </c>
      <c r="X25" s="68" t="s">
        <v>71</v>
      </c>
      <c r="Y25" s="68" t="s">
        <v>71</v>
      </c>
      <c r="Z25" s="68" t="s">
        <v>71</v>
      </c>
      <c r="AA25" s="68" t="s">
        <v>71</v>
      </c>
      <c r="AB25" s="68" t="s">
        <v>71</v>
      </c>
      <c r="AC25" s="68" t="s">
        <v>71</v>
      </c>
      <c r="AD25" s="68" t="s">
        <v>71</v>
      </c>
      <c r="AE25" s="69" t="s">
        <v>71</v>
      </c>
      <c r="AF25" s="68" t="s">
        <v>71</v>
      </c>
      <c r="AG25" s="68" t="s">
        <v>71</v>
      </c>
      <c r="AH25" s="68" t="s">
        <v>71</v>
      </c>
      <c r="AI25" s="68" t="s">
        <v>71</v>
      </c>
      <c r="AJ25" s="68" t="s">
        <v>71</v>
      </c>
      <c r="AK25" s="68" t="s">
        <v>71</v>
      </c>
      <c r="AL25" s="68" t="s">
        <v>71</v>
      </c>
      <c r="AM25" s="68" t="s">
        <v>71</v>
      </c>
      <c r="AN25" s="68" t="s">
        <v>71</v>
      </c>
      <c r="AO25" s="68" t="s">
        <v>71</v>
      </c>
      <c r="AP25" s="68" t="s">
        <v>71</v>
      </c>
      <c r="AQ25" s="68" t="s">
        <v>71</v>
      </c>
      <c r="AR25" s="68" t="s">
        <v>71</v>
      </c>
      <c r="AS25" s="68" t="s">
        <v>71</v>
      </c>
      <c r="AT25" s="68" t="s">
        <v>71</v>
      </c>
      <c r="AU25" s="68" t="s">
        <v>71</v>
      </c>
      <c r="AV25" s="68" t="s">
        <v>71</v>
      </c>
      <c r="AW25" s="68" t="s">
        <v>71</v>
      </c>
      <c r="AX25" s="68" t="s">
        <v>71</v>
      </c>
      <c r="AY25" s="68" t="s">
        <v>71</v>
      </c>
      <c r="AZ25" s="70"/>
    </row>
    <row r="26" spans="1:52" ht="31.5">
      <c r="A26" s="67" t="s">
        <v>84</v>
      </c>
      <c r="B26" s="71" t="s">
        <v>73</v>
      </c>
      <c r="C26" s="67" t="s">
        <v>70</v>
      </c>
      <c r="D26" s="68" t="s">
        <v>71</v>
      </c>
      <c r="E26" s="68" t="s">
        <v>71</v>
      </c>
      <c r="F26" s="68" t="s">
        <v>71</v>
      </c>
      <c r="G26" s="68" t="s">
        <v>71</v>
      </c>
      <c r="H26" s="68" t="s">
        <v>71</v>
      </c>
      <c r="I26" s="68" t="s">
        <v>71</v>
      </c>
      <c r="J26" s="68" t="s">
        <v>71</v>
      </c>
      <c r="K26" s="68" t="s">
        <v>71</v>
      </c>
      <c r="L26" s="68" t="s">
        <v>71</v>
      </c>
      <c r="M26" s="68" t="s">
        <v>71</v>
      </c>
      <c r="N26" s="68" t="s">
        <v>71</v>
      </c>
      <c r="O26" s="68" t="s">
        <v>71</v>
      </c>
      <c r="P26" s="68" t="s">
        <v>71</v>
      </c>
      <c r="Q26" s="68" t="s">
        <v>71</v>
      </c>
      <c r="R26" s="68" t="s">
        <v>71</v>
      </c>
      <c r="S26" s="68" t="s">
        <v>71</v>
      </c>
      <c r="T26" s="68" t="s">
        <v>71</v>
      </c>
      <c r="U26" s="68" t="s">
        <v>71</v>
      </c>
      <c r="V26" s="68" t="s">
        <v>71</v>
      </c>
      <c r="W26" s="69" t="s">
        <v>71</v>
      </c>
      <c r="X26" s="68" t="s">
        <v>71</v>
      </c>
      <c r="Y26" s="68" t="s">
        <v>71</v>
      </c>
      <c r="Z26" s="68" t="s">
        <v>71</v>
      </c>
      <c r="AA26" s="68" t="s">
        <v>71</v>
      </c>
      <c r="AB26" s="68" t="s">
        <v>71</v>
      </c>
      <c r="AC26" s="68" t="s">
        <v>71</v>
      </c>
      <c r="AD26" s="68" t="s">
        <v>71</v>
      </c>
      <c r="AE26" s="69" t="s">
        <v>71</v>
      </c>
      <c r="AF26" s="68" t="s">
        <v>71</v>
      </c>
      <c r="AG26" s="68" t="s">
        <v>71</v>
      </c>
      <c r="AH26" s="68" t="s">
        <v>71</v>
      </c>
      <c r="AI26" s="68" t="s">
        <v>71</v>
      </c>
      <c r="AJ26" s="68" t="s">
        <v>71</v>
      </c>
      <c r="AK26" s="68" t="s">
        <v>71</v>
      </c>
      <c r="AL26" s="68" t="s">
        <v>71</v>
      </c>
      <c r="AM26" s="68" t="s">
        <v>71</v>
      </c>
      <c r="AN26" s="68" t="s">
        <v>71</v>
      </c>
      <c r="AO26" s="68" t="s">
        <v>71</v>
      </c>
      <c r="AP26" s="68" t="s">
        <v>71</v>
      </c>
      <c r="AQ26" s="68" t="s">
        <v>71</v>
      </c>
      <c r="AR26" s="68" t="s">
        <v>71</v>
      </c>
      <c r="AS26" s="68" t="s">
        <v>71</v>
      </c>
      <c r="AT26" s="68" t="s">
        <v>71</v>
      </c>
      <c r="AU26" s="68" t="s">
        <v>71</v>
      </c>
      <c r="AV26" s="68" t="s">
        <v>71</v>
      </c>
      <c r="AW26" s="68" t="s">
        <v>71</v>
      </c>
      <c r="AX26" s="68" t="s">
        <v>71</v>
      </c>
      <c r="AY26" s="68" t="s">
        <v>71</v>
      </c>
      <c r="AZ26" s="70"/>
    </row>
    <row r="27" spans="1:52" ht="78.75">
      <c r="A27" s="67" t="s">
        <v>85</v>
      </c>
      <c r="B27" s="71" t="s">
        <v>75</v>
      </c>
      <c r="C27" s="67" t="s">
        <v>70</v>
      </c>
      <c r="D27" s="68" t="s">
        <v>71</v>
      </c>
      <c r="E27" s="68" t="s">
        <v>71</v>
      </c>
      <c r="F27" s="68" t="s">
        <v>71</v>
      </c>
      <c r="G27" s="68" t="s">
        <v>71</v>
      </c>
      <c r="H27" s="68" t="s">
        <v>71</v>
      </c>
      <c r="I27" s="68" t="s">
        <v>71</v>
      </c>
      <c r="J27" s="68" t="s">
        <v>71</v>
      </c>
      <c r="K27" s="68" t="s">
        <v>71</v>
      </c>
      <c r="L27" s="68" t="s">
        <v>71</v>
      </c>
      <c r="M27" s="68" t="s">
        <v>71</v>
      </c>
      <c r="N27" s="68" t="s">
        <v>71</v>
      </c>
      <c r="O27" s="68" t="s">
        <v>71</v>
      </c>
      <c r="P27" s="68" t="s">
        <v>71</v>
      </c>
      <c r="Q27" s="68" t="s">
        <v>71</v>
      </c>
      <c r="R27" s="68" t="s">
        <v>71</v>
      </c>
      <c r="S27" s="68" t="s">
        <v>71</v>
      </c>
      <c r="T27" s="68" t="s">
        <v>71</v>
      </c>
      <c r="U27" s="68" t="s">
        <v>71</v>
      </c>
      <c r="V27" s="68" t="s">
        <v>71</v>
      </c>
      <c r="W27" s="69" t="s">
        <v>71</v>
      </c>
      <c r="X27" s="68" t="s">
        <v>71</v>
      </c>
      <c r="Y27" s="68" t="s">
        <v>71</v>
      </c>
      <c r="Z27" s="68" t="s">
        <v>71</v>
      </c>
      <c r="AA27" s="68" t="s">
        <v>71</v>
      </c>
      <c r="AB27" s="68" t="s">
        <v>71</v>
      </c>
      <c r="AC27" s="68" t="s">
        <v>71</v>
      </c>
      <c r="AD27" s="68" t="s">
        <v>71</v>
      </c>
      <c r="AE27" s="69" t="s">
        <v>71</v>
      </c>
      <c r="AF27" s="68" t="s">
        <v>71</v>
      </c>
      <c r="AG27" s="68" t="s">
        <v>71</v>
      </c>
      <c r="AH27" s="68" t="s">
        <v>71</v>
      </c>
      <c r="AI27" s="68" t="s">
        <v>71</v>
      </c>
      <c r="AJ27" s="68" t="s">
        <v>71</v>
      </c>
      <c r="AK27" s="68" t="s">
        <v>71</v>
      </c>
      <c r="AL27" s="68" t="s">
        <v>71</v>
      </c>
      <c r="AM27" s="68" t="s">
        <v>71</v>
      </c>
      <c r="AN27" s="68" t="s">
        <v>71</v>
      </c>
      <c r="AO27" s="68" t="s">
        <v>71</v>
      </c>
      <c r="AP27" s="68" t="s">
        <v>71</v>
      </c>
      <c r="AQ27" s="68" t="s">
        <v>71</v>
      </c>
      <c r="AR27" s="68" t="s">
        <v>71</v>
      </c>
      <c r="AS27" s="68" t="s">
        <v>71</v>
      </c>
      <c r="AT27" s="68" t="s">
        <v>71</v>
      </c>
      <c r="AU27" s="68" t="s">
        <v>71</v>
      </c>
      <c r="AV27" s="68" t="s">
        <v>71</v>
      </c>
      <c r="AW27" s="68" t="s">
        <v>71</v>
      </c>
      <c r="AX27" s="68" t="s">
        <v>71</v>
      </c>
      <c r="AY27" s="68" t="s">
        <v>71</v>
      </c>
      <c r="AZ27" s="70"/>
    </row>
    <row r="28" spans="1:52" ht="63">
      <c r="A28" s="67" t="s">
        <v>86</v>
      </c>
      <c r="B28" s="71" t="s">
        <v>77</v>
      </c>
      <c r="C28" s="67" t="s">
        <v>70</v>
      </c>
      <c r="D28" s="68" t="s">
        <v>71</v>
      </c>
      <c r="E28" s="68" t="s">
        <v>71</v>
      </c>
      <c r="F28" s="68" t="s">
        <v>71</v>
      </c>
      <c r="G28" s="68" t="s">
        <v>71</v>
      </c>
      <c r="H28" s="68" t="s">
        <v>71</v>
      </c>
      <c r="I28" s="68" t="s">
        <v>71</v>
      </c>
      <c r="J28" s="68" t="s">
        <v>71</v>
      </c>
      <c r="K28" s="68" t="s">
        <v>71</v>
      </c>
      <c r="L28" s="68" t="s">
        <v>71</v>
      </c>
      <c r="M28" s="68" t="s">
        <v>71</v>
      </c>
      <c r="N28" s="68" t="s">
        <v>71</v>
      </c>
      <c r="O28" s="68" t="s">
        <v>71</v>
      </c>
      <c r="P28" s="68" t="s">
        <v>71</v>
      </c>
      <c r="Q28" s="68" t="s">
        <v>71</v>
      </c>
      <c r="R28" s="68" t="s">
        <v>71</v>
      </c>
      <c r="S28" s="68" t="s">
        <v>71</v>
      </c>
      <c r="T28" s="68" t="s">
        <v>71</v>
      </c>
      <c r="U28" s="68" t="s">
        <v>71</v>
      </c>
      <c r="V28" s="68" t="s">
        <v>71</v>
      </c>
      <c r="W28" s="69" t="s">
        <v>71</v>
      </c>
      <c r="X28" s="68" t="s">
        <v>71</v>
      </c>
      <c r="Y28" s="68" t="s">
        <v>71</v>
      </c>
      <c r="Z28" s="68" t="s">
        <v>71</v>
      </c>
      <c r="AA28" s="68" t="s">
        <v>71</v>
      </c>
      <c r="AB28" s="68" t="s">
        <v>71</v>
      </c>
      <c r="AC28" s="68" t="s">
        <v>71</v>
      </c>
      <c r="AD28" s="68" t="s">
        <v>71</v>
      </c>
      <c r="AE28" s="69" t="s">
        <v>71</v>
      </c>
      <c r="AF28" s="68" t="s">
        <v>71</v>
      </c>
      <c r="AG28" s="68" t="s">
        <v>71</v>
      </c>
      <c r="AH28" s="68" t="s">
        <v>71</v>
      </c>
      <c r="AI28" s="68" t="s">
        <v>71</v>
      </c>
      <c r="AJ28" s="68" t="s">
        <v>71</v>
      </c>
      <c r="AK28" s="68" t="s">
        <v>71</v>
      </c>
      <c r="AL28" s="68" t="s">
        <v>71</v>
      </c>
      <c r="AM28" s="68" t="s">
        <v>71</v>
      </c>
      <c r="AN28" s="68" t="s">
        <v>71</v>
      </c>
      <c r="AO28" s="68" t="s">
        <v>71</v>
      </c>
      <c r="AP28" s="68" t="s">
        <v>71</v>
      </c>
      <c r="AQ28" s="68" t="s">
        <v>71</v>
      </c>
      <c r="AR28" s="68" t="s">
        <v>71</v>
      </c>
      <c r="AS28" s="68" t="s">
        <v>71</v>
      </c>
      <c r="AT28" s="68" t="s">
        <v>71</v>
      </c>
      <c r="AU28" s="68" t="s">
        <v>71</v>
      </c>
      <c r="AV28" s="68" t="s">
        <v>71</v>
      </c>
      <c r="AW28" s="68" t="s">
        <v>71</v>
      </c>
      <c r="AX28" s="68" t="s">
        <v>71</v>
      </c>
      <c r="AY28" s="68" t="s">
        <v>71</v>
      </c>
      <c r="AZ28" s="70"/>
    </row>
    <row r="29" spans="1:52" ht="78.75">
      <c r="A29" s="67" t="s">
        <v>87</v>
      </c>
      <c r="B29" s="71" t="s">
        <v>79</v>
      </c>
      <c r="C29" s="67" t="s">
        <v>70</v>
      </c>
      <c r="D29" s="68" t="s">
        <v>71</v>
      </c>
      <c r="E29" s="68" t="s">
        <v>71</v>
      </c>
      <c r="F29" s="68" t="s">
        <v>71</v>
      </c>
      <c r="G29" s="68" t="s">
        <v>71</v>
      </c>
      <c r="H29" s="68" t="s">
        <v>71</v>
      </c>
      <c r="I29" s="68" t="s">
        <v>71</v>
      </c>
      <c r="J29" s="68" t="s">
        <v>71</v>
      </c>
      <c r="K29" s="68" t="s">
        <v>71</v>
      </c>
      <c r="L29" s="68" t="s">
        <v>71</v>
      </c>
      <c r="M29" s="68" t="s">
        <v>71</v>
      </c>
      <c r="N29" s="68" t="s">
        <v>71</v>
      </c>
      <c r="O29" s="68" t="s">
        <v>71</v>
      </c>
      <c r="P29" s="68" t="s">
        <v>71</v>
      </c>
      <c r="Q29" s="68" t="s">
        <v>71</v>
      </c>
      <c r="R29" s="68" t="s">
        <v>71</v>
      </c>
      <c r="S29" s="68" t="s">
        <v>71</v>
      </c>
      <c r="T29" s="68" t="s">
        <v>71</v>
      </c>
      <c r="U29" s="68" t="s">
        <v>71</v>
      </c>
      <c r="V29" s="68" t="s">
        <v>71</v>
      </c>
      <c r="W29" s="69" t="s">
        <v>71</v>
      </c>
      <c r="X29" s="68" t="s">
        <v>71</v>
      </c>
      <c r="Y29" s="68" t="s">
        <v>71</v>
      </c>
      <c r="Z29" s="68" t="s">
        <v>71</v>
      </c>
      <c r="AA29" s="68" t="s">
        <v>71</v>
      </c>
      <c r="AB29" s="68" t="s">
        <v>71</v>
      </c>
      <c r="AC29" s="68" t="s">
        <v>71</v>
      </c>
      <c r="AD29" s="68" t="s">
        <v>71</v>
      </c>
      <c r="AE29" s="69" t="s">
        <v>71</v>
      </c>
      <c r="AF29" s="68" t="s">
        <v>71</v>
      </c>
      <c r="AG29" s="68" t="s">
        <v>71</v>
      </c>
      <c r="AH29" s="68" t="s">
        <v>71</v>
      </c>
      <c r="AI29" s="68" t="s">
        <v>71</v>
      </c>
      <c r="AJ29" s="68" t="s">
        <v>71</v>
      </c>
      <c r="AK29" s="68" t="s">
        <v>71</v>
      </c>
      <c r="AL29" s="68" t="s">
        <v>71</v>
      </c>
      <c r="AM29" s="68" t="s">
        <v>71</v>
      </c>
      <c r="AN29" s="68" t="s">
        <v>71</v>
      </c>
      <c r="AO29" s="68" t="s">
        <v>71</v>
      </c>
      <c r="AP29" s="68" t="s">
        <v>71</v>
      </c>
      <c r="AQ29" s="68" t="s">
        <v>71</v>
      </c>
      <c r="AR29" s="68" t="s">
        <v>71</v>
      </c>
      <c r="AS29" s="68" t="s">
        <v>71</v>
      </c>
      <c r="AT29" s="68" t="s">
        <v>71</v>
      </c>
      <c r="AU29" s="68" t="s">
        <v>71</v>
      </c>
      <c r="AV29" s="68" t="s">
        <v>71</v>
      </c>
      <c r="AW29" s="68" t="s">
        <v>71</v>
      </c>
      <c r="AX29" s="68" t="s">
        <v>71</v>
      </c>
      <c r="AY29" s="68" t="s">
        <v>71</v>
      </c>
      <c r="AZ29" s="70"/>
    </row>
    <row r="30" spans="1:52" ht="47.25">
      <c r="A30" s="72" t="s">
        <v>88</v>
      </c>
      <c r="B30" s="73" t="s">
        <v>81</v>
      </c>
      <c r="C30" s="69" t="s">
        <v>70</v>
      </c>
      <c r="D30" s="68" t="s">
        <v>71</v>
      </c>
      <c r="E30" s="68" t="s">
        <v>71</v>
      </c>
      <c r="F30" s="68" t="s">
        <v>71</v>
      </c>
      <c r="G30" s="68" t="s">
        <v>71</v>
      </c>
      <c r="H30" s="68" t="s">
        <v>71</v>
      </c>
      <c r="I30" s="68" t="s">
        <v>71</v>
      </c>
      <c r="J30" s="68" t="s">
        <v>71</v>
      </c>
      <c r="K30" s="68" t="s">
        <v>71</v>
      </c>
      <c r="L30" s="68" t="s">
        <v>71</v>
      </c>
      <c r="M30" s="68" t="s">
        <v>71</v>
      </c>
      <c r="N30" s="68" t="s">
        <v>71</v>
      </c>
      <c r="O30" s="68" t="s">
        <v>71</v>
      </c>
      <c r="P30" s="68" t="s">
        <v>71</v>
      </c>
      <c r="Q30" s="68" t="s">
        <v>71</v>
      </c>
      <c r="R30" s="68" t="s">
        <v>71</v>
      </c>
      <c r="S30" s="68" t="s">
        <v>71</v>
      </c>
      <c r="T30" s="68" t="s">
        <v>71</v>
      </c>
      <c r="U30" s="68" t="s">
        <v>71</v>
      </c>
      <c r="V30" s="68" t="s">
        <v>71</v>
      </c>
      <c r="W30" s="69" t="s">
        <v>71</v>
      </c>
      <c r="X30" s="68" t="s">
        <v>71</v>
      </c>
      <c r="Y30" s="68" t="s">
        <v>71</v>
      </c>
      <c r="Z30" s="68" t="s">
        <v>71</v>
      </c>
      <c r="AA30" s="68" t="s">
        <v>71</v>
      </c>
      <c r="AB30" s="68" t="s">
        <v>71</v>
      </c>
      <c r="AC30" s="68" t="s">
        <v>71</v>
      </c>
      <c r="AD30" s="68" t="s">
        <v>71</v>
      </c>
      <c r="AE30" s="68" t="s">
        <v>71</v>
      </c>
      <c r="AF30" s="68" t="s">
        <v>71</v>
      </c>
      <c r="AG30" s="68" t="s">
        <v>71</v>
      </c>
      <c r="AH30" s="68" t="s">
        <v>71</v>
      </c>
      <c r="AI30" s="68" t="s">
        <v>71</v>
      </c>
      <c r="AJ30" s="68" t="s">
        <v>71</v>
      </c>
      <c r="AK30" s="68" t="s">
        <v>71</v>
      </c>
      <c r="AL30" s="68" t="s">
        <v>71</v>
      </c>
      <c r="AM30" s="68" t="s">
        <v>71</v>
      </c>
      <c r="AN30" s="68" t="s">
        <v>71</v>
      </c>
      <c r="AO30" s="68" t="s">
        <v>71</v>
      </c>
      <c r="AP30" s="68" t="s">
        <v>71</v>
      </c>
      <c r="AQ30" s="68" t="s">
        <v>71</v>
      </c>
      <c r="AR30" s="68" t="s">
        <v>71</v>
      </c>
      <c r="AS30" s="68" t="s">
        <v>71</v>
      </c>
      <c r="AT30" s="68" t="s">
        <v>71</v>
      </c>
      <c r="AU30" s="68" t="s">
        <v>71</v>
      </c>
      <c r="AV30" s="68" t="s">
        <v>71</v>
      </c>
      <c r="AW30" s="68" t="s">
        <v>71</v>
      </c>
      <c r="AX30" s="68" t="s">
        <v>71</v>
      </c>
      <c r="AY30" s="68" t="s">
        <v>71</v>
      </c>
      <c r="AZ30" s="69"/>
    </row>
    <row r="31" spans="1:52" ht="63">
      <c r="A31" s="72" t="s">
        <v>89</v>
      </c>
      <c r="B31" s="73" t="s">
        <v>90</v>
      </c>
      <c r="C31" s="69" t="s">
        <v>91</v>
      </c>
      <c r="D31" s="68" t="s">
        <v>71</v>
      </c>
      <c r="E31" s="68" t="s">
        <v>71</v>
      </c>
      <c r="F31" s="68" t="s">
        <v>71</v>
      </c>
      <c r="G31" s="74" t="s">
        <v>156</v>
      </c>
      <c r="H31" s="68" t="s">
        <v>71</v>
      </c>
      <c r="I31" s="68" t="s">
        <v>71</v>
      </c>
      <c r="J31" s="68" t="s">
        <v>71</v>
      </c>
      <c r="K31" s="68" t="s">
        <v>71</v>
      </c>
      <c r="L31" s="68" t="s">
        <v>71</v>
      </c>
      <c r="M31" s="68" t="s">
        <v>71</v>
      </c>
      <c r="N31" s="68" t="s">
        <v>71</v>
      </c>
      <c r="O31" s="68" t="s">
        <v>71</v>
      </c>
      <c r="P31" s="68" t="s">
        <v>71</v>
      </c>
      <c r="Q31" s="68" t="s">
        <v>71</v>
      </c>
      <c r="R31" s="68" t="s">
        <v>71</v>
      </c>
      <c r="S31" s="68" t="s">
        <v>71</v>
      </c>
      <c r="T31" s="68" t="s">
        <v>71</v>
      </c>
      <c r="U31" s="68" t="s">
        <v>71</v>
      </c>
      <c r="V31" s="68" t="s">
        <v>71</v>
      </c>
      <c r="W31" s="75">
        <v>564</v>
      </c>
      <c r="X31" s="68" t="s">
        <v>71</v>
      </c>
      <c r="Y31" s="68" t="s">
        <v>71</v>
      </c>
      <c r="Z31" s="68" t="s">
        <v>71</v>
      </c>
      <c r="AA31" s="68" t="s">
        <v>71</v>
      </c>
      <c r="AB31" s="68" t="s">
        <v>71</v>
      </c>
      <c r="AC31" s="68" t="s">
        <v>71</v>
      </c>
      <c r="AD31" s="68" t="s">
        <v>71</v>
      </c>
      <c r="AE31" s="76">
        <v>0</v>
      </c>
      <c r="AF31" s="68" t="s">
        <v>71</v>
      </c>
      <c r="AG31" s="68" t="s">
        <v>71</v>
      </c>
      <c r="AH31" s="68" t="s">
        <v>71</v>
      </c>
      <c r="AI31" s="68" t="s">
        <v>71</v>
      </c>
      <c r="AJ31" s="68" t="s">
        <v>71</v>
      </c>
      <c r="AK31" s="68" t="s">
        <v>71</v>
      </c>
      <c r="AL31" s="68" t="s">
        <v>71</v>
      </c>
      <c r="AM31" s="76">
        <v>0</v>
      </c>
      <c r="AN31" s="68" t="s">
        <v>71</v>
      </c>
      <c r="AO31" s="68" t="s">
        <v>71</v>
      </c>
      <c r="AP31" s="68" t="s">
        <v>71</v>
      </c>
      <c r="AQ31" s="68" t="s">
        <v>71</v>
      </c>
      <c r="AR31" s="68" t="s">
        <v>71</v>
      </c>
      <c r="AS31" s="68" t="s">
        <v>71</v>
      </c>
      <c r="AT31" s="68" t="s">
        <v>71</v>
      </c>
      <c r="AU31" s="76">
        <f>W31+AE31+AM31</f>
        <v>564</v>
      </c>
      <c r="AV31" s="68" t="s">
        <v>71</v>
      </c>
      <c r="AW31" s="68" t="s">
        <v>71</v>
      </c>
      <c r="AX31" s="68" t="s">
        <v>71</v>
      </c>
      <c r="AY31" s="68" t="s">
        <v>71</v>
      </c>
      <c r="AZ31" s="69"/>
    </row>
    <row r="32" spans="1:52" ht="78.75">
      <c r="A32" s="72" t="s">
        <v>92</v>
      </c>
      <c r="B32" s="73" t="s">
        <v>288</v>
      </c>
      <c r="C32" s="69" t="s">
        <v>94</v>
      </c>
      <c r="D32" s="68" t="s">
        <v>71</v>
      </c>
      <c r="E32" s="68" t="s">
        <v>71</v>
      </c>
      <c r="F32" s="68" t="s">
        <v>71</v>
      </c>
      <c r="G32" s="74" t="s">
        <v>156</v>
      </c>
      <c r="H32" s="68" t="s">
        <v>71</v>
      </c>
      <c r="I32" s="68" t="s">
        <v>71</v>
      </c>
      <c r="J32" s="68" t="s">
        <v>71</v>
      </c>
      <c r="K32" s="68" t="s">
        <v>71</v>
      </c>
      <c r="L32" s="68" t="s">
        <v>71</v>
      </c>
      <c r="M32" s="68" t="s">
        <v>71</v>
      </c>
      <c r="N32" s="68" t="s">
        <v>71</v>
      </c>
      <c r="O32" s="68" t="s">
        <v>71</v>
      </c>
      <c r="P32" s="68" t="s">
        <v>71</v>
      </c>
      <c r="Q32" s="68" t="s">
        <v>71</v>
      </c>
      <c r="R32" s="68" t="s">
        <v>71</v>
      </c>
      <c r="S32" s="68" t="s">
        <v>71</v>
      </c>
      <c r="T32" s="68" t="s">
        <v>71</v>
      </c>
      <c r="U32" s="68" t="s">
        <v>71</v>
      </c>
      <c r="V32" s="68" t="s">
        <v>71</v>
      </c>
      <c r="W32" s="506">
        <v>4</v>
      </c>
      <c r="X32" s="68" t="s">
        <v>71</v>
      </c>
      <c r="Y32" s="68" t="s">
        <v>71</v>
      </c>
      <c r="Z32" s="68" t="s">
        <v>71</v>
      </c>
      <c r="AA32" s="68" t="s">
        <v>71</v>
      </c>
      <c r="AB32" s="68" t="s">
        <v>71</v>
      </c>
      <c r="AC32" s="68" t="s">
        <v>71</v>
      </c>
      <c r="AD32" s="68" t="s">
        <v>71</v>
      </c>
      <c r="AE32" s="506">
        <v>4</v>
      </c>
      <c r="AF32" s="68" t="s">
        <v>71</v>
      </c>
      <c r="AG32" s="68" t="s">
        <v>71</v>
      </c>
      <c r="AH32" s="68" t="s">
        <v>71</v>
      </c>
      <c r="AI32" s="68" t="s">
        <v>71</v>
      </c>
      <c r="AJ32" s="68" t="s">
        <v>71</v>
      </c>
      <c r="AK32" s="68" t="s">
        <v>71</v>
      </c>
      <c r="AL32" s="68" t="s">
        <v>71</v>
      </c>
      <c r="AM32" s="506">
        <v>24</v>
      </c>
      <c r="AN32" s="68" t="s">
        <v>71</v>
      </c>
      <c r="AO32" s="68" t="s">
        <v>71</v>
      </c>
      <c r="AP32" s="68" t="s">
        <v>71</v>
      </c>
      <c r="AQ32" s="68" t="s">
        <v>71</v>
      </c>
      <c r="AR32" s="68" t="s">
        <v>71</v>
      </c>
      <c r="AS32" s="68" t="s">
        <v>71</v>
      </c>
      <c r="AT32" s="68" t="s">
        <v>71</v>
      </c>
      <c r="AU32" s="76">
        <f t="shared" ref="AU32:AU33" si="0">W32+AE32+AM32</f>
        <v>32</v>
      </c>
      <c r="AV32" s="68" t="s">
        <v>71</v>
      </c>
      <c r="AW32" s="68" t="s">
        <v>71</v>
      </c>
      <c r="AX32" s="68" t="s">
        <v>71</v>
      </c>
      <c r="AY32" s="68" t="s">
        <v>71</v>
      </c>
      <c r="AZ32" s="69"/>
    </row>
    <row r="33" spans="1:52" ht="110.25">
      <c r="A33" s="72" t="s">
        <v>289</v>
      </c>
      <c r="B33" s="73" t="s">
        <v>290</v>
      </c>
      <c r="C33" s="69" t="s">
        <v>97</v>
      </c>
      <c r="D33" s="68" t="s">
        <v>71</v>
      </c>
      <c r="E33" s="68" t="s">
        <v>71</v>
      </c>
      <c r="F33" s="68" t="s">
        <v>71</v>
      </c>
      <c r="G33" s="74" t="s">
        <v>156</v>
      </c>
      <c r="H33" s="68" t="s">
        <v>71</v>
      </c>
      <c r="I33" s="68" t="s">
        <v>71</v>
      </c>
      <c r="J33" s="68" t="s">
        <v>71</v>
      </c>
      <c r="K33" s="68" t="s">
        <v>71</v>
      </c>
      <c r="L33" s="68" t="s">
        <v>71</v>
      </c>
      <c r="M33" s="68" t="s">
        <v>71</v>
      </c>
      <c r="N33" s="68" t="s">
        <v>71</v>
      </c>
      <c r="O33" s="68" t="s">
        <v>71</v>
      </c>
      <c r="P33" s="68" t="s">
        <v>71</v>
      </c>
      <c r="Q33" s="68" t="s">
        <v>71</v>
      </c>
      <c r="R33" s="68" t="s">
        <v>71</v>
      </c>
      <c r="S33" s="68" t="s">
        <v>71</v>
      </c>
      <c r="T33" s="68" t="s">
        <v>71</v>
      </c>
      <c r="U33" s="68" t="s">
        <v>71</v>
      </c>
      <c r="V33" s="68" t="s">
        <v>71</v>
      </c>
      <c r="W33" s="76">
        <v>0</v>
      </c>
      <c r="X33" s="68" t="s">
        <v>71</v>
      </c>
      <c r="Y33" s="68" t="s">
        <v>71</v>
      </c>
      <c r="Z33" s="68" t="s">
        <v>71</v>
      </c>
      <c r="AA33" s="68" t="s">
        <v>71</v>
      </c>
      <c r="AB33" s="68" t="s">
        <v>71</v>
      </c>
      <c r="AC33" s="68" t="s">
        <v>71</v>
      </c>
      <c r="AD33" s="68" t="s">
        <v>71</v>
      </c>
      <c r="AE33" s="76">
        <v>12</v>
      </c>
      <c r="AF33" s="68" t="s">
        <v>71</v>
      </c>
      <c r="AG33" s="68" t="s">
        <v>71</v>
      </c>
      <c r="AH33" s="68" t="s">
        <v>71</v>
      </c>
      <c r="AI33" s="68" t="s">
        <v>71</v>
      </c>
      <c r="AJ33" s="68" t="s">
        <v>71</v>
      </c>
      <c r="AK33" s="68" t="s">
        <v>71</v>
      </c>
      <c r="AL33" s="68" t="s">
        <v>71</v>
      </c>
      <c r="AM33" s="76">
        <v>8</v>
      </c>
      <c r="AN33" s="68" t="s">
        <v>71</v>
      </c>
      <c r="AO33" s="68" t="s">
        <v>71</v>
      </c>
      <c r="AP33" s="68" t="s">
        <v>71</v>
      </c>
      <c r="AQ33" s="68" t="s">
        <v>71</v>
      </c>
      <c r="AR33" s="68" t="s">
        <v>71</v>
      </c>
      <c r="AS33" s="68" t="s">
        <v>71</v>
      </c>
      <c r="AT33" s="68" t="s">
        <v>71</v>
      </c>
      <c r="AU33" s="76">
        <f t="shared" si="0"/>
        <v>20</v>
      </c>
      <c r="AV33" s="68" t="s">
        <v>71</v>
      </c>
      <c r="AW33" s="68" t="s">
        <v>71</v>
      </c>
      <c r="AX33" s="68" t="s">
        <v>71</v>
      </c>
      <c r="AY33" s="68" t="s">
        <v>71</v>
      </c>
      <c r="AZ33" s="69"/>
    </row>
  </sheetData>
  <mergeCells count="33">
    <mergeCell ref="AZ14:AZ17"/>
    <mergeCell ref="T15:AA15"/>
    <mergeCell ref="AB15:AI15"/>
    <mergeCell ref="AJ15:AQ15"/>
    <mergeCell ref="AR15:AY15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A13:AY13"/>
    <mergeCell ref="A14:A17"/>
    <mergeCell ref="B14:B17"/>
    <mergeCell ref="C14:C17"/>
    <mergeCell ref="D14:K15"/>
    <mergeCell ref="L14:S15"/>
    <mergeCell ref="T14:AI14"/>
    <mergeCell ref="AJ14:AY14"/>
    <mergeCell ref="D16:G16"/>
    <mergeCell ref="H16:K16"/>
    <mergeCell ref="L16:O16"/>
    <mergeCell ref="P16:S16"/>
    <mergeCell ref="A9:AI9"/>
    <mergeCell ref="A10:AI10"/>
    <mergeCell ref="A12:AI12"/>
    <mergeCell ref="A4:AI4"/>
    <mergeCell ref="A5:AI5"/>
    <mergeCell ref="A6:AI6"/>
    <mergeCell ref="A7:AI7"/>
    <mergeCell ref="A8:AI8"/>
  </mergeCells>
  <printOptions horizontalCentered="1" verticalCentered="1"/>
  <pageMargins left="0.78740157480314965" right="0.39370078740157483" top="0.39370078740157483" bottom="0.39370078740157483" header="0.27559055118110237" footer="0.27559055118110237"/>
  <pageSetup paperSize="9" scale="49" fitToWidth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34"/>
  <sheetViews>
    <sheetView topLeftCell="G1" workbookViewId="0">
      <selection activeCell="G17" sqref="G17:L17"/>
    </sheetView>
  </sheetViews>
  <sheetFormatPr defaultRowHeight="15.75" outlineLevelRow="1"/>
  <cols>
    <col min="1" max="1" width="10.140625" style="5" customWidth="1"/>
    <col min="2" max="2" width="36" style="5" customWidth="1"/>
    <col min="3" max="3" width="13.7109375" style="5" customWidth="1"/>
    <col min="4" max="4" width="14.28515625" style="5" customWidth="1"/>
    <col min="5" max="8" width="15" style="5" customWidth="1"/>
    <col min="9" max="9" width="18.85546875" style="5" customWidth="1"/>
    <col min="10" max="11" width="12.140625" style="5" customWidth="1"/>
    <col min="12" max="12" width="8.5703125" style="5" customWidth="1"/>
    <col min="13" max="13" width="14.85546875" style="5" customWidth="1"/>
    <col min="14" max="14" width="23.85546875" style="5" customWidth="1"/>
    <col min="15" max="15" width="5.28515625" style="5" customWidth="1"/>
    <col min="16" max="16" width="5" style="5" customWidth="1"/>
    <col min="17" max="18" width="3.85546875" style="5" customWidth="1"/>
    <col min="19" max="19" width="4.7109375" style="5" customWidth="1"/>
    <col min="20" max="22" width="6.5703125" style="5" customWidth="1"/>
    <col min="23" max="23" width="4.42578125" style="5" customWidth="1"/>
    <col min="24" max="24" width="5.140625" style="5" customWidth="1"/>
    <col min="25" max="25" width="4.42578125" style="5" customWidth="1"/>
    <col min="26" max="26" width="5" style="5" customWidth="1"/>
    <col min="27" max="29" width="6.5703125" style="5" customWidth="1"/>
    <col min="30" max="30" width="7" style="5" customWidth="1"/>
    <col min="31" max="31" width="6.5703125" style="5" customWidth="1"/>
    <col min="32" max="32" width="7.42578125" style="5" customWidth="1"/>
    <col min="33" max="33" width="4" style="5" customWidth="1"/>
    <col min="34" max="34" width="6.5703125" style="5" customWidth="1"/>
    <col min="35" max="35" width="18.42578125" style="5" customWidth="1"/>
    <col min="36" max="36" width="24.28515625" style="5" customWidth="1"/>
    <col min="37" max="37" width="14.42578125" style="5" customWidth="1"/>
    <col min="38" max="38" width="25.5703125" style="5" customWidth="1"/>
    <col min="39" max="39" width="12.42578125" style="5" customWidth="1"/>
    <col min="40" max="40" width="19.85546875" style="5" customWidth="1"/>
    <col min="41" max="42" width="4.7109375" style="5" customWidth="1"/>
    <col min="43" max="43" width="4.28515625" style="5" customWidth="1"/>
    <col min="44" max="44" width="4.42578125" style="5" customWidth="1"/>
    <col min="45" max="45" width="5.140625" style="5" customWidth="1"/>
    <col min="46" max="46" width="5.7109375" style="5" customWidth="1"/>
    <col min="47" max="47" width="6.28515625" style="5" customWidth="1"/>
    <col min="48" max="48" width="6.5703125" style="5" customWidth="1"/>
    <col min="49" max="49" width="6.28515625" style="5" customWidth="1"/>
    <col min="50" max="51" width="5.7109375" style="5" customWidth="1"/>
    <col min="52" max="52" width="14.7109375" style="5" customWidth="1"/>
    <col min="53" max="62" width="5.7109375" style="5" customWidth="1"/>
    <col min="63" max="259" width="9.140625" style="5"/>
    <col min="260" max="260" width="13.7109375" style="5" customWidth="1"/>
    <col min="261" max="261" width="36" style="5" customWidth="1"/>
    <col min="262" max="262" width="20.140625" style="5" customWidth="1"/>
    <col min="263" max="263" width="32.140625" style="5" customWidth="1"/>
    <col min="264" max="265" width="33.85546875" style="5" customWidth="1"/>
    <col min="266" max="268" width="36.85546875" style="5" customWidth="1"/>
    <col min="269" max="269" width="36.7109375" style="5" customWidth="1"/>
    <col min="270" max="270" width="22.7109375" style="5" customWidth="1"/>
    <col min="271" max="271" width="5.28515625" style="5" customWidth="1"/>
    <col min="272" max="272" width="5" style="5" customWidth="1"/>
    <col min="273" max="274" width="3.85546875" style="5" customWidth="1"/>
    <col min="275" max="275" width="4.7109375" style="5" customWidth="1"/>
    <col min="276" max="278" width="6.5703125" style="5" customWidth="1"/>
    <col min="279" max="279" width="4.42578125" style="5" customWidth="1"/>
    <col min="280" max="280" width="5.140625" style="5" customWidth="1"/>
    <col min="281" max="281" width="4.42578125" style="5" customWidth="1"/>
    <col min="282" max="282" width="5" style="5" customWidth="1"/>
    <col min="283" max="285" width="6.5703125" style="5" customWidth="1"/>
    <col min="286" max="286" width="7" style="5" customWidth="1"/>
    <col min="287" max="287" width="6.5703125" style="5" customWidth="1"/>
    <col min="288" max="288" width="7.42578125" style="5" customWidth="1"/>
    <col min="289" max="289" width="4" style="5" customWidth="1"/>
    <col min="290" max="290" width="6.5703125" style="5" customWidth="1"/>
    <col min="291" max="291" width="18.42578125" style="5" customWidth="1"/>
    <col min="292" max="292" width="24.28515625" style="5" customWidth="1"/>
    <col min="293" max="293" width="14.42578125" style="5" customWidth="1"/>
    <col min="294" max="294" width="25.5703125" style="5" customWidth="1"/>
    <col min="295" max="295" width="12.42578125" style="5" customWidth="1"/>
    <col min="296" max="296" width="19.85546875" style="5" customWidth="1"/>
    <col min="297" max="298" width="4.7109375" style="5" customWidth="1"/>
    <col min="299" max="299" width="4.28515625" style="5" customWidth="1"/>
    <col min="300" max="300" width="4.42578125" style="5" customWidth="1"/>
    <col min="301" max="301" width="5.140625" style="5" customWidth="1"/>
    <col min="302" max="302" width="5.7109375" style="5" customWidth="1"/>
    <col min="303" max="303" width="6.28515625" style="5" customWidth="1"/>
    <col min="304" max="304" width="6.5703125" style="5" customWidth="1"/>
    <col min="305" max="305" width="6.28515625" style="5" customWidth="1"/>
    <col min="306" max="307" width="5.7109375" style="5" customWidth="1"/>
    <col min="308" max="308" width="14.7109375" style="5" customWidth="1"/>
    <col min="309" max="318" width="5.7109375" style="5" customWidth="1"/>
    <col min="319" max="515" width="9.140625" style="5"/>
    <col min="516" max="516" width="13.7109375" style="5" customWidth="1"/>
    <col min="517" max="517" width="36" style="5" customWidth="1"/>
    <col min="518" max="518" width="20.140625" style="5" customWidth="1"/>
    <col min="519" max="519" width="32.140625" style="5" customWidth="1"/>
    <col min="520" max="521" width="33.85546875" style="5" customWidth="1"/>
    <col min="522" max="524" width="36.85546875" style="5" customWidth="1"/>
    <col min="525" max="525" width="36.7109375" style="5" customWidth="1"/>
    <col min="526" max="526" width="22.7109375" style="5" customWidth="1"/>
    <col min="527" max="527" width="5.28515625" style="5" customWidth="1"/>
    <col min="528" max="528" width="5" style="5" customWidth="1"/>
    <col min="529" max="530" width="3.85546875" style="5" customWidth="1"/>
    <col min="531" max="531" width="4.7109375" style="5" customWidth="1"/>
    <col min="532" max="534" width="6.5703125" style="5" customWidth="1"/>
    <col min="535" max="535" width="4.42578125" style="5" customWidth="1"/>
    <col min="536" max="536" width="5.140625" style="5" customWidth="1"/>
    <col min="537" max="537" width="4.42578125" style="5" customWidth="1"/>
    <col min="538" max="538" width="5" style="5" customWidth="1"/>
    <col min="539" max="541" width="6.5703125" style="5" customWidth="1"/>
    <col min="542" max="542" width="7" style="5" customWidth="1"/>
    <col min="543" max="543" width="6.5703125" style="5" customWidth="1"/>
    <col min="544" max="544" width="7.42578125" style="5" customWidth="1"/>
    <col min="545" max="545" width="4" style="5" customWidth="1"/>
    <col min="546" max="546" width="6.5703125" style="5" customWidth="1"/>
    <col min="547" max="547" width="18.42578125" style="5" customWidth="1"/>
    <col min="548" max="548" width="24.28515625" style="5" customWidth="1"/>
    <col min="549" max="549" width="14.42578125" style="5" customWidth="1"/>
    <col min="550" max="550" width="25.5703125" style="5" customWidth="1"/>
    <col min="551" max="551" width="12.42578125" style="5" customWidth="1"/>
    <col min="552" max="552" width="19.85546875" style="5" customWidth="1"/>
    <col min="553" max="554" width="4.7109375" style="5" customWidth="1"/>
    <col min="555" max="555" width="4.28515625" style="5" customWidth="1"/>
    <col min="556" max="556" width="4.42578125" style="5" customWidth="1"/>
    <col min="557" max="557" width="5.140625" style="5" customWidth="1"/>
    <col min="558" max="558" width="5.7109375" style="5" customWidth="1"/>
    <col min="559" max="559" width="6.28515625" style="5" customWidth="1"/>
    <col min="560" max="560" width="6.5703125" style="5" customWidth="1"/>
    <col min="561" max="561" width="6.28515625" style="5" customWidth="1"/>
    <col min="562" max="563" width="5.7109375" style="5" customWidth="1"/>
    <col min="564" max="564" width="14.7109375" style="5" customWidth="1"/>
    <col min="565" max="574" width="5.7109375" style="5" customWidth="1"/>
    <col min="575" max="771" width="9.140625" style="5"/>
    <col min="772" max="772" width="13.7109375" style="5" customWidth="1"/>
    <col min="773" max="773" width="36" style="5" customWidth="1"/>
    <col min="774" max="774" width="20.140625" style="5" customWidth="1"/>
    <col min="775" max="775" width="32.140625" style="5" customWidth="1"/>
    <col min="776" max="777" width="33.85546875" style="5" customWidth="1"/>
    <col min="778" max="780" width="36.85546875" style="5" customWidth="1"/>
    <col min="781" max="781" width="36.7109375" style="5" customWidth="1"/>
    <col min="782" max="782" width="22.7109375" style="5" customWidth="1"/>
    <col min="783" max="783" width="5.28515625" style="5" customWidth="1"/>
    <col min="784" max="784" width="5" style="5" customWidth="1"/>
    <col min="785" max="786" width="3.85546875" style="5" customWidth="1"/>
    <col min="787" max="787" width="4.7109375" style="5" customWidth="1"/>
    <col min="788" max="790" width="6.5703125" style="5" customWidth="1"/>
    <col min="791" max="791" width="4.42578125" style="5" customWidth="1"/>
    <col min="792" max="792" width="5.140625" style="5" customWidth="1"/>
    <col min="793" max="793" width="4.42578125" style="5" customWidth="1"/>
    <col min="794" max="794" width="5" style="5" customWidth="1"/>
    <col min="795" max="797" width="6.5703125" style="5" customWidth="1"/>
    <col min="798" max="798" width="7" style="5" customWidth="1"/>
    <col min="799" max="799" width="6.5703125" style="5" customWidth="1"/>
    <col min="800" max="800" width="7.42578125" style="5" customWidth="1"/>
    <col min="801" max="801" width="4" style="5" customWidth="1"/>
    <col min="802" max="802" width="6.5703125" style="5" customWidth="1"/>
    <col min="803" max="803" width="18.42578125" style="5" customWidth="1"/>
    <col min="804" max="804" width="24.28515625" style="5" customWidth="1"/>
    <col min="805" max="805" width="14.42578125" style="5" customWidth="1"/>
    <col min="806" max="806" width="25.5703125" style="5" customWidth="1"/>
    <col min="807" max="807" width="12.42578125" style="5" customWidth="1"/>
    <col min="808" max="808" width="19.85546875" style="5" customWidth="1"/>
    <col min="809" max="810" width="4.7109375" style="5" customWidth="1"/>
    <col min="811" max="811" width="4.28515625" style="5" customWidth="1"/>
    <col min="812" max="812" width="4.42578125" style="5" customWidth="1"/>
    <col min="813" max="813" width="5.140625" style="5" customWidth="1"/>
    <col min="814" max="814" width="5.7109375" style="5" customWidth="1"/>
    <col min="815" max="815" width="6.28515625" style="5" customWidth="1"/>
    <col min="816" max="816" width="6.5703125" style="5" customWidth="1"/>
    <col min="817" max="817" width="6.28515625" style="5" customWidth="1"/>
    <col min="818" max="819" width="5.7109375" style="5" customWidth="1"/>
    <col min="820" max="820" width="14.7109375" style="5" customWidth="1"/>
    <col min="821" max="830" width="5.7109375" style="5" customWidth="1"/>
    <col min="831" max="1027" width="9.140625" style="5"/>
    <col min="1028" max="1028" width="13.7109375" style="5" customWidth="1"/>
    <col min="1029" max="1029" width="36" style="5" customWidth="1"/>
    <col min="1030" max="1030" width="20.140625" style="5" customWidth="1"/>
    <col min="1031" max="1031" width="32.140625" style="5" customWidth="1"/>
    <col min="1032" max="1033" width="33.85546875" style="5" customWidth="1"/>
    <col min="1034" max="1036" width="36.85546875" style="5" customWidth="1"/>
    <col min="1037" max="1037" width="36.7109375" style="5" customWidth="1"/>
    <col min="1038" max="1038" width="22.7109375" style="5" customWidth="1"/>
    <col min="1039" max="1039" width="5.28515625" style="5" customWidth="1"/>
    <col min="1040" max="1040" width="5" style="5" customWidth="1"/>
    <col min="1041" max="1042" width="3.85546875" style="5" customWidth="1"/>
    <col min="1043" max="1043" width="4.7109375" style="5" customWidth="1"/>
    <col min="1044" max="1046" width="6.5703125" style="5" customWidth="1"/>
    <col min="1047" max="1047" width="4.42578125" style="5" customWidth="1"/>
    <col min="1048" max="1048" width="5.140625" style="5" customWidth="1"/>
    <col min="1049" max="1049" width="4.42578125" style="5" customWidth="1"/>
    <col min="1050" max="1050" width="5" style="5" customWidth="1"/>
    <col min="1051" max="1053" width="6.5703125" style="5" customWidth="1"/>
    <col min="1054" max="1054" width="7" style="5" customWidth="1"/>
    <col min="1055" max="1055" width="6.5703125" style="5" customWidth="1"/>
    <col min="1056" max="1056" width="7.42578125" style="5" customWidth="1"/>
    <col min="1057" max="1057" width="4" style="5" customWidth="1"/>
    <col min="1058" max="1058" width="6.5703125" style="5" customWidth="1"/>
    <col min="1059" max="1059" width="18.42578125" style="5" customWidth="1"/>
    <col min="1060" max="1060" width="24.28515625" style="5" customWidth="1"/>
    <col min="1061" max="1061" width="14.42578125" style="5" customWidth="1"/>
    <col min="1062" max="1062" width="25.5703125" style="5" customWidth="1"/>
    <col min="1063" max="1063" width="12.42578125" style="5" customWidth="1"/>
    <col min="1064" max="1064" width="19.85546875" style="5" customWidth="1"/>
    <col min="1065" max="1066" width="4.7109375" style="5" customWidth="1"/>
    <col min="1067" max="1067" width="4.28515625" style="5" customWidth="1"/>
    <col min="1068" max="1068" width="4.42578125" style="5" customWidth="1"/>
    <col min="1069" max="1069" width="5.140625" style="5" customWidth="1"/>
    <col min="1070" max="1070" width="5.7109375" style="5" customWidth="1"/>
    <col min="1071" max="1071" width="6.28515625" style="5" customWidth="1"/>
    <col min="1072" max="1072" width="6.5703125" style="5" customWidth="1"/>
    <col min="1073" max="1073" width="6.28515625" style="5" customWidth="1"/>
    <col min="1074" max="1075" width="5.7109375" style="5" customWidth="1"/>
    <col min="1076" max="1076" width="14.7109375" style="5" customWidth="1"/>
    <col min="1077" max="1086" width="5.7109375" style="5" customWidth="1"/>
    <col min="1087" max="1283" width="9.140625" style="5"/>
    <col min="1284" max="1284" width="13.7109375" style="5" customWidth="1"/>
    <col min="1285" max="1285" width="36" style="5" customWidth="1"/>
    <col min="1286" max="1286" width="20.140625" style="5" customWidth="1"/>
    <col min="1287" max="1287" width="32.140625" style="5" customWidth="1"/>
    <col min="1288" max="1289" width="33.85546875" style="5" customWidth="1"/>
    <col min="1290" max="1292" width="36.85546875" style="5" customWidth="1"/>
    <col min="1293" max="1293" width="36.7109375" style="5" customWidth="1"/>
    <col min="1294" max="1294" width="22.7109375" style="5" customWidth="1"/>
    <col min="1295" max="1295" width="5.28515625" style="5" customWidth="1"/>
    <col min="1296" max="1296" width="5" style="5" customWidth="1"/>
    <col min="1297" max="1298" width="3.85546875" style="5" customWidth="1"/>
    <col min="1299" max="1299" width="4.7109375" style="5" customWidth="1"/>
    <col min="1300" max="1302" width="6.5703125" style="5" customWidth="1"/>
    <col min="1303" max="1303" width="4.42578125" style="5" customWidth="1"/>
    <col min="1304" max="1304" width="5.140625" style="5" customWidth="1"/>
    <col min="1305" max="1305" width="4.42578125" style="5" customWidth="1"/>
    <col min="1306" max="1306" width="5" style="5" customWidth="1"/>
    <col min="1307" max="1309" width="6.5703125" style="5" customWidth="1"/>
    <col min="1310" max="1310" width="7" style="5" customWidth="1"/>
    <col min="1311" max="1311" width="6.5703125" style="5" customWidth="1"/>
    <col min="1312" max="1312" width="7.42578125" style="5" customWidth="1"/>
    <col min="1313" max="1313" width="4" style="5" customWidth="1"/>
    <col min="1314" max="1314" width="6.5703125" style="5" customWidth="1"/>
    <col min="1315" max="1315" width="18.42578125" style="5" customWidth="1"/>
    <col min="1316" max="1316" width="24.28515625" style="5" customWidth="1"/>
    <col min="1317" max="1317" width="14.42578125" style="5" customWidth="1"/>
    <col min="1318" max="1318" width="25.5703125" style="5" customWidth="1"/>
    <col min="1319" max="1319" width="12.42578125" style="5" customWidth="1"/>
    <col min="1320" max="1320" width="19.85546875" style="5" customWidth="1"/>
    <col min="1321" max="1322" width="4.7109375" style="5" customWidth="1"/>
    <col min="1323" max="1323" width="4.28515625" style="5" customWidth="1"/>
    <col min="1324" max="1324" width="4.42578125" style="5" customWidth="1"/>
    <col min="1325" max="1325" width="5.140625" style="5" customWidth="1"/>
    <col min="1326" max="1326" width="5.7109375" style="5" customWidth="1"/>
    <col min="1327" max="1327" width="6.28515625" style="5" customWidth="1"/>
    <col min="1328" max="1328" width="6.5703125" style="5" customWidth="1"/>
    <col min="1329" max="1329" width="6.28515625" style="5" customWidth="1"/>
    <col min="1330" max="1331" width="5.7109375" style="5" customWidth="1"/>
    <col min="1332" max="1332" width="14.7109375" style="5" customWidth="1"/>
    <col min="1333" max="1342" width="5.7109375" style="5" customWidth="1"/>
    <col min="1343" max="1539" width="9.140625" style="5"/>
    <col min="1540" max="1540" width="13.7109375" style="5" customWidth="1"/>
    <col min="1541" max="1541" width="36" style="5" customWidth="1"/>
    <col min="1542" max="1542" width="20.140625" style="5" customWidth="1"/>
    <col min="1543" max="1543" width="32.140625" style="5" customWidth="1"/>
    <col min="1544" max="1545" width="33.85546875" style="5" customWidth="1"/>
    <col min="1546" max="1548" width="36.85546875" style="5" customWidth="1"/>
    <col min="1549" max="1549" width="36.7109375" style="5" customWidth="1"/>
    <col min="1550" max="1550" width="22.7109375" style="5" customWidth="1"/>
    <col min="1551" max="1551" width="5.28515625" style="5" customWidth="1"/>
    <col min="1552" max="1552" width="5" style="5" customWidth="1"/>
    <col min="1553" max="1554" width="3.85546875" style="5" customWidth="1"/>
    <col min="1555" max="1555" width="4.7109375" style="5" customWidth="1"/>
    <col min="1556" max="1558" width="6.5703125" style="5" customWidth="1"/>
    <col min="1559" max="1559" width="4.42578125" style="5" customWidth="1"/>
    <col min="1560" max="1560" width="5.140625" style="5" customWidth="1"/>
    <col min="1561" max="1561" width="4.42578125" style="5" customWidth="1"/>
    <col min="1562" max="1562" width="5" style="5" customWidth="1"/>
    <col min="1563" max="1565" width="6.5703125" style="5" customWidth="1"/>
    <col min="1566" max="1566" width="7" style="5" customWidth="1"/>
    <col min="1567" max="1567" width="6.5703125" style="5" customWidth="1"/>
    <col min="1568" max="1568" width="7.42578125" style="5" customWidth="1"/>
    <col min="1569" max="1569" width="4" style="5" customWidth="1"/>
    <col min="1570" max="1570" width="6.5703125" style="5" customWidth="1"/>
    <col min="1571" max="1571" width="18.42578125" style="5" customWidth="1"/>
    <col min="1572" max="1572" width="24.28515625" style="5" customWidth="1"/>
    <col min="1573" max="1573" width="14.42578125" style="5" customWidth="1"/>
    <col min="1574" max="1574" width="25.5703125" style="5" customWidth="1"/>
    <col min="1575" max="1575" width="12.42578125" style="5" customWidth="1"/>
    <col min="1576" max="1576" width="19.85546875" style="5" customWidth="1"/>
    <col min="1577" max="1578" width="4.7109375" style="5" customWidth="1"/>
    <col min="1579" max="1579" width="4.28515625" style="5" customWidth="1"/>
    <col min="1580" max="1580" width="4.42578125" style="5" customWidth="1"/>
    <col min="1581" max="1581" width="5.140625" style="5" customWidth="1"/>
    <col min="1582" max="1582" width="5.7109375" style="5" customWidth="1"/>
    <col min="1583" max="1583" width="6.28515625" style="5" customWidth="1"/>
    <col min="1584" max="1584" width="6.5703125" style="5" customWidth="1"/>
    <col min="1585" max="1585" width="6.28515625" style="5" customWidth="1"/>
    <col min="1586" max="1587" width="5.7109375" style="5" customWidth="1"/>
    <col min="1588" max="1588" width="14.7109375" style="5" customWidth="1"/>
    <col min="1589" max="1598" width="5.7109375" style="5" customWidth="1"/>
    <col min="1599" max="1795" width="9.140625" style="5"/>
    <col min="1796" max="1796" width="13.7109375" style="5" customWidth="1"/>
    <col min="1797" max="1797" width="36" style="5" customWidth="1"/>
    <col min="1798" max="1798" width="20.140625" style="5" customWidth="1"/>
    <col min="1799" max="1799" width="32.140625" style="5" customWidth="1"/>
    <col min="1800" max="1801" width="33.85546875" style="5" customWidth="1"/>
    <col min="1802" max="1804" width="36.85546875" style="5" customWidth="1"/>
    <col min="1805" max="1805" width="36.7109375" style="5" customWidth="1"/>
    <col min="1806" max="1806" width="22.7109375" style="5" customWidth="1"/>
    <col min="1807" max="1807" width="5.28515625" style="5" customWidth="1"/>
    <col min="1808" max="1808" width="5" style="5" customWidth="1"/>
    <col min="1809" max="1810" width="3.85546875" style="5" customWidth="1"/>
    <col min="1811" max="1811" width="4.7109375" style="5" customWidth="1"/>
    <col min="1812" max="1814" width="6.5703125" style="5" customWidth="1"/>
    <col min="1815" max="1815" width="4.42578125" style="5" customWidth="1"/>
    <col min="1816" max="1816" width="5.140625" style="5" customWidth="1"/>
    <col min="1817" max="1817" width="4.42578125" style="5" customWidth="1"/>
    <col min="1818" max="1818" width="5" style="5" customWidth="1"/>
    <col min="1819" max="1821" width="6.5703125" style="5" customWidth="1"/>
    <col min="1822" max="1822" width="7" style="5" customWidth="1"/>
    <col min="1823" max="1823" width="6.5703125" style="5" customWidth="1"/>
    <col min="1824" max="1824" width="7.42578125" style="5" customWidth="1"/>
    <col min="1825" max="1825" width="4" style="5" customWidth="1"/>
    <col min="1826" max="1826" width="6.5703125" style="5" customWidth="1"/>
    <col min="1827" max="1827" width="18.42578125" style="5" customWidth="1"/>
    <col min="1828" max="1828" width="24.28515625" style="5" customWidth="1"/>
    <col min="1829" max="1829" width="14.42578125" style="5" customWidth="1"/>
    <col min="1830" max="1830" width="25.5703125" style="5" customWidth="1"/>
    <col min="1831" max="1831" width="12.42578125" style="5" customWidth="1"/>
    <col min="1832" max="1832" width="19.85546875" style="5" customWidth="1"/>
    <col min="1833" max="1834" width="4.7109375" style="5" customWidth="1"/>
    <col min="1835" max="1835" width="4.28515625" style="5" customWidth="1"/>
    <col min="1836" max="1836" width="4.42578125" style="5" customWidth="1"/>
    <col min="1837" max="1837" width="5.140625" style="5" customWidth="1"/>
    <col min="1838" max="1838" width="5.7109375" style="5" customWidth="1"/>
    <col min="1839" max="1839" width="6.28515625" style="5" customWidth="1"/>
    <col min="1840" max="1840" width="6.5703125" style="5" customWidth="1"/>
    <col min="1841" max="1841" width="6.28515625" style="5" customWidth="1"/>
    <col min="1842" max="1843" width="5.7109375" style="5" customWidth="1"/>
    <col min="1844" max="1844" width="14.7109375" style="5" customWidth="1"/>
    <col min="1845" max="1854" width="5.7109375" style="5" customWidth="1"/>
    <col min="1855" max="2051" width="9.140625" style="5"/>
    <col min="2052" max="2052" width="13.7109375" style="5" customWidth="1"/>
    <col min="2053" max="2053" width="36" style="5" customWidth="1"/>
    <col min="2054" max="2054" width="20.140625" style="5" customWidth="1"/>
    <col min="2055" max="2055" width="32.140625" style="5" customWidth="1"/>
    <col min="2056" max="2057" width="33.85546875" style="5" customWidth="1"/>
    <col min="2058" max="2060" width="36.85546875" style="5" customWidth="1"/>
    <col min="2061" max="2061" width="36.7109375" style="5" customWidth="1"/>
    <col min="2062" max="2062" width="22.7109375" style="5" customWidth="1"/>
    <col min="2063" max="2063" width="5.28515625" style="5" customWidth="1"/>
    <col min="2064" max="2064" width="5" style="5" customWidth="1"/>
    <col min="2065" max="2066" width="3.85546875" style="5" customWidth="1"/>
    <col min="2067" max="2067" width="4.7109375" style="5" customWidth="1"/>
    <col min="2068" max="2070" width="6.5703125" style="5" customWidth="1"/>
    <col min="2071" max="2071" width="4.42578125" style="5" customWidth="1"/>
    <col min="2072" max="2072" width="5.140625" style="5" customWidth="1"/>
    <col min="2073" max="2073" width="4.42578125" style="5" customWidth="1"/>
    <col min="2074" max="2074" width="5" style="5" customWidth="1"/>
    <col min="2075" max="2077" width="6.5703125" style="5" customWidth="1"/>
    <col min="2078" max="2078" width="7" style="5" customWidth="1"/>
    <col min="2079" max="2079" width="6.5703125" style="5" customWidth="1"/>
    <col min="2080" max="2080" width="7.42578125" style="5" customWidth="1"/>
    <col min="2081" max="2081" width="4" style="5" customWidth="1"/>
    <col min="2082" max="2082" width="6.5703125" style="5" customWidth="1"/>
    <col min="2083" max="2083" width="18.42578125" style="5" customWidth="1"/>
    <col min="2084" max="2084" width="24.28515625" style="5" customWidth="1"/>
    <col min="2085" max="2085" width="14.42578125" style="5" customWidth="1"/>
    <col min="2086" max="2086" width="25.5703125" style="5" customWidth="1"/>
    <col min="2087" max="2087" width="12.42578125" style="5" customWidth="1"/>
    <col min="2088" max="2088" width="19.85546875" style="5" customWidth="1"/>
    <col min="2089" max="2090" width="4.7109375" style="5" customWidth="1"/>
    <col min="2091" max="2091" width="4.28515625" style="5" customWidth="1"/>
    <col min="2092" max="2092" width="4.42578125" style="5" customWidth="1"/>
    <col min="2093" max="2093" width="5.140625" style="5" customWidth="1"/>
    <col min="2094" max="2094" width="5.7109375" style="5" customWidth="1"/>
    <col min="2095" max="2095" width="6.28515625" style="5" customWidth="1"/>
    <col min="2096" max="2096" width="6.5703125" style="5" customWidth="1"/>
    <col min="2097" max="2097" width="6.28515625" style="5" customWidth="1"/>
    <col min="2098" max="2099" width="5.7109375" style="5" customWidth="1"/>
    <col min="2100" max="2100" width="14.7109375" style="5" customWidth="1"/>
    <col min="2101" max="2110" width="5.7109375" style="5" customWidth="1"/>
    <col min="2111" max="2307" width="9.140625" style="5"/>
    <col min="2308" max="2308" width="13.7109375" style="5" customWidth="1"/>
    <col min="2309" max="2309" width="36" style="5" customWidth="1"/>
    <col min="2310" max="2310" width="20.140625" style="5" customWidth="1"/>
    <col min="2311" max="2311" width="32.140625" style="5" customWidth="1"/>
    <col min="2312" max="2313" width="33.85546875" style="5" customWidth="1"/>
    <col min="2314" max="2316" width="36.85546875" style="5" customWidth="1"/>
    <col min="2317" max="2317" width="36.7109375" style="5" customWidth="1"/>
    <col min="2318" max="2318" width="22.7109375" style="5" customWidth="1"/>
    <col min="2319" max="2319" width="5.28515625" style="5" customWidth="1"/>
    <col min="2320" max="2320" width="5" style="5" customWidth="1"/>
    <col min="2321" max="2322" width="3.85546875" style="5" customWidth="1"/>
    <col min="2323" max="2323" width="4.7109375" style="5" customWidth="1"/>
    <col min="2324" max="2326" width="6.5703125" style="5" customWidth="1"/>
    <col min="2327" max="2327" width="4.42578125" style="5" customWidth="1"/>
    <col min="2328" max="2328" width="5.140625" style="5" customWidth="1"/>
    <col min="2329" max="2329" width="4.42578125" style="5" customWidth="1"/>
    <col min="2330" max="2330" width="5" style="5" customWidth="1"/>
    <col min="2331" max="2333" width="6.5703125" style="5" customWidth="1"/>
    <col min="2334" max="2334" width="7" style="5" customWidth="1"/>
    <col min="2335" max="2335" width="6.5703125" style="5" customWidth="1"/>
    <col min="2336" max="2336" width="7.42578125" style="5" customWidth="1"/>
    <col min="2337" max="2337" width="4" style="5" customWidth="1"/>
    <col min="2338" max="2338" width="6.5703125" style="5" customWidth="1"/>
    <col min="2339" max="2339" width="18.42578125" style="5" customWidth="1"/>
    <col min="2340" max="2340" width="24.28515625" style="5" customWidth="1"/>
    <col min="2341" max="2341" width="14.42578125" style="5" customWidth="1"/>
    <col min="2342" max="2342" width="25.5703125" style="5" customWidth="1"/>
    <col min="2343" max="2343" width="12.42578125" style="5" customWidth="1"/>
    <col min="2344" max="2344" width="19.85546875" style="5" customWidth="1"/>
    <col min="2345" max="2346" width="4.7109375" style="5" customWidth="1"/>
    <col min="2347" max="2347" width="4.28515625" style="5" customWidth="1"/>
    <col min="2348" max="2348" width="4.42578125" style="5" customWidth="1"/>
    <col min="2349" max="2349" width="5.140625" style="5" customWidth="1"/>
    <col min="2350" max="2350" width="5.7109375" style="5" customWidth="1"/>
    <col min="2351" max="2351" width="6.28515625" style="5" customWidth="1"/>
    <col min="2352" max="2352" width="6.5703125" style="5" customWidth="1"/>
    <col min="2353" max="2353" width="6.28515625" style="5" customWidth="1"/>
    <col min="2354" max="2355" width="5.7109375" style="5" customWidth="1"/>
    <col min="2356" max="2356" width="14.7109375" style="5" customWidth="1"/>
    <col min="2357" max="2366" width="5.7109375" style="5" customWidth="1"/>
    <col min="2367" max="2563" width="9.140625" style="5"/>
    <col min="2564" max="2564" width="13.7109375" style="5" customWidth="1"/>
    <col min="2565" max="2565" width="36" style="5" customWidth="1"/>
    <col min="2566" max="2566" width="20.140625" style="5" customWidth="1"/>
    <col min="2567" max="2567" width="32.140625" style="5" customWidth="1"/>
    <col min="2568" max="2569" width="33.85546875" style="5" customWidth="1"/>
    <col min="2570" max="2572" width="36.85546875" style="5" customWidth="1"/>
    <col min="2573" max="2573" width="36.7109375" style="5" customWidth="1"/>
    <col min="2574" max="2574" width="22.7109375" style="5" customWidth="1"/>
    <col min="2575" max="2575" width="5.28515625" style="5" customWidth="1"/>
    <col min="2576" max="2576" width="5" style="5" customWidth="1"/>
    <col min="2577" max="2578" width="3.85546875" style="5" customWidth="1"/>
    <col min="2579" max="2579" width="4.7109375" style="5" customWidth="1"/>
    <col min="2580" max="2582" width="6.5703125" style="5" customWidth="1"/>
    <col min="2583" max="2583" width="4.42578125" style="5" customWidth="1"/>
    <col min="2584" max="2584" width="5.140625" style="5" customWidth="1"/>
    <col min="2585" max="2585" width="4.42578125" style="5" customWidth="1"/>
    <col min="2586" max="2586" width="5" style="5" customWidth="1"/>
    <col min="2587" max="2589" width="6.5703125" style="5" customWidth="1"/>
    <col min="2590" max="2590" width="7" style="5" customWidth="1"/>
    <col min="2591" max="2591" width="6.5703125" style="5" customWidth="1"/>
    <col min="2592" max="2592" width="7.42578125" style="5" customWidth="1"/>
    <col min="2593" max="2593" width="4" style="5" customWidth="1"/>
    <col min="2594" max="2594" width="6.5703125" style="5" customWidth="1"/>
    <col min="2595" max="2595" width="18.42578125" style="5" customWidth="1"/>
    <col min="2596" max="2596" width="24.28515625" style="5" customWidth="1"/>
    <col min="2597" max="2597" width="14.42578125" style="5" customWidth="1"/>
    <col min="2598" max="2598" width="25.5703125" style="5" customWidth="1"/>
    <col min="2599" max="2599" width="12.42578125" style="5" customWidth="1"/>
    <col min="2600" max="2600" width="19.85546875" style="5" customWidth="1"/>
    <col min="2601" max="2602" width="4.7109375" style="5" customWidth="1"/>
    <col min="2603" max="2603" width="4.28515625" style="5" customWidth="1"/>
    <col min="2604" max="2604" width="4.42578125" style="5" customWidth="1"/>
    <col min="2605" max="2605" width="5.140625" style="5" customWidth="1"/>
    <col min="2606" max="2606" width="5.7109375" style="5" customWidth="1"/>
    <col min="2607" max="2607" width="6.28515625" style="5" customWidth="1"/>
    <col min="2608" max="2608" width="6.5703125" style="5" customWidth="1"/>
    <col min="2609" max="2609" width="6.28515625" style="5" customWidth="1"/>
    <col min="2610" max="2611" width="5.7109375" style="5" customWidth="1"/>
    <col min="2612" max="2612" width="14.7109375" style="5" customWidth="1"/>
    <col min="2613" max="2622" width="5.7109375" style="5" customWidth="1"/>
    <col min="2623" max="2819" width="9.140625" style="5"/>
    <col min="2820" max="2820" width="13.7109375" style="5" customWidth="1"/>
    <col min="2821" max="2821" width="36" style="5" customWidth="1"/>
    <col min="2822" max="2822" width="20.140625" style="5" customWidth="1"/>
    <col min="2823" max="2823" width="32.140625" style="5" customWidth="1"/>
    <col min="2824" max="2825" width="33.85546875" style="5" customWidth="1"/>
    <col min="2826" max="2828" width="36.85546875" style="5" customWidth="1"/>
    <col min="2829" max="2829" width="36.7109375" style="5" customWidth="1"/>
    <col min="2830" max="2830" width="22.7109375" style="5" customWidth="1"/>
    <col min="2831" max="2831" width="5.28515625" style="5" customWidth="1"/>
    <col min="2832" max="2832" width="5" style="5" customWidth="1"/>
    <col min="2833" max="2834" width="3.85546875" style="5" customWidth="1"/>
    <col min="2835" max="2835" width="4.7109375" style="5" customWidth="1"/>
    <col min="2836" max="2838" width="6.5703125" style="5" customWidth="1"/>
    <col min="2839" max="2839" width="4.42578125" style="5" customWidth="1"/>
    <col min="2840" max="2840" width="5.140625" style="5" customWidth="1"/>
    <col min="2841" max="2841" width="4.42578125" style="5" customWidth="1"/>
    <col min="2842" max="2842" width="5" style="5" customWidth="1"/>
    <col min="2843" max="2845" width="6.5703125" style="5" customWidth="1"/>
    <col min="2846" max="2846" width="7" style="5" customWidth="1"/>
    <col min="2847" max="2847" width="6.5703125" style="5" customWidth="1"/>
    <col min="2848" max="2848" width="7.42578125" style="5" customWidth="1"/>
    <col min="2849" max="2849" width="4" style="5" customWidth="1"/>
    <col min="2850" max="2850" width="6.5703125" style="5" customWidth="1"/>
    <col min="2851" max="2851" width="18.42578125" style="5" customWidth="1"/>
    <col min="2852" max="2852" width="24.28515625" style="5" customWidth="1"/>
    <col min="2853" max="2853" width="14.42578125" style="5" customWidth="1"/>
    <col min="2854" max="2854" width="25.5703125" style="5" customWidth="1"/>
    <col min="2855" max="2855" width="12.42578125" style="5" customWidth="1"/>
    <col min="2856" max="2856" width="19.85546875" style="5" customWidth="1"/>
    <col min="2857" max="2858" width="4.7109375" style="5" customWidth="1"/>
    <col min="2859" max="2859" width="4.28515625" style="5" customWidth="1"/>
    <col min="2860" max="2860" width="4.42578125" style="5" customWidth="1"/>
    <col min="2861" max="2861" width="5.140625" style="5" customWidth="1"/>
    <col min="2862" max="2862" width="5.7109375" style="5" customWidth="1"/>
    <col min="2863" max="2863" width="6.28515625" style="5" customWidth="1"/>
    <col min="2864" max="2864" width="6.5703125" style="5" customWidth="1"/>
    <col min="2865" max="2865" width="6.28515625" style="5" customWidth="1"/>
    <col min="2866" max="2867" width="5.7109375" style="5" customWidth="1"/>
    <col min="2868" max="2868" width="14.7109375" style="5" customWidth="1"/>
    <col min="2869" max="2878" width="5.7109375" style="5" customWidth="1"/>
    <col min="2879" max="3075" width="9.140625" style="5"/>
    <col min="3076" max="3076" width="13.7109375" style="5" customWidth="1"/>
    <col min="3077" max="3077" width="36" style="5" customWidth="1"/>
    <col min="3078" max="3078" width="20.140625" style="5" customWidth="1"/>
    <col min="3079" max="3079" width="32.140625" style="5" customWidth="1"/>
    <col min="3080" max="3081" width="33.85546875" style="5" customWidth="1"/>
    <col min="3082" max="3084" width="36.85546875" style="5" customWidth="1"/>
    <col min="3085" max="3085" width="36.7109375" style="5" customWidth="1"/>
    <col min="3086" max="3086" width="22.7109375" style="5" customWidth="1"/>
    <col min="3087" max="3087" width="5.28515625" style="5" customWidth="1"/>
    <col min="3088" max="3088" width="5" style="5" customWidth="1"/>
    <col min="3089" max="3090" width="3.85546875" style="5" customWidth="1"/>
    <col min="3091" max="3091" width="4.7109375" style="5" customWidth="1"/>
    <col min="3092" max="3094" width="6.5703125" style="5" customWidth="1"/>
    <col min="3095" max="3095" width="4.42578125" style="5" customWidth="1"/>
    <col min="3096" max="3096" width="5.140625" style="5" customWidth="1"/>
    <col min="3097" max="3097" width="4.42578125" style="5" customWidth="1"/>
    <col min="3098" max="3098" width="5" style="5" customWidth="1"/>
    <col min="3099" max="3101" width="6.5703125" style="5" customWidth="1"/>
    <col min="3102" max="3102" width="7" style="5" customWidth="1"/>
    <col min="3103" max="3103" width="6.5703125" style="5" customWidth="1"/>
    <col min="3104" max="3104" width="7.42578125" style="5" customWidth="1"/>
    <col min="3105" max="3105" width="4" style="5" customWidth="1"/>
    <col min="3106" max="3106" width="6.5703125" style="5" customWidth="1"/>
    <col min="3107" max="3107" width="18.42578125" style="5" customWidth="1"/>
    <col min="3108" max="3108" width="24.28515625" style="5" customWidth="1"/>
    <col min="3109" max="3109" width="14.42578125" style="5" customWidth="1"/>
    <col min="3110" max="3110" width="25.5703125" style="5" customWidth="1"/>
    <col min="3111" max="3111" width="12.42578125" style="5" customWidth="1"/>
    <col min="3112" max="3112" width="19.85546875" style="5" customWidth="1"/>
    <col min="3113" max="3114" width="4.7109375" style="5" customWidth="1"/>
    <col min="3115" max="3115" width="4.28515625" style="5" customWidth="1"/>
    <col min="3116" max="3116" width="4.42578125" style="5" customWidth="1"/>
    <col min="3117" max="3117" width="5.140625" style="5" customWidth="1"/>
    <col min="3118" max="3118" width="5.7109375" style="5" customWidth="1"/>
    <col min="3119" max="3119" width="6.28515625" style="5" customWidth="1"/>
    <col min="3120" max="3120" width="6.5703125" style="5" customWidth="1"/>
    <col min="3121" max="3121" width="6.28515625" style="5" customWidth="1"/>
    <col min="3122" max="3123" width="5.7109375" style="5" customWidth="1"/>
    <col min="3124" max="3124" width="14.7109375" style="5" customWidth="1"/>
    <col min="3125" max="3134" width="5.7109375" style="5" customWidth="1"/>
    <col min="3135" max="3331" width="9.140625" style="5"/>
    <col min="3332" max="3332" width="13.7109375" style="5" customWidth="1"/>
    <col min="3333" max="3333" width="36" style="5" customWidth="1"/>
    <col min="3334" max="3334" width="20.140625" style="5" customWidth="1"/>
    <col min="3335" max="3335" width="32.140625" style="5" customWidth="1"/>
    <col min="3336" max="3337" width="33.85546875" style="5" customWidth="1"/>
    <col min="3338" max="3340" width="36.85546875" style="5" customWidth="1"/>
    <col min="3341" max="3341" width="36.7109375" style="5" customWidth="1"/>
    <col min="3342" max="3342" width="22.7109375" style="5" customWidth="1"/>
    <col min="3343" max="3343" width="5.28515625" style="5" customWidth="1"/>
    <col min="3344" max="3344" width="5" style="5" customWidth="1"/>
    <col min="3345" max="3346" width="3.85546875" style="5" customWidth="1"/>
    <col min="3347" max="3347" width="4.7109375" style="5" customWidth="1"/>
    <col min="3348" max="3350" width="6.5703125" style="5" customWidth="1"/>
    <col min="3351" max="3351" width="4.42578125" style="5" customWidth="1"/>
    <col min="3352" max="3352" width="5.140625" style="5" customWidth="1"/>
    <col min="3353" max="3353" width="4.42578125" style="5" customWidth="1"/>
    <col min="3354" max="3354" width="5" style="5" customWidth="1"/>
    <col min="3355" max="3357" width="6.5703125" style="5" customWidth="1"/>
    <col min="3358" max="3358" width="7" style="5" customWidth="1"/>
    <col min="3359" max="3359" width="6.5703125" style="5" customWidth="1"/>
    <col min="3360" max="3360" width="7.42578125" style="5" customWidth="1"/>
    <col min="3361" max="3361" width="4" style="5" customWidth="1"/>
    <col min="3362" max="3362" width="6.5703125" style="5" customWidth="1"/>
    <col min="3363" max="3363" width="18.42578125" style="5" customWidth="1"/>
    <col min="3364" max="3364" width="24.28515625" style="5" customWidth="1"/>
    <col min="3365" max="3365" width="14.42578125" style="5" customWidth="1"/>
    <col min="3366" max="3366" width="25.5703125" style="5" customWidth="1"/>
    <col min="3367" max="3367" width="12.42578125" style="5" customWidth="1"/>
    <col min="3368" max="3368" width="19.85546875" style="5" customWidth="1"/>
    <col min="3369" max="3370" width="4.7109375" style="5" customWidth="1"/>
    <col min="3371" max="3371" width="4.28515625" style="5" customWidth="1"/>
    <col min="3372" max="3372" width="4.42578125" style="5" customWidth="1"/>
    <col min="3373" max="3373" width="5.140625" style="5" customWidth="1"/>
    <col min="3374" max="3374" width="5.7109375" style="5" customWidth="1"/>
    <col min="3375" max="3375" width="6.28515625" style="5" customWidth="1"/>
    <col min="3376" max="3376" width="6.5703125" style="5" customWidth="1"/>
    <col min="3377" max="3377" width="6.28515625" style="5" customWidth="1"/>
    <col min="3378" max="3379" width="5.7109375" style="5" customWidth="1"/>
    <col min="3380" max="3380" width="14.7109375" style="5" customWidth="1"/>
    <col min="3381" max="3390" width="5.7109375" style="5" customWidth="1"/>
    <col min="3391" max="3587" width="9.140625" style="5"/>
    <col min="3588" max="3588" width="13.7109375" style="5" customWidth="1"/>
    <col min="3589" max="3589" width="36" style="5" customWidth="1"/>
    <col min="3590" max="3590" width="20.140625" style="5" customWidth="1"/>
    <col min="3591" max="3591" width="32.140625" style="5" customWidth="1"/>
    <col min="3592" max="3593" width="33.85546875" style="5" customWidth="1"/>
    <col min="3594" max="3596" width="36.85546875" style="5" customWidth="1"/>
    <col min="3597" max="3597" width="36.7109375" style="5" customWidth="1"/>
    <col min="3598" max="3598" width="22.7109375" style="5" customWidth="1"/>
    <col min="3599" max="3599" width="5.28515625" style="5" customWidth="1"/>
    <col min="3600" max="3600" width="5" style="5" customWidth="1"/>
    <col min="3601" max="3602" width="3.85546875" style="5" customWidth="1"/>
    <col min="3603" max="3603" width="4.7109375" style="5" customWidth="1"/>
    <col min="3604" max="3606" width="6.5703125" style="5" customWidth="1"/>
    <col min="3607" max="3607" width="4.42578125" style="5" customWidth="1"/>
    <col min="3608" max="3608" width="5.140625" style="5" customWidth="1"/>
    <col min="3609" max="3609" width="4.42578125" style="5" customWidth="1"/>
    <col min="3610" max="3610" width="5" style="5" customWidth="1"/>
    <col min="3611" max="3613" width="6.5703125" style="5" customWidth="1"/>
    <col min="3614" max="3614" width="7" style="5" customWidth="1"/>
    <col min="3615" max="3615" width="6.5703125" style="5" customWidth="1"/>
    <col min="3616" max="3616" width="7.42578125" style="5" customWidth="1"/>
    <col min="3617" max="3617" width="4" style="5" customWidth="1"/>
    <col min="3618" max="3618" width="6.5703125" style="5" customWidth="1"/>
    <col min="3619" max="3619" width="18.42578125" style="5" customWidth="1"/>
    <col min="3620" max="3620" width="24.28515625" style="5" customWidth="1"/>
    <col min="3621" max="3621" width="14.42578125" style="5" customWidth="1"/>
    <col min="3622" max="3622" width="25.5703125" style="5" customWidth="1"/>
    <col min="3623" max="3623" width="12.42578125" style="5" customWidth="1"/>
    <col min="3624" max="3624" width="19.85546875" style="5" customWidth="1"/>
    <col min="3625" max="3626" width="4.7109375" style="5" customWidth="1"/>
    <col min="3627" max="3627" width="4.28515625" style="5" customWidth="1"/>
    <col min="3628" max="3628" width="4.42578125" style="5" customWidth="1"/>
    <col min="3629" max="3629" width="5.140625" style="5" customWidth="1"/>
    <col min="3630" max="3630" width="5.7109375" style="5" customWidth="1"/>
    <col min="3631" max="3631" width="6.28515625" style="5" customWidth="1"/>
    <col min="3632" max="3632" width="6.5703125" style="5" customWidth="1"/>
    <col min="3633" max="3633" width="6.28515625" style="5" customWidth="1"/>
    <col min="3634" max="3635" width="5.7109375" style="5" customWidth="1"/>
    <col min="3636" max="3636" width="14.7109375" style="5" customWidth="1"/>
    <col min="3637" max="3646" width="5.7109375" style="5" customWidth="1"/>
    <col min="3647" max="3843" width="9.140625" style="5"/>
    <col min="3844" max="3844" width="13.7109375" style="5" customWidth="1"/>
    <col min="3845" max="3845" width="36" style="5" customWidth="1"/>
    <col min="3846" max="3846" width="20.140625" style="5" customWidth="1"/>
    <col min="3847" max="3847" width="32.140625" style="5" customWidth="1"/>
    <col min="3848" max="3849" width="33.85546875" style="5" customWidth="1"/>
    <col min="3850" max="3852" width="36.85546875" style="5" customWidth="1"/>
    <col min="3853" max="3853" width="36.7109375" style="5" customWidth="1"/>
    <col min="3854" max="3854" width="22.7109375" style="5" customWidth="1"/>
    <col min="3855" max="3855" width="5.28515625" style="5" customWidth="1"/>
    <col min="3856" max="3856" width="5" style="5" customWidth="1"/>
    <col min="3857" max="3858" width="3.85546875" style="5" customWidth="1"/>
    <col min="3859" max="3859" width="4.7109375" style="5" customWidth="1"/>
    <col min="3860" max="3862" width="6.5703125" style="5" customWidth="1"/>
    <col min="3863" max="3863" width="4.42578125" style="5" customWidth="1"/>
    <col min="3864" max="3864" width="5.140625" style="5" customWidth="1"/>
    <col min="3865" max="3865" width="4.42578125" style="5" customWidth="1"/>
    <col min="3866" max="3866" width="5" style="5" customWidth="1"/>
    <col min="3867" max="3869" width="6.5703125" style="5" customWidth="1"/>
    <col min="3870" max="3870" width="7" style="5" customWidth="1"/>
    <col min="3871" max="3871" width="6.5703125" style="5" customWidth="1"/>
    <col min="3872" max="3872" width="7.42578125" style="5" customWidth="1"/>
    <col min="3873" max="3873" width="4" style="5" customWidth="1"/>
    <col min="3874" max="3874" width="6.5703125" style="5" customWidth="1"/>
    <col min="3875" max="3875" width="18.42578125" style="5" customWidth="1"/>
    <col min="3876" max="3876" width="24.28515625" style="5" customWidth="1"/>
    <col min="3877" max="3877" width="14.42578125" style="5" customWidth="1"/>
    <col min="3878" max="3878" width="25.5703125" style="5" customWidth="1"/>
    <col min="3879" max="3879" width="12.42578125" style="5" customWidth="1"/>
    <col min="3880" max="3880" width="19.85546875" style="5" customWidth="1"/>
    <col min="3881" max="3882" width="4.7109375" style="5" customWidth="1"/>
    <col min="3883" max="3883" width="4.28515625" style="5" customWidth="1"/>
    <col min="3884" max="3884" width="4.42578125" style="5" customWidth="1"/>
    <col min="3885" max="3885" width="5.140625" style="5" customWidth="1"/>
    <col min="3886" max="3886" width="5.7109375" style="5" customWidth="1"/>
    <col min="3887" max="3887" width="6.28515625" style="5" customWidth="1"/>
    <col min="3888" max="3888" width="6.5703125" style="5" customWidth="1"/>
    <col min="3889" max="3889" width="6.28515625" style="5" customWidth="1"/>
    <col min="3890" max="3891" width="5.7109375" style="5" customWidth="1"/>
    <col min="3892" max="3892" width="14.7109375" style="5" customWidth="1"/>
    <col min="3893" max="3902" width="5.7109375" style="5" customWidth="1"/>
    <col min="3903" max="4099" width="9.140625" style="5"/>
    <col min="4100" max="4100" width="13.7109375" style="5" customWidth="1"/>
    <col min="4101" max="4101" width="36" style="5" customWidth="1"/>
    <col min="4102" max="4102" width="20.140625" style="5" customWidth="1"/>
    <col min="4103" max="4103" width="32.140625" style="5" customWidth="1"/>
    <col min="4104" max="4105" width="33.85546875" style="5" customWidth="1"/>
    <col min="4106" max="4108" width="36.85546875" style="5" customWidth="1"/>
    <col min="4109" max="4109" width="36.7109375" style="5" customWidth="1"/>
    <col min="4110" max="4110" width="22.7109375" style="5" customWidth="1"/>
    <col min="4111" max="4111" width="5.28515625" style="5" customWidth="1"/>
    <col min="4112" max="4112" width="5" style="5" customWidth="1"/>
    <col min="4113" max="4114" width="3.85546875" style="5" customWidth="1"/>
    <col min="4115" max="4115" width="4.7109375" style="5" customWidth="1"/>
    <col min="4116" max="4118" width="6.5703125" style="5" customWidth="1"/>
    <col min="4119" max="4119" width="4.42578125" style="5" customWidth="1"/>
    <col min="4120" max="4120" width="5.140625" style="5" customWidth="1"/>
    <col min="4121" max="4121" width="4.42578125" style="5" customWidth="1"/>
    <col min="4122" max="4122" width="5" style="5" customWidth="1"/>
    <col min="4123" max="4125" width="6.5703125" style="5" customWidth="1"/>
    <col min="4126" max="4126" width="7" style="5" customWidth="1"/>
    <col min="4127" max="4127" width="6.5703125" style="5" customWidth="1"/>
    <col min="4128" max="4128" width="7.42578125" style="5" customWidth="1"/>
    <col min="4129" max="4129" width="4" style="5" customWidth="1"/>
    <col min="4130" max="4130" width="6.5703125" style="5" customWidth="1"/>
    <col min="4131" max="4131" width="18.42578125" style="5" customWidth="1"/>
    <col min="4132" max="4132" width="24.28515625" style="5" customWidth="1"/>
    <col min="4133" max="4133" width="14.42578125" style="5" customWidth="1"/>
    <col min="4134" max="4134" width="25.5703125" style="5" customWidth="1"/>
    <col min="4135" max="4135" width="12.42578125" style="5" customWidth="1"/>
    <col min="4136" max="4136" width="19.85546875" style="5" customWidth="1"/>
    <col min="4137" max="4138" width="4.7109375" style="5" customWidth="1"/>
    <col min="4139" max="4139" width="4.28515625" style="5" customWidth="1"/>
    <col min="4140" max="4140" width="4.42578125" style="5" customWidth="1"/>
    <col min="4141" max="4141" width="5.140625" style="5" customWidth="1"/>
    <col min="4142" max="4142" width="5.7109375" style="5" customWidth="1"/>
    <col min="4143" max="4143" width="6.28515625" style="5" customWidth="1"/>
    <col min="4144" max="4144" width="6.5703125" style="5" customWidth="1"/>
    <col min="4145" max="4145" width="6.28515625" style="5" customWidth="1"/>
    <col min="4146" max="4147" width="5.7109375" style="5" customWidth="1"/>
    <col min="4148" max="4148" width="14.7109375" style="5" customWidth="1"/>
    <col min="4149" max="4158" width="5.7109375" style="5" customWidth="1"/>
    <col min="4159" max="4355" width="9.140625" style="5"/>
    <col min="4356" max="4356" width="13.7109375" style="5" customWidth="1"/>
    <col min="4357" max="4357" width="36" style="5" customWidth="1"/>
    <col min="4358" max="4358" width="20.140625" style="5" customWidth="1"/>
    <col min="4359" max="4359" width="32.140625" style="5" customWidth="1"/>
    <col min="4360" max="4361" width="33.85546875" style="5" customWidth="1"/>
    <col min="4362" max="4364" width="36.85546875" style="5" customWidth="1"/>
    <col min="4365" max="4365" width="36.7109375" style="5" customWidth="1"/>
    <col min="4366" max="4366" width="22.7109375" style="5" customWidth="1"/>
    <col min="4367" max="4367" width="5.28515625" style="5" customWidth="1"/>
    <col min="4368" max="4368" width="5" style="5" customWidth="1"/>
    <col min="4369" max="4370" width="3.85546875" style="5" customWidth="1"/>
    <col min="4371" max="4371" width="4.7109375" style="5" customWidth="1"/>
    <col min="4372" max="4374" width="6.5703125" style="5" customWidth="1"/>
    <col min="4375" max="4375" width="4.42578125" style="5" customWidth="1"/>
    <col min="4376" max="4376" width="5.140625" style="5" customWidth="1"/>
    <col min="4377" max="4377" width="4.42578125" style="5" customWidth="1"/>
    <col min="4378" max="4378" width="5" style="5" customWidth="1"/>
    <col min="4379" max="4381" width="6.5703125" style="5" customWidth="1"/>
    <col min="4382" max="4382" width="7" style="5" customWidth="1"/>
    <col min="4383" max="4383" width="6.5703125" style="5" customWidth="1"/>
    <col min="4384" max="4384" width="7.42578125" style="5" customWidth="1"/>
    <col min="4385" max="4385" width="4" style="5" customWidth="1"/>
    <col min="4386" max="4386" width="6.5703125" style="5" customWidth="1"/>
    <col min="4387" max="4387" width="18.42578125" style="5" customWidth="1"/>
    <col min="4388" max="4388" width="24.28515625" style="5" customWidth="1"/>
    <col min="4389" max="4389" width="14.42578125" style="5" customWidth="1"/>
    <col min="4390" max="4390" width="25.5703125" style="5" customWidth="1"/>
    <col min="4391" max="4391" width="12.42578125" style="5" customWidth="1"/>
    <col min="4392" max="4392" width="19.85546875" style="5" customWidth="1"/>
    <col min="4393" max="4394" width="4.7109375" style="5" customWidth="1"/>
    <col min="4395" max="4395" width="4.28515625" style="5" customWidth="1"/>
    <col min="4396" max="4396" width="4.42578125" style="5" customWidth="1"/>
    <col min="4397" max="4397" width="5.140625" style="5" customWidth="1"/>
    <col min="4398" max="4398" width="5.7109375" style="5" customWidth="1"/>
    <col min="4399" max="4399" width="6.28515625" style="5" customWidth="1"/>
    <col min="4400" max="4400" width="6.5703125" style="5" customWidth="1"/>
    <col min="4401" max="4401" width="6.28515625" style="5" customWidth="1"/>
    <col min="4402" max="4403" width="5.7109375" style="5" customWidth="1"/>
    <col min="4404" max="4404" width="14.7109375" style="5" customWidth="1"/>
    <col min="4405" max="4414" width="5.7109375" style="5" customWidth="1"/>
    <col min="4415" max="4611" width="9.140625" style="5"/>
    <col min="4612" max="4612" width="13.7109375" style="5" customWidth="1"/>
    <col min="4613" max="4613" width="36" style="5" customWidth="1"/>
    <col min="4614" max="4614" width="20.140625" style="5" customWidth="1"/>
    <col min="4615" max="4615" width="32.140625" style="5" customWidth="1"/>
    <col min="4616" max="4617" width="33.85546875" style="5" customWidth="1"/>
    <col min="4618" max="4620" width="36.85546875" style="5" customWidth="1"/>
    <col min="4621" max="4621" width="36.7109375" style="5" customWidth="1"/>
    <col min="4622" max="4622" width="22.7109375" style="5" customWidth="1"/>
    <col min="4623" max="4623" width="5.28515625" style="5" customWidth="1"/>
    <col min="4624" max="4624" width="5" style="5" customWidth="1"/>
    <col min="4625" max="4626" width="3.85546875" style="5" customWidth="1"/>
    <col min="4627" max="4627" width="4.7109375" style="5" customWidth="1"/>
    <col min="4628" max="4630" width="6.5703125" style="5" customWidth="1"/>
    <col min="4631" max="4631" width="4.42578125" style="5" customWidth="1"/>
    <col min="4632" max="4632" width="5.140625" style="5" customWidth="1"/>
    <col min="4633" max="4633" width="4.42578125" style="5" customWidth="1"/>
    <col min="4634" max="4634" width="5" style="5" customWidth="1"/>
    <col min="4635" max="4637" width="6.5703125" style="5" customWidth="1"/>
    <col min="4638" max="4638" width="7" style="5" customWidth="1"/>
    <col min="4639" max="4639" width="6.5703125" style="5" customWidth="1"/>
    <col min="4640" max="4640" width="7.42578125" style="5" customWidth="1"/>
    <col min="4641" max="4641" width="4" style="5" customWidth="1"/>
    <col min="4642" max="4642" width="6.5703125" style="5" customWidth="1"/>
    <col min="4643" max="4643" width="18.42578125" style="5" customWidth="1"/>
    <col min="4644" max="4644" width="24.28515625" style="5" customWidth="1"/>
    <col min="4645" max="4645" width="14.42578125" style="5" customWidth="1"/>
    <col min="4646" max="4646" width="25.5703125" style="5" customWidth="1"/>
    <col min="4647" max="4647" width="12.42578125" style="5" customWidth="1"/>
    <col min="4648" max="4648" width="19.85546875" style="5" customWidth="1"/>
    <col min="4649" max="4650" width="4.7109375" style="5" customWidth="1"/>
    <col min="4651" max="4651" width="4.28515625" style="5" customWidth="1"/>
    <col min="4652" max="4652" width="4.42578125" style="5" customWidth="1"/>
    <col min="4653" max="4653" width="5.140625" style="5" customWidth="1"/>
    <col min="4654" max="4654" width="5.7109375" style="5" customWidth="1"/>
    <col min="4655" max="4655" width="6.28515625" style="5" customWidth="1"/>
    <col min="4656" max="4656" width="6.5703125" style="5" customWidth="1"/>
    <col min="4657" max="4657" width="6.28515625" style="5" customWidth="1"/>
    <col min="4658" max="4659" width="5.7109375" style="5" customWidth="1"/>
    <col min="4660" max="4660" width="14.7109375" style="5" customWidth="1"/>
    <col min="4661" max="4670" width="5.7109375" style="5" customWidth="1"/>
    <col min="4671" max="4867" width="9.140625" style="5"/>
    <col min="4868" max="4868" width="13.7109375" style="5" customWidth="1"/>
    <col min="4869" max="4869" width="36" style="5" customWidth="1"/>
    <col min="4870" max="4870" width="20.140625" style="5" customWidth="1"/>
    <col min="4871" max="4871" width="32.140625" style="5" customWidth="1"/>
    <col min="4872" max="4873" width="33.85546875" style="5" customWidth="1"/>
    <col min="4874" max="4876" width="36.85546875" style="5" customWidth="1"/>
    <col min="4877" max="4877" width="36.7109375" style="5" customWidth="1"/>
    <col min="4878" max="4878" width="22.7109375" style="5" customWidth="1"/>
    <col min="4879" max="4879" width="5.28515625" style="5" customWidth="1"/>
    <col min="4880" max="4880" width="5" style="5" customWidth="1"/>
    <col min="4881" max="4882" width="3.85546875" style="5" customWidth="1"/>
    <col min="4883" max="4883" width="4.7109375" style="5" customWidth="1"/>
    <col min="4884" max="4886" width="6.5703125" style="5" customWidth="1"/>
    <col min="4887" max="4887" width="4.42578125" style="5" customWidth="1"/>
    <col min="4888" max="4888" width="5.140625" style="5" customWidth="1"/>
    <col min="4889" max="4889" width="4.42578125" style="5" customWidth="1"/>
    <col min="4890" max="4890" width="5" style="5" customWidth="1"/>
    <col min="4891" max="4893" width="6.5703125" style="5" customWidth="1"/>
    <col min="4894" max="4894" width="7" style="5" customWidth="1"/>
    <col min="4895" max="4895" width="6.5703125" style="5" customWidth="1"/>
    <col min="4896" max="4896" width="7.42578125" style="5" customWidth="1"/>
    <col min="4897" max="4897" width="4" style="5" customWidth="1"/>
    <col min="4898" max="4898" width="6.5703125" style="5" customWidth="1"/>
    <col min="4899" max="4899" width="18.42578125" style="5" customWidth="1"/>
    <col min="4900" max="4900" width="24.28515625" style="5" customWidth="1"/>
    <col min="4901" max="4901" width="14.42578125" style="5" customWidth="1"/>
    <col min="4902" max="4902" width="25.5703125" style="5" customWidth="1"/>
    <col min="4903" max="4903" width="12.42578125" style="5" customWidth="1"/>
    <col min="4904" max="4904" width="19.85546875" style="5" customWidth="1"/>
    <col min="4905" max="4906" width="4.7109375" style="5" customWidth="1"/>
    <col min="4907" max="4907" width="4.28515625" style="5" customWidth="1"/>
    <col min="4908" max="4908" width="4.42578125" style="5" customWidth="1"/>
    <col min="4909" max="4909" width="5.140625" style="5" customWidth="1"/>
    <col min="4910" max="4910" width="5.7109375" style="5" customWidth="1"/>
    <col min="4911" max="4911" width="6.28515625" style="5" customWidth="1"/>
    <col min="4912" max="4912" width="6.5703125" style="5" customWidth="1"/>
    <col min="4913" max="4913" width="6.28515625" style="5" customWidth="1"/>
    <col min="4914" max="4915" width="5.7109375" style="5" customWidth="1"/>
    <col min="4916" max="4916" width="14.7109375" style="5" customWidth="1"/>
    <col min="4917" max="4926" width="5.7109375" style="5" customWidth="1"/>
    <col min="4927" max="5123" width="9.140625" style="5"/>
    <col min="5124" max="5124" width="13.7109375" style="5" customWidth="1"/>
    <col min="5125" max="5125" width="36" style="5" customWidth="1"/>
    <col min="5126" max="5126" width="20.140625" style="5" customWidth="1"/>
    <col min="5127" max="5127" width="32.140625" style="5" customWidth="1"/>
    <col min="5128" max="5129" width="33.85546875" style="5" customWidth="1"/>
    <col min="5130" max="5132" width="36.85546875" style="5" customWidth="1"/>
    <col min="5133" max="5133" width="36.7109375" style="5" customWidth="1"/>
    <col min="5134" max="5134" width="22.7109375" style="5" customWidth="1"/>
    <col min="5135" max="5135" width="5.28515625" style="5" customWidth="1"/>
    <col min="5136" max="5136" width="5" style="5" customWidth="1"/>
    <col min="5137" max="5138" width="3.85546875" style="5" customWidth="1"/>
    <col min="5139" max="5139" width="4.7109375" style="5" customWidth="1"/>
    <col min="5140" max="5142" width="6.5703125" style="5" customWidth="1"/>
    <col min="5143" max="5143" width="4.42578125" style="5" customWidth="1"/>
    <col min="5144" max="5144" width="5.140625" style="5" customWidth="1"/>
    <col min="5145" max="5145" width="4.42578125" style="5" customWidth="1"/>
    <col min="5146" max="5146" width="5" style="5" customWidth="1"/>
    <col min="5147" max="5149" width="6.5703125" style="5" customWidth="1"/>
    <col min="5150" max="5150" width="7" style="5" customWidth="1"/>
    <col min="5151" max="5151" width="6.5703125" style="5" customWidth="1"/>
    <col min="5152" max="5152" width="7.42578125" style="5" customWidth="1"/>
    <col min="5153" max="5153" width="4" style="5" customWidth="1"/>
    <col min="5154" max="5154" width="6.5703125" style="5" customWidth="1"/>
    <col min="5155" max="5155" width="18.42578125" style="5" customWidth="1"/>
    <col min="5156" max="5156" width="24.28515625" style="5" customWidth="1"/>
    <col min="5157" max="5157" width="14.42578125" style="5" customWidth="1"/>
    <col min="5158" max="5158" width="25.5703125" style="5" customWidth="1"/>
    <col min="5159" max="5159" width="12.42578125" style="5" customWidth="1"/>
    <col min="5160" max="5160" width="19.85546875" style="5" customWidth="1"/>
    <col min="5161" max="5162" width="4.7109375" style="5" customWidth="1"/>
    <col min="5163" max="5163" width="4.28515625" style="5" customWidth="1"/>
    <col min="5164" max="5164" width="4.42578125" style="5" customWidth="1"/>
    <col min="5165" max="5165" width="5.140625" style="5" customWidth="1"/>
    <col min="5166" max="5166" width="5.7109375" style="5" customWidth="1"/>
    <col min="5167" max="5167" width="6.28515625" style="5" customWidth="1"/>
    <col min="5168" max="5168" width="6.5703125" style="5" customWidth="1"/>
    <col min="5169" max="5169" width="6.28515625" style="5" customWidth="1"/>
    <col min="5170" max="5171" width="5.7109375" style="5" customWidth="1"/>
    <col min="5172" max="5172" width="14.7109375" style="5" customWidth="1"/>
    <col min="5173" max="5182" width="5.7109375" style="5" customWidth="1"/>
    <col min="5183" max="5379" width="9.140625" style="5"/>
    <col min="5380" max="5380" width="13.7109375" style="5" customWidth="1"/>
    <col min="5381" max="5381" width="36" style="5" customWidth="1"/>
    <col min="5382" max="5382" width="20.140625" style="5" customWidth="1"/>
    <col min="5383" max="5383" width="32.140625" style="5" customWidth="1"/>
    <col min="5384" max="5385" width="33.85546875" style="5" customWidth="1"/>
    <col min="5386" max="5388" width="36.85546875" style="5" customWidth="1"/>
    <col min="5389" max="5389" width="36.7109375" style="5" customWidth="1"/>
    <col min="5390" max="5390" width="22.7109375" style="5" customWidth="1"/>
    <col min="5391" max="5391" width="5.28515625" style="5" customWidth="1"/>
    <col min="5392" max="5392" width="5" style="5" customWidth="1"/>
    <col min="5393" max="5394" width="3.85546875" style="5" customWidth="1"/>
    <col min="5395" max="5395" width="4.7109375" style="5" customWidth="1"/>
    <col min="5396" max="5398" width="6.5703125" style="5" customWidth="1"/>
    <col min="5399" max="5399" width="4.42578125" style="5" customWidth="1"/>
    <col min="5400" max="5400" width="5.140625" style="5" customWidth="1"/>
    <col min="5401" max="5401" width="4.42578125" style="5" customWidth="1"/>
    <col min="5402" max="5402" width="5" style="5" customWidth="1"/>
    <col min="5403" max="5405" width="6.5703125" style="5" customWidth="1"/>
    <col min="5406" max="5406" width="7" style="5" customWidth="1"/>
    <col min="5407" max="5407" width="6.5703125" style="5" customWidth="1"/>
    <col min="5408" max="5408" width="7.42578125" style="5" customWidth="1"/>
    <col min="5409" max="5409" width="4" style="5" customWidth="1"/>
    <col min="5410" max="5410" width="6.5703125" style="5" customWidth="1"/>
    <col min="5411" max="5411" width="18.42578125" style="5" customWidth="1"/>
    <col min="5412" max="5412" width="24.28515625" style="5" customWidth="1"/>
    <col min="5413" max="5413" width="14.42578125" style="5" customWidth="1"/>
    <col min="5414" max="5414" width="25.5703125" style="5" customWidth="1"/>
    <col min="5415" max="5415" width="12.42578125" style="5" customWidth="1"/>
    <col min="5416" max="5416" width="19.85546875" style="5" customWidth="1"/>
    <col min="5417" max="5418" width="4.7109375" style="5" customWidth="1"/>
    <col min="5419" max="5419" width="4.28515625" style="5" customWidth="1"/>
    <col min="5420" max="5420" width="4.42578125" style="5" customWidth="1"/>
    <col min="5421" max="5421" width="5.140625" style="5" customWidth="1"/>
    <col min="5422" max="5422" width="5.7109375" style="5" customWidth="1"/>
    <col min="5423" max="5423" width="6.28515625" style="5" customWidth="1"/>
    <col min="5424" max="5424" width="6.5703125" style="5" customWidth="1"/>
    <col min="5425" max="5425" width="6.28515625" style="5" customWidth="1"/>
    <col min="5426" max="5427" width="5.7109375" style="5" customWidth="1"/>
    <col min="5428" max="5428" width="14.7109375" style="5" customWidth="1"/>
    <col min="5429" max="5438" width="5.7109375" style="5" customWidth="1"/>
    <col min="5439" max="5635" width="9.140625" style="5"/>
    <col min="5636" max="5636" width="13.7109375" style="5" customWidth="1"/>
    <col min="5637" max="5637" width="36" style="5" customWidth="1"/>
    <col min="5638" max="5638" width="20.140625" style="5" customWidth="1"/>
    <col min="5639" max="5639" width="32.140625" style="5" customWidth="1"/>
    <col min="5640" max="5641" width="33.85546875" style="5" customWidth="1"/>
    <col min="5642" max="5644" width="36.85546875" style="5" customWidth="1"/>
    <col min="5645" max="5645" width="36.7109375" style="5" customWidth="1"/>
    <col min="5646" max="5646" width="22.7109375" style="5" customWidth="1"/>
    <col min="5647" max="5647" width="5.28515625" style="5" customWidth="1"/>
    <col min="5648" max="5648" width="5" style="5" customWidth="1"/>
    <col min="5649" max="5650" width="3.85546875" style="5" customWidth="1"/>
    <col min="5651" max="5651" width="4.7109375" style="5" customWidth="1"/>
    <col min="5652" max="5654" width="6.5703125" style="5" customWidth="1"/>
    <col min="5655" max="5655" width="4.42578125" style="5" customWidth="1"/>
    <col min="5656" max="5656" width="5.140625" style="5" customWidth="1"/>
    <col min="5657" max="5657" width="4.42578125" style="5" customWidth="1"/>
    <col min="5658" max="5658" width="5" style="5" customWidth="1"/>
    <col min="5659" max="5661" width="6.5703125" style="5" customWidth="1"/>
    <col min="5662" max="5662" width="7" style="5" customWidth="1"/>
    <col min="5663" max="5663" width="6.5703125" style="5" customWidth="1"/>
    <col min="5664" max="5664" width="7.42578125" style="5" customWidth="1"/>
    <col min="5665" max="5665" width="4" style="5" customWidth="1"/>
    <col min="5666" max="5666" width="6.5703125" style="5" customWidth="1"/>
    <col min="5667" max="5667" width="18.42578125" style="5" customWidth="1"/>
    <col min="5668" max="5668" width="24.28515625" style="5" customWidth="1"/>
    <col min="5669" max="5669" width="14.42578125" style="5" customWidth="1"/>
    <col min="5670" max="5670" width="25.5703125" style="5" customWidth="1"/>
    <col min="5671" max="5671" width="12.42578125" style="5" customWidth="1"/>
    <col min="5672" max="5672" width="19.85546875" style="5" customWidth="1"/>
    <col min="5673" max="5674" width="4.7109375" style="5" customWidth="1"/>
    <col min="5675" max="5675" width="4.28515625" style="5" customWidth="1"/>
    <col min="5676" max="5676" width="4.42578125" style="5" customWidth="1"/>
    <col min="5677" max="5677" width="5.140625" style="5" customWidth="1"/>
    <col min="5678" max="5678" width="5.7109375" style="5" customWidth="1"/>
    <col min="5679" max="5679" width="6.28515625" style="5" customWidth="1"/>
    <col min="5680" max="5680" width="6.5703125" style="5" customWidth="1"/>
    <col min="5681" max="5681" width="6.28515625" style="5" customWidth="1"/>
    <col min="5682" max="5683" width="5.7109375" style="5" customWidth="1"/>
    <col min="5684" max="5684" width="14.7109375" style="5" customWidth="1"/>
    <col min="5685" max="5694" width="5.7109375" style="5" customWidth="1"/>
    <col min="5695" max="5891" width="9.140625" style="5"/>
    <col min="5892" max="5892" width="13.7109375" style="5" customWidth="1"/>
    <col min="5893" max="5893" width="36" style="5" customWidth="1"/>
    <col min="5894" max="5894" width="20.140625" style="5" customWidth="1"/>
    <col min="5895" max="5895" width="32.140625" style="5" customWidth="1"/>
    <col min="5896" max="5897" width="33.85546875" style="5" customWidth="1"/>
    <col min="5898" max="5900" width="36.85546875" style="5" customWidth="1"/>
    <col min="5901" max="5901" width="36.7109375" style="5" customWidth="1"/>
    <col min="5902" max="5902" width="22.7109375" style="5" customWidth="1"/>
    <col min="5903" max="5903" width="5.28515625" style="5" customWidth="1"/>
    <col min="5904" max="5904" width="5" style="5" customWidth="1"/>
    <col min="5905" max="5906" width="3.85546875" style="5" customWidth="1"/>
    <col min="5907" max="5907" width="4.7109375" style="5" customWidth="1"/>
    <col min="5908" max="5910" width="6.5703125" style="5" customWidth="1"/>
    <col min="5911" max="5911" width="4.42578125" style="5" customWidth="1"/>
    <col min="5912" max="5912" width="5.140625" style="5" customWidth="1"/>
    <col min="5913" max="5913" width="4.42578125" style="5" customWidth="1"/>
    <col min="5914" max="5914" width="5" style="5" customWidth="1"/>
    <col min="5915" max="5917" width="6.5703125" style="5" customWidth="1"/>
    <col min="5918" max="5918" width="7" style="5" customWidth="1"/>
    <col min="5919" max="5919" width="6.5703125" style="5" customWidth="1"/>
    <col min="5920" max="5920" width="7.42578125" style="5" customWidth="1"/>
    <col min="5921" max="5921" width="4" style="5" customWidth="1"/>
    <col min="5922" max="5922" width="6.5703125" style="5" customWidth="1"/>
    <col min="5923" max="5923" width="18.42578125" style="5" customWidth="1"/>
    <col min="5924" max="5924" width="24.28515625" style="5" customWidth="1"/>
    <col min="5925" max="5925" width="14.42578125" style="5" customWidth="1"/>
    <col min="5926" max="5926" width="25.5703125" style="5" customWidth="1"/>
    <col min="5927" max="5927" width="12.42578125" style="5" customWidth="1"/>
    <col min="5928" max="5928" width="19.85546875" style="5" customWidth="1"/>
    <col min="5929" max="5930" width="4.7109375" style="5" customWidth="1"/>
    <col min="5931" max="5931" width="4.28515625" style="5" customWidth="1"/>
    <col min="5932" max="5932" width="4.42578125" style="5" customWidth="1"/>
    <col min="5933" max="5933" width="5.140625" style="5" customWidth="1"/>
    <col min="5934" max="5934" width="5.7109375" style="5" customWidth="1"/>
    <col min="5935" max="5935" width="6.28515625" style="5" customWidth="1"/>
    <col min="5936" max="5936" width="6.5703125" style="5" customWidth="1"/>
    <col min="5937" max="5937" width="6.28515625" style="5" customWidth="1"/>
    <col min="5938" max="5939" width="5.7109375" style="5" customWidth="1"/>
    <col min="5940" max="5940" width="14.7109375" style="5" customWidth="1"/>
    <col min="5941" max="5950" width="5.7109375" style="5" customWidth="1"/>
    <col min="5951" max="6147" width="9.140625" style="5"/>
    <col min="6148" max="6148" width="13.7109375" style="5" customWidth="1"/>
    <col min="6149" max="6149" width="36" style="5" customWidth="1"/>
    <col min="6150" max="6150" width="20.140625" style="5" customWidth="1"/>
    <col min="6151" max="6151" width="32.140625" style="5" customWidth="1"/>
    <col min="6152" max="6153" width="33.85546875" style="5" customWidth="1"/>
    <col min="6154" max="6156" width="36.85546875" style="5" customWidth="1"/>
    <col min="6157" max="6157" width="36.7109375" style="5" customWidth="1"/>
    <col min="6158" max="6158" width="22.7109375" style="5" customWidth="1"/>
    <col min="6159" max="6159" width="5.28515625" style="5" customWidth="1"/>
    <col min="6160" max="6160" width="5" style="5" customWidth="1"/>
    <col min="6161" max="6162" width="3.85546875" style="5" customWidth="1"/>
    <col min="6163" max="6163" width="4.7109375" style="5" customWidth="1"/>
    <col min="6164" max="6166" width="6.5703125" style="5" customWidth="1"/>
    <col min="6167" max="6167" width="4.42578125" style="5" customWidth="1"/>
    <col min="6168" max="6168" width="5.140625" style="5" customWidth="1"/>
    <col min="6169" max="6169" width="4.42578125" style="5" customWidth="1"/>
    <col min="6170" max="6170" width="5" style="5" customWidth="1"/>
    <col min="6171" max="6173" width="6.5703125" style="5" customWidth="1"/>
    <col min="6174" max="6174" width="7" style="5" customWidth="1"/>
    <col min="6175" max="6175" width="6.5703125" style="5" customWidth="1"/>
    <col min="6176" max="6176" width="7.42578125" style="5" customWidth="1"/>
    <col min="6177" max="6177" width="4" style="5" customWidth="1"/>
    <col min="6178" max="6178" width="6.5703125" style="5" customWidth="1"/>
    <col min="6179" max="6179" width="18.42578125" style="5" customWidth="1"/>
    <col min="6180" max="6180" width="24.28515625" style="5" customWidth="1"/>
    <col min="6181" max="6181" width="14.42578125" style="5" customWidth="1"/>
    <col min="6182" max="6182" width="25.5703125" style="5" customWidth="1"/>
    <col min="6183" max="6183" width="12.42578125" style="5" customWidth="1"/>
    <col min="6184" max="6184" width="19.85546875" style="5" customWidth="1"/>
    <col min="6185" max="6186" width="4.7109375" style="5" customWidth="1"/>
    <col min="6187" max="6187" width="4.28515625" style="5" customWidth="1"/>
    <col min="6188" max="6188" width="4.42578125" style="5" customWidth="1"/>
    <col min="6189" max="6189" width="5.140625" style="5" customWidth="1"/>
    <col min="6190" max="6190" width="5.7109375" style="5" customWidth="1"/>
    <col min="6191" max="6191" width="6.28515625" style="5" customWidth="1"/>
    <col min="6192" max="6192" width="6.5703125" style="5" customWidth="1"/>
    <col min="6193" max="6193" width="6.28515625" style="5" customWidth="1"/>
    <col min="6194" max="6195" width="5.7109375" style="5" customWidth="1"/>
    <col min="6196" max="6196" width="14.7109375" style="5" customWidth="1"/>
    <col min="6197" max="6206" width="5.7109375" style="5" customWidth="1"/>
    <col min="6207" max="6403" width="9.140625" style="5"/>
    <col min="6404" max="6404" width="13.7109375" style="5" customWidth="1"/>
    <col min="6405" max="6405" width="36" style="5" customWidth="1"/>
    <col min="6406" max="6406" width="20.140625" style="5" customWidth="1"/>
    <col min="6407" max="6407" width="32.140625" style="5" customWidth="1"/>
    <col min="6408" max="6409" width="33.85546875" style="5" customWidth="1"/>
    <col min="6410" max="6412" width="36.85546875" style="5" customWidth="1"/>
    <col min="6413" max="6413" width="36.7109375" style="5" customWidth="1"/>
    <col min="6414" max="6414" width="22.7109375" style="5" customWidth="1"/>
    <col min="6415" max="6415" width="5.28515625" style="5" customWidth="1"/>
    <col min="6416" max="6416" width="5" style="5" customWidth="1"/>
    <col min="6417" max="6418" width="3.85546875" style="5" customWidth="1"/>
    <col min="6419" max="6419" width="4.7109375" style="5" customWidth="1"/>
    <col min="6420" max="6422" width="6.5703125" style="5" customWidth="1"/>
    <col min="6423" max="6423" width="4.42578125" style="5" customWidth="1"/>
    <col min="6424" max="6424" width="5.140625" style="5" customWidth="1"/>
    <col min="6425" max="6425" width="4.42578125" style="5" customWidth="1"/>
    <col min="6426" max="6426" width="5" style="5" customWidth="1"/>
    <col min="6427" max="6429" width="6.5703125" style="5" customWidth="1"/>
    <col min="6430" max="6430" width="7" style="5" customWidth="1"/>
    <col min="6431" max="6431" width="6.5703125" style="5" customWidth="1"/>
    <col min="6432" max="6432" width="7.42578125" style="5" customWidth="1"/>
    <col min="6433" max="6433" width="4" style="5" customWidth="1"/>
    <col min="6434" max="6434" width="6.5703125" style="5" customWidth="1"/>
    <col min="6435" max="6435" width="18.42578125" style="5" customWidth="1"/>
    <col min="6436" max="6436" width="24.28515625" style="5" customWidth="1"/>
    <col min="6437" max="6437" width="14.42578125" style="5" customWidth="1"/>
    <col min="6438" max="6438" width="25.5703125" style="5" customWidth="1"/>
    <col min="6439" max="6439" width="12.42578125" style="5" customWidth="1"/>
    <col min="6440" max="6440" width="19.85546875" style="5" customWidth="1"/>
    <col min="6441" max="6442" width="4.7109375" style="5" customWidth="1"/>
    <col min="6443" max="6443" width="4.28515625" style="5" customWidth="1"/>
    <col min="6444" max="6444" width="4.42578125" style="5" customWidth="1"/>
    <col min="6445" max="6445" width="5.140625" style="5" customWidth="1"/>
    <col min="6446" max="6446" width="5.7109375" style="5" customWidth="1"/>
    <col min="6447" max="6447" width="6.28515625" style="5" customWidth="1"/>
    <col min="6448" max="6448" width="6.5703125" style="5" customWidth="1"/>
    <col min="6449" max="6449" width="6.28515625" style="5" customWidth="1"/>
    <col min="6450" max="6451" width="5.7109375" style="5" customWidth="1"/>
    <col min="6452" max="6452" width="14.7109375" style="5" customWidth="1"/>
    <col min="6453" max="6462" width="5.7109375" style="5" customWidth="1"/>
    <col min="6463" max="6659" width="9.140625" style="5"/>
    <col min="6660" max="6660" width="13.7109375" style="5" customWidth="1"/>
    <col min="6661" max="6661" width="36" style="5" customWidth="1"/>
    <col min="6662" max="6662" width="20.140625" style="5" customWidth="1"/>
    <col min="6663" max="6663" width="32.140625" style="5" customWidth="1"/>
    <col min="6664" max="6665" width="33.85546875" style="5" customWidth="1"/>
    <col min="6666" max="6668" width="36.85546875" style="5" customWidth="1"/>
    <col min="6669" max="6669" width="36.7109375" style="5" customWidth="1"/>
    <col min="6670" max="6670" width="22.7109375" style="5" customWidth="1"/>
    <col min="6671" max="6671" width="5.28515625" style="5" customWidth="1"/>
    <col min="6672" max="6672" width="5" style="5" customWidth="1"/>
    <col min="6673" max="6674" width="3.85546875" style="5" customWidth="1"/>
    <col min="6675" max="6675" width="4.7109375" style="5" customWidth="1"/>
    <col min="6676" max="6678" width="6.5703125" style="5" customWidth="1"/>
    <col min="6679" max="6679" width="4.42578125" style="5" customWidth="1"/>
    <col min="6680" max="6680" width="5.140625" style="5" customWidth="1"/>
    <col min="6681" max="6681" width="4.42578125" style="5" customWidth="1"/>
    <col min="6682" max="6682" width="5" style="5" customWidth="1"/>
    <col min="6683" max="6685" width="6.5703125" style="5" customWidth="1"/>
    <col min="6686" max="6686" width="7" style="5" customWidth="1"/>
    <col min="6687" max="6687" width="6.5703125" style="5" customWidth="1"/>
    <col min="6688" max="6688" width="7.42578125" style="5" customWidth="1"/>
    <col min="6689" max="6689" width="4" style="5" customWidth="1"/>
    <col min="6690" max="6690" width="6.5703125" style="5" customWidth="1"/>
    <col min="6691" max="6691" width="18.42578125" style="5" customWidth="1"/>
    <col min="6692" max="6692" width="24.28515625" style="5" customWidth="1"/>
    <col min="6693" max="6693" width="14.42578125" style="5" customWidth="1"/>
    <col min="6694" max="6694" width="25.5703125" style="5" customWidth="1"/>
    <col min="6695" max="6695" width="12.42578125" style="5" customWidth="1"/>
    <col min="6696" max="6696" width="19.85546875" style="5" customWidth="1"/>
    <col min="6697" max="6698" width="4.7109375" style="5" customWidth="1"/>
    <col min="6699" max="6699" width="4.28515625" style="5" customWidth="1"/>
    <col min="6700" max="6700" width="4.42578125" style="5" customWidth="1"/>
    <col min="6701" max="6701" width="5.140625" style="5" customWidth="1"/>
    <col min="6702" max="6702" width="5.7109375" style="5" customWidth="1"/>
    <col min="6703" max="6703" width="6.28515625" style="5" customWidth="1"/>
    <col min="6704" max="6704" width="6.5703125" style="5" customWidth="1"/>
    <col min="6705" max="6705" width="6.28515625" style="5" customWidth="1"/>
    <col min="6706" max="6707" width="5.7109375" style="5" customWidth="1"/>
    <col min="6708" max="6708" width="14.7109375" style="5" customWidth="1"/>
    <col min="6709" max="6718" width="5.7109375" style="5" customWidth="1"/>
    <col min="6719" max="6915" width="9.140625" style="5"/>
    <col min="6916" max="6916" width="13.7109375" style="5" customWidth="1"/>
    <col min="6917" max="6917" width="36" style="5" customWidth="1"/>
    <col min="6918" max="6918" width="20.140625" style="5" customWidth="1"/>
    <col min="6919" max="6919" width="32.140625" style="5" customWidth="1"/>
    <col min="6920" max="6921" width="33.85546875" style="5" customWidth="1"/>
    <col min="6922" max="6924" width="36.85546875" style="5" customWidth="1"/>
    <col min="6925" max="6925" width="36.7109375" style="5" customWidth="1"/>
    <col min="6926" max="6926" width="22.7109375" style="5" customWidth="1"/>
    <col min="6927" max="6927" width="5.28515625" style="5" customWidth="1"/>
    <col min="6928" max="6928" width="5" style="5" customWidth="1"/>
    <col min="6929" max="6930" width="3.85546875" style="5" customWidth="1"/>
    <col min="6931" max="6931" width="4.7109375" style="5" customWidth="1"/>
    <col min="6932" max="6934" width="6.5703125" style="5" customWidth="1"/>
    <col min="6935" max="6935" width="4.42578125" style="5" customWidth="1"/>
    <col min="6936" max="6936" width="5.140625" style="5" customWidth="1"/>
    <col min="6937" max="6937" width="4.42578125" style="5" customWidth="1"/>
    <col min="6938" max="6938" width="5" style="5" customWidth="1"/>
    <col min="6939" max="6941" width="6.5703125" style="5" customWidth="1"/>
    <col min="6942" max="6942" width="7" style="5" customWidth="1"/>
    <col min="6943" max="6943" width="6.5703125" style="5" customWidth="1"/>
    <col min="6944" max="6944" width="7.42578125" style="5" customWidth="1"/>
    <col min="6945" max="6945" width="4" style="5" customWidth="1"/>
    <col min="6946" max="6946" width="6.5703125" style="5" customWidth="1"/>
    <col min="6947" max="6947" width="18.42578125" style="5" customWidth="1"/>
    <col min="6948" max="6948" width="24.28515625" style="5" customWidth="1"/>
    <col min="6949" max="6949" width="14.42578125" style="5" customWidth="1"/>
    <col min="6950" max="6950" width="25.5703125" style="5" customWidth="1"/>
    <col min="6951" max="6951" width="12.42578125" style="5" customWidth="1"/>
    <col min="6952" max="6952" width="19.85546875" style="5" customWidth="1"/>
    <col min="6953" max="6954" width="4.7109375" style="5" customWidth="1"/>
    <col min="6955" max="6955" width="4.28515625" style="5" customWidth="1"/>
    <col min="6956" max="6956" width="4.42578125" style="5" customWidth="1"/>
    <col min="6957" max="6957" width="5.140625" style="5" customWidth="1"/>
    <col min="6958" max="6958" width="5.7109375" style="5" customWidth="1"/>
    <col min="6959" max="6959" width="6.28515625" style="5" customWidth="1"/>
    <col min="6960" max="6960" width="6.5703125" style="5" customWidth="1"/>
    <col min="6961" max="6961" width="6.28515625" style="5" customWidth="1"/>
    <col min="6962" max="6963" width="5.7109375" style="5" customWidth="1"/>
    <col min="6964" max="6964" width="14.7109375" style="5" customWidth="1"/>
    <col min="6965" max="6974" width="5.7109375" style="5" customWidth="1"/>
    <col min="6975" max="7171" width="9.140625" style="5"/>
    <col min="7172" max="7172" width="13.7109375" style="5" customWidth="1"/>
    <col min="7173" max="7173" width="36" style="5" customWidth="1"/>
    <col min="7174" max="7174" width="20.140625" style="5" customWidth="1"/>
    <col min="7175" max="7175" width="32.140625" style="5" customWidth="1"/>
    <col min="7176" max="7177" width="33.85546875" style="5" customWidth="1"/>
    <col min="7178" max="7180" width="36.85546875" style="5" customWidth="1"/>
    <col min="7181" max="7181" width="36.7109375" style="5" customWidth="1"/>
    <col min="7182" max="7182" width="22.7109375" style="5" customWidth="1"/>
    <col min="7183" max="7183" width="5.28515625" style="5" customWidth="1"/>
    <col min="7184" max="7184" width="5" style="5" customWidth="1"/>
    <col min="7185" max="7186" width="3.85546875" style="5" customWidth="1"/>
    <col min="7187" max="7187" width="4.7109375" style="5" customWidth="1"/>
    <col min="7188" max="7190" width="6.5703125" style="5" customWidth="1"/>
    <col min="7191" max="7191" width="4.42578125" style="5" customWidth="1"/>
    <col min="7192" max="7192" width="5.140625" style="5" customWidth="1"/>
    <col min="7193" max="7193" width="4.42578125" style="5" customWidth="1"/>
    <col min="7194" max="7194" width="5" style="5" customWidth="1"/>
    <col min="7195" max="7197" width="6.5703125" style="5" customWidth="1"/>
    <col min="7198" max="7198" width="7" style="5" customWidth="1"/>
    <col min="7199" max="7199" width="6.5703125" style="5" customWidth="1"/>
    <col min="7200" max="7200" width="7.42578125" style="5" customWidth="1"/>
    <col min="7201" max="7201" width="4" style="5" customWidth="1"/>
    <col min="7202" max="7202" width="6.5703125" style="5" customWidth="1"/>
    <col min="7203" max="7203" width="18.42578125" style="5" customWidth="1"/>
    <col min="7204" max="7204" width="24.28515625" style="5" customWidth="1"/>
    <col min="7205" max="7205" width="14.42578125" style="5" customWidth="1"/>
    <col min="7206" max="7206" width="25.5703125" style="5" customWidth="1"/>
    <col min="7207" max="7207" width="12.42578125" style="5" customWidth="1"/>
    <col min="7208" max="7208" width="19.85546875" style="5" customWidth="1"/>
    <col min="7209" max="7210" width="4.7109375" style="5" customWidth="1"/>
    <col min="7211" max="7211" width="4.28515625" style="5" customWidth="1"/>
    <col min="7212" max="7212" width="4.42578125" style="5" customWidth="1"/>
    <col min="7213" max="7213" width="5.140625" style="5" customWidth="1"/>
    <col min="7214" max="7214" width="5.7109375" style="5" customWidth="1"/>
    <col min="7215" max="7215" width="6.28515625" style="5" customWidth="1"/>
    <col min="7216" max="7216" width="6.5703125" style="5" customWidth="1"/>
    <col min="7217" max="7217" width="6.28515625" style="5" customWidth="1"/>
    <col min="7218" max="7219" width="5.7109375" style="5" customWidth="1"/>
    <col min="7220" max="7220" width="14.7109375" style="5" customWidth="1"/>
    <col min="7221" max="7230" width="5.7109375" style="5" customWidth="1"/>
    <col min="7231" max="7427" width="9.140625" style="5"/>
    <col min="7428" max="7428" width="13.7109375" style="5" customWidth="1"/>
    <col min="7429" max="7429" width="36" style="5" customWidth="1"/>
    <col min="7430" max="7430" width="20.140625" style="5" customWidth="1"/>
    <col min="7431" max="7431" width="32.140625" style="5" customWidth="1"/>
    <col min="7432" max="7433" width="33.85546875" style="5" customWidth="1"/>
    <col min="7434" max="7436" width="36.85546875" style="5" customWidth="1"/>
    <col min="7437" max="7437" width="36.7109375" style="5" customWidth="1"/>
    <col min="7438" max="7438" width="22.7109375" style="5" customWidth="1"/>
    <col min="7439" max="7439" width="5.28515625" style="5" customWidth="1"/>
    <col min="7440" max="7440" width="5" style="5" customWidth="1"/>
    <col min="7441" max="7442" width="3.85546875" style="5" customWidth="1"/>
    <col min="7443" max="7443" width="4.7109375" style="5" customWidth="1"/>
    <col min="7444" max="7446" width="6.5703125" style="5" customWidth="1"/>
    <col min="7447" max="7447" width="4.42578125" style="5" customWidth="1"/>
    <col min="7448" max="7448" width="5.140625" style="5" customWidth="1"/>
    <col min="7449" max="7449" width="4.42578125" style="5" customWidth="1"/>
    <col min="7450" max="7450" width="5" style="5" customWidth="1"/>
    <col min="7451" max="7453" width="6.5703125" style="5" customWidth="1"/>
    <col min="7454" max="7454" width="7" style="5" customWidth="1"/>
    <col min="7455" max="7455" width="6.5703125" style="5" customWidth="1"/>
    <col min="7456" max="7456" width="7.42578125" style="5" customWidth="1"/>
    <col min="7457" max="7457" width="4" style="5" customWidth="1"/>
    <col min="7458" max="7458" width="6.5703125" style="5" customWidth="1"/>
    <col min="7459" max="7459" width="18.42578125" style="5" customWidth="1"/>
    <col min="7460" max="7460" width="24.28515625" style="5" customWidth="1"/>
    <col min="7461" max="7461" width="14.42578125" style="5" customWidth="1"/>
    <col min="7462" max="7462" width="25.5703125" style="5" customWidth="1"/>
    <col min="7463" max="7463" width="12.42578125" style="5" customWidth="1"/>
    <col min="7464" max="7464" width="19.85546875" style="5" customWidth="1"/>
    <col min="7465" max="7466" width="4.7109375" style="5" customWidth="1"/>
    <col min="7467" max="7467" width="4.28515625" style="5" customWidth="1"/>
    <col min="7468" max="7468" width="4.42578125" style="5" customWidth="1"/>
    <col min="7469" max="7469" width="5.140625" style="5" customWidth="1"/>
    <col min="7470" max="7470" width="5.7109375" style="5" customWidth="1"/>
    <col min="7471" max="7471" width="6.28515625" style="5" customWidth="1"/>
    <col min="7472" max="7472" width="6.5703125" style="5" customWidth="1"/>
    <col min="7473" max="7473" width="6.28515625" style="5" customWidth="1"/>
    <col min="7474" max="7475" width="5.7109375" style="5" customWidth="1"/>
    <col min="7476" max="7476" width="14.7109375" style="5" customWidth="1"/>
    <col min="7477" max="7486" width="5.7109375" style="5" customWidth="1"/>
    <col min="7487" max="7683" width="9.140625" style="5"/>
    <col min="7684" max="7684" width="13.7109375" style="5" customWidth="1"/>
    <col min="7685" max="7685" width="36" style="5" customWidth="1"/>
    <col min="7686" max="7686" width="20.140625" style="5" customWidth="1"/>
    <col min="7687" max="7687" width="32.140625" style="5" customWidth="1"/>
    <col min="7688" max="7689" width="33.85546875" style="5" customWidth="1"/>
    <col min="7690" max="7692" width="36.85546875" style="5" customWidth="1"/>
    <col min="7693" max="7693" width="36.7109375" style="5" customWidth="1"/>
    <col min="7694" max="7694" width="22.7109375" style="5" customWidth="1"/>
    <col min="7695" max="7695" width="5.28515625" style="5" customWidth="1"/>
    <col min="7696" max="7696" width="5" style="5" customWidth="1"/>
    <col min="7697" max="7698" width="3.85546875" style="5" customWidth="1"/>
    <col min="7699" max="7699" width="4.7109375" style="5" customWidth="1"/>
    <col min="7700" max="7702" width="6.5703125" style="5" customWidth="1"/>
    <col min="7703" max="7703" width="4.42578125" style="5" customWidth="1"/>
    <col min="7704" max="7704" width="5.140625" style="5" customWidth="1"/>
    <col min="7705" max="7705" width="4.42578125" style="5" customWidth="1"/>
    <col min="7706" max="7706" width="5" style="5" customWidth="1"/>
    <col min="7707" max="7709" width="6.5703125" style="5" customWidth="1"/>
    <col min="7710" max="7710" width="7" style="5" customWidth="1"/>
    <col min="7711" max="7711" width="6.5703125" style="5" customWidth="1"/>
    <col min="7712" max="7712" width="7.42578125" style="5" customWidth="1"/>
    <col min="7713" max="7713" width="4" style="5" customWidth="1"/>
    <col min="7714" max="7714" width="6.5703125" style="5" customWidth="1"/>
    <col min="7715" max="7715" width="18.42578125" style="5" customWidth="1"/>
    <col min="7716" max="7716" width="24.28515625" style="5" customWidth="1"/>
    <col min="7717" max="7717" width="14.42578125" style="5" customWidth="1"/>
    <col min="7718" max="7718" width="25.5703125" style="5" customWidth="1"/>
    <col min="7719" max="7719" width="12.42578125" style="5" customWidth="1"/>
    <col min="7720" max="7720" width="19.85546875" style="5" customWidth="1"/>
    <col min="7721" max="7722" width="4.7109375" style="5" customWidth="1"/>
    <col min="7723" max="7723" width="4.28515625" style="5" customWidth="1"/>
    <col min="7724" max="7724" width="4.42578125" style="5" customWidth="1"/>
    <col min="7725" max="7725" width="5.140625" style="5" customWidth="1"/>
    <col min="7726" max="7726" width="5.7109375" style="5" customWidth="1"/>
    <col min="7727" max="7727" width="6.28515625" style="5" customWidth="1"/>
    <col min="7728" max="7728" width="6.5703125" style="5" customWidth="1"/>
    <col min="7729" max="7729" width="6.28515625" style="5" customWidth="1"/>
    <col min="7730" max="7731" width="5.7109375" style="5" customWidth="1"/>
    <col min="7732" max="7732" width="14.7109375" style="5" customWidth="1"/>
    <col min="7733" max="7742" width="5.7109375" style="5" customWidth="1"/>
    <col min="7743" max="7939" width="9.140625" style="5"/>
    <col min="7940" max="7940" width="13.7109375" style="5" customWidth="1"/>
    <col min="7941" max="7941" width="36" style="5" customWidth="1"/>
    <col min="7942" max="7942" width="20.140625" style="5" customWidth="1"/>
    <col min="7943" max="7943" width="32.140625" style="5" customWidth="1"/>
    <col min="7944" max="7945" width="33.85546875" style="5" customWidth="1"/>
    <col min="7946" max="7948" width="36.85546875" style="5" customWidth="1"/>
    <col min="7949" max="7949" width="36.7109375" style="5" customWidth="1"/>
    <col min="7950" max="7950" width="22.7109375" style="5" customWidth="1"/>
    <col min="7951" max="7951" width="5.28515625" style="5" customWidth="1"/>
    <col min="7952" max="7952" width="5" style="5" customWidth="1"/>
    <col min="7953" max="7954" width="3.85546875" style="5" customWidth="1"/>
    <col min="7955" max="7955" width="4.7109375" style="5" customWidth="1"/>
    <col min="7956" max="7958" width="6.5703125" style="5" customWidth="1"/>
    <col min="7959" max="7959" width="4.42578125" style="5" customWidth="1"/>
    <col min="7960" max="7960" width="5.140625" style="5" customWidth="1"/>
    <col min="7961" max="7961" width="4.42578125" style="5" customWidth="1"/>
    <col min="7962" max="7962" width="5" style="5" customWidth="1"/>
    <col min="7963" max="7965" width="6.5703125" style="5" customWidth="1"/>
    <col min="7966" max="7966" width="7" style="5" customWidth="1"/>
    <col min="7967" max="7967" width="6.5703125" style="5" customWidth="1"/>
    <col min="7968" max="7968" width="7.42578125" style="5" customWidth="1"/>
    <col min="7969" max="7969" width="4" style="5" customWidth="1"/>
    <col min="7970" max="7970" width="6.5703125" style="5" customWidth="1"/>
    <col min="7971" max="7971" width="18.42578125" style="5" customWidth="1"/>
    <col min="7972" max="7972" width="24.28515625" style="5" customWidth="1"/>
    <col min="7973" max="7973" width="14.42578125" style="5" customWidth="1"/>
    <col min="7974" max="7974" width="25.5703125" style="5" customWidth="1"/>
    <col min="7975" max="7975" width="12.42578125" style="5" customWidth="1"/>
    <col min="7976" max="7976" width="19.85546875" style="5" customWidth="1"/>
    <col min="7977" max="7978" width="4.7109375" style="5" customWidth="1"/>
    <col min="7979" max="7979" width="4.28515625" style="5" customWidth="1"/>
    <col min="7980" max="7980" width="4.42578125" style="5" customWidth="1"/>
    <col min="7981" max="7981" width="5.140625" style="5" customWidth="1"/>
    <col min="7982" max="7982" width="5.7109375" style="5" customWidth="1"/>
    <col min="7983" max="7983" width="6.28515625" style="5" customWidth="1"/>
    <col min="7984" max="7984" width="6.5703125" style="5" customWidth="1"/>
    <col min="7985" max="7985" width="6.28515625" style="5" customWidth="1"/>
    <col min="7986" max="7987" width="5.7109375" style="5" customWidth="1"/>
    <col min="7988" max="7988" width="14.7109375" style="5" customWidth="1"/>
    <col min="7989" max="7998" width="5.7109375" style="5" customWidth="1"/>
    <col min="7999" max="8195" width="9.140625" style="5"/>
    <col min="8196" max="8196" width="13.7109375" style="5" customWidth="1"/>
    <col min="8197" max="8197" width="36" style="5" customWidth="1"/>
    <col min="8198" max="8198" width="20.140625" style="5" customWidth="1"/>
    <col min="8199" max="8199" width="32.140625" style="5" customWidth="1"/>
    <col min="8200" max="8201" width="33.85546875" style="5" customWidth="1"/>
    <col min="8202" max="8204" width="36.85546875" style="5" customWidth="1"/>
    <col min="8205" max="8205" width="36.7109375" style="5" customWidth="1"/>
    <col min="8206" max="8206" width="22.7109375" style="5" customWidth="1"/>
    <col min="8207" max="8207" width="5.28515625" style="5" customWidth="1"/>
    <col min="8208" max="8208" width="5" style="5" customWidth="1"/>
    <col min="8209" max="8210" width="3.85546875" style="5" customWidth="1"/>
    <col min="8211" max="8211" width="4.7109375" style="5" customWidth="1"/>
    <col min="8212" max="8214" width="6.5703125" style="5" customWidth="1"/>
    <col min="8215" max="8215" width="4.42578125" style="5" customWidth="1"/>
    <col min="8216" max="8216" width="5.140625" style="5" customWidth="1"/>
    <col min="8217" max="8217" width="4.42578125" style="5" customWidth="1"/>
    <col min="8218" max="8218" width="5" style="5" customWidth="1"/>
    <col min="8219" max="8221" width="6.5703125" style="5" customWidth="1"/>
    <col min="8222" max="8222" width="7" style="5" customWidth="1"/>
    <col min="8223" max="8223" width="6.5703125" style="5" customWidth="1"/>
    <col min="8224" max="8224" width="7.42578125" style="5" customWidth="1"/>
    <col min="8225" max="8225" width="4" style="5" customWidth="1"/>
    <col min="8226" max="8226" width="6.5703125" style="5" customWidth="1"/>
    <col min="8227" max="8227" width="18.42578125" style="5" customWidth="1"/>
    <col min="8228" max="8228" width="24.28515625" style="5" customWidth="1"/>
    <col min="8229" max="8229" width="14.42578125" style="5" customWidth="1"/>
    <col min="8230" max="8230" width="25.5703125" style="5" customWidth="1"/>
    <col min="8231" max="8231" width="12.42578125" style="5" customWidth="1"/>
    <col min="8232" max="8232" width="19.85546875" style="5" customWidth="1"/>
    <col min="8233" max="8234" width="4.7109375" style="5" customWidth="1"/>
    <col min="8235" max="8235" width="4.28515625" style="5" customWidth="1"/>
    <col min="8236" max="8236" width="4.42578125" style="5" customWidth="1"/>
    <col min="8237" max="8237" width="5.140625" style="5" customWidth="1"/>
    <col min="8238" max="8238" width="5.7109375" style="5" customWidth="1"/>
    <col min="8239" max="8239" width="6.28515625" style="5" customWidth="1"/>
    <col min="8240" max="8240" width="6.5703125" style="5" customWidth="1"/>
    <col min="8241" max="8241" width="6.28515625" style="5" customWidth="1"/>
    <col min="8242" max="8243" width="5.7109375" style="5" customWidth="1"/>
    <col min="8244" max="8244" width="14.7109375" style="5" customWidth="1"/>
    <col min="8245" max="8254" width="5.7109375" style="5" customWidth="1"/>
    <col min="8255" max="8451" width="9.140625" style="5"/>
    <col min="8452" max="8452" width="13.7109375" style="5" customWidth="1"/>
    <col min="8453" max="8453" width="36" style="5" customWidth="1"/>
    <col min="8454" max="8454" width="20.140625" style="5" customWidth="1"/>
    <col min="8455" max="8455" width="32.140625" style="5" customWidth="1"/>
    <col min="8456" max="8457" width="33.85546875" style="5" customWidth="1"/>
    <col min="8458" max="8460" width="36.85546875" style="5" customWidth="1"/>
    <col min="8461" max="8461" width="36.7109375" style="5" customWidth="1"/>
    <col min="8462" max="8462" width="22.7109375" style="5" customWidth="1"/>
    <col min="8463" max="8463" width="5.28515625" style="5" customWidth="1"/>
    <col min="8464" max="8464" width="5" style="5" customWidth="1"/>
    <col min="8465" max="8466" width="3.85546875" style="5" customWidth="1"/>
    <col min="8467" max="8467" width="4.7109375" style="5" customWidth="1"/>
    <col min="8468" max="8470" width="6.5703125" style="5" customWidth="1"/>
    <col min="8471" max="8471" width="4.42578125" style="5" customWidth="1"/>
    <col min="8472" max="8472" width="5.140625" style="5" customWidth="1"/>
    <col min="8473" max="8473" width="4.42578125" style="5" customWidth="1"/>
    <col min="8474" max="8474" width="5" style="5" customWidth="1"/>
    <col min="8475" max="8477" width="6.5703125" style="5" customWidth="1"/>
    <col min="8478" max="8478" width="7" style="5" customWidth="1"/>
    <col min="8479" max="8479" width="6.5703125" style="5" customWidth="1"/>
    <col min="8480" max="8480" width="7.42578125" style="5" customWidth="1"/>
    <col min="8481" max="8481" width="4" style="5" customWidth="1"/>
    <col min="8482" max="8482" width="6.5703125" style="5" customWidth="1"/>
    <col min="8483" max="8483" width="18.42578125" style="5" customWidth="1"/>
    <col min="8484" max="8484" width="24.28515625" style="5" customWidth="1"/>
    <col min="8485" max="8485" width="14.42578125" style="5" customWidth="1"/>
    <col min="8486" max="8486" width="25.5703125" style="5" customWidth="1"/>
    <col min="8487" max="8487" width="12.42578125" style="5" customWidth="1"/>
    <col min="8488" max="8488" width="19.85546875" style="5" customWidth="1"/>
    <col min="8489" max="8490" width="4.7109375" style="5" customWidth="1"/>
    <col min="8491" max="8491" width="4.28515625" style="5" customWidth="1"/>
    <col min="8492" max="8492" width="4.42578125" style="5" customWidth="1"/>
    <col min="8493" max="8493" width="5.140625" style="5" customWidth="1"/>
    <col min="8494" max="8494" width="5.7109375" style="5" customWidth="1"/>
    <col min="8495" max="8495" width="6.28515625" style="5" customWidth="1"/>
    <col min="8496" max="8496" width="6.5703125" style="5" customWidth="1"/>
    <col min="8497" max="8497" width="6.28515625" style="5" customWidth="1"/>
    <col min="8498" max="8499" width="5.7109375" style="5" customWidth="1"/>
    <col min="8500" max="8500" width="14.7109375" style="5" customWidth="1"/>
    <col min="8501" max="8510" width="5.7109375" style="5" customWidth="1"/>
    <col min="8511" max="8707" width="9.140625" style="5"/>
    <col min="8708" max="8708" width="13.7109375" style="5" customWidth="1"/>
    <col min="8709" max="8709" width="36" style="5" customWidth="1"/>
    <col min="8710" max="8710" width="20.140625" style="5" customWidth="1"/>
    <col min="8711" max="8711" width="32.140625" style="5" customWidth="1"/>
    <col min="8712" max="8713" width="33.85546875" style="5" customWidth="1"/>
    <col min="8714" max="8716" width="36.85546875" style="5" customWidth="1"/>
    <col min="8717" max="8717" width="36.7109375" style="5" customWidth="1"/>
    <col min="8718" max="8718" width="22.7109375" style="5" customWidth="1"/>
    <col min="8719" max="8719" width="5.28515625" style="5" customWidth="1"/>
    <col min="8720" max="8720" width="5" style="5" customWidth="1"/>
    <col min="8721" max="8722" width="3.85546875" style="5" customWidth="1"/>
    <col min="8723" max="8723" width="4.7109375" style="5" customWidth="1"/>
    <col min="8724" max="8726" width="6.5703125" style="5" customWidth="1"/>
    <col min="8727" max="8727" width="4.42578125" style="5" customWidth="1"/>
    <col min="8728" max="8728" width="5.140625" style="5" customWidth="1"/>
    <col min="8729" max="8729" width="4.42578125" style="5" customWidth="1"/>
    <col min="8730" max="8730" width="5" style="5" customWidth="1"/>
    <col min="8731" max="8733" width="6.5703125" style="5" customWidth="1"/>
    <col min="8734" max="8734" width="7" style="5" customWidth="1"/>
    <col min="8735" max="8735" width="6.5703125" style="5" customWidth="1"/>
    <col min="8736" max="8736" width="7.42578125" style="5" customWidth="1"/>
    <col min="8737" max="8737" width="4" style="5" customWidth="1"/>
    <col min="8738" max="8738" width="6.5703125" style="5" customWidth="1"/>
    <col min="8739" max="8739" width="18.42578125" style="5" customWidth="1"/>
    <col min="8740" max="8740" width="24.28515625" style="5" customWidth="1"/>
    <col min="8741" max="8741" width="14.42578125" style="5" customWidth="1"/>
    <col min="8742" max="8742" width="25.5703125" style="5" customWidth="1"/>
    <col min="8743" max="8743" width="12.42578125" style="5" customWidth="1"/>
    <col min="8744" max="8744" width="19.85546875" style="5" customWidth="1"/>
    <col min="8745" max="8746" width="4.7109375" style="5" customWidth="1"/>
    <col min="8747" max="8747" width="4.28515625" style="5" customWidth="1"/>
    <col min="8748" max="8748" width="4.42578125" style="5" customWidth="1"/>
    <col min="8749" max="8749" width="5.140625" style="5" customWidth="1"/>
    <col min="8750" max="8750" width="5.7109375" style="5" customWidth="1"/>
    <col min="8751" max="8751" width="6.28515625" style="5" customWidth="1"/>
    <col min="8752" max="8752" width="6.5703125" style="5" customWidth="1"/>
    <col min="8753" max="8753" width="6.28515625" style="5" customWidth="1"/>
    <col min="8754" max="8755" width="5.7109375" style="5" customWidth="1"/>
    <col min="8756" max="8756" width="14.7109375" style="5" customWidth="1"/>
    <col min="8757" max="8766" width="5.7109375" style="5" customWidth="1"/>
    <col min="8767" max="8963" width="9.140625" style="5"/>
    <col min="8964" max="8964" width="13.7109375" style="5" customWidth="1"/>
    <col min="8965" max="8965" width="36" style="5" customWidth="1"/>
    <col min="8966" max="8966" width="20.140625" style="5" customWidth="1"/>
    <col min="8967" max="8967" width="32.140625" style="5" customWidth="1"/>
    <col min="8968" max="8969" width="33.85546875" style="5" customWidth="1"/>
    <col min="8970" max="8972" width="36.85546875" style="5" customWidth="1"/>
    <col min="8973" max="8973" width="36.7109375" style="5" customWidth="1"/>
    <col min="8974" max="8974" width="22.7109375" style="5" customWidth="1"/>
    <col min="8975" max="8975" width="5.28515625" style="5" customWidth="1"/>
    <col min="8976" max="8976" width="5" style="5" customWidth="1"/>
    <col min="8977" max="8978" width="3.85546875" style="5" customWidth="1"/>
    <col min="8979" max="8979" width="4.7109375" style="5" customWidth="1"/>
    <col min="8980" max="8982" width="6.5703125" style="5" customWidth="1"/>
    <col min="8983" max="8983" width="4.42578125" style="5" customWidth="1"/>
    <col min="8984" max="8984" width="5.140625" style="5" customWidth="1"/>
    <col min="8985" max="8985" width="4.42578125" style="5" customWidth="1"/>
    <col min="8986" max="8986" width="5" style="5" customWidth="1"/>
    <col min="8987" max="8989" width="6.5703125" style="5" customWidth="1"/>
    <col min="8990" max="8990" width="7" style="5" customWidth="1"/>
    <col min="8991" max="8991" width="6.5703125" style="5" customWidth="1"/>
    <col min="8992" max="8992" width="7.42578125" style="5" customWidth="1"/>
    <col min="8993" max="8993" width="4" style="5" customWidth="1"/>
    <col min="8994" max="8994" width="6.5703125" style="5" customWidth="1"/>
    <col min="8995" max="8995" width="18.42578125" style="5" customWidth="1"/>
    <col min="8996" max="8996" width="24.28515625" style="5" customWidth="1"/>
    <col min="8997" max="8997" width="14.42578125" style="5" customWidth="1"/>
    <col min="8998" max="8998" width="25.5703125" style="5" customWidth="1"/>
    <col min="8999" max="8999" width="12.42578125" style="5" customWidth="1"/>
    <col min="9000" max="9000" width="19.85546875" style="5" customWidth="1"/>
    <col min="9001" max="9002" width="4.7109375" style="5" customWidth="1"/>
    <col min="9003" max="9003" width="4.28515625" style="5" customWidth="1"/>
    <col min="9004" max="9004" width="4.42578125" style="5" customWidth="1"/>
    <col min="9005" max="9005" width="5.140625" style="5" customWidth="1"/>
    <col min="9006" max="9006" width="5.7109375" style="5" customWidth="1"/>
    <col min="9007" max="9007" width="6.28515625" style="5" customWidth="1"/>
    <col min="9008" max="9008" width="6.5703125" style="5" customWidth="1"/>
    <col min="9009" max="9009" width="6.28515625" style="5" customWidth="1"/>
    <col min="9010" max="9011" width="5.7109375" style="5" customWidth="1"/>
    <col min="9012" max="9012" width="14.7109375" style="5" customWidth="1"/>
    <col min="9013" max="9022" width="5.7109375" style="5" customWidth="1"/>
    <col min="9023" max="9219" width="9.140625" style="5"/>
    <col min="9220" max="9220" width="13.7109375" style="5" customWidth="1"/>
    <col min="9221" max="9221" width="36" style="5" customWidth="1"/>
    <col min="9222" max="9222" width="20.140625" style="5" customWidth="1"/>
    <col min="9223" max="9223" width="32.140625" style="5" customWidth="1"/>
    <col min="9224" max="9225" width="33.85546875" style="5" customWidth="1"/>
    <col min="9226" max="9228" width="36.85546875" style="5" customWidth="1"/>
    <col min="9229" max="9229" width="36.7109375" style="5" customWidth="1"/>
    <col min="9230" max="9230" width="22.7109375" style="5" customWidth="1"/>
    <col min="9231" max="9231" width="5.28515625" style="5" customWidth="1"/>
    <col min="9232" max="9232" width="5" style="5" customWidth="1"/>
    <col min="9233" max="9234" width="3.85546875" style="5" customWidth="1"/>
    <col min="9235" max="9235" width="4.7109375" style="5" customWidth="1"/>
    <col min="9236" max="9238" width="6.5703125" style="5" customWidth="1"/>
    <col min="9239" max="9239" width="4.42578125" style="5" customWidth="1"/>
    <col min="9240" max="9240" width="5.140625" style="5" customWidth="1"/>
    <col min="9241" max="9241" width="4.42578125" style="5" customWidth="1"/>
    <col min="9242" max="9242" width="5" style="5" customWidth="1"/>
    <col min="9243" max="9245" width="6.5703125" style="5" customWidth="1"/>
    <col min="9246" max="9246" width="7" style="5" customWidth="1"/>
    <col min="9247" max="9247" width="6.5703125" style="5" customWidth="1"/>
    <col min="9248" max="9248" width="7.42578125" style="5" customWidth="1"/>
    <col min="9249" max="9249" width="4" style="5" customWidth="1"/>
    <col min="9250" max="9250" width="6.5703125" style="5" customWidth="1"/>
    <col min="9251" max="9251" width="18.42578125" style="5" customWidth="1"/>
    <col min="9252" max="9252" width="24.28515625" style="5" customWidth="1"/>
    <col min="9253" max="9253" width="14.42578125" style="5" customWidth="1"/>
    <col min="9254" max="9254" width="25.5703125" style="5" customWidth="1"/>
    <col min="9255" max="9255" width="12.42578125" style="5" customWidth="1"/>
    <col min="9256" max="9256" width="19.85546875" style="5" customWidth="1"/>
    <col min="9257" max="9258" width="4.7109375" style="5" customWidth="1"/>
    <col min="9259" max="9259" width="4.28515625" style="5" customWidth="1"/>
    <col min="9260" max="9260" width="4.42578125" style="5" customWidth="1"/>
    <col min="9261" max="9261" width="5.140625" style="5" customWidth="1"/>
    <col min="9262" max="9262" width="5.7109375" style="5" customWidth="1"/>
    <col min="9263" max="9263" width="6.28515625" style="5" customWidth="1"/>
    <col min="9264" max="9264" width="6.5703125" style="5" customWidth="1"/>
    <col min="9265" max="9265" width="6.28515625" style="5" customWidth="1"/>
    <col min="9266" max="9267" width="5.7109375" style="5" customWidth="1"/>
    <col min="9268" max="9268" width="14.7109375" style="5" customWidth="1"/>
    <col min="9269" max="9278" width="5.7109375" style="5" customWidth="1"/>
    <col min="9279" max="9475" width="9.140625" style="5"/>
    <col min="9476" max="9476" width="13.7109375" style="5" customWidth="1"/>
    <col min="9477" max="9477" width="36" style="5" customWidth="1"/>
    <col min="9478" max="9478" width="20.140625" style="5" customWidth="1"/>
    <col min="9479" max="9479" width="32.140625" style="5" customWidth="1"/>
    <col min="9480" max="9481" width="33.85546875" style="5" customWidth="1"/>
    <col min="9482" max="9484" width="36.85546875" style="5" customWidth="1"/>
    <col min="9485" max="9485" width="36.7109375" style="5" customWidth="1"/>
    <col min="9486" max="9486" width="22.7109375" style="5" customWidth="1"/>
    <col min="9487" max="9487" width="5.28515625" style="5" customWidth="1"/>
    <col min="9488" max="9488" width="5" style="5" customWidth="1"/>
    <col min="9489" max="9490" width="3.85546875" style="5" customWidth="1"/>
    <col min="9491" max="9491" width="4.7109375" style="5" customWidth="1"/>
    <col min="9492" max="9494" width="6.5703125" style="5" customWidth="1"/>
    <col min="9495" max="9495" width="4.42578125" style="5" customWidth="1"/>
    <col min="9496" max="9496" width="5.140625" style="5" customWidth="1"/>
    <col min="9497" max="9497" width="4.42578125" style="5" customWidth="1"/>
    <col min="9498" max="9498" width="5" style="5" customWidth="1"/>
    <col min="9499" max="9501" width="6.5703125" style="5" customWidth="1"/>
    <col min="9502" max="9502" width="7" style="5" customWidth="1"/>
    <col min="9503" max="9503" width="6.5703125" style="5" customWidth="1"/>
    <col min="9504" max="9504" width="7.42578125" style="5" customWidth="1"/>
    <col min="9505" max="9505" width="4" style="5" customWidth="1"/>
    <col min="9506" max="9506" width="6.5703125" style="5" customWidth="1"/>
    <col min="9507" max="9507" width="18.42578125" style="5" customWidth="1"/>
    <col min="9508" max="9508" width="24.28515625" style="5" customWidth="1"/>
    <col min="9509" max="9509" width="14.42578125" style="5" customWidth="1"/>
    <col min="9510" max="9510" width="25.5703125" style="5" customWidth="1"/>
    <col min="9511" max="9511" width="12.42578125" style="5" customWidth="1"/>
    <col min="9512" max="9512" width="19.85546875" style="5" customWidth="1"/>
    <col min="9513" max="9514" width="4.7109375" style="5" customWidth="1"/>
    <col min="9515" max="9515" width="4.28515625" style="5" customWidth="1"/>
    <col min="9516" max="9516" width="4.42578125" style="5" customWidth="1"/>
    <col min="9517" max="9517" width="5.140625" style="5" customWidth="1"/>
    <col min="9518" max="9518" width="5.7109375" style="5" customWidth="1"/>
    <col min="9519" max="9519" width="6.28515625" style="5" customWidth="1"/>
    <col min="9520" max="9520" width="6.5703125" style="5" customWidth="1"/>
    <col min="9521" max="9521" width="6.28515625" style="5" customWidth="1"/>
    <col min="9522" max="9523" width="5.7109375" style="5" customWidth="1"/>
    <col min="9524" max="9524" width="14.7109375" style="5" customWidth="1"/>
    <col min="9525" max="9534" width="5.7109375" style="5" customWidth="1"/>
    <col min="9535" max="9731" width="9.140625" style="5"/>
    <col min="9732" max="9732" width="13.7109375" style="5" customWidth="1"/>
    <col min="9733" max="9733" width="36" style="5" customWidth="1"/>
    <col min="9734" max="9734" width="20.140625" style="5" customWidth="1"/>
    <col min="9735" max="9735" width="32.140625" style="5" customWidth="1"/>
    <col min="9736" max="9737" width="33.85546875" style="5" customWidth="1"/>
    <col min="9738" max="9740" width="36.85546875" style="5" customWidth="1"/>
    <col min="9741" max="9741" width="36.7109375" style="5" customWidth="1"/>
    <col min="9742" max="9742" width="22.7109375" style="5" customWidth="1"/>
    <col min="9743" max="9743" width="5.28515625" style="5" customWidth="1"/>
    <col min="9744" max="9744" width="5" style="5" customWidth="1"/>
    <col min="9745" max="9746" width="3.85546875" style="5" customWidth="1"/>
    <col min="9747" max="9747" width="4.7109375" style="5" customWidth="1"/>
    <col min="9748" max="9750" width="6.5703125" style="5" customWidth="1"/>
    <col min="9751" max="9751" width="4.42578125" style="5" customWidth="1"/>
    <col min="9752" max="9752" width="5.140625" style="5" customWidth="1"/>
    <col min="9753" max="9753" width="4.42578125" style="5" customWidth="1"/>
    <col min="9754" max="9754" width="5" style="5" customWidth="1"/>
    <col min="9755" max="9757" width="6.5703125" style="5" customWidth="1"/>
    <col min="9758" max="9758" width="7" style="5" customWidth="1"/>
    <col min="9759" max="9759" width="6.5703125" style="5" customWidth="1"/>
    <col min="9760" max="9760" width="7.42578125" style="5" customWidth="1"/>
    <col min="9761" max="9761" width="4" style="5" customWidth="1"/>
    <col min="9762" max="9762" width="6.5703125" style="5" customWidth="1"/>
    <col min="9763" max="9763" width="18.42578125" style="5" customWidth="1"/>
    <col min="9764" max="9764" width="24.28515625" style="5" customWidth="1"/>
    <col min="9765" max="9765" width="14.42578125" style="5" customWidth="1"/>
    <col min="9766" max="9766" width="25.5703125" style="5" customWidth="1"/>
    <col min="9767" max="9767" width="12.42578125" style="5" customWidth="1"/>
    <col min="9768" max="9768" width="19.85546875" style="5" customWidth="1"/>
    <col min="9769" max="9770" width="4.7109375" style="5" customWidth="1"/>
    <col min="9771" max="9771" width="4.28515625" style="5" customWidth="1"/>
    <col min="9772" max="9772" width="4.42578125" style="5" customWidth="1"/>
    <col min="9773" max="9773" width="5.140625" style="5" customWidth="1"/>
    <col min="9774" max="9774" width="5.7109375" style="5" customWidth="1"/>
    <col min="9775" max="9775" width="6.28515625" style="5" customWidth="1"/>
    <col min="9776" max="9776" width="6.5703125" style="5" customWidth="1"/>
    <col min="9777" max="9777" width="6.28515625" style="5" customWidth="1"/>
    <col min="9778" max="9779" width="5.7109375" style="5" customWidth="1"/>
    <col min="9780" max="9780" width="14.7109375" style="5" customWidth="1"/>
    <col min="9781" max="9790" width="5.7109375" style="5" customWidth="1"/>
    <col min="9791" max="9987" width="9.140625" style="5"/>
    <col min="9988" max="9988" width="13.7109375" style="5" customWidth="1"/>
    <col min="9989" max="9989" width="36" style="5" customWidth="1"/>
    <col min="9990" max="9990" width="20.140625" style="5" customWidth="1"/>
    <col min="9991" max="9991" width="32.140625" style="5" customWidth="1"/>
    <col min="9992" max="9993" width="33.85546875" style="5" customWidth="1"/>
    <col min="9994" max="9996" width="36.85546875" style="5" customWidth="1"/>
    <col min="9997" max="9997" width="36.7109375" style="5" customWidth="1"/>
    <col min="9998" max="9998" width="22.7109375" style="5" customWidth="1"/>
    <col min="9999" max="9999" width="5.28515625" style="5" customWidth="1"/>
    <col min="10000" max="10000" width="5" style="5" customWidth="1"/>
    <col min="10001" max="10002" width="3.85546875" style="5" customWidth="1"/>
    <col min="10003" max="10003" width="4.7109375" style="5" customWidth="1"/>
    <col min="10004" max="10006" width="6.5703125" style="5" customWidth="1"/>
    <col min="10007" max="10007" width="4.42578125" style="5" customWidth="1"/>
    <col min="10008" max="10008" width="5.140625" style="5" customWidth="1"/>
    <col min="10009" max="10009" width="4.42578125" style="5" customWidth="1"/>
    <col min="10010" max="10010" width="5" style="5" customWidth="1"/>
    <col min="10011" max="10013" width="6.5703125" style="5" customWidth="1"/>
    <col min="10014" max="10014" width="7" style="5" customWidth="1"/>
    <col min="10015" max="10015" width="6.5703125" style="5" customWidth="1"/>
    <col min="10016" max="10016" width="7.42578125" style="5" customWidth="1"/>
    <col min="10017" max="10017" width="4" style="5" customWidth="1"/>
    <col min="10018" max="10018" width="6.5703125" style="5" customWidth="1"/>
    <col min="10019" max="10019" width="18.42578125" style="5" customWidth="1"/>
    <col min="10020" max="10020" width="24.28515625" style="5" customWidth="1"/>
    <col min="10021" max="10021" width="14.42578125" style="5" customWidth="1"/>
    <col min="10022" max="10022" width="25.5703125" style="5" customWidth="1"/>
    <col min="10023" max="10023" width="12.42578125" style="5" customWidth="1"/>
    <col min="10024" max="10024" width="19.85546875" style="5" customWidth="1"/>
    <col min="10025" max="10026" width="4.7109375" style="5" customWidth="1"/>
    <col min="10027" max="10027" width="4.28515625" style="5" customWidth="1"/>
    <col min="10028" max="10028" width="4.42578125" style="5" customWidth="1"/>
    <col min="10029" max="10029" width="5.140625" style="5" customWidth="1"/>
    <col min="10030" max="10030" width="5.7109375" style="5" customWidth="1"/>
    <col min="10031" max="10031" width="6.28515625" style="5" customWidth="1"/>
    <col min="10032" max="10032" width="6.5703125" style="5" customWidth="1"/>
    <col min="10033" max="10033" width="6.28515625" style="5" customWidth="1"/>
    <col min="10034" max="10035" width="5.7109375" style="5" customWidth="1"/>
    <col min="10036" max="10036" width="14.7109375" style="5" customWidth="1"/>
    <col min="10037" max="10046" width="5.7109375" style="5" customWidth="1"/>
    <col min="10047" max="10243" width="9.140625" style="5"/>
    <col min="10244" max="10244" width="13.7109375" style="5" customWidth="1"/>
    <col min="10245" max="10245" width="36" style="5" customWidth="1"/>
    <col min="10246" max="10246" width="20.140625" style="5" customWidth="1"/>
    <col min="10247" max="10247" width="32.140625" style="5" customWidth="1"/>
    <col min="10248" max="10249" width="33.85546875" style="5" customWidth="1"/>
    <col min="10250" max="10252" width="36.85546875" style="5" customWidth="1"/>
    <col min="10253" max="10253" width="36.7109375" style="5" customWidth="1"/>
    <col min="10254" max="10254" width="22.7109375" style="5" customWidth="1"/>
    <col min="10255" max="10255" width="5.28515625" style="5" customWidth="1"/>
    <col min="10256" max="10256" width="5" style="5" customWidth="1"/>
    <col min="10257" max="10258" width="3.85546875" style="5" customWidth="1"/>
    <col min="10259" max="10259" width="4.7109375" style="5" customWidth="1"/>
    <col min="10260" max="10262" width="6.5703125" style="5" customWidth="1"/>
    <col min="10263" max="10263" width="4.42578125" style="5" customWidth="1"/>
    <col min="10264" max="10264" width="5.140625" style="5" customWidth="1"/>
    <col min="10265" max="10265" width="4.42578125" style="5" customWidth="1"/>
    <col min="10266" max="10266" width="5" style="5" customWidth="1"/>
    <col min="10267" max="10269" width="6.5703125" style="5" customWidth="1"/>
    <col min="10270" max="10270" width="7" style="5" customWidth="1"/>
    <col min="10271" max="10271" width="6.5703125" style="5" customWidth="1"/>
    <col min="10272" max="10272" width="7.42578125" style="5" customWidth="1"/>
    <col min="10273" max="10273" width="4" style="5" customWidth="1"/>
    <col min="10274" max="10274" width="6.5703125" style="5" customWidth="1"/>
    <col min="10275" max="10275" width="18.42578125" style="5" customWidth="1"/>
    <col min="10276" max="10276" width="24.28515625" style="5" customWidth="1"/>
    <col min="10277" max="10277" width="14.42578125" style="5" customWidth="1"/>
    <col min="10278" max="10278" width="25.5703125" style="5" customWidth="1"/>
    <col min="10279" max="10279" width="12.42578125" style="5" customWidth="1"/>
    <col min="10280" max="10280" width="19.85546875" style="5" customWidth="1"/>
    <col min="10281" max="10282" width="4.7109375" style="5" customWidth="1"/>
    <col min="10283" max="10283" width="4.28515625" style="5" customWidth="1"/>
    <col min="10284" max="10284" width="4.42578125" style="5" customWidth="1"/>
    <col min="10285" max="10285" width="5.140625" style="5" customWidth="1"/>
    <col min="10286" max="10286" width="5.7109375" style="5" customWidth="1"/>
    <col min="10287" max="10287" width="6.28515625" style="5" customWidth="1"/>
    <col min="10288" max="10288" width="6.5703125" style="5" customWidth="1"/>
    <col min="10289" max="10289" width="6.28515625" style="5" customWidth="1"/>
    <col min="10290" max="10291" width="5.7109375" style="5" customWidth="1"/>
    <col min="10292" max="10292" width="14.7109375" style="5" customWidth="1"/>
    <col min="10293" max="10302" width="5.7109375" style="5" customWidth="1"/>
    <col min="10303" max="10499" width="9.140625" style="5"/>
    <col min="10500" max="10500" width="13.7109375" style="5" customWidth="1"/>
    <col min="10501" max="10501" width="36" style="5" customWidth="1"/>
    <col min="10502" max="10502" width="20.140625" style="5" customWidth="1"/>
    <col min="10503" max="10503" width="32.140625" style="5" customWidth="1"/>
    <col min="10504" max="10505" width="33.85546875" style="5" customWidth="1"/>
    <col min="10506" max="10508" width="36.85546875" style="5" customWidth="1"/>
    <col min="10509" max="10509" width="36.7109375" style="5" customWidth="1"/>
    <col min="10510" max="10510" width="22.7109375" style="5" customWidth="1"/>
    <col min="10511" max="10511" width="5.28515625" style="5" customWidth="1"/>
    <col min="10512" max="10512" width="5" style="5" customWidth="1"/>
    <col min="10513" max="10514" width="3.85546875" style="5" customWidth="1"/>
    <col min="10515" max="10515" width="4.7109375" style="5" customWidth="1"/>
    <col min="10516" max="10518" width="6.5703125" style="5" customWidth="1"/>
    <col min="10519" max="10519" width="4.42578125" style="5" customWidth="1"/>
    <col min="10520" max="10520" width="5.140625" style="5" customWidth="1"/>
    <col min="10521" max="10521" width="4.42578125" style="5" customWidth="1"/>
    <col min="10522" max="10522" width="5" style="5" customWidth="1"/>
    <col min="10523" max="10525" width="6.5703125" style="5" customWidth="1"/>
    <col min="10526" max="10526" width="7" style="5" customWidth="1"/>
    <col min="10527" max="10527" width="6.5703125" style="5" customWidth="1"/>
    <col min="10528" max="10528" width="7.42578125" style="5" customWidth="1"/>
    <col min="10529" max="10529" width="4" style="5" customWidth="1"/>
    <col min="10530" max="10530" width="6.5703125" style="5" customWidth="1"/>
    <col min="10531" max="10531" width="18.42578125" style="5" customWidth="1"/>
    <col min="10532" max="10532" width="24.28515625" style="5" customWidth="1"/>
    <col min="10533" max="10533" width="14.42578125" style="5" customWidth="1"/>
    <col min="10534" max="10534" width="25.5703125" style="5" customWidth="1"/>
    <col min="10535" max="10535" width="12.42578125" style="5" customWidth="1"/>
    <col min="10536" max="10536" width="19.85546875" style="5" customWidth="1"/>
    <col min="10537" max="10538" width="4.7109375" style="5" customWidth="1"/>
    <col min="10539" max="10539" width="4.28515625" style="5" customWidth="1"/>
    <col min="10540" max="10540" width="4.42578125" style="5" customWidth="1"/>
    <col min="10541" max="10541" width="5.140625" style="5" customWidth="1"/>
    <col min="10542" max="10542" width="5.7109375" style="5" customWidth="1"/>
    <col min="10543" max="10543" width="6.28515625" style="5" customWidth="1"/>
    <col min="10544" max="10544" width="6.5703125" style="5" customWidth="1"/>
    <col min="10545" max="10545" width="6.28515625" style="5" customWidth="1"/>
    <col min="10546" max="10547" width="5.7109375" style="5" customWidth="1"/>
    <col min="10548" max="10548" width="14.7109375" style="5" customWidth="1"/>
    <col min="10549" max="10558" width="5.7109375" style="5" customWidth="1"/>
    <col min="10559" max="10755" width="9.140625" style="5"/>
    <col min="10756" max="10756" width="13.7109375" style="5" customWidth="1"/>
    <col min="10757" max="10757" width="36" style="5" customWidth="1"/>
    <col min="10758" max="10758" width="20.140625" style="5" customWidth="1"/>
    <col min="10759" max="10759" width="32.140625" style="5" customWidth="1"/>
    <col min="10760" max="10761" width="33.85546875" style="5" customWidth="1"/>
    <col min="10762" max="10764" width="36.85546875" style="5" customWidth="1"/>
    <col min="10765" max="10765" width="36.7109375" style="5" customWidth="1"/>
    <col min="10766" max="10766" width="22.7109375" style="5" customWidth="1"/>
    <col min="10767" max="10767" width="5.28515625" style="5" customWidth="1"/>
    <col min="10768" max="10768" width="5" style="5" customWidth="1"/>
    <col min="10769" max="10770" width="3.85546875" style="5" customWidth="1"/>
    <col min="10771" max="10771" width="4.7109375" style="5" customWidth="1"/>
    <col min="10772" max="10774" width="6.5703125" style="5" customWidth="1"/>
    <col min="10775" max="10775" width="4.42578125" style="5" customWidth="1"/>
    <col min="10776" max="10776" width="5.140625" style="5" customWidth="1"/>
    <col min="10777" max="10777" width="4.42578125" style="5" customWidth="1"/>
    <col min="10778" max="10778" width="5" style="5" customWidth="1"/>
    <col min="10779" max="10781" width="6.5703125" style="5" customWidth="1"/>
    <col min="10782" max="10782" width="7" style="5" customWidth="1"/>
    <col min="10783" max="10783" width="6.5703125" style="5" customWidth="1"/>
    <col min="10784" max="10784" width="7.42578125" style="5" customWidth="1"/>
    <col min="10785" max="10785" width="4" style="5" customWidth="1"/>
    <col min="10786" max="10786" width="6.5703125" style="5" customWidth="1"/>
    <col min="10787" max="10787" width="18.42578125" style="5" customWidth="1"/>
    <col min="10788" max="10788" width="24.28515625" style="5" customWidth="1"/>
    <col min="10789" max="10789" width="14.42578125" style="5" customWidth="1"/>
    <col min="10790" max="10790" width="25.5703125" style="5" customWidth="1"/>
    <col min="10791" max="10791" width="12.42578125" style="5" customWidth="1"/>
    <col min="10792" max="10792" width="19.85546875" style="5" customWidth="1"/>
    <col min="10793" max="10794" width="4.7109375" style="5" customWidth="1"/>
    <col min="10795" max="10795" width="4.28515625" style="5" customWidth="1"/>
    <col min="10796" max="10796" width="4.42578125" style="5" customWidth="1"/>
    <col min="10797" max="10797" width="5.140625" style="5" customWidth="1"/>
    <col min="10798" max="10798" width="5.7109375" style="5" customWidth="1"/>
    <col min="10799" max="10799" width="6.28515625" style="5" customWidth="1"/>
    <col min="10800" max="10800" width="6.5703125" style="5" customWidth="1"/>
    <col min="10801" max="10801" width="6.28515625" style="5" customWidth="1"/>
    <col min="10802" max="10803" width="5.7109375" style="5" customWidth="1"/>
    <col min="10804" max="10804" width="14.7109375" style="5" customWidth="1"/>
    <col min="10805" max="10814" width="5.7109375" style="5" customWidth="1"/>
    <col min="10815" max="11011" width="9.140625" style="5"/>
    <col min="11012" max="11012" width="13.7109375" style="5" customWidth="1"/>
    <col min="11013" max="11013" width="36" style="5" customWidth="1"/>
    <col min="11014" max="11014" width="20.140625" style="5" customWidth="1"/>
    <col min="11015" max="11015" width="32.140625" style="5" customWidth="1"/>
    <col min="11016" max="11017" width="33.85546875" style="5" customWidth="1"/>
    <col min="11018" max="11020" width="36.85546875" style="5" customWidth="1"/>
    <col min="11021" max="11021" width="36.7109375" style="5" customWidth="1"/>
    <col min="11022" max="11022" width="22.7109375" style="5" customWidth="1"/>
    <col min="11023" max="11023" width="5.28515625" style="5" customWidth="1"/>
    <col min="11024" max="11024" width="5" style="5" customWidth="1"/>
    <col min="11025" max="11026" width="3.85546875" style="5" customWidth="1"/>
    <col min="11027" max="11027" width="4.7109375" style="5" customWidth="1"/>
    <col min="11028" max="11030" width="6.5703125" style="5" customWidth="1"/>
    <col min="11031" max="11031" width="4.42578125" style="5" customWidth="1"/>
    <col min="11032" max="11032" width="5.140625" style="5" customWidth="1"/>
    <col min="11033" max="11033" width="4.42578125" style="5" customWidth="1"/>
    <col min="11034" max="11034" width="5" style="5" customWidth="1"/>
    <col min="11035" max="11037" width="6.5703125" style="5" customWidth="1"/>
    <col min="11038" max="11038" width="7" style="5" customWidth="1"/>
    <col min="11039" max="11039" width="6.5703125" style="5" customWidth="1"/>
    <col min="11040" max="11040" width="7.42578125" style="5" customWidth="1"/>
    <col min="11041" max="11041" width="4" style="5" customWidth="1"/>
    <col min="11042" max="11042" width="6.5703125" style="5" customWidth="1"/>
    <col min="11043" max="11043" width="18.42578125" style="5" customWidth="1"/>
    <col min="11044" max="11044" width="24.28515625" style="5" customWidth="1"/>
    <col min="11045" max="11045" width="14.42578125" style="5" customWidth="1"/>
    <col min="11046" max="11046" width="25.5703125" style="5" customWidth="1"/>
    <col min="11047" max="11047" width="12.42578125" style="5" customWidth="1"/>
    <col min="11048" max="11048" width="19.85546875" style="5" customWidth="1"/>
    <col min="11049" max="11050" width="4.7109375" style="5" customWidth="1"/>
    <col min="11051" max="11051" width="4.28515625" style="5" customWidth="1"/>
    <col min="11052" max="11052" width="4.42578125" style="5" customWidth="1"/>
    <col min="11053" max="11053" width="5.140625" style="5" customWidth="1"/>
    <col min="11054" max="11054" width="5.7109375" style="5" customWidth="1"/>
    <col min="11055" max="11055" width="6.28515625" style="5" customWidth="1"/>
    <col min="11056" max="11056" width="6.5703125" style="5" customWidth="1"/>
    <col min="11057" max="11057" width="6.28515625" style="5" customWidth="1"/>
    <col min="11058" max="11059" width="5.7109375" style="5" customWidth="1"/>
    <col min="11060" max="11060" width="14.7109375" style="5" customWidth="1"/>
    <col min="11061" max="11070" width="5.7109375" style="5" customWidth="1"/>
    <col min="11071" max="11267" width="9.140625" style="5"/>
    <col min="11268" max="11268" width="13.7109375" style="5" customWidth="1"/>
    <col min="11269" max="11269" width="36" style="5" customWidth="1"/>
    <col min="11270" max="11270" width="20.140625" style="5" customWidth="1"/>
    <col min="11271" max="11271" width="32.140625" style="5" customWidth="1"/>
    <col min="11272" max="11273" width="33.85546875" style="5" customWidth="1"/>
    <col min="11274" max="11276" width="36.85546875" style="5" customWidth="1"/>
    <col min="11277" max="11277" width="36.7109375" style="5" customWidth="1"/>
    <col min="11278" max="11278" width="22.7109375" style="5" customWidth="1"/>
    <col min="11279" max="11279" width="5.28515625" style="5" customWidth="1"/>
    <col min="11280" max="11280" width="5" style="5" customWidth="1"/>
    <col min="11281" max="11282" width="3.85546875" style="5" customWidth="1"/>
    <col min="11283" max="11283" width="4.7109375" style="5" customWidth="1"/>
    <col min="11284" max="11286" width="6.5703125" style="5" customWidth="1"/>
    <col min="11287" max="11287" width="4.42578125" style="5" customWidth="1"/>
    <col min="11288" max="11288" width="5.140625" style="5" customWidth="1"/>
    <col min="11289" max="11289" width="4.42578125" style="5" customWidth="1"/>
    <col min="11290" max="11290" width="5" style="5" customWidth="1"/>
    <col min="11291" max="11293" width="6.5703125" style="5" customWidth="1"/>
    <col min="11294" max="11294" width="7" style="5" customWidth="1"/>
    <col min="11295" max="11295" width="6.5703125" style="5" customWidth="1"/>
    <col min="11296" max="11296" width="7.42578125" style="5" customWidth="1"/>
    <col min="11297" max="11297" width="4" style="5" customWidth="1"/>
    <col min="11298" max="11298" width="6.5703125" style="5" customWidth="1"/>
    <col min="11299" max="11299" width="18.42578125" style="5" customWidth="1"/>
    <col min="11300" max="11300" width="24.28515625" style="5" customWidth="1"/>
    <col min="11301" max="11301" width="14.42578125" style="5" customWidth="1"/>
    <col min="11302" max="11302" width="25.5703125" style="5" customWidth="1"/>
    <col min="11303" max="11303" width="12.42578125" style="5" customWidth="1"/>
    <col min="11304" max="11304" width="19.85546875" style="5" customWidth="1"/>
    <col min="11305" max="11306" width="4.7109375" style="5" customWidth="1"/>
    <col min="11307" max="11307" width="4.28515625" style="5" customWidth="1"/>
    <col min="11308" max="11308" width="4.42578125" style="5" customWidth="1"/>
    <col min="11309" max="11309" width="5.140625" style="5" customWidth="1"/>
    <col min="11310" max="11310" width="5.7109375" style="5" customWidth="1"/>
    <col min="11311" max="11311" width="6.28515625" style="5" customWidth="1"/>
    <col min="11312" max="11312" width="6.5703125" style="5" customWidth="1"/>
    <col min="11313" max="11313" width="6.28515625" style="5" customWidth="1"/>
    <col min="11314" max="11315" width="5.7109375" style="5" customWidth="1"/>
    <col min="11316" max="11316" width="14.7109375" style="5" customWidth="1"/>
    <col min="11317" max="11326" width="5.7109375" style="5" customWidth="1"/>
    <col min="11327" max="11523" width="9.140625" style="5"/>
    <col min="11524" max="11524" width="13.7109375" style="5" customWidth="1"/>
    <col min="11525" max="11525" width="36" style="5" customWidth="1"/>
    <col min="11526" max="11526" width="20.140625" style="5" customWidth="1"/>
    <col min="11527" max="11527" width="32.140625" style="5" customWidth="1"/>
    <col min="11528" max="11529" width="33.85546875" style="5" customWidth="1"/>
    <col min="11530" max="11532" width="36.85546875" style="5" customWidth="1"/>
    <col min="11533" max="11533" width="36.7109375" style="5" customWidth="1"/>
    <col min="11534" max="11534" width="22.7109375" style="5" customWidth="1"/>
    <col min="11535" max="11535" width="5.28515625" style="5" customWidth="1"/>
    <col min="11536" max="11536" width="5" style="5" customWidth="1"/>
    <col min="11537" max="11538" width="3.85546875" style="5" customWidth="1"/>
    <col min="11539" max="11539" width="4.7109375" style="5" customWidth="1"/>
    <col min="11540" max="11542" width="6.5703125" style="5" customWidth="1"/>
    <col min="11543" max="11543" width="4.42578125" style="5" customWidth="1"/>
    <col min="11544" max="11544" width="5.140625" style="5" customWidth="1"/>
    <col min="11545" max="11545" width="4.42578125" style="5" customWidth="1"/>
    <col min="11546" max="11546" width="5" style="5" customWidth="1"/>
    <col min="11547" max="11549" width="6.5703125" style="5" customWidth="1"/>
    <col min="11550" max="11550" width="7" style="5" customWidth="1"/>
    <col min="11551" max="11551" width="6.5703125" style="5" customWidth="1"/>
    <col min="11552" max="11552" width="7.42578125" style="5" customWidth="1"/>
    <col min="11553" max="11553" width="4" style="5" customWidth="1"/>
    <col min="11554" max="11554" width="6.5703125" style="5" customWidth="1"/>
    <col min="11555" max="11555" width="18.42578125" style="5" customWidth="1"/>
    <col min="11556" max="11556" width="24.28515625" style="5" customWidth="1"/>
    <col min="11557" max="11557" width="14.42578125" style="5" customWidth="1"/>
    <col min="11558" max="11558" width="25.5703125" style="5" customWidth="1"/>
    <col min="11559" max="11559" width="12.42578125" style="5" customWidth="1"/>
    <col min="11560" max="11560" width="19.85546875" style="5" customWidth="1"/>
    <col min="11561" max="11562" width="4.7109375" style="5" customWidth="1"/>
    <col min="11563" max="11563" width="4.28515625" style="5" customWidth="1"/>
    <col min="11564" max="11564" width="4.42578125" style="5" customWidth="1"/>
    <col min="11565" max="11565" width="5.140625" style="5" customWidth="1"/>
    <col min="11566" max="11566" width="5.7109375" style="5" customWidth="1"/>
    <col min="11567" max="11567" width="6.28515625" style="5" customWidth="1"/>
    <col min="11568" max="11568" width="6.5703125" style="5" customWidth="1"/>
    <col min="11569" max="11569" width="6.28515625" style="5" customWidth="1"/>
    <col min="11570" max="11571" width="5.7109375" style="5" customWidth="1"/>
    <col min="11572" max="11572" width="14.7109375" style="5" customWidth="1"/>
    <col min="11573" max="11582" width="5.7109375" style="5" customWidth="1"/>
    <col min="11583" max="11779" width="9.140625" style="5"/>
    <col min="11780" max="11780" width="13.7109375" style="5" customWidth="1"/>
    <col min="11781" max="11781" width="36" style="5" customWidth="1"/>
    <col min="11782" max="11782" width="20.140625" style="5" customWidth="1"/>
    <col min="11783" max="11783" width="32.140625" style="5" customWidth="1"/>
    <col min="11784" max="11785" width="33.85546875" style="5" customWidth="1"/>
    <col min="11786" max="11788" width="36.85546875" style="5" customWidth="1"/>
    <col min="11789" max="11789" width="36.7109375" style="5" customWidth="1"/>
    <col min="11790" max="11790" width="22.7109375" style="5" customWidth="1"/>
    <col min="11791" max="11791" width="5.28515625" style="5" customWidth="1"/>
    <col min="11792" max="11792" width="5" style="5" customWidth="1"/>
    <col min="11793" max="11794" width="3.85546875" style="5" customWidth="1"/>
    <col min="11795" max="11795" width="4.7109375" style="5" customWidth="1"/>
    <col min="11796" max="11798" width="6.5703125" style="5" customWidth="1"/>
    <col min="11799" max="11799" width="4.42578125" style="5" customWidth="1"/>
    <col min="11800" max="11800" width="5.140625" style="5" customWidth="1"/>
    <col min="11801" max="11801" width="4.42578125" style="5" customWidth="1"/>
    <col min="11802" max="11802" width="5" style="5" customWidth="1"/>
    <col min="11803" max="11805" width="6.5703125" style="5" customWidth="1"/>
    <col min="11806" max="11806" width="7" style="5" customWidth="1"/>
    <col min="11807" max="11807" width="6.5703125" style="5" customWidth="1"/>
    <col min="11808" max="11808" width="7.42578125" style="5" customWidth="1"/>
    <col min="11809" max="11809" width="4" style="5" customWidth="1"/>
    <col min="11810" max="11810" width="6.5703125" style="5" customWidth="1"/>
    <col min="11811" max="11811" width="18.42578125" style="5" customWidth="1"/>
    <col min="11812" max="11812" width="24.28515625" style="5" customWidth="1"/>
    <col min="11813" max="11813" width="14.42578125" style="5" customWidth="1"/>
    <col min="11814" max="11814" width="25.5703125" style="5" customWidth="1"/>
    <col min="11815" max="11815" width="12.42578125" style="5" customWidth="1"/>
    <col min="11816" max="11816" width="19.85546875" style="5" customWidth="1"/>
    <col min="11817" max="11818" width="4.7109375" style="5" customWidth="1"/>
    <col min="11819" max="11819" width="4.28515625" style="5" customWidth="1"/>
    <col min="11820" max="11820" width="4.42578125" style="5" customWidth="1"/>
    <col min="11821" max="11821" width="5.140625" style="5" customWidth="1"/>
    <col min="11822" max="11822" width="5.7109375" style="5" customWidth="1"/>
    <col min="11823" max="11823" width="6.28515625" style="5" customWidth="1"/>
    <col min="11824" max="11824" width="6.5703125" style="5" customWidth="1"/>
    <col min="11825" max="11825" width="6.28515625" style="5" customWidth="1"/>
    <col min="11826" max="11827" width="5.7109375" style="5" customWidth="1"/>
    <col min="11828" max="11828" width="14.7109375" style="5" customWidth="1"/>
    <col min="11829" max="11838" width="5.7109375" style="5" customWidth="1"/>
    <col min="11839" max="12035" width="9.140625" style="5"/>
    <col min="12036" max="12036" width="13.7109375" style="5" customWidth="1"/>
    <col min="12037" max="12037" width="36" style="5" customWidth="1"/>
    <col min="12038" max="12038" width="20.140625" style="5" customWidth="1"/>
    <col min="12039" max="12039" width="32.140625" style="5" customWidth="1"/>
    <col min="12040" max="12041" width="33.85546875" style="5" customWidth="1"/>
    <col min="12042" max="12044" width="36.85546875" style="5" customWidth="1"/>
    <col min="12045" max="12045" width="36.7109375" style="5" customWidth="1"/>
    <col min="12046" max="12046" width="22.7109375" style="5" customWidth="1"/>
    <col min="12047" max="12047" width="5.28515625" style="5" customWidth="1"/>
    <col min="12048" max="12048" width="5" style="5" customWidth="1"/>
    <col min="12049" max="12050" width="3.85546875" style="5" customWidth="1"/>
    <col min="12051" max="12051" width="4.7109375" style="5" customWidth="1"/>
    <col min="12052" max="12054" width="6.5703125" style="5" customWidth="1"/>
    <col min="12055" max="12055" width="4.42578125" style="5" customWidth="1"/>
    <col min="12056" max="12056" width="5.140625" style="5" customWidth="1"/>
    <col min="12057" max="12057" width="4.42578125" style="5" customWidth="1"/>
    <col min="12058" max="12058" width="5" style="5" customWidth="1"/>
    <col min="12059" max="12061" width="6.5703125" style="5" customWidth="1"/>
    <col min="12062" max="12062" width="7" style="5" customWidth="1"/>
    <col min="12063" max="12063" width="6.5703125" style="5" customWidth="1"/>
    <col min="12064" max="12064" width="7.42578125" style="5" customWidth="1"/>
    <col min="12065" max="12065" width="4" style="5" customWidth="1"/>
    <col min="12066" max="12066" width="6.5703125" style="5" customWidth="1"/>
    <col min="12067" max="12067" width="18.42578125" style="5" customWidth="1"/>
    <col min="12068" max="12068" width="24.28515625" style="5" customWidth="1"/>
    <col min="12069" max="12069" width="14.42578125" style="5" customWidth="1"/>
    <col min="12070" max="12070" width="25.5703125" style="5" customWidth="1"/>
    <col min="12071" max="12071" width="12.42578125" style="5" customWidth="1"/>
    <col min="12072" max="12072" width="19.85546875" style="5" customWidth="1"/>
    <col min="12073" max="12074" width="4.7109375" style="5" customWidth="1"/>
    <col min="12075" max="12075" width="4.28515625" style="5" customWidth="1"/>
    <col min="12076" max="12076" width="4.42578125" style="5" customWidth="1"/>
    <col min="12077" max="12077" width="5.140625" style="5" customWidth="1"/>
    <col min="12078" max="12078" width="5.7109375" style="5" customWidth="1"/>
    <col min="12079" max="12079" width="6.28515625" style="5" customWidth="1"/>
    <col min="12080" max="12080" width="6.5703125" style="5" customWidth="1"/>
    <col min="12081" max="12081" width="6.28515625" style="5" customWidth="1"/>
    <col min="12082" max="12083" width="5.7109375" style="5" customWidth="1"/>
    <col min="12084" max="12084" width="14.7109375" style="5" customWidth="1"/>
    <col min="12085" max="12094" width="5.7109375" style="5" customWidth="1"/>
    <col min="12095" max="12291" width="9.140625" style="5"/>
    <col min="12292" max="12292" width="13.7109375" style="5" customWidth="1"/>
    <col min="12293" max="12293" width="36" style="5" customWidth="1"/>
    <col min="12294" max="12294" width="20.140625" style="5" customWidth="1"/>
    <col min="12295" max="12295" width="32.140625" style="5" customWidth="1"/>
    <col min="12296" max="12297" width="33.85546875" style="5" customWidth="1"/>
    <col min="12298" max="12300" width="36.85546875" style="5" customWidth="1"/>
    <col min="12301" max="12301" width="36.7109375" style="5" customWidth="1"/>
    <col min="12302" max="12302" width="22.7109375" style="5" customWidth="1"/>
    <col min="12303" max="12303" width="5.28515625" style="5" customWidth="1"/>
    <col min="12304" max="12304" width="5" style="5" customWidth="1"/>
    <col min="12305" max="12306" width="3.85546875" style="5" customWidth="1"/>
    <col min="12307" max="12307" width="4.7109375" style="5" customWidth="1"/>
    <col min="12308" max="12310" width="6.5703125" style="5" customWidth="1"/>
    <col min="12311" max="12311" width="4.42578125" style="5" customWidth="1"/>
    <col min="12312" max="12312" width="5.140625" style="5" customWidth="1"/>
    <col min="12313" max="12313" width="4.42578125" style="5" customWidth="1"/>
    <col min="12314" max="12314" width="5" style="5" customWidth="1"/>
    <col min="12315" max="12317" width="6.5703125" style="5" customWidth="1"/>
    <col min="12318" max="12318" width="7" style="5" customWidth="1"/>
    <col min="12319" max="12319" width="6.5703125" style="5" customWidth="1"/>
    <col min="12320" max="12320" width="7.42578125" style="5" customWidth="1"/>
    <col min="12321" max="12321" width="4" style="5" customWidth="1"/>
    <col min="12322" max="12322" width="6.5703125" style="5" customWidth="1"/>
    <col min="12323" max="12323" width="18.42578125" style="5" customWidth="1"/>
    <col min="12324" max="12324" width="24.28515625" style="5" customWidth="1"/>
    <col min="12325" max="12325" width="14.42578125" style="5" customWidth="1"/>
    <col min="12326" max="12326" width="25.5703125" style="5" customWidth="1"/>
    <col min="12327" max="12327" width="12.42578125" style="5" customWidth="1"/>
    <col min="12328" max="12328" width="19.85546875" style="5" customWidth="1"/>
    <col min="12329" max="12330" width="4.7109375" style="5" customWidth="1"/>
    <col min="12331" max="12331" width="4.28515625" style="5" customWidth="1"/>
    <col min="12332" max="12332" width="4.42578125" style="5" customWidth="1"/>
    <col min="12333" max="12333" width="5.140625" style="5" customWidth="1"/>
    <col min="12334" max="12334" width="5.7109375" style="5" customWidth="1"/>
    <col min="12335" max="12335" width="6.28515625" style="5" customWidth="1"/>
    <col min="12336" max="12336" width="6.5703125" style="5" customWidth="1"/>
    <col min="12337" max="12337" width="6.28515625" style="5" customWidth="1"/>
    <col min="12338" max="12339" width="5.7109375" style="5" customWidth="1"/>
    <col min="12340" max="12340" width="14.7109375" style="5" customWidth="1"/>
    <col min="12341" max="12350" width="5.7109375" style="5" customWidth="1"/>
    <col min="12351" max="12547" width="9.140625" style="5"/>
    <col min="12548" max="12548" width="13.7109375" style="5" customWidth="1"/>
    <col min="12549" max="12549" width="36" style="5" customWidth="1"/>
    <col min="12550" max="12550" width="20.140625" style="5" customWidth="1"/>
    <col min="12551" max="12551" width="32.140625" style="5" customWidth="1"/>
    <col min="12552" max="12553" width="33.85546875" style="5" customWidth="1"/>
    <col min="12554" max="12556" width="36.85546875" style="5" customWidth="1"/>
    <col min="12557" max="12557" width="36.7109375" style="5" customWidth="1"/>
    <col min="12558" max="12558" width="22.7109375" style="5" customWidth="1"/>
    <col min="12559" max="12559" width="5.28515625" style="5" customWidth="1"/>
    <col min="12560" max="12560" width="5" style="5" customWidth="1"/>
    <col min="12561" max="12562" width="3.85546875" style="5" customWidth="1"/>
    <col min="12563" max="12563" width="4.7109375" style="5" customWidth="1"/>
    <col min="12564" max="12566" width="6.5703125" style="5" customWidth="1"/>
    <col min="12567" max="12567" width="4.42578125" style="5" customWidth="1"/>
    <col min="12568" max="12568" width="5.140625" style="5" customWidth="1"/>
    <col min="12569" max="12569" width="4.42578125" style="5" customWidth="1"/>
    <col min="12570" max="12570" width="5" style="5" customWidth="1"/>
    <col min="12571" max="12573" width="6.5703125" style="5" customWidth="1"/>
    <col min="12574" max="12574" width="7" style="5" customWidth="1"/>
    <col min="12575" max="12575" width="6.5703125" style="5" customWidth="1"/>
    <col min="12576" max="12576" width="7.42578125" style="5" customWidth="1"/>
    <col min="12577" max="12577" width="4" style="5" customWidth="1"/>
    <col min="12578" max="12578" width="6.5703125" style="5" customWidth="1"/>
    <col min="12579" max="12579" width="18.42578125" style="5" customWidth="1"/>
    <col min="12580" max="12580" width="24.28515625" style="5" customWidth="1"/>
    <col min="12581" max="12581" width="14.42578125" style="5" customWidth="1"/>
    <col min="12582" max="12582" width="25.5703125" style="5" customWidth="1"/>
    <col min="12583" max="12583" width="12.42578125" style="5" customWidth="1"/>
    <col min="12584" max="12584" width="19.85546875" style="5" customWidth="1"/>
    <col min="12585" max="12586" width="4.7109375" style="5" customWidth="1"/>
    <col min="12587" max="12587" width="4.28515625" style="5" customWidth="1"/>
    <col min="12588" max="12588" width="4.42578125" style="5" customWidth="1"/>
    <col min="12589" max="12589" width="5.140625" style="5" customWidth="1"/>
    <col min="12590" max="12590" width="5.7109375" style="5" customWidth="1"/>
    <col min="12591" max="12591" width="6.28515625" style="5" customWidth="1"/>
    <col min="12592" max="12592" width="6.5703125" style="5" customWidth="1"/>
    <col min="12593" max="12593" width="6.28515625" style="5" customWidth="1"/>
    <col min="12594" max="12595" width="5.7109375" style="5" customWidth="1"/>
    <col min="12596" max="12596" width="14.7109375" style="5" customWidth="1"/>
    <col min="12597" max="12606" width="5.7109375" style="5" customWidth="1"/>
    <col min="12607" max="12803" width="9.140625" style="5"/>
    <col min="12804" max="12804" width="13.7109375" style="5" customWidth="1"/>
    <col min="12805" max="12805" width="36" style="5" customWidth="1"/>
    <col min="12806" max="12806" width="20.140625" style="5" customWidth="1"/>
    <col min="12807" max="12807" width="32.140625" style="5" customWidth="1"/>
    <col min="12808" max="12809" width="33.85546875" style="5" customWidth="1"/>
    <col min="12810" max="12812" width="36.85546875" style="5" customWidth="1"/>
    <col min="12813" max="12813" width="36.7109375" style="5" customWidth="1"/>
    <col min="12814" max="12814" width="22.7109375" style="5" customWidth="1"/>
    <col min="12815" max="12815" width="5.28515625" style="5" customWidth="1"/>
    <col min="12816" max="12816" width="5" style="5" customWidth="1"/>
    <col min="12817" max="12818" width="3.85546875" style="5" customWidth="1"/>
    <col min="12819" max="12819" width="4.7109375" style="5" customWidth="1"/>
    <col min="12820" max="12822" width="6.5703125" style="5" customWidth="1"/>
    <col min="12823" max="12823" width="4.42578125" style="5" customWidth="1"/>
    <col min="12824" max="12824" width="5.140625" style="5" customWidth="1"/>
    <col min="12825" max="12825" width="4.42578125" style="5" customWidth="1"/>
    <col min="12826" max="12826" width="5" style="5" customWidth="1"/>
    <col min="12827" max="12829" width="6.5703125" style="5" customWidth="1"/>
    <col min="12830" max="12830" width="7" style="5" customWidth="1"/>
    <col min="12831" max="12831" width="6.5703125" style="5" customWidth="1"/>
    <col min="12832" max="12832" width="7.42578125" style="5" customWidth="1"/>
    <col min="12833" max="12833" width="4" style="5" customWidth="1"/>
    <col min="12834" max="12834" width="6.5703125" style="5" customWidth="1"/>
    <col min="12835" max="12835" width="18.42578125" style="5" customWidth="1"/>
    <col min="12836" max="12836" width="24.28515625" style="5" customWidth="1"/>
    <col min="12837" max="12837" width="14.42578125" style="5" customWidth="1"/>
    <col min="12838" max="12838" width="25.5703125" style="5" customWidth="1"/>
    <col min="12839" max="12839" width="12.42578125" style="5" customWidth="1"/>
    <col min="12840" max="12840" width="19.85546875" style="5" customWidth="1"/>
    <col min="12841" max="12842" width="4.7109375" style="5" customWidth="1"/>
    <col min="12843" max="12843" width="4.28515625" style="5" customWidth="1"/>
    <col min="12844" max="12844" width="4.42578125" style="5" customWidth="1"/>
    <col min="12845" max="12845" width="5.140625" style="5" customWidth="1"/>
    <col min="12846" max="12846" width="5.7109375" style="5" customWidth="1"/>
    <col min="12847" max="12847" width="6.28515625" style="5" customWidth="1"/>
    <col min="12848" max="12848" width="6.5703125" style="5" customWidth="1"/>
    <col min="12849" max="12849" width="6.28515625" style="5" customWidth="1"/>
    <col min="12850" max="12851" width="5.7109375" style="5" customWidth="1"/>
    <col min="12852" max="12852" width="14.7109375" style="5" customWidth="1"/>
    <col min="12853" max="12862" width="5.7109375" style="5" customWidth="1"/>
    <col min="12863" max="13059" width="9.140625" style="5"/>
    <col min="13060" max="13060" width="13.7109375" style="5" customWidth="1"/>
    <col min="13061" max="13061" width="36" style="5" customWidth="1"/>
    <col min="13062" max="13062" width="20.140625" style="5" customWidth="1"/>
    <col min="13063" max="13063" width="32.140625" style="5" customWidth="1"/>
    <col min="13064" max="13065" width="33.85546875" style="5" customWidth="1"/>
    <col min="13066" max="13068" width="36.85546875" style="5" customWidth="1"/>
    <col min="13069" max="13069" width="36.7109375" style="5" customWidth="1"/>
    <col min="13070" max="13070" width="22.7109375" style="5" customWidth="1"/>
    <col min="13071" max="13071" width="5.28515625" style="5" customWidth="1"/>
    <col min="13072" max="13072" width="5" style="5" customWidth="1"/>
    <col min="13073" max="13074" width="3.85546875" style="5" customWidth="1"/>
    <col min="13075" max="13075" width="4.7109375" style="5" customWidth="1"/>
    <col min="13076" max="13078" width="6.5703125" style="5" customWidth="1"/>
    <col min="13079" max="13079" width="4.42578125" style="5" customWidth="1"/>
    <col min="13080" max="13080" width="5.140625" style="5" customWidth="1"/>
    <col min="13081" max="13081" width="4.42578125" style="5" customWidth="1"/>
    <col min="13082" max="13082" width="5" style="5" customWidth="1"/>
    <col min="13083" max="13085" width="6.5703125" style="5" customWidth="1"/>
    <col min="13086" max="13086" width="7" style="5" customWidth="1"/>
    <col min="13087" max="13087" width="6.5703125" style="5" customWidth="1"/>
    <col min="13088" max="13088" width="7.42578125" style="5" customWidth="1"/>
    <col min="13089" max="13089" width="4" style="5" customWidth="1"/>
    <col min="13090" max="13090" width="6.5703125" style="5" customWidth="1"/>
    <col min="13091" max="13091" width="18.42578125" style="5" customWidth="1"/>
    <col min="13092" max="13092" width="24.28515625" style="5" customWidth="1"/>
    <col min="13093" max="13093" width="14.42578125" style="5" customWidth="1"/>
    <col min="13094" max="13094" width="25.5703125" style="5" customWidth="1"/>
    <col min="13095" max="13095" width="12.42578125" style="5" customWidth="1"/>
    <col min="13096" max="13096" width="19.85546875" style="5" customWidth="1"/>
    <col min="13097" max="13098" width="4.7109375" style="5" customWidth="1"/>
    <col min="13099" max="13099" width="4.28515625" style="5" customWidth="1"/>
    <col min="13100" max="13100" width="4.42578125" style="5" customWidth="1"/>
    <col min="13101" max="13101" width="5.140625" style="5" customWidth="1"/>
    <col min="13102" max="13102" width="5.7109375" style="5" customWidth="1"/>
    <col min="13103" max="13103" width="6.28515625" style="5" customWidth="1"/>
    <col min="13104" max="13104" width="6.5703125" style="5" customWidth="1"/>
    <col min="13105" max="13105" width="6.28515625" style="5" customWidth="1"/>
    <col min="13106" max="13107" width="5.7109375" style="5" customWidth="1"/>
    <col min="13108" max="13108" width="14.7109375" style="5" customWidth="1"/>
    <col min="13109" max="13118" width="5.7109375" style="5" customWidth="1"/>
    <col min="13119" max="13315" width="9.140625" style="5"/>
    <col min="13316" max="13316" width="13.7109375" style="5" customWidth="1"/>
    <col min="13317" max="13317" width="36" style="5" customWidth="1"/>
    <col min="13318" max="13318" width="20.140625" style="5" customWidth="1"/>
    <col min="13319" max="13319" width="32.140625" style="5" customWidth="1"/>
    <col min="13320" max="13321" width="33.85546875" style="5" customWidth="1"/>
    <col min="13322" max="13324" width="36.85546875" style="5" customWidth="1"/>
    <col min="13325" max="13325" width="36.7109375" style="5" customWidth="1"/>
    <col min="13326" max="13326" width="22.7109375" style="5" customWidth="1"/>
    <col min="13327" max="13327" width="5.28515625" style="5" customWidth="1"/>
    <col min="13328" max="13328" width="5" style="5" customWidth="1"/>
    <col min="13329" max="13330" width="3.85546875" style="5" customWidth="1"/>
    <col min="13331" max="13331" width="4.7109375" style="5" customWidth="1"/>
    <col min="13332" max="13334" width="6.5703125" style="5" customWidth="1"/>
    <col min="13335" max="13335" width="4.42578125" style="5" customWidth="1"/>
    <col min="13336" max="13336" width="5.140625" style="5" customWidth="1"/>
    <col min="13337" max="13337" width="4.42578125" style="5" customWidth="1"/>
    <col min="13338" max="13338" width="5" style="5" customWidth="1"/>
    <col min="13339" max="13341" width="6.5703125" style="5" customWidth="1"/>
    <col min="13342" max="13342" width="7" style="5" customWidth="1"/>
    <col min="13343" max="13343" width="6.5703125" style="5" customWidth="1"/>
    <col min="13344" max="13344" width="7.42578125" style="5" customWidth="1"/>
    <col min="13345" max="13345" width="4" style="5" customWidth="1"/>
    <col min="13346" max="13346" width="6.5703125" style="5" customWidth="1"/>
    <col min="13347" max="13347" width="18.42578125" style="5" customWidth="1"/>
    <col min="13348" max="13348" width="24.28515625" style="5" customWidth="1"/>
    <col min="13349" max="13349" width="14.42578125" style="5" customWidth="1"/>
    <col min="13350" max="13350" width="25.5703125" style="5" customWidth="1"/>
    <col min="13351" max="13351" width="12.42578125" style="5" customWidth="1"/>
    <col min="13352" max="13352" width="19.85546875" style="5" customWidth="1"/>
    <col min="13353" max="13354" width="4.7109375" style="5" customWidth="1"/>
    <col min="13355" max="13355" width="4.28515625" style="5" customWidth="1"/>
    <col min="13356" max="13356" width="4.42578125" style="5" customWidth="1"/>
    <col min="13357" max="13357" width="5.140625" style="5" customWidth="1"/>
    <col min="13358" max="13358" width="5.7109375" style="5" customWidth="1"/>
    <col min="13359" max="13359" width="6.28515625" style="5" customWidth="1"/>
    <col min="13360" max="13360" width="6.5703125" style="5" customWidth="1"/>
    <col min="13361" max="13361" width="6.28515625" style="5" customWidth="1"/>
    <col min="13362" max="13363" width="5.7109375" style="5" customWidth="1"/>
    <col min="13364" max="13364" width="14.7109375" style="5" customWidth="1"/>
    <col min="13365" max="13374" width="5.7109375" style="5" customWidth="1"/>
    <col min="13375" max="13571" width="9.140625" style="5"/>
    <col min="13572" max="13572" width="13.7109375" style="5" customWidth="1"/>
    <col min="13573" max="13573" width="36" style="5" customWidth="1"/>
    <col min="13574" max="13574" width="20.140625" style="5" customWidth="1"/>
    <col min="13575" max="13575" width="32.140625" style="5" customWidth="1"/>
    <col min="13576" max="13577" width="33.85546875" style="5" customWidth="1"/>
    <col min="13578" max="13580" width="36.85546875" style="5" customWidth="1"/>
    <col min="13581" max="13581" width="36.7109375" style="5" customWidth="1"/>
    <col min="13582" max="13582" width="22.7109375" style="5" customWidth="1"/>
    <col min="13583" max="13583" width="5.28515625" style="5" customWidth="1"/>
    <col min="13584" max="13584" width="5" style="5" customWidth="1"/>
    <col min="13585" max="13586" width="3.85546875" style="5" customWidth="1"/>
    <col min="13587" max="13587" width="4.7109375" style="5" customWidth="1"/>
    <col min="13588" max="13590" width="6.5703125" style="5" customWidth="1"/>
    <col min="13591" max="13591" width="4.42578125" style="5" customWidth="1"/>
    <col min="13592" max="13592" width="5.140625" style="5" customWidth="1"/>
    <col min="13593" max="13593" width="4.42578125" style="5" customWidth="1"/>
    <col min="13594" max="13594" width="5" style="5" customWidth="1"/>
    <col min="13595" max="13597" width="6.5703125" style="5" customWidth="1"/>
    <col min="13598" max="13598" width="7" style="5" customWidth="1"/>
    <col min="13599" max="13599" width="6.5703125" style="5" customWidth="1"/>
    <col min="13600" max="13600" width="7.42578125" style="5" customWidth="1"/>
    <col min="13601" max="13601" width="4" style="5" customWidth="1"/>
    <col min="13602" max="13602" width="6.5703125" style="5" customWidth="1"/>
    <col min="13603" max="13603" width="18.42578125" style="5" customWidth="1"/>
    <col min="13604" max="13604" width="24.28515625" style="5" customWidth="1"/>
    <col min="13605" max="13605" width="14.42578125" style="5" customWidth="1"/>
    <col min="13606" max="13606" width="25.5703125" style="5" customWidth="1"/>
    <col min="13607" max="13607" width="12.42578125" style="5" customWidth="1"/>
    <col min="13608" max="13608" width="19.85546875" style="5" customWidth="1"/>
    <col min="13609" max="13610" width="4.7109375" style="5" customWidth="1"/>
    <col min="13611" max="13611" width="4.28515625" style="5" customWidth="1"/>
    <col min="13612" max="13612" width="4.42578125" style="5" customWidth="1"/>
    <col min="13613" max="13613" width="5.140625" style="5" customWidth="1"/>
    <col min="13614" max="13614" width="5.7109375" style="5" customWidth="1"/>
    <col min="13615" max="13615" width="6.28515625" style="5" customWidth="1"/>
    <col min="13616" max="13616" width="6.5703125" style="5" customWidth="1"/>
    <col min="13617" max="13617" width="6.28515625" style="5" customWidth="1"/>
    <col min="13618" max="13619" width="5.7109375" style="5" customWidth="1"/>
    <col min="13620" max="13620" width="14.7109375" style="5" customWidth="1"/>
    <col min="13621" max="13630" width="5.7109375" style="5" customWidth="1"/>
    <col min="13631" max="13827" width="9.140625" style="5"/>
    <col min="13828" max="13828" width="13.7109375" style="5" customWidth="1"/>
    <col min="13829" max="13829" width="36" style="5" customWidth="1"/>
    <col min="13830" max="13830" width="20.140625" style="5" customWidth="1"/>
    <col min="13831" max="13831" width="32.140625" style="5" customWidth="1"/>
    <col min="13832" max="13833" width="33.85546875" style="5" customWidth="1"/>
    <col min="13834" max="13836" width="36.85546875" style="5" customWidth="1"/>
    <col min="13837" max="13837" width="36.7109375" style="5" customWidth="1"/>
    <col min="13838" max="13838" width="22.7109375" style="5" customWidth="1"/>
    <col min="13839" max="13839" width="5.28515625" style="5" customWidth="1"/>
    <col min="13840" max="13840" width="5" style="5" customWidth="1"/>
    <col min="13841" max="13842" width="3.85546875" style="5" customWidth="1"/>
    <col min="13843" max="13843" width="4.7109375" style="5" customWidth="1"/>
    <col min="13844" max="13846" width="6.5703125" style="5" customWidth="1"/>
    <col min="13847" max="13847" width="4.42578125" style="5" customWidth="1"/>
    <col min="13848" max="13848" width="5.140625" style="5" customWidth="1"/>
    <col min="13849" max="13849" width="4.42578125" style="5" customWidth="1"/>
    <col min="13850" max="13850" width="5" style="5" customWidth="1"/>
    <col min="13851" max="13853" width="6.5703125" style="5" customWidth="1"/>
    <col min="13854" max="13854" width="7" style="5" customWidth="1"/>
    <col min="13855" max="13855" width="6.5703125" style="5" customWidth="1"/>
    <col min="13856" max="13856" width="7.42578125" style="5" customWidth="1"/>
    <col min="13857" max="13857" width="4" style="5" customWidth="1"/>
    <col min="13858" max="13858" width="6.5703125" style="5" customWidth="1"/>
    <col min="13859" max="13859" width="18.42578125" style="5" customWidth="1"/>
    <col min="13860" max="13860" width="24.28515625" style="5" customWidth="1"/>
    <col min="13861" max="13861" width="14.42578125" style="5" customWidth="1"/>
    <col min="13862" max="13862" width="25.5703125" style="5" customWidth="1"/>
    <col min="13863" max="13863" width="12.42578125" style="5" customWidth="1"/>
    <col min="13864" max="13864" width="19.85546875" style="5" customWidth="1"/>
    <col min="13865" max="13866" width="4.7109375" style="5" customWidth="1"/>
    <col min="13867" max="13867" width="4.28515625" style="5" customWidth="1"/>
    <col min="13868" max="13868" width="4.42578125" style="5" customWidth="1"/>
    <col min="13869" max="13869" width="5.140625" style="5" customWidth="1"/>
    <col min="13870" max="13870" width="5.7109375" style="5" customWidth="1"/>
    <col min="13871" max="13871" width="6.28515625" style="5" customWidth="1"/>
    <col min="13872" max="13872" width="6.5703125" style="5" customWidth="1"/>
    <col min="13873" max="13873" width="6.28515625" style="5" customWidth="1"/>
    <col min="13874" max="13875" width="5.7109375" style="5" customWidth="1"/>
    <col min="13876" max="13876" width="14.7109375" style="5" customWidth="1"/>
    <col min="13877" max="13886" width="5.7109375" style="5" customWidth="1"/>
    <col min="13887" max="14083" width="9.140625" style="5"/>
    <col min="14084" max="14084" width="13.7109375" style="5" customWidth="1"/>
    <col min="14085" max="14085" width="36" style="5" customWidth="1"/>
    <col min="14086" max="14086" width="20.140625" style="5" customWidth="1"/>
    <col min="14087" max="14087" width="32.140625" style="5" customWidth="1"/>
    <col min="14088" max="14089" width="33.85546875" style="5" customWidth="1"/>
    <col min="14090" max="14092" width="36.85546875" style="5" customWidth="1"/>
    <col min="14093" max="14093" width="36.7109375" style="5" customWidth="1"/>
    <col min="14094" max="14094" width="22.7109375" style="5" customWidth="1"/>
    <col min="14095" max="14095" width="5.28515625" style="5" customWidth="1"/>
    <col min="14096" max="14096" width="5" style="5" customWidth="1"/>
    <col min="14097" max="14098" width="3.85546875" style="5" customWidth="1"/>
    <col min="14099" max="14099" width="4.7109375" style="5" customWidth="1"/>
    <col min="14100" max="14102" width="6.5703125" style="5" customWidth="1"/>
    <col min="14103" max="14103" width="4.42578125" style="5" customWidth="1"/>
    <col min="14104" max="14104" width="5.140625" style="5" customWidth="1"/>
    <col min="14105" max="14105" width="4.42578125" style="5" customWidth="1"/>
    <col min="14106" max="14106" width="5" style="5" customWidth="1"/>
    <col min="14107" max="14109" width="6.5703125" style="5" customWidth="1"/>
    <col min="14110" max="14110" width="7" style="5" customWidth="1"/>
    <col min="14111" max="14111" width="6.5703125" style="5" customWidth="1"/>
    <col min="14112" max="14112" width="7.42578125" style="5" customWidth="1"/>
    <col min="14113" max="14113" width="4" style="5" customWidth="1"/>
    <col min="14114" max="14114" width="6.5703125" style="5" customWidth="1"/>
    <col min="14115" max="14115" width="18.42578125" style="5" customWidth="1"/>
    <col min="14116" max="14116" width="24.28515625" style="5" customWidth="1"/>
    <col min="14117" max="14117" width="14.42578125" style="5" customWidth="1"/>
    <col min="14118" max="14118" width="25.5703125" style="5" customWidth="1"/>
    <col min="14119" max="14119" width="12.42578125" style="5" customWidth="1"/>
    <col min="14120" max="14120" width="19.85546875" style="5" customWidth="1"/>
    <col min="14121" max="14122" width="4.7109375" style="5" customWidth="1"/>
    <col min="14123" max="14123" width="4.28515625" style="5" customWidth="1"/>
    <col min="14124" max="14124" width="4.42578125" style="5" customWidth="1"/>
    <col min="14125" max="14125" width="5.140625" style="5" customWidth="1"/>
    <col min="14126" max="14126" width="5.7109375" style="5" customWidth="1"/>
    <col min="14127" max="14127" width="6.28515625" style="5" customWidth="1"/>
    <col min="14128" max="14128" width="6.5703125" style="5" customWidth="1"/>
    <col min="14129" max="14129" width="6.28515625" style="5" customWidth="1"/>
    <col min="14130" max="14131" width="5.7109375" style="5" customWidth="1"/>
    <col min="14132" max="14132" width="14.7109375" style="5" customWidth="1"/>
    <col min="14133" max="14142" width="5.7109375" style="5" customWidth="1"/>
    <col min="14143" max="14339" width="9.140625" style="5"/>
    <col min="14340" max="14340" width="13.7109375" style="5" customWidth="1"/>
    <col min="14341" max="14341" width="36" style="5" customWidth="1"/>
    <col min="14342" max="14342" width="20.140625" style="5" customWidth="1"/>
    <col min="14343" max="14343" width="32.140625" style="5" customWidth="1"/>
    <col min="14344" max="14345" width="33.85546875" style="5" customWidth="1"/>
    <col min="14346" max="14348" width="36.85546875" style="5" customWidth="1"/>
    <col min="14349" max="14349" width="36.7109375" style="5" customWidth="1"/>
    <col min="14350" max="14350" width="22.7109375" style="5" customWidth="1"/>
    <col min="14351" max="14351" width="5.28515625" style="5" customWidth="1"/>
    <col min="14352" max="14352" width="5" style="5" customWidth="1"/>
    <col min="14353" max="14354" width="3.85546875" style="5" customWidth="1"/>
    <col min="14355" max="14355" width="4.7109375" style="5" customWidth="1"/>
    <col min="14356" max="14358" width="6.5703125" style="5" customWidth="1"/>
    <col min="14359" max="14359" width="4.42578125" style="5" customWidth="1"/>
    <col min="14360" max="14360" width="5.140625" style="5" customWidth="1"/>
    <col min="14361" max="14361" width="4.42578125" style="5" customWidth="1"/>
    <col min="14362" max="14362" width="5" style="5" customWidth="1"/>
    <col min="14363" max="14365" width="6.5703125" style="5" customWidth="1"/>
    <col min="14366" max="14366" width="7" style="5" customWidth="1"/>
    <col min="14367" max="14367" width="6.5703125" style="5" customWidth="1"/>
    <col min="14368" max="14368" width="7.42578125" style="5" customWidth="1"/>
    <col min="14369" max="14369" width="4" style="5" customWidth="1"/>
    <col min="14370" max="14370" width="6.5703125" style="5" customWidth="1"/>
    <col min="14371" max="14371" width="18.42578125" style="5" customWidth="1"/>
    <col min="14372" max="14372" width="24.28515625" style="5" customWidth="1"/>
    <col min="14373" max="14373" width="14.42578125" style="5" customWidth="1"/>
    <col min="14374" max="14374" width="25.5703125" style="5" customWidth="1"/>
    <col min="14375" max="14375" width="12.42578125" style="5" customWidth="1"/>
    <col min="14376" max="14376" width="19.85546875" style="5" customWidth="1"/>
    <col min="14377" max="14378" width="4.7109375" style="5" customWidth="1"/>
    <col min="14379" max="14379" width="4.28515625" style="5" customWidth="1"/>
    <col min="14380" max="14380" width="4.42578125" style="5" customWidth="1"/>
    <col min="14381" max="14381" width="5.140625" style="5" customWidth="1"/>
    <col min="14382" max="14382" width="5.7109375" style="5" customWidth="1"/>
    <col min="14383" max="14383" width="6.28515625" style="5" customWidth="1"/>
    <col min="14384" max="14384" width="6.5703125" style="5" customWidth="1"/>
    <col min="14385" max="14385" width="6.28515625" style="5" customWidth="1"/>
    <col min="14386" max="14387" width="5.7109375" style="5" customWidth="1"/>
    <col min="14388" max="14388" width="14.7109375" style="5" customWidth="1"/>
    <col min="14389" max="14398" width="5.7109375" style="5" customWidth="1"/>
    <col min="14399" max="14595" width="9.140625" style="5"/>
    <col min="14596" max="14596" width="13.7109375" style="5" customWidth="1"/>
    <col min="14597" max="14597" width="36" style="5" customWidth="1"/>
    <col min="14598" max="14598" width="20.140625" style="5" customWidth="1"/>
    <col min="14599" max="14599" width="32.140625" style="5" customWidth="1"/>
    <col min="14600" max="14601" width="33.85546875" style="5" customWidth="1"/>
    <col min="14602" max="14604" width="36.85546875" style="5" customWidth="1"/>
    <col min="14605" max="14605" width="36.7109375" style="5" customWidth="1"/>
    <col min="14606" max="14606" width="22.7109375" style="5" customWidth="1"/>
    <col min="14607" max="14607" width="5.28515625" style="5" customWidth="1"/>
    <col min="14608" max="14608" width="5" style="5" customWidth="1"/>
    <col min="14609" max="14610" width="3.85546875" style="5" customWidth="1"/>
    <col min="14611" max="14611" width="4.7109375" style="5" customWidth="1"/>
    <col min="14612" max="14614" width="6.5703125" style="5" customWidth="1"/>
    <col min="14615" max="14615" width="4.42578125" style="5" customWidth="1"/>
    <col min="14616" max="14616" width="5.140625" style="5" customWidth="1"/>
    <col min="14617" max="14617" width="4.42578125" style="5" customWidth="1"/>
    <col min="14618" max="14618" width="5" style="5" customWidth="1"/>
    <col min="14619" max="14621" width="6.5703125" style="5" customWidth="1"/>
    <col min="14622" max="14622" width="7" style="5" customWidth="1"/>
    <col min="14623" max="14623" width="6.5703125" style="5" customWidth="1"/>
    <col min="14624" max="14624" width="7.42578125" style="5" customWidth="1"/>
    <col min="14625" max="14625" width="4" style="5" customWidth="1"/>
    <col min="14626" max="14626" width="6.5703125" style="5" customWidth="1"/>
    <col min="14627" max="14627" width="18.42578125" style="5" customWidth="1"/>
    <col min="14628" max="14628" width="24.28515625" style="5" customWidth="1"/>
    <col min="14629" max="14629" width="14.42578125" style="5" customWidth="1"/>
    <col min="14630" max="14630" width="25.5703125" style="5" customWidth="1"/>
    <col min="14631" max="14631" width="12.42578125" style="5" customWidth="1"/>
    <col min="14632" max="14632" width="19.85546875" style="5" customWidth="1"/>
    <col min="14633" max="14634" width="4.7109375" style="5" customWidth="1"/>
    <col min="14635" max="14635" width="4.28515625" style="5" customWidth="1"/>
    <col min="14636" max="14636" width="4.42578125" style="5" customWidth="1"/>
    <col min="14637" max="14637" width="5.140625" style="5" customWidth="1"/>
    <col min="14638" max="14638" width="5.7109375" style="5" customWidth="1"/>
    <col min="14639" max="14639" width="6.28515625" style="5" customWidth="1"/>
    <col min="14640" max="14640" width="6.5703125" style="5" customWidth="1"/>
    <col min="14641" max="14641" width="6.28515625" style="5" customWidth="1"/>
    <col min="14642" max="14643" width="5.7109375" style="5" customWidth="1"/>
    <col min="14644" max="14644" width="14.7109375" style="5" customWidth="1"/>
    <col min="14645" max="14654" width="5.7109375" style="5" customWidth="1"/>
    <col min="14655" max="14851" width="9.140625" style="5"/>
    <col min="14852" max="14852" width="13.7109375" style="5" customWidth="1"/>
    <col min="14853" max="14853" width="36" style="5" customWidth="1"/>
    <col min="14854" max="14854" width="20.140625" style="5" customWidth="1"/>
    <col min="14855" max="14855" width="32.140625" style="5" customWidth="1"/>
    <col min="14856" max="14857" width="33.85546875" style="5" customWidth="1"/>
    <col min="14858" max="14860" width="36.85546875" style="5" customWidth="1"/>
    <col min="14861" max="14861" width="36.7109375" style="5" customWidth="1"/>
    <col min="14862" max="14862" width="22.7109375" style="5" customWidth="1"/>
    <col min="14863" max="14863" width="5.28515625" style="5" customWidth="1"/>
    <col min="14864" max="14864" width="5" style="5" customWidth="1"/>
    <col min="14865" max="14866" width="3.85546875" style="5" customWidth="1"/>
    <col min="14867" max="14867" width="4.7109375" style="5" customWidth="1"/>
    <col min="14868" max="14870" width="6.5703125" style="5" customWidth="1"/>
    <col min="14871" max="14871" width="4.42578125" style="5" customWidth="1"/>
    <col min="14872" max="14872" width="5.140625" style="5" customWidth="1"/>
    <col min="14873" max="14873" width="4.42578125" style="5" customWidth="1"/>
    <col min="14874" max="14874" width="5" style="5" customWidth="1"/>
    <col min="14875" max="14877" width="6.5703125" style="5" customWidth="1"/>
    <col min="14878" max="14878" width="7" style="5" customWidth="1"/>
    <col min="14879" max="14879" width="6.5703125" style="5" customWidth="1"/>
    <col min="14880" max="14880" width="7.42578125" style="5" customWidth="1"/>
    <col min="14881" max="14881" width="4" style="5" customWidth="1"/>
    <col min="14882" max="14882" width="6.5703125" style="5" customWidth="1"/>
    <col min="14883" max="14883" width="18.42578125" style="5" customWidth="1"/>
    <col min="14884" max="14884" width="24.28515625" style="5" customWidth="1"/>
    <col min="14885" max="14885" width="14.42578125" style="5" customWidth="1"/>
    <col min="14886" max="14886" width="25.5703125" style="5" customWidth="1"/>
    <col min="14887" max="14887" width="12.42578125" style="5" customWidth="1"/>
    <col min="14888" max="14888" width="19.85546875" style="5" customWidth="1"/>
    <col min="14889" max="14890" width="4.7109375" style="5" customWidth="1"/>
    <col min="14891" max="14891" width="4.28515625" style="5" customWidth="1"/>
    <col min="14892" max="14892" width="4.42578125" style="5" customWidth="1"/>
    <col min="14893" max="14893" width="5.140625" style="5" customWidth="1"/>
    <col min="14894" max="14894" width="5.7109375" style="5" customWidth="1"/>
    <col min="14895" max="14895" width="6.28515625" style="5" customWidth="1"/>
    <col min="14896" max="14896" width="6.5703125" style="5" customWidth="1"/>
    <col min="14897" max="14897" width="6.28515625" style="5" customWidth="1"/>
    <col min="14898" max="14899" width="5.7109375" style="5" customWidth="1"/>
    <col min="14900" max="14900" width="14.7109375" style="5" customWidth="1"/>
    <col min="14901" max="14910" width="5.7109375" style="5" customWidth="1"/>
    <col min="14911" max="15107" width="9.140625" style="5"/>
    <col min="15108" max="15108" width="13.7109375" style="5" customWidth="1"/>
    <col min="15109" max="15109" width="36" style="5" customWidth="1"/>
    <col min="15110" max="15110" width="20.140625" style="5" customWidth="1"/>
    <col min="15111" max="15111" width="32.140625" style="5" customWidth="1"/>
    <col min="15112" max="15113" width="33.85546875" style="5" customWidth="1"/>
    <col min="15114" max="15116" width="36.85546875" style="5" customWidth="1"/>
    <col min="15117" max="15117" width="36.7109375" style="5" customWidth="1"/>
    <col min="15118" max="15118" width="22.7109375" style="5" customWidth="1"/>
    <col min="15119" max="15119" width="5.28515625" style="5" customWidth="1"/>
    <col min="15120" max="15120" width="5" style="5" customWidth="1"/>
    <col min="15121" max="15122" width="3.85546875" style="5" customWidth="1"/>
    <col min="15123" max="15123" width="4.7109375" style="5" customWidth="1"/>
    <col min="15124" max="15126" width="6.5703125" style="5" customWidth="1"/>
    <col min="15127" max="15127" width="4.42578125" style="5" customWidth="1"/>
    <col min="15128" max="15128" width="5.140625" style="5" customWidth="1"/>
    <col min="15129" max="15129" width="4.42578125" style="5" customWidth="1"/>
    <col min="15130" max="15130" width="5" style="5" customWidth="1"/>
    <col min="15131" max="15133" width="6.5703125" style="5" customWidth="1"/>
    <col min="15134" max="15134" width="7" style="5" customWidth="1"/>
    <col min="15135" max="15135" width="6.5703125" style="5" customWidth="1"/>
    <col min="15136" max="15136" width="7.42578125" style="5" customWidth="1"/>
    <col min="15137" max="15137" width="4" style="5" customWidth="1"/>
    <col min="15138" max="15138" width="6.5703125" style="5" customWidth="1"/>
    <col min="15139" max="15139" width="18.42578125" style="5" customWidth="1"/>
    <col min="15140" max="15140" width="24.28515625" style="5" customWidth="1"/>
    <col min="15141" max="15141" width="14.42578125" style="5" customWidth="1"/>
    <col min="15142" max="15142" width="25.5703125" style="5" customWidth="1"/>
    <col min="15143" max="15143" width="12.42578125" style="5" customWidth="1"/>
    <col min="15144" max="15144" width="19.85546875" style="5" customWidth="1"/>
    <col min="15145" max="15146" width="4.7109375" style="5" customWidth="1"/>
    <col min="15147" max="15147" width="4.28515625" style="5" customWidth="1"/>
    <col min="15148" max="15148" width="4.42578125" style="5" customWidth="1"/>
    <col min="15149" max="15149" width="5.140625" style="5" customWidth="1"/>
    <col min="15150" max="15150" width="5.7109375" style="5" customWidth="1"/>
    <col min="15151" max="15151" width="6.28515625" style="5" customWidth="1"/>
    <col min="15152" max="15152" width="6.5703125" style="5" customWidth="1"/>
    <col min="15153" max="15153" width="6.28515625" style="5" customWidth="1"/>
    <col min="15154" max="15155" width="5.7109375" style="5" customWidth="1"/>
    <col min="15156" max="15156" width="14.7109375" style="5" customWidth="1"/>
    <col min="15157" max="15166" width="5.7109375" style="5" customWidth="1"/>
    <col min="15167" max="15363" width="9.140625" style="5"/>
    <col min="15364" max="15364" width="13.7109375" style="5" customWidth="1"/>
    <col min="15365" max="15365" width="36" style="5" customWidth="1"/>
    <col min="15366" max="15366" width="20.140625" style="5" customWidth="1"/>
    <col min="15367" max="15367" width="32.140625" style="5" customWidth="1"/>
    <col min="15368" max="15369" width="33.85546875" style="5" customWidth="1"/>
    <col min="15370" max="15372" width="36.85546875" style="5" customWidth="1"/>
    <col min="15373" max="15373" width="36.7109375" style="5" customWidth="1"/>
    <col min="15374" max="15374" width="22.7109375" style="5" customWidth="1"/>
    <col min="15375" max="15375" width="5.28515625" style="5" customWidth="1"/>
    <col min="15376" max="15376" width="5" style="5" customWidth="1"/>
    <col min="15377" max="15378" width="3.85546875" style="5" customWidth="1"/>
    <col min="15379" max="15379" width="4.7109375" style="5" customWidth="1"/>
    <col min="15380" max="15382" width="6.5703125" style="5" customWidth="1"/>
    <col min="15383" max="15383" width="4.42578125" style="5" customWidth="1"/>
    <col min="15384" max="15384" width="5.140625" style="5" customWidth="1"/>
    <col min="15385" max="15385" width="4.42578125" style="5" customWidth="1"/>
    <col min="15386" max="15386" width="5" style="5" customWidth="1"/>
    <col min="15387" max="15389" width="6.5703125" style="5" customWidth="1"/>
    <col min="15390" max="15390" width="7" style="5" customWidth="1"/>
    <col min="15391" max="15391" width="6.5703125" style="5" customWidth="1"/>
    <col min="15392" max="15392" width="7.42578125" style="5" customWidth="1"/>
    <col min="15393" max="15393" width="4" style="5" customWidth="1"/>
    <col min="15394" max="15394" width="6.5703125" style="5" customWidth="1"/>
    <col min="15395" max="15395" width="18.42578125" style="5" customWidth="1"/>
    <col min="15396" max="15396" width="24.28515625" style="5" customWidth="1"/>
    <col min="15397" max="15397" width="14.42578125" style="5" customWidth="1"/>
    <col min="15398" max="15398" width="25.5703125" style="5" customWidth="1"/>
    <col min="15399" max="15399" width="12.42578125" style="5" customWidth="1"/>
    <col min="15400" max="15400" width="19.85546875" style="5" customWidth="1"/>
    <col min="15401" max="15402" width="4.7109375" style="5" customWidth="1"/>
    <col min="15403" max="15403" width="4.28515625" style="5" customWidth="1"/>
    <col min="15404" max="15404" width="4.42578125" style="5" customWidth="1"/>
    <col min="15405" max="15405" width="5.140625" style="5" customWidth="1"/>
    <col min="15406" max="15406" width="5.7109375" style="5" customWidth="1"/>
    <col min="15407" max="15407" width="6.28515625" style="5" customWidth="1"/>
    <col min="15408" max="15408" width="6.5703125" style="5" customWidth="1"/>
    <col min="15409" max="15409" width="6.28515625" style="5" customWidth="1"/>
    <col min="15410" max="15411" width="5.7109375" style="5" customWidth="1"/>
    <col min="15412" max="15412" width="14.7109375" style="5" customWidth="1"/>
    <col min="15413" max="15422" width="5.7109375" style="5" customWidth="1"/>
    <col min="15423" max="15619" width="9.140625" style="5"/>
    <col min="15620" max="15620" width="13.7109375" style="5" customWidth="1"/>
    <col min="15621" max="15621" width="36" style="5" customWidth="1"/>
    <col min="15622" max="15622" width="20.140625" style="5" customWidth="1"/>
    <col min="15623" max="15623" width="32.140625" style="5" customWidth="1"/>
    <col min="15624" max="15625" width="33.85546875" style="5" customWidth="1"/>
    <col min="15626" max="15628" width="36.85546875" style="5" customWidth="1"/>
    <col min="15629" max="15629" width="36.7109375" style="5" customWidth="1"/>
    <col min="15630" max="15630" width="22.7109375" style="5" customWidth="1"/>
    <col min="15631" max="15631" width="5.28515625" style="5" customWidth="1"/>
    <col min="15632" max="15632" width="5" style="5" customWidth="1"/>
    <col min="15633" max="15634" width="3.85546875" style="5" customWidth="1"/>
    <col min="15635" max="15635" width="4.7109375" style="5" customWidth="1"/>
    <col min="15636" max="15638" width="6.5703125" style="5" customWidth="1"/>
    <col min="15639" max="15639" width="4.42578125" style="5" customWidth="1"/>
    <col min="15640" max="15640" width="5.140625" style="5" customWidth="1"/>
    <col min="15641" max="15641" width="4.42578125" style="5" customWidth="1"/>
    <col min="15642" max="15642" width="5" style="5" customWidth="1"/>
    <col min="15643" max="15645" width="6.5703125" style="5" customWidth="1"/>
    <col min="15646" max="15646" width="7" style="5" customWidth="1"/>
    <col min="15647" max="15647" width="6.5703125" style="5" customWidth="1"/>
    <col min="15648" max="15648" width="7.42578125" style="5" customWidth="1"/>
    <col min="15649" max="15649" width="4" style="5" customWidth="1"/>
    <col min="15650" max="15650" width="6.5703125" style="5" customWidth="1"/>
    <col min="15651" max="15651" width="18.42578125" style="5" customWidth="1"/>
    <col min="15652" max="15652" width="24.28515625" style="5" customWidth="1"/>
    <col min="15653" max="15653" width="14.42578125" style="5" customWidth="1"/>
    <col min="15654" max="15654" width="25.5703125" style="5" customWidth="1"/>
    <col min="15655" max="15655" width="12.42578125" style="5" customWidth="1"/>
    <col min="15656" max="15656" width="19.85546875" style="5" customWidth="1"/>
    <col min="15657" max="15658" width="4.7109375" style="5" customWidth="1"/>
    <col min="15659" max="15659" width="4.28515625" style="5" customWidth="1"/>
    <col min="15660" max="15660" width="4.42578125" style="5" customWidth="1"/>
    <col min="15661" max="15661" width="5.140625" style="5" customWidth="1"/>
    <col min="15662" max="15662" width="5.7109375" style="5" customWidth="1"/>
    <col min="15663" max="15663" width="6.28515625" style="5" customWidth="1"/>
    <col min="15664" max="15664" width="6.5703125" style="5" customWidth="1"/>
    <col min="15665" max="15665" width="6.28515625" style="5" customWidth="1"/>
    <col min="15666" max="15667" width="5.7109375" style="5" customWidth="1"/>
    <col min="15668" max="15668" width="14.7109375" style="5" customWidth="1"/>
    <col min="15669" max="15678" width="5.7109375" style="5" customWidth="1"/>
    <col min="15679" max="15875" width="9.140625" style="5"/>
    <col min="15876" max="15876" width="13.7109375" style="5" customWidth="1"/>
    <col min="15877" max="15877" width="36" style="5" customWidth="1"/>
    <col min="15878" max="15878" width="20.140625" style="5" customWidth="1"/>
    <col min="15879" max="15879" width="32.140625" style="5" customWidth="1"/>
    <col min="15880" max="15881" width="33.85546875" style="5" customWidth="1"/>
    <col min="15882" max="15884" width="36.85546875" style="5" customWidth="1"/>
    <col min="15885" max="15885" width="36.7109375" style="5" customWidth="1"/>
    <col min="15886" max="15886" width="22.7109375" style="5" customWidth="1"/>
    <col min="15887" max="15887" width="5.28515625" style="5" customWidth="1"/>
    <col min="15888" max="15888" width="5" style="5" customWidth="1"/>
    <col min="15889" max="15890" width="3.85546875" style="5" customWidth="1"/>
    <col min="15891" max="15891" width="4.7109375" style="5" customWidth="1"/>
    <col min="15892" max="15894" width="6.5703125" style="5" customWidth="1"/>
    <col min="15895" max="15895" width="4.42578125" style="5" customWidth="1"/>
    <col min="15896" max="15896" width="5.140625" style="5" customWidth="1"/>
    <col min="15897" max="15897" width="4.42578125" style="5" customWidth="1"/>
    <col min="15898" max="15898" width="5" style="5" customWidth="1"/>
    <col min="15899" max="15901" width="6.5703125" style="5" customWidth="1"/>
    <col min="15902" max="15902" width="7" style="5" customWidth="1"/>
    <col min="15903" max="15903" width="6.5703125" style="5" customWidth="1"/>
    <col min="15904" max="15904" width="7.42578125" style="5" customWidth="1"/>
    <col min="15905" max="15905" width="4" style="5" customWidth="1"/>
    <col min="15906" max="15906" width="6.5703125" style="5" customWidth="1"/>
    <col min="15907" max="15907" width="18.42578125" style="5" customWidth="1"/>
    <col min="15908" max="15908" width="24.28515625" style="5" customWidth="1"/>
    <col min="15909" max="15909" width="14.42578125" style="5" customWidth="1"/>
    <col min="15910" max="15910" width="25.5703125" style="5" customWidth="1"/>
    <col min="15911" max="15911" width="12.42578125" style="5" customWidth="1"/>
    <col min="15912" max="15912" width="19.85546875" style="5" customWidth="1"/>
    <col min="15913" max="15914" width="4.7109375" style="5" customWidth="1"/>
    <col min="15915" max="15915" width="4.28515625" style="5" customWidth="1"/>
    <col min="15916" max="15916" width="4.42578125" style="5" customWidth="1"/>
    <col min="15917" max="15917" width="5.140625" style="5" customWidth="1"/>
    <col min="15918" max="15918" width="5.7109375" style="5" customWidth="1"/>
    <col min="15919" max="15919" width="6.28515625" style="5" customWidth="1"/>
    <col min="15920" max="15920" width="6.5703125" style="5" customWidth="1"/>
    <col min="15921" max="15921" width="6.28515625" style="5" customWidth="1"/>
    <col min="15922" max="15923" width="5.7109375" style="5" customWidth="1"/>
    <col min="15924" max="15924" width="14.7109375" style="5" customWidth="1"/>
    <col min="15925" max="15934" width="5.7109375" style="5" customWidth="1"/>
    <col min="15935" max="16131" width="9.140625" style="5"/>
    <col min="16132" max="16132" width="13.7109375" style="5" customWidth="1"/>
    <col min="16133" max="16133" width="36" style="5" customWidth="1"/>
    <col min="16134" max="16134" width="20.140625" style="5" customWidth="1"/>
    <col min="16135" max="16135" width="32.140625" style="5" customWidth="1"/>
    <col min="16136" max="16137" width="33.85546875" style="5" customWidth="1"/>
    <col min="16138" max="16140" width="36.85546875" style="5" customWidth="1"/>
    <col min="16141" max="16141" width="36.7109375" style="5" customWidth="1"/>
    <col min="16142" max="16142" width="22.7109375" style="5" customWidth="1"/>
    <col min="16143" max="16143" width="5.28515625" style="5" customWidth="1"/>
    <col min="16144" max="16144" width="5" style="5" customWidth="1"/>
    <col min="16145" max="16146" width="3.85546875" style="5" customWidth="1"/>
    <col min="16147" max="16147" width="4.7109375" style="5" customWidth="1"/>
    <col min="16148" max="16150" width="6.5703125" style="5" customWidth="1"/>
    <col min="16151" max="16151" width="4.42578125" style="5" customWidth="1"/>
    <col min="16152" max="16152" width="5.140625" style="5" customWidth="1"/>
    <col min="16153" max="16153" width="4.42578125" style="5" customWidth="1"/>
    <col min="16154" max="16154" width="5" style="5" customWidth="1"/>
    <col min="16155" max="16157" width="6.5703125" style="5" customWidth="1"/>
    <col min="16158" max="16158" width="7" style="5" customWidth="1"/>
    <col min="16159" max="16159" width="6.5703125" style="5" customWidth="1"/>
    <col min="16160" max="16160" width="7.42578125" style="5" customWidth="1"/>
    <col min="16161" max="16161" width="4" style="5" customWidth="1"/>
    <col min="16162" max="16162" width="6.5703125" style="5" customWidth="1"/>
    <col min="16163" max="16163" width="18.42578125" style="5" customWidth="1"/>
    <col min="16164" max="16164" width="24.28515625" style="5" customWidth="1"/>
    <col min="16165" max="16165" width="14.42578125" style="5" customWidth="1"/>
    <col min="16166" max="16166" width="25.5703125" style="5" customWidth="1"/>
    <col min="16167" max="16167" width="12.42578125" style="5" customWidth="1"/>
    <col min="16168" max="16168" width="19.85546875" style="5" customWidth="1"/>
    <col min="16169" max="16170" width="4.7109375" style="5" customWidth="1"/>
    <col min="16171" max="16171" width="4.28515625" style="5" customWidth="1"/>
    <col min="16172" max="16172" width="4.42578125" style="5" customWidth="1"/>
    <col min="16173" max="16173" width="5.140625" style="5" customWidth="1"/>
    <col min="16174" max="16174" width="5.7109375" style="5" customWidth="1"/>
    <col min="16175" max="16175" width="6.28515625" style="5" customWidth="1"/>
    <col min="16176" max="16176" width="6.5703125" style="5" customWidth="1"/>
    <col min="16177" max="16177" width="6.28515625" style="5" customWidth="1"/>
    <col min="16178" max="16179" width="5.7109375" style="5" customWidth="1"/>
    <col min="16180" max="16180" width="14.7109375" style="5" customWidth="1"/>
    <col min="16181" max="16190" width="5.7109375" style="5" customWidth="1"/>
    <col min="16191" max="16383" width="9.140625" style="5"/>
    <col min="16384" max="16384" width="9.140625" style="5" customWidth="1"/>
  </cols>
  <sheetData>
    <row r="1" spans="1:52" ht="18.75">
      <c r="N1" s="4" t="s">
        <v>291</v>
      </c>
      <c r="O1" s="1"/>
      <c r="P1" s="1"/>
      <c r="Q1" s="1"/>
      <c r="R1" s="1"/>
      <c r="S1" s="1"/>
      <c r="T1" s="1"/>
    </row>
    <row r="2" spans="1:52" ht="18.75">
      <c r="N2" s="6" t="s">
        <v>1</v>
      </c>
      <c r="O2" s="1"/>
      <c r="P2" s="1"/>
      <c r="Q2" s="1"/>
      <c r="R2" s="1"/>
      <c r="S2" s="1"/>
      <c r="T2" s="1"/>
    </row>
    <row r="3" spans="1:52" ht="18.75">
      <c r="N3" s="6"/>
      <c r="O3" s="1"/>
      <c r="P3" s="1"/>
      <c r="Q3" s="1"/>
      <c r="R3" s="1"/>
      <c r="S3" s="1"/>
      <c r="T3" s="1"/>
    </row>
    <row r="4" spans="1:52">
      <c r="A4" s="409" t="s">
        <v>292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1"/>
      <c r="P4" s="1"/>
      <c r="Q4" s="1"/>
      <c r="R4" s="1"/>
      <c r="S4" s="1"/>
      <c r="T4" s="1"/>
    </row>
    <row r="5" spans="1:52">
      <c r="O5" s="1"/>
      <c r="P5" s="1"/>
      <c r="Q5" s="1"/>
      <c r="R5" s="1"/>
      <c r="S5" s="1"/>
      <c r="T5" s="1"/>
    </row>
    <row r="6" spans="1:52">
      <c r="A6" s="410" t="s">
        <v>293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</row>
    <row r="7" spans="1:52">
      <c r="A7" s="410" t="s">
        <v>4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2" ht="16.5" customHeight="1">
      <c r="A8" s="33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ht="18" customHeight="1">
      <c r="A9" s="411" t="s">
        <v>1162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1"/>
      <c r="P9" s="1"/>
      <c r="Q9" s="1"/>
      <c r="R9" s="1"/>
      <c r="S9" s="1"/>
      <c r="T9" s="1"/>
    </row>
    <row r="10" spans="1:52">
      <c r="A10" s="337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"/>
      <c r="P10" s="1"/>
      <c r="Q10" s="1"/>
      <c r="R10" s="1"/>
      <c r="S10" s="1"/>
      <c r="T10" s="1"/>
    </row>
    <row r="11" spans="1:52" ht="54" customHeight="1">
      <c r="A11" s="411" t="s">
        <v>1163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ht="18" customHeight="1">
      <c r="A12" s="411" t="s">
        <v>294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ht="61.5" customHeight="1">
      <c r="A13" s="707" t="s">
        <v>295</v>
      </c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ht="61.5" customHeight="1" thickBot="1">
      <c r="A14" s="706"/>
      <c r="B14" s="706"/>
      <c r="C14" s="706"/>
      <c r="D14" s="706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>
      <c r="A15" s="412" t="s">
        <v>5</v>
      </c>
      <c r="B15" s="415" t="s">
        <v>6</v>
      </c>
      <c r="C15" s="417" t="s">
        <v>296</v>
      </c>
      <c r="D15" s="419" t="s">
        <v>297</v>
      </c>
      <c r="E15" s="420"/>
      <c r="F15" s="420"/>
      <c r="G15" s="420"/>
      <c r="H15" s="420"/>
      <c r="I15" s="420"/>
      <c r="J15" s="420"/>
      <c r="K15" s="420"/>
      <c r="L15" s="420"/>
      <c r="M15" s="421"/>
      <c r="N15" s="425" t="s">
        <v>298</v>
      </c>
      <c r="O15" s="23"/>
      <c r="P15" s="23"/>
      <c r="Q15" s="23"/>
      <c r="R15" s="23"/>
      <c r="S15" s="23"/>
      <c r="T15" s="23"/>
      <c r="U15" s="23"/>
      <c r="V15" s="2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52" ht="16.5" outlineLevel="1" thickBot="1">
      <c r="A16" s="413"/>
      <c r="B16" s="416"/>
      <c r="C16" s="418"/>
      <c r="D16" s="422"/>
      <c r="E16" s="423"/>
      <c r="F16" s="423"/>
      <c r="G16" s="423"/>
      <c r="H16" s="423"/>
      <c r="I16" s="423"/>
      <c r="J16" s="423"/>
      <c r="K16" s="423"/>
      <c r="L16" s="423"/>
      <c r="M16" s="424"/>
      <c r="N16" s="42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94.5" outlineLevel="1">
      <c r="A17" s="413"/>
      <c r="B17" s="416"/>
      <c r="C17" s="418"/>
      <c r="D17" s="428" t="s">
        <v>90</v>
      </c>
      <c r="E17" s="429"/>
      <c r="F17" s="430"/>
      <c r="G17" s="431" t="s">
        <v>93</v>
      </c>
      <c r="H17" s="432"/>
      <c r="I17" s="432"/>
      <c r="J17" s="432"/>
      <c r="K17" s="432"/>
      <c r="L17" s="432"/>
      <c r="M17" s="78" t="s">
        <v>299</v>
      </c>
      <c r="N17" s="4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7.5" outlineLevel="1">
      <c r="A18" s="414"/>
      <c r="B18" s="416"/>
      <c r="C18" s="418"/>
      <c r="D18" s="79" t="s">
        <v>300</v>
      </c>
      <c r="E18" s="80" t="s">
        <v>301</v>
      </c>
      <c r="F18" s="81" t="s">
        <v>302</v>
      </c>
      <c r="G18" s="82" t="s">
        <v>303</v>
      </c>
      <c r="H18" s="80" t="s">
        <v>304</v>
      </c>
      <c r="I18" s="80" t="s">
        <v>305</v>
      </c>
      <c r="J18" s="80" t="s">
        <v>306</v>
      </c>
      <c r="K18" s="80" t="s">
        <v>307</v>
      </c>
      <c r="L18" s="81" t="s">
        <v>308</v>
      </c>
      <c r="M18" s="83" t="s">
        <v>308</v>
      </c>
      <c r="N18" s="4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outlineLevel="1">
      <c r="A19" s="84">
        <v>1</v>
      </c>
      <c r="B19" s="85">
        <v>2</v>
      </c>
      <c r="C19" s="84">
        <v>3</v>
      </c>
      <c r="D19" s="86" t="s">
        <v>226</v>
      </c>
      <c r="E19" s="48" t="s">
        <v>227</v>
      </c>
      <c r="F19" s="87" t="s">
        <v>309</v>
      </c>
      <c r="G19" s="88" t="s">
        <v>232</v>
      </c>
      <c r="H19" s="48" t="s">
        <v>233</v>
      </c>
      <c r="I19" s="48" t="s">
        <v>310</v>
      </c>
      <c r="J19" s="48" t="s">
        <v>235</v>
      </c>
      <c r="K19" s="48" t="s">
        <v>236</v>
      </c>
      <c r="L19" s="87" t="s">
        <v>237</v>
      </c>
      <c r="M19" s="89" t="s">
        <v>238</v>
      </c>
      <c r="N19" s="90" t="s">
        <v>250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47.25" outlineLevel="1">
      <c r="A20" s="91" t="s">
        <v>68</v>
      </c>
      <c r="B20" s="92" t="s">
        <v>69</v>
      </c>
      <c r="C20" s="93" t="s">
        <v>70</v>
      </c>
      <c r="D20" s="94">
        <f>D25</f>
        <v>424.2</v>
      </c>
      <c r="E20" s="72">
        <f>E25</f>
        <v>1.6788049999999999E-2</v>
      </c>
      <c r="F20" s="95">
        <f t="shared" ref="F20:I20" si="0">F25</f>
        <v>0.25330999999999998</v>
      </c>
      <c r="G20" s="96">
        <f t="shared" si="0"/>
        <v>10</v>
      </c>
      <c r="H20" s="97">
        <f t="shared" si="0"/>
        <v>15</v>
      </c>
      <c r="I20" s="97">
        <f t="shared" si="0"/>
        <v>0.67900000000000005</v>
      </c>
      <c r="J20" s="98" t="str">
        <f>J25</f>
        <v>полное соответствие</v>
      </c>
      <c r="K20" s="98" t="str">
        <f t="shared" ref="K20:M20" si="1">K25</f>
        <v>полное соответствие</v>
      </c>
      <c r="L20" s="99" t="str">
        <f t="shared" si="1"/>
        <v>&lt;5 %</v>
      </c>
      <c r="M20" s="100" t="str">
        <f t="shared" si="1"/>
        <v>&lt;20 %</v>
      </c>
      <c r="N20" s="101" t="s">
        <v>311</v>
      </c>
    </row>
    <row r="21" spans="1:44" outlineLevel="1">
      <c r="A21" s="102" t="s">
        <v>72</v>
      </c>
      <c r="B21" s="103" t="s">
        <v>73</v>
      </c>
      <c r="C21" s="93" t="s">
        <v>70</v>
      </c>
      <c r="D21" s="104"/>
      <c r="E21" s="105"/>
      <c r="F21" s="106"/>
      <c r="G21" s="107"/>
      <c r="H21" s="105"/>
      <c r="I21" s="105"/>
      <c r="J21" s="105"/>
      <c r="K21" s="105"/>
      <c r="L21" s="106"/>
      <c r="M21" s="108"/>
      <c r="N21" s="101" t="s">
        <v>311</v>
      </c>
    </row>
    <row r="22" spans="1:44" ht="47.25" outlineLevel="1">
      <c r="A22" s="102" t="s">
        <v>74</v>
      </c>
      <c r="B22" s="103" t="s">
        <v>75</v>
      </c>
      <c r="C22" s="93" t="s">
        <v>70</v>
      </c>
      <c r="D22" s="104"/>
      <c r="E22" s="105"/>
      <c r="F22" s="106"/>
      <c r="G22" s="107"/>
      <c r="H22" s="105"/>
      <c r="I22" s="105"/>
      <c r="J22" s="105"/>
      <c r="K22" s="105"/>
      <c r="L22" s="106"/>
      <c r="M22" s="108"/>
      <c r="N22" s="101" t="s">
        <v>311</v>
      </c>
    </row>
    <row r="23" spans="1:44" ht="31.5" outlineLevel="1">
      <c r="A23" s="102" t="s">
        <v>76</v>
      </c>
      <c r="B23" s="103" t="s">
        <v>77</v>
      </c>
      <c r="C23" s="93" t="s">
        <v>70</v>
      </c>
      <c r="D23" s="104"/>
      <c r="E23" s="105"/>
      <c r="F23" s="106"/>
      <c r="G23" s="107"/>
      <c r="H23" s="105"/>
      <c r="I23" s="105"/>
      <c r="J23" s="105"/>
      <c r="K23" s="105"/>
      <c r="L23" s="106"/>
      <c r="M23" s="108"/>
      <c r="N23" s="101" t="s">
        <v>311</v>
      </c>
    </row>
    <row r="24" spans="1:44" ht="47.25" outlineLevel="1">
      <c r="A24" s="102" t="s">
        <v>78</v>
      </c>
      <c r="B24" s="103" t="s">
        <v>79</v>
      </c>
      <c r="C24" s="93" t="s">
        <v>70</v>
      </c>
      <c r="D24" s="104"/>
      <c r="E24" s="105"/>
      <c r="F24" s="106"/>
      <c r="G24" s="107"/>
      <c r="H24" s="105"/>
      <c r="I24" s="105"/>
      <c r="J24" s="105"/>
      <c r="K24" s="105"/>
      <c r="L24" s="106"/>
      <c r="M24" s="108"/>
      <c r="N24" s="101" t="s">
        <v>311</v>
      </c>
    </row>
    <row r="25" spans="1:44" ht="47.25" outlineLevel="1">
      <c r="A25" s="102" t="s">
        <v>80</v>
      </c>
      <c r="B25" s="103" t="s">
        <v>81</v>
      </c>
      <c r="C25" s="93" t="s">
        <v>70</v>
      </c>
      <c r="D25" s="109">
        <f>D26</f>
        <v>424.2</v>
      </c>
      <c r="E25" s="97">
        <f>E26</f>
        <v>1.6788049999999999E-2</v>
      </c>
      <c r="F25" s="95">
        <f t="shared" ref="F25:I25" si="2">F26</f>
        <v>0.25330999999999998</v>
      </c>
      <c r="G25" s="96">
        <f t="shared" si="2"/>
        <v>10</v>
      </c>
      <c r="H25" s="97">
        <f t="shared" si="2"/>
        <v>15</v>
      </c>
      <c r="I25" s="97">
        <f t="shared" si="2"/>
        <v>0.67900000000000005</v>
      </c>
      <c r="J25" s="98" t="str">
        <f>J26</f>
        <v>полное соответствие</v>
      </c>
      <c r="K25" s="98" t="str">
        <f>K31</f>
        <v>полное соответствие</v>
      </c>
      <c r="L25" s="95" t="str">
        <f>L31</f>
        <v>&lt;5 %</v>
      </c>
      <c r="M25" s="93" t="str">
        <f>M31</f>
        <v>&lt;20 %</v>
      </c>
      <c r="N25" s="101" t="s">
        <v>311</v>
      </c>
    </row>
    <row r="26" spans="1:44" ht="47.25" outlineLevel="1">
      <c r="A26" s="102" t="s">
        <v>82</v>
      </c>
      <c r="B26" s="103" t="s">
        <v>83</v>
      </c>
      <c r="C26" s="93" t="s">
        <v>70</v>
      </c>
      <c r="D26" s="109">
        <f>D27+D28+D29+D30+D31</f>
        <v>424.2</v>
      </c>
      <c r="E26" s="97">
        <f>E27+E28+E29+E30+E31</f>
        <v>1.6788049999999999E-2</v>
      </c>
      <c r="F26" s="95">
        <f t="shared" ref="F26:I26" si="3">F27+F28+F29+F30+F31</f>
        <v>0.25330999999999998</v>
      </c>
      <c r="G26" s="96">
        <f t="shared" si="3"/>
        <v>10</v>
      </c>
      <c r="H26" s="97">
        <f t="shared" si="3"/>
        <v>15</v>
      </c>
      <c r="I26" s="97">
        <f t="shared" si="3"/>
        <v>0.67900000000000005</v>
      </c>
      <c r="J26" s="98" t="str">
        <f>J31</f>
        <v>полное соответствие</v>
      </c>
      <c r="K26" s="98" t="str">
        <f>K33</f>
        <v>полное соответствие</v>
      </c>
      <c r="L26" s="95" t="str">
        <f>L33</f>
        <v>&lt;5 %</v>
      </c>
      <c r="M26" s="93">
        <f>M33</f>
        <v>0</v>
      </c>
      <c r="N26" s="101" t="s">
        <v>311</v>
      </c>
    </row>
    <row r="27" spans="1:44">
      <c r="A27" s="102" t="s">
        <v>84</v>
      </c>
      <c r="B27" s="103" t="s">
        <v>73</v>
      </c>
      <c r="C27" s="93" t="s">
        <v>70</v>
      </c>
      <c r="D27" s="104"/>
      <c r="E27" s="105"/>
      <c r="F27" s="106"/>
      <c r="G27" s="107"/>
      <c r="H27" s="105"/>
      <c r="I27" s="105"/>
      <c r="J27" s="105"/>
      <c r="K27" s="105"/>
      <c r="L27" s="106"/>
      <c r="M27" s="108"/>
      <c r="N27" s="101" t="s">
        <v>311</v>
      </c>
    </row>
    <row r="28" spans="1:44" ht="47.25">
      <c r="A28" s="102" t="s">
        <v>85</v>
      </c>
      <c r="B28" s="103" t="s">
        <v>75</v>
      </c>
      <c r="C28" s="93" t="s">
        <v>70</v>
      </c>
      <c r="D28" s="104"/>
      <c r="E28" s="105"/>
      <c r="F28" s="106"/>
      <c r="G28" s="107"/>
      <c r="H28" s="105"/>
      <c r="I28" s="105"/>
      <c r="J28" s="105"/>
      <c r="K28" s="105"/>
      <c r="L28" s="106"/>
      <c r="M28" s="108"/>
      <c r="N28" s="101" t="s">
        <v>311</v>
      </c>
    </row>
    <row r="29" spans="1:44" ht="31.5">
      <c r="A29" s="102" t="s">
        <v>86</v>
      </c>
      <c r="B29" s="103" t="s">
        <v>77</v>
      </c>
      <c r="C29" s="93" t="s">
        <v>70</v>
      </c>
      <c r="D29" s="104"/>
      <c r="E29" s="105"/>
      <c r="F29" s="106"/>
      <c r="G29" s="107"/>
      <c r="H29" s="105"/>
      <c r="I29" s="105"/>
      <c r="J29" s="105"/>
      <c r="K29" s="105"/>
      <c r="L29" s="106"/>
      <c r="M29" s="108"/>
      <c r="N29" s="101" t="s">
        <v>311</v>
      </c>
    </row>
    <row r="30" spans="1:44" ht="47.25">
      <c r="A30" s="102" t="s">
        <v>87</v>
      </c>
      <c r="B30" s="103" t="s">
        <v>79</v>
      </c>
      <c r="C30" s="93" t="s">
        <v>70</v>
      </c>
      <c r="D30" s="104"/>
      <c r="E30" s="105"/>
      <c r="F30" s="106"/>
      <c r="G30" s="107"/>
      <c r="H30" s="105"/>
      <c r="I30" s="105"/>
      <c r="J30" s="105"/>
      <c r="K30" s="105"/>
      <c r="L30" s="106"/>
      <c r="M30" s="108"/>
      <c r="N30" s="101" t="s">
        <v>311</v>
      </c>
    </row>
    <row r="31" spans="1:44" ht="47.25">
      <c r="A31" s="102" t="s">
        <v>88</v>
      </c>
      <c r="B31" s="103" t="s">
        <v>81</v>
      </c>
      <c r="C31" s="93" t="s">
        <v>70</v>
      </c>
      <c r="D31" s="94">
        <f t="shared" ref="D31:I31" si="4">SUM(D32:D34)</f>
        <v>424.2</v>
      </c>
      <c r="E31" s="105">
        <f t="shared" si="4"/>
        <v>1.6788049999999999E-2</v>
      </c>
      <c r="F31" s="106">
        <f t="shared" si="4"/>
        <v>0.25330999999999998</v>
      </c>
      <c r="G31" s="96">
        <f t="shared" si="4"/>
        <v>10</v>
      </c>
      <c r="H31" s="97">
        <f t="shared" si="4"/>
        <v>15</v>
      </c>
      <c r="I31" s="97">
        <f t="shared" si="4"/>
        <v>0.67900000000000005</v>
      </c>
      <c r="J31" s="98" t="str">
        <f t="shared" ref="J31:K31" si="5">J33</f>
        <v>полное соответствие</v>
      </c>
      <c r="K31" s="98" t="str">
        <f t="shared" si="5"/>
        <v>полное соответствие</v>
      </c>
      <c r="L31" s="110" t="str">
        <f>L33</f>
        <v>&lt;5 %</v>
      </c>
      <c r="M31" s="93" t="str">
        <f>M34</f>
        <v>&lt;20 %</v>
      </c>
      <c r="N31" s="101" t="s">
        <v>311</v>
      </c>
    </row>
    <row r="32" spans="1:44" ht="31.5">
      <c r="A32" s="93" t="s">
        <v>89</v>
      </c>
      <c r="B32" s="103" t="s">
        <v>90</v>
      </c>
      <c r="C32" s="93" t="s">
        <v>91</v>
      </c>
      <c r="D32" s="109">
        <v>424.2</v>
      </c>
      <c r="E32" s="111">
        <f>16.78805/1000</f>
        <v>1.6788049999999999E-2</v>
      </c>
      <c r="F32" s="112">
        <f>0.25331</f>
        <v>0.25330999999999998</v>
      </c>
      <c r="G32" s="107"/>
      <c r="H32" s="105"/>
      <c r="I32" s="105"/>
      <c r="J32" s="105"/>
      <c r="K32" s="105"/>
      <c r="L32" s="106"/>
      <c r="M32" s="108"/>
      <c r="N32" s="101" t="s">
        <v>311</v>
      </c>
    </row>
    <row r="33" spans="1:14" ht="13.5" customHeight="1">
      <c r="A33" s="93" t="s">
        <v>92</v>
      </c>
      <c r="B33" s="103" t="s">
        <v>93</v>
      </c>
      <c r="C33" s="93" t="s">
        <v>94</v>
      </c>
      <c r="D33" s="104"/>
      <c r="E33" s="105"/>
      <c r="F33" s="106"/>
      <c r="G33" s="113">
        <v>10</v>
      </c>
      <c r="H33" s="111">
        <v>15</v>
      </c>
      <c r="I33" s="111">
        <f>0.679</f>
        <v>0.67900000000000005</v>
      </c>
      <c r="J33" s="114" t="s">
        <v>312</v>
      </c>
      <c r="K33" s="114" t="s">
        <v>312</v>
      </c>
      <c r="L33" s="115" t="s">
        <v>313</v>
      </c>
      <c r="M33" s="116"/>
      <c r="N33" s="101" t="s">
        <v>311</v>
      </c>
    </row>
    <row r="34" spans="1:14" ht="79.5" thickBot="1">
      <c r="A34" s="117" t="s">
        <v>95</v>
      </c>
      <c r="B34" s="118" t="s">
        <v>314</v>
      </c>
      <c r="C34" s="119" t="s">
        <v>97</v>
      </c>
      <c r="D34" s="120"/>
      <c r="E34" s="121"/>
      <c r="F34" s="122"/>
      <c r="G34" s="123"/>
      <c r="H34" s="121"/>
      <c r="I34" s="121"/>
      <c r="J34" s="121"/>
      <c r="K34" s="121"/>
      <c r="L34" s="122"/>
      <c r="M34" s="124" t="s">
        <v>315</v>
      </c>
      <c r="N34" s="125" t="s">
        <v>311</v>
      </c>
    </row>
  </sheetData>
  <mergeCells count="14">
    <mergeCell ref="A15:A18"/>
    <mergeCell ref="B15:B18"/>
    <mergeCell ref="C15:C18"/>
    <mergeCell ref="D15:M16"/>
    <mergeCell ref="N15:N18"/>
    <mergeCell ref="D17:F17"/>
    <mergeCell ref="G17:L17"/>
    <mergeCell ref="A11:N11"/>
    <mergeCell ref="A12:N12"/>
    <mergeCell ref="A13:N13"/>
    <mergeCell ref="A4:N4"/>
    <mergeCell ref="A6:N6"/>
    <mergeCell ref="A7:N7"/>
    <mergeCell ref="A9:N9"/>
  </mergeCells>
  <printOptions horizontalCentered="1" verticalCentered="1"/>
  <pageMargins left="0.78740157480314965" right="0.39370078740157483" top="0.39370078740157483" bottom="0.39370078740157483" header="0.27559055118110237" footer="0.27559055118110237"/>
  <pageSetup paperSize="9" scale="4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opLeftCell="E1" zoomScaleNormal="100" workbookViewId="0">
      <selection activeCell="R7" sqref="R7"/>
    </sheetView>
  </sheetViews>
  <sheetFormatPr defaultRowHeight="15"/>
  <cols>
    <col min="1" max="1" width="6.5703125" style="126" customWidth="1"/>
    <col min="2" max="2" width="35.140625" style="127" customWidth="1"/>
    <col min="3" max="3" width="13.7109375" style="127" customWidth="1"/>
    <col min="4" max="5" width="11.28515625" style="127" customWidth="1"/>
    <col min="6" max="6" width="28.85546875" style="127" customWidth="1"/>
    <col min="7" max="7" width="22" style="127" customWidth="1"/>
    <col min="8" max="16" width="10" style="127" customWidth="1"/>
    <col min="17" max="17" width="11.5703125" style="128" customWidth="1"/>
    <col min="18" max="18" width="16.140625" style="128" customWidth="1"/>
    <col min="19" max="19" width="8.140625" style="128" customWidth="1"/>
    <col min="20" max="20" width="22.42578125" style="128" customWidth="1"/>
    <col min="21" max="21" width="17.28515625" style="128" customWidth="1"/>
    <col min="22" max="22" width="25.42578125" style="128" customWidth="1"/>
    <col min="23" max="23" width="27" style="128" customWidth="1"/>
    <col min="24" max="24" width="7.85546875" style="127" bestFit="1" customWidth="1"/>
    <col min="25" max="25" width="7.5703125" style="127" customWidth="1"/>
    <col min="26" max="26" width="9.28515625" style="127" customWidth="1"/>
    <col min="27" max="27" width="13.85546875" style="127" customWidth="1"/>
    <col min="28" max="256" width="9.140625" style="126"/>
    <col min="257" max="257" width="10.140625" style="126" customWidth="1"/>
    <col min="258" max="258" width="25.140625" style="126" customWidth="1"/>
    <col min="259" max="259" width="13.7109375" style="126" customWidth="1"/>
    <col min="260" max="260" width="18.28515625" style="126" customWidth="1"/>
    <col min="261" max="261" width="18" style="126" customWidth="1"/>
    <col min="262" max="262" width="19.140625" style="126" customWidth="1"/>
    <col min="263" max="263" width="21.85546875" style="126" customWidth="1"/>
    <col min="264" max="264" width="20.5703125" style="126" customWidth="1"/>
    <col min="265" max="265" width="19.140625" style="126" customWidth="1"/>
    <col min="266" max="266" width="20.85546875" style="126" customWidth="1"/>
    <col min="267" max="267" width="21" style="126" customWidth="1"/>
    <col min="268" max="268" width="19.85546875" style="126" customWidth="1"/>
    <col min="269" max="269" width="19.5703125" style="126" customWidth="1"/>
    <col min="270" max="270" width="18.7109375" style="126" customWidth="1"/>
    <col min="271" max="271" width="14.7109375" style="126" customWidth="1"/>
    <col min="272" max="272" width="13.42578125" style="126" customWidth="1"/>
    <col min="273" max="273" width="11.5703125" style="126" customWidth="1"/>
    <col min="274" max="274" width="16.140625" style="126" customWidth="1"/>
    <col min="275" max="275" width="8.140625" style="126" customWidth="1"/>
    <col min="276" max="276" width="22.42578125" style="126" customWidth="1"/>
    <col min="277" max="277" width="17.28515625" style="126" customWidth="1"/>
    <col min="278" max="278" width="25.42578125" style="126" customWidth="1"/>
    <col min="279" max="279" width="27" style="126" customWidth="1"/>
    <col min="280" max="280" width="7.85546875" style="126" bestFit="1" customWidth="1"/>
    <col min="281" max="281" width="7.5703125" style="126" customWidth="1"/>
    <col min="282" max="282" width="9.28515625" style="126" customWidth="1"/>
    <col min="283" max="283" width="13.85546875" style="126" customWidth="1"/>
    <col min="284" max="512" width="9.140625" style="126"/>
    <col min="513" max="513" width="10.140625" style="126" customWidth="1"/>
    <col min="514" max="514" width="25.140625" style="126" customWidth="1"/>
    <col min="515" max="515" width="13.7109375" style="126" customWidth="1"/>
    <col min="516" max="516" width="18.28515625" style="126" customWidth="1"/>
    <col min="517" max="517" width="18" style="126" customWidth="1"/>
    <col min="518" max="518" width="19.140625" style="126" customWidth="1"/>
    <col min="519" max="519" width="21.85546875" style="126" customWidth="1"/>
    <col min="520" max="520" width="20.5703125" style="126" customWidth="1"/>
    <col min="521" max="521" width="19.140625" style="126" customWidth="1"/>
    <col min="522" max="522" width="20.85546875" style="126" customWidth="1"/>
    <col min="523" max="523" width="21" style="126" customWidth="1"/>
    <col min="524" max="524" width="19.85546875" style="126" customWidth="1"/>
    <col min="525" max="525" width="19.5703125" style="126" customWidth="1"/>
    <col min="526" max="526" width="18.7109375" style="126" customWidth="1"/>
    <col min="527" max="527" width="14.7109375" style="126" customWidth="1"/>
    <col min="528" max="528" width="13.42578125" style="126" customWidth="1"/>
    <col min="529" max="529" width="11.5703125" style="126" customWidth="1"/>
    <col min="530" max="530" width="16.140625" style="126" customWidth="1"/>
    <col min="531" max="531" width="8.140625" style="126" customWidth="1"/>
    <col min="532" max="532" width="22.42578125" style="126" customWidth="1"/>
    <col min="533" max="533" width="17.28515625" style="126" customWidth="1"/>
    <col min="534" max="534" width="25.42578125" style="126" customWidth="1"/>
    <col min="535" max="535" width="27" style="126" customWidth="1"/>
    <col min="536" max="536" width="7.85546875" style="126" bestFit="1" customWidth="1"/>
    <col min="537" max="537" width="7.5703125" style="126" customWidth="1"/>
    <col min="538" max="538" width="9.28515625" style="126" customWidth="1"/>
    <col min="539" max="539" width="13.85546875" style="126" customWidth="1"/>
    <col min="540" max="768" width="9.140625" style="126"/>
    <col min="769" max="769" width="10.140625" style="126" customWidth="1"/>
    <col min="770" max="770" width="25.140625" style="126" customWidth="1"/>
    <col min="771" max="771" width="13.7109375" style="126" customWidth="1"/>
    <col min="772" max="772" width="18.28515625" style="126" customWidth="1"/>
    <col min="773" max="773" width="18" style="126" customWidth="1"/>
    <col min="774" max="774" width="19.140625" style="126" customWidth="1"/>
    <col min="775" max="775" width="21.85546875" style="126" customWidth="1"/>
    <col min="776" max="776" width="20.5703125" style="126" customWidth="1"/>
    <col min="777" max="777" width="19.140625" style="126" customWidth="1"/>
    <col min="778" max="778" width="20.85546875" style="126" customWidth="1"/>
    <col min="779" max="779" width="21" style="126" customWidth="1"/>
    <col min="780" max="780" width="19.85546875" style="126" customWidth="1"/>
    <col min="781" max="781" width="19.5703125" style="126" customWidth="1"/>
    <col min="782" max="782" width="18.7109375" style="126" customWidth="1"/>
    <col min="783" max="783" width="14.7109375" style="126" customWidth="1"/>
    <col min="784" max="784" width="13.42578125" style="126" customWidth="1"/>
    <col min="785" max="785" width="11.5703125" style="126" customWidth="1"/>
    <col min="786" max="786" width="16.140625" style="126" customWidth="1"/>
    <col min="787" max="787" width="8.140625" style="126" customWidth="1"/>
    <col min="788" max="788" width="22.42578125" style="126" customWidth="1"/>
    <col min="789" max="789" width="17.28515625" style="126" customWidth="1"/>
    <col min="790" max="790" width="25.42578125" style="126" customWidth="1"/>
    <col min="791" max="791" width="27" style="126" customWidth="1"/>
    <col min="792" max="792" width="7.85546875" style="126" bestFit="1" customWidth="1"/>
    <col min="793" max="793" width="7.5703125" style="126" customWidth="1"/>
    <col min="794" max="794" width="9.28515625" style="126" customWidth="1"/>
    <col min="795" max="795" width="13.85546875" style="126" customWidth="1"/>
    <col min="796" max="1024" width="9.140625" style="126"/>
    <col min="1025" max="1025" width="10.140625" style="126" customWidth="1"/>
    <col min="1026" max="1026" width="25.140625" style="126" customWidth="1"/>
    <col min="1027" max="1027" width="13.7109375" style="126" customWidth="1"/>
    <col min="1028" max="1028" width="18.28515625" style="126" customWidth="1"/>
    <col min="1029" max="1029" width="18" style="126" customWidth="1"/>
    <col min="1030" max="1030" width="19.140625" style="126" customWidth="1"/>
    <col min="1031" max="1031" width="21.85546875" style="126" customWidth="1"/>
    <col min="1032" max="1032" width="20.5703125" style="126" customWidth="1"/>
    <col min="1033" max="1033" width="19.140625" style="126" customWidth="1"/>
    <col min="1034" max="1034" width="20.85546875" style="126" customWidth="1"/>
    <col min="1035" max="1035" width="21" style="126" customWidth="1"/>
    <col min="1036" max="1036" width="19.85546875" style="126" customWidth="1"/>
    <col min="1037" max="1037" width="19.5703125" style="126" customWidth="1"/>
    <col min="1038" max="1038" width="18.7109375" style="126" customWidth="1"/>
    <col min="1039" max="1039" width="14.7109375" style="126" customWidth="1"/>
    <col min="1040" max="1040" width="13.42578125" style="126" customWidth="1"/>
    <col min="1041" max="1041" width="11.5703125" style="126" customWidth="1"/>
    <col min="1042" max="1042" width="16.140625" style="126" customWidth="1"/>
    <col min="1043" max="1043" width="8.140625" style="126" customWidth="1"/>
    <col min="1044" max="1044" width="22.42578125" style="126" customWidth="1"/>
    <col min="1045" max="1045" width="17.28515625" style="126" customWidth="1"/>
    <col min="1046" max="1046" width="25.42578125" style="126" customWidth="1"/>
    <col min="1047" max="1047" width="27" style="126" customWidth="1"/>
    <col min="1048" max="1048" width="7.85546875" style="126" bestFit="1" customWidth="1"/>
    <col min="1049" max="1049" width="7.5703125" style="126" customWidth="1"/>
    <col min="1050" max="1050" width="9.28515625" style="126" customWidth="1"/>
    <col min="1051" max="1051" width="13.85546875" style="126" customWidth="1"/>
    <col min="1052" max="1280" width="9.140625" style="126"/>
    <col min="1281" max="1281" width="10.140625" style="126" customWidth="1"/>
    <col min="1282" max="1282" width="25.140625" style="126" customWidth="1"/>
    <col min="1283" max="1283" width="13.7109375" style="126" customWidth="1"/>
    <col min="1284" max="1284" width="18.28515625" style="126" customWidth="1"/>
    <col min="1285" max="1285" width="18" style="126" customWidth="1"/>
    <col min="1286" max="1286" width="19.140625" style="126" customWidth="1"/>
    <col min="1287" max="1287" width="21.85546875" style="126" customWidth="1"/>
    <col min="1288" max="1288" width="20.5703125" style="126" customWidth="1"/>
    <col min="1289" max="1289" width="19.140625" style="126" customWidth="1"/>
    <col min="1290" max="1290" width="20.85546875" style="126" customWidth="1"/>
    <col min="1291" max="1291" width="21" style="126" customWidth="1"/>
    <col min="1292" max="1292" width="19.85546875" style="126" customWidth="1"/>
    <col min="1293" max="1293" width="19.5703125" style="126" customWidth="1"/>
    <col min="1294" max="1294" width="18.7109375" style="126" customWidth="1"/>
    <col min="1295" max="1295" width="14.7109375" style="126" customWidth="1"/>
    <col min="1296" max="1296" width="13.42578125" style="126" customWidth="1"/>
    <col min="1297" max="1297" width="11.5703125" style="126" customWidth="1"/>
    <col min="1298" max="1298" width="16.140625" style="126" customWidth="1"/>
    <col min="1299" max="1299" width="8.140625" style="126" customWidth="1"/>
    <col min="1300" max="1300" width="22.42578125" style="126" customWidth="1"/>
    <col min="1301" max="1301" width="17.28515625" style="126" customWidth="1"/>
    <col min="1302" max="1302" width="25.42578125" style="126" customWidth="1"/>
    <col min="1303" max="1303" width="27" style="126" customWidth="1"/>
    <col min="1304" max="1304" width="7.85546875" style="126" bestFit="1" customWidth="1"/>
    <col min="1305" max="1305" width="7.5703125" style="126" customWidth="1"/>
    <col min="1306" max="1306" width="9.28515625" style="126" customWidth="1"/>
    <col min="1307" max="1307" width="13.85546875" style="126" customWidth="1"/>
    <col min="1308" max="1536" width="9.140625" style="126"/>
    <col min="1537" max="1537" width="10.140625" style="126" customWidth="1"/>
    <col min="1538" max="1538" width="25.140625" style="126" customWidth="1"/>
    <col min="1539" max="1539" width="13.7109375" style="126" customWidth="1"/>
    <col min="1540" max="1540" width="18.28515625" style="126" customWidth="1"/>
    <col min="1541" max="1541" width="18" style="126" customWidth="1"/>
    <col min="1542" max="1542" width="19.140625" style="126" customWidth="1"/>
    <col min="1543" max="1543" width="21.85546875" style="126" customWidth="1"/>
    <col min="1544" max="1544" width="20.5703125" style="126" customWidth="1"/>
    <col min="1545" max="1545" width="19.140625" style="126" customWidth="1"/>
    <col min="1546" max="1546" width="20.85546875" style="126" customWidth="1"/>
    <col min="1547" max="1547" width="21" style="126" customWidth="1"/>
    <col min="1548" max="1548" width="19.85546875" style="126" customWidth="1"/>
    <col min="1549" max="1549" width="19.5703125" style="126" customWidth="1"/>
    <col min="1550" max="1550" width="18.7109375" style="126" customWidth="1"/>
    <col min="1551" max="1551" width="14.7109375" style="126" customWidth="1"/>
    <col min="1552" max="1552" width="13.42578125" style="126" customWidth="1"/>
    <col min="1553" max="1553" width="11.5703125" style="126" customWidth="1"/>
    <col min="1554" max="1554" width="16.140625" style="126" customWidth="1"/>
    <col min="1555" max="1555" width="8.140625" style="126" customWidth="1"/>
    <col min="1556" max="1556" width="22.42578125" style="126" customWidth="1"/>
    <col min="1557" max="1557" width="17.28515625" style="126" customWidth="1"/>
    <col min="1558" max="1558" width="25.42578125" style="126" customWidth="1"/>
    <col min="1559" max="1559" width="27" style="126" customWidth="1"/>
    <col min="1560" max="1560" width="7.85546875" style="126" bestFit="1" customWidth="1"/>
    <col min="1561" max="1561" width="7.5703125" style="126" customWidth="1"/>
    <col min="1562" max="1562" width="9.28515625" style="126" customWidth="1"/>
    <col min="1563" max="1563" width="13.85546875" style="126" customWidth="1"/>
    <col min="1564" max="1792" width="9.140625" style="126"/>
    <col min="1793" max="1793" width="10.140625" style="126" customWidth="1"/>
    <col min="1794" max="1794" width="25.140625" style="126" customWidth="1"/>
    <col min="1795" max="1795" width="13.7109375" style="126" customWidth="1"/>
    <col min="1796" max="1796" width="18.28515625" style="126" customWidth="1"/>
    <col min="1797" max="1797" width="18" style="126" customWidth="1"/>
    <col min="1798" max="1798" width="19.140625" style="126" customWidth="1"/>
    <col min="1799" max="1799" width="21.85546875" style="126" customWidth="1"/>
    <col min="1800" max="1800" width="20.5703125" style="126" customWidth="1"/>
    <col min="1801" max="1801" width="19.140625" style="126" customWidth="1"/>
    <col min="1802" max="1802" width="20.85546875" style="126" customWidth="1"/>
    <col min="1803" max="1803" width="21" style="126" customWidth="1"/>
    <col min="1804" max="1804" width="19.85546875" style="126" customWidth="1"/>
    <col min="1805" max="1805" width="19.5703125" style="126" customWidth="1"/>
    <col min="1806" max="1806" width="18.7109375" style="126" customWidth="1"/>
    <col min="1807" max="1807" width="14.7109375" style="126" customWidth="1"/>
    <col min="1808" max="1808" width="13.42578125" style="126" customWidth="1"/>
    <col min="1809" max="1809" width="11.5703125" style="126" customWidth="1"/>
    <col min="1810" max="1810" width="16.140625" style="126" customWidth="1"/>
    <col min="1811" max="1811" width="8.140625" style="126" customWidth="1"/>
    <col min="1812" max="1812" width="22.42578125" style="126" customWidth="1"/>
    <col min="1813" max="1813" width="17.28515625" style="126" customWidth="1"/>
    <col min="1814" max="1814" width="25.42578125" style="126" customWidth="1"/>
    <col min="1815" max="1815" width="27" style="126" customWidth="1"/>
    <col min="1816" max="1816" width="7.85546875" style="126" bestFit="1" customWidth="1"/>
    <col min="1817" max="1817" width="7.5703125" style="126" customWidth="1"/>
    <col min="1818" max="1818" width="9.28515625" style="126" customWidth="1"/>
    <col min="1819" max="1819" width="13.85546875" style="126" customWidth="1"/>
    <col min="1820" max="2048" width="9.140625" style="126"/>
    <col min="2049" max="2049" width="10.140625" style="126" customWidth="1"/>
    <col min="2050" max="2050" width="25.140625" style="126" customWidth="1"/>
    <col min="2051" max="2051" width="13.7109375" style="126" customWidth="1"/>
    <col min="2052" max="2052" width="18.28515625" style="126" customWidth="1"/>
    <col min="2053" max="2053" width="18" style="126" customWidth="1"/>
    <col min="2054" max="2054" width="19.140625" style="126" customWidth="1"/>
    <col min="2055" max="2055" width="21.85546875" style="126" customWidth="1"/>
    <col min="2056" max="2056" width="20.5703125" style="126" customWidth="1"/>
    <col min="2057" max="2057" width="19.140625" style="126" customWidth="1"/>
    <col min="2058" max="2058" width="20.85546875" style="126" customWidth="1"/>
    <col min="2059" max="2059" width="21" style="126" customWidth="1"/>
    <col min="2060" max="2060" width="19.85546875" style="126" customWidth="1"/>
    <col min="2061" max="2061" width="19.5703125" style="126" customWidth="1"/>
    <col min="2062" max="2062" width="18.7109375" style="126" customWidth="1"/>
    <col min="2063" max="2063" width="14.7109375" style="126" customWidth="1"/>
    <col min="2064" max="2064" width="13.42578125" style="126" customWidth="1"/>
    <col min="2065" max="2065" width="11.5703125" style="126" customWidth="1"/>
    <col min="2066" max="2066" width="16.140625" style="126" customWidth="1"/>
    <col min="2067" max="2067" width="8.140625" style="126" customWidth="1"/>
    <col min="2068" max="2068" width="22.42578125" style="126" customWidth="1"/>
    <col min="2069" max="2069" width="17.28515625" style="126" customWidth="1"/>
    <col min="2070" max="2070" width="25.42578125" style="126" customWidth="1"/>
    <col min="2071" max="2071" width="27" style="126" customWidth="1"/>
    <col min="2072" max="2072" width="7.85546875" style="126" bestFit="1" customWidth="1"/>
    <col min="2073" max="2073" width="7.5703125" style="126" customWidth="1"/>
    <col min="2074" max="2074" width="9.28515625" style="126" customWidth="1"/>
    <col min="2075" max="2075" width="13.85546875" style="126" customWidth="1"/>
    <col min="2076" max="2304" width="9.140625" style="126"/>
    <col min="2305" max="2305" width="10.140625" style="126" customWidth="1"/>
    <col min="2306" max="2306" width="25.140625" style="126" customWidth="1"/>
    <col min="2307" max="2307" width="13.7109375" style="126" customWidth="1"/>
    <col min="2308" max="2308" width="18.28515625" style="126" customWidth="1"/>
    <col min="2309" max="2309" width="18" style="126" customWidth="1"/>
    <col min="2310" max="2310" width="19.140625" style="126" customWidth="1"/>
    <col min="2311" max="2311" width="21.85546875" style="126" customWidth="1"/>
    <col min="2312" max="2312" width="20.5703125" style="126" customWidth="1"/>
    <col min="2313" max="2313" width="19.140625" style="126" customWidth="1"/>
    <col min="2314" max="2314" width="20.85546875" style="126" customWidth="1"/>
    <col min="2315" max="2315" width="21" style="126" customWidth="1"/>
    <col min="2316" max="2316" width="19.85546875" style="126" customWidth="1"/>
    <col min="2317" max="2317" width="19.5703125" style="126" customWidth="1"/>
    <col min="2318" max="2318" width="18.7109375" style="126" customWidth="1"/>
    <col min="2319" max="2319" width="14.7109375" style="126" customWidth="1"/>
    <col min="2320" max="2320" width="13.42578125" style="126" customWidth="1"/>
    <col min="2321" max="2321" width="11.5703125" style="126" customWidth="1"/>
    <col min="2322" max="2322" width="16.140625" style="126" customWidth="1"/>
    <col min="2323" max="2323" width="8.140625" style="126" customWidth="1"/>
    <col min="2324" max="2324" width="22.42578125" style="126" customWidth="1"/>
    <col min="2325" max="2325" width="17.28515625" style="126" customWidth="1"/>
    <col min="2326" max="2326" width="25.42578125" style="126" customWidth="1"/>
    <col min="2327" max="2327" width="27" style="126" customWidth="1"/>
    <col min="2328" max="2328" width="7.85546875" style="126" bestFit="1" customWidth="1"/>
    <col min="2329" max="2329" width="7.5703125" style="126" customWidth="1"/>
    <col min="2330" max="2330" width="9.28515625" style="126" customWidth="1"/>
    <col min="2331" max="2331" width="13.85546875" style="126" customWidth="1"/>
    <col min="2332" max="2560" width="9.140625" style="126"/>
    <col min="2561" max="2561" width="10.140625" style="126" customWidth="1"/>
    <col min="2562" max="2562" width="25.140625" style="126" customWidth="1"/>
    <col min="2563" max="2563" width="13.7109375" style="126" customWidth="1"/>
    <col min="2564" max="2564" width="18.28515625" style="126" customWidth="1"/>
    <col min="2565" max="2565" width="18" style="126" customWidth="1"/>
    <col min="2566" max="2566" width="19.140625" style="126" customWidth="1"/>
    <col min="2567" max="2567" width="21.85546875" style="126" customWidth="1"/>
    <col min="2568" max="2568" width="20.5703125" style="126" customWidth="1"/>
    <col min="2569" max="2569" width="19.140625" style="126" customWidth="1"/>
    <col min="2570" max="2570" width="20.85546875" style="126" customWidth="1"/>
    <col min="2571" max="2571" width="21" style="126" customWidth="1"/>
    <col min="2572" max="2572" width="19.85546875" style="126" customWidth="1"/>
    <col min="2573" max="2573" width="19.5703125" style="126" customWidth="1"/>
    <col min="2574" max="2574" width="18.7109375" style="126" customWidth="1"/>
    <col min="2575" max="2575" width="14.7109375" style="126" customWidth="1"/>
    <col min="2576" max="2576" width="13.42578125" style="126" customWidth="1"/>
    <col min="2577" max="2577" width="11.5703125" style="126" customWidth="1"/>
    <col min="2578" max="2578" width="16.140625" style="126" customWidth="1"/>
    <col min="2579" max="2579" width="8.140625" style="126" customWidth="1"/>
    <col min="2580" max="2580" width="22.42578125" style="126" customWidth="1"/>
    <col min="2581" max="2581" width="17.28515625" style="126" customWidth="1"/>
    <col min="2582" max="2582" width="25.42578125" style="126" customWidth="1"/>
    <col min="2583" max="2583" width="27" style="126" customWidth="1"/>
    <col min="2584" max="2584" width="7.85546875" style="126" bestFit="1" customWidth="1"/>
    <col min="2585" max="2585" width="7.5703125" style="126" customWidth="1"/>
    <col min="2586" max="2586" width="9.28515625" style="126" customWidth="1"/>
    <col min="2587" max="2587" width="13.85546875" style="126" customWidth="1"/>
    <col min="2588" max="2816" width="9.140625" style="126"/>
    <col min="2817" max="2817" width="10.140625" style="126" customWidth="1"/>
    <col min="2818" max="2818" width="25.140625" style="126" customWidth="1"/>
    <col min="2819" max="2819" width="13.7109375" style="126" customWidth="1"/>
    <col min="2820" max="2820" width="18.28515625" style="126" customWidth="1"/>
    <col min="2821" max="2821" width="18" style="126" customWidth="1"/>
    <col min="2822" max="2822" width="19.140625" style="126" customWidth="1"/>
    <col min="2823" max="2823" width="21.85546875" style="126" customWidth="1"/>
    <col min="2824" max="2824" width="20.5703125" style="126" customWidth="1"/>
    <col min="2825" max="2825" width="19.140625" style="126" customWidth="1"/>
    <col min="2826" max="2826" width="20.85546875" style="126" customWidth="1"/>
    <col min="2827" max="2827" width="21" style="126" customWidth="1"/>
    <col min="2828" max="2828" width="19.85546875" style="126" customWidth="1"/>
    <col min="2829" max="2829" width="19.5703125" style="126" customWidth="1"/>
    <col min="2830" max="2830" width="18.7109375" style="126" customWidth="1"/>
    <col min="2831" max="2831" width="14.7109375" style="126" customWidth="1"/>
    <col min="2832" max="2832" width="13.42578125" style="126" customWidth="1"/>
    <col min="2833" max="2833" width="11.5703125" style="126" customWidth="1"/>
    <col min="2834" max="2834" width="16.140625" style="126" customWidth="1"/>
    <col min="2835" max="2835" width="8.140625" style="126" customWidth="1"/>
    <col min="2836" max="2836" width="22.42578125" style="126" customWidth="1"/>
    <col min="2837" max="2837" width="17.28515625" style="126" customWidth="1"/>
    <col min="2838" max="2838" width="25.42578125" style="126" customWidth="1"/>
    <col min="2839" max="2839" width="27" style="126" customWidth="1"/>
    <col min="2840" max="2840" width="7.85546875" style="126" bestFit="1" customWidth="1"/>
    <col min="2841" max="2841" width="7.5703125" style="126" customWidth="1"/>
    <col min="2842" max="2842" width="9.28515625" style="126" customWidth="1"/>
    <col min="2843" max="2843" width="13.85546875" style="126" customWidth="1"/>
    <col min="2844" max="3072" width="9.140625" style="126"/>
    <col min="3073" max="3073" width="10.140625" style="126" customWidth="1"/>
    <col min="3074" max="3074" width="25.140625" style="126" customWidth="1"/>
    <col min="3075" max="3075" width="13.7109375" style="126" customWidth="1"/>
    <col min="3076" max="3076" width="18.28515625" style="126" customWidth="1"/>
    <col min="3077" max="3077" width="18" style="126" customWidth="1"/>
    <col min="3078" max="3078" width="19.140625" style="126" customWidth="1"/>
    <col min="3079" max="3079" width="21.85546875" style="126" customWidth="1"/>
    <col min="3080" max="3080" width="20.5703125" style="126" customWidth="1"/>
    <col min="3081" max="3081" width="19.140625" style="126" customWidth="1"/>
    <col min="3082" max="3082" width="20.85546875" style="126" customWidth="1"/>
    <col min="3083" max="3083" width="21" style="126" customWidth="1"/>
    <col min="3084" max="3084" width="19.85546875" style="126" customWidth="1"/>
    <col min="3085" max="3085" width="19.5703125" style="126" customWidth="1"/>
    <col min="3086" max="3086" width="18.7109375" style="126" customWidth="1"/>
    <col min="3087" max="3087" width="14.7109375" style="126" customWidth="1"/>
    <col min="3088" max="3088" width="13.42578125" style="126" customWidth="1"/>
    <col min="3089" max="3089" width="11.5703125" style="126" customWidth="1"/>
    <col min="3090" max="3090" width="16.140625" style="126" customWidth="1"/>
    <col min="3091" max="3091" width="8.140625" style="126" customWidth="1"/>
    <col min="3092" max="3092" width="22.42578125" style="126" customWidth="1"/>
    <col min="3093" max="3093" width="17.28515625" style="126" customWidth="1"/>
    <col min="3094" max="3094" width="25.42578125" style="126" customWidth="1"/>
    <col min="3095" max="3095" width="27" style="126" customWidth="1"/>
    <col min="3096" max="3096" width="7.85546875" style="126" bestFit="1" customWidth="1"/>
    <col min="3097" max="3097" width="7.5703125" style="126" customWidth="1"/>
    <col min="3098" max="3098" width="9.28515625" style="126" customWidth="1"/>
    <col min="3099" max="3099" width="13.85546875" style="126" customWidth="1"/>
    <col min="3100" max="3328" width="9.140625" style="126"/>
    <col min="3329" max="3329" width="10.140625" style="126" customWidth="1"/>
    <col min="3330" max="3330" width="25.140625" style="126" customWidth="1"/>
    <col min="3331" max="3331" width="13.7109375" style="126" customWidth="1"/>
    <col min="3332" max="3332" width="18.28515625" style="126" customWidth="1"/>
    <col min="3333" max="3333" width="18" style="126" customWidth="1"/>
    <col min="3334" max="3334" width="19.140625" style="126" customWidth="1"/>
    <col min="3335" max="3335" width="21.85546875" style="126" customWidth="1"/>
    <col min="3336" max="3336" width="20.5703125" style="126" customWidth="1"/>
    <col min="3337" max="3337" width="19.140625" style="126" customWidth="1"/>
    <col min="3338" max="3338" width="20.85546875" style="126" customWidth="1"/>
    <col min="3339" max="3339" width="21" style="126" customWidth="1"/>
    <col min="3340" max="3340" width="19.85546875" style="126" customWidth="1"/>
    <col min="3341" max="3341" width="19.5703125" style="126" customWidth="1"/>
    <col min="3342" max="3342" width="18.7109375" style="126" customWidth="1"/>
    <col min="3343" max="3343" width="14.7109375" style="126" customWidth="1"/>
    <col min="3344" max="3344" width="13.42578125" style="126" customWidth="1"/>
    <col min="3345" max="3345" width="11.5703125" style="126" customWidth="1"/>
    <col min="3346" max="3346" width="16.140625" style="126" customWidth="1"/>
    <col min="3347" max="3347" width="8.140625" style="126" customWidth="1"/>
    <col min="3348" max="3348" width="22.42578125" style="126" customWidth="1"/>
    <col min="3349" max="3349" width="17.28515625" style="126" customWidth="1"/>
    <col min="3350" max="3350" width="25.42578125" style="126" customWidth="1"/>
    <col min="3351" max="3351" width="27" style="126" customWidth="1"/>
    <col min="3352" max="3352" width="7.85546875" style="126" bestFit="1" customWidth="1"/>
    <col min="3353" max="3353" width="7.5703125" style="126" customWidth="1"/>
    <col min="3354" max="3354" width="9.28515625" style="126" customWidth="1"/>
    <col min="3355" max="3355" width="13.85546875" style="126" customWidth="1"/>
    <col min="3356" max="3584" width="9.140625" style="126"/>
    <col min="3585" max="3585" width="10.140625" style="126" customWidth="1"/>
    <col min="3586" max="3586" width="25.140625" style="126" customWidth="1"/>
    <col min="3587" max="3587" width="13.7109375" style="126" customWidth="1"/>
    <col min="3588" max="3588" width="18.28515625" style="126" customWidth="1"/>
    <col min="3589" max="3589" width="18" style="126" customWidth="1"/>
    <col min="3590" max="3590" width="19.140625" style="126" customWidth="1"/>
    <col min="3591" max="3591" width="21.85546875" style="126" customWidth="1"/>
    <col min="3592" max="3592" width="20.5703125" style="126" customWidth="1"/>
    <col min="3593" max="3593" width="19.140625" style="126" customWidth="1"/>
    <col min="3594" max="3594" width="20.85546875" style="126" customWidth="1"/>
    <col min="3595" max="3595" width="21" style="126" customWidth="1"/>
    <col min="3596" max="3596" width="19.85546875" style="126" customWidth="1"/>
    <col min="3597" max="3597" width="19.5703125" style="126" customWidth="1"/>
    <col min="3598" max="3598" width="18.7109375" style="126" customWidth="1"/>
    <col min="3599" max="3599" width="14.7109375" style="126" customWidth="1"/>
    <col min="3600" max="3600" width="13.42578125" style="126" customWidth="1"/>
    <col min="3601" max="3601" width="11.5703125" style="126" customWidth="1"/>
    <col min="3602" max="3602" width="16.140625" style="126" customWidth="1"/>
    <col min="3603" max="3603" width="8.140625" style="126" customWidth="1"/>
    <col min="3604" max="3604" width="22.42578125" style="126" customWidth="1"/>
    <col min="3605" max="3605" width="17.28515625" style="126" customWidth="1"/>
    <col min="3606" max="3606" width="25.42578125" style="126" customWidth="1"/>
    <col min="3607" max="3607" width="27" style="126" customWidth="1"/>
    <col min="3608" max="3608" width="7.85546875" style="126" bestFit="1" customWidth="1"/>
    <col min="3609" max="3609" width="7.5703125" style="126" customWidth="1"/>
    <col min="3610" max="3610" width="9.28515625" style="126" customWidth="1"/>
    <col min="3611" max="3611" width="13.85546875" style="126" customWidth="1"/>
    <col min="3612" max="3840" width="9.140625" style="126"/>
    <col min="3841" max="3841" width="10.140625" style="126" customWidth="1"/>
    <col min="3842" max="3842" width="25.140625" style="126" customWidth="1"/>
    <col min="3843" max="3843" width="13.7109375" style="126" customWidth="1"/>
    <col min="3844" max="3844" width="18.28515625" style="126" customWidth="1"/>
    <col min="3845" max="3845" width="18" style="126" customWidth="1"/>
    <col min="3846" max="3846" width="19.140625" style="126" customWidth="1"/>
    <col min="3847" max="3847" width="21.85546875" style="126" customWidth="1"/>
    <col min="3848" max="3848" width="20.5703125" style="126" customWidth="1"/>
    <col min="3849" max="3849" width="19.140625" style="126" customWidth="1"/>
    <col min="3850" max="3850" width="20.85546875" style="126" customWidth="1"/>
    <col min="3851" max="3851" width="21" style="126" customWidth="1"/>
    <col min="3852" max="3852" width="19.85546875" style="126" customWidth="1"/>
    <col min="3853" max="3853" width="19.5703125" style="126" customWidth="1"/>
    <col min="3854" max="3854" width="18.7109375" style="126" customWidth="1"/>
    <col min="3855" max="3855" width="14.7109375" style="126" customWidth="1"/>
    <col min="3856" max="3856" width="13.42578125" style="126" customWidth="1"/>
    <col min="3857" max="3857" width="11.5703125" style="126" customWidth="1"/>
    <col min="3858" max="3858" width="16.140625" style="126" customWidth="1"/>
    <col min="3859" max="3859" width="8.140625" style="126" customWidth="1"/>
    <col min="3860" max="3860" width="22.42578125" style="126" customWidth="1"/>
    <col min="3861" max="3861" width="17.28515625" style="126" customWidth="1"/>
    <col min="3862" max="3862" width="25.42578125" style="126" customWidth="1"/>
    <col min="3863" max="3863" width="27" style="126" customWidth="1"/>
    <col min="3864" max="3864" width="7.85546875" style="126" bestFit="1" customWidth="1"/>
    <col min="3865" max="3865" width="7.5703125" style="126" customWidth="1"/>
    <col min="3866" max="3866" width="9.28515625" style="126" customWidth="1"/>
    <col min="3867" max="3867" width="13.85546875" style="126" customWidth="1"/>
    <col min="3868" max="4096" width="9.140625" style="126"/>
    <col min="4097" max="4097" width="10.140625" style="126" customWidth="1"/>
    <col min="4098" max="4098" width="25.140625" style="126" customWidth="1"/>
    <col min="4099" max="4099" width="13.7109375" style="126" customWidth="1"/>
    <col min="4100" max="4100" width="18.28515625" style="126" customWidth="1"/>
    <col min="4101" max="4101" width="18" style="126" customWidth="1"/>
    <col min="4102" max="4102" width="19.140625" style="126" customWidth="1"/>
    <col min="4103" max="4103" width="21.85546875" style="126" customWidth="1"/>
    <col min="4104" max="4104" width="20.5703125" style="126" customWidth="1"/>
    <col min="4105" max="4105" width="19.140625" style="126" customWidth="1"/>
    <col min="4106" max="4106" width="20.85546875" style="126" customWidth="1"/>
    <col min="4107" max="4107" width="21" style="126" customWidth="1"/>
    <col min="4108" max="4108" width="19.85546875" style="126" customWidth="1"/>
    <col min="4109" max="4109" width="19.5703125" style="126" customWidth="1"/>
    <col min="4110" max="4110" width="18.7109375" style="126" customWidth="1"/>
    <col min="4111" max="4111" width="14.7109375" style="126" customWidth="1"/>
    <col min="4112" max="4112" width="13.42578125" style="126" customWidth="1"/>
    <col min="4113" max="4113" width="11.5703125" style="126" customWidth="1"/>
    <col min="4114" max="4114" width="16.140625" style="126" customWidth="1"/>
    <col min="4115" max="4115" width="8.140625" style="126" customWidth="1"/>
    <col min="4116" max="4116" width="22.42578125" style="126" customWidth="1"/>
    <col min="4117" max="4117" width="17.28515625" style="126" customWidth="1"/>
    <col min="4118" max="4118" width="25.42578125" style="126" customWidth="1"/>
    <col min="4119" max="4119" width="27" style="126" customWidth="1"/>
    <col min="4120" max="4120" width="7.85546875" style="126" bestFit="1" customWidth="1"/>
    <col min="4121" max="4121" width="7.5703125" style="126" customWidth="1"/>
    <col min="4122" max="4122" width="9.28515625" style="126" customWidth="1"/>
    <col min="4123" max="4123" width="13.85546875" style="126" customWidth="1"/>
    <col min="4124" max="4352" width="9.140625" style="126"/>
    <col min="4353" max="4353" width="10.140625" style="126" customWidth="1"/>
    <col min="4354" max="4354" width="25.140625" style="126" customWidth="1"/>
    <col min="4355" max="4355" width="13.7109375" style="126" customWidth="1"/>
    <col min="4356" max="4356" width="18.28515625" style="126" customWidth="1"/>
    <col min="4357" max="4357" width="18" style="126" customWidth="1"/>
    <col min="4358" max="4358" width="19.140625" style="126" customWidth="1"/>
    <col min="4359" max="4359" width="21.85546875" style="126" customWidth="1"/>
    <col min="4360" max="4360" width="20.5703125" style="126" customWidth="1"/>
    <col min="4361" max="4361" width="19.140625" style="126" customWidth="1"/>
    <col min="4362" max="4362" width="20.85546875" style="126" customWidth="1"/>
    <col min="4363" max="4363" width="21" style="126" customWidth="1"/>
    <col min="4364" max="4364" width="19.85546875" style="126" customWidth="1"/>
    <col min="4365" max="4365" width="19.5703125" style="126" customWidth="1"/>
    <col min="4366" max="4366" width="18.7109375" style="126" customWidth="1"/>
    <col min="4367" max="4367" width="14.7109375" style="126" customWidth="1"/>
    <col min="4368" max="4368" width="13.42578125" style="126" customWidth="1"/>
    <col min="4369" max="4369" width="11.5703125" style="126" customWidth="1"/>
    <col min="4370" max="4370" width="16.140625" style="126" customWidth="1"/>
    <col min="4371" max="4371" width="8.140625" style="126" customWidth="1"/>
    <col min="4372" max="4372" width="22.42578125" style="126" customWidth="1"/>
    <col min="4373" max="4373" width="17.28515625" style="126" customWidth="1"/>
    <col min="4374" max="4374" width="25.42578125" style="126" customWidth="1"/>
    <col min="4375" max="4375" width="27" style="126" customWidth="1"/>
    <col min="4376" max="4376" width="7.85546875" style="126" bestFit="1" customWidth="1"/>
    <col min="4377" max="4377" width="7.5703125" style="126" customWidth="1"/>
    <col min="4378" max="4378" width="9.28515625" style="126" customWidth="1"/>
    <col min="4379" max="4379" width="13.85546875" style="126" customWidth="1"/>
    <col min="4380" max="4608" width="9.140625" style="126"/>
    <col min="4609" max="4609" width="10.140625" style="126" customWidth="1"/>
    <col min="4610" max="4610" width="25.140625" style="126" customWidth="1"/>
    <col min="4611" max="4611" width="13.7109375" style="126" customWidth="1"/>
    <col min="4612" max="4612" width="18.28515625" style="126" customWidth="1"/>
    <col min="4613" max="4613" width="18" style="126" customWidth="1"/>
    <col min="4614" max="4614" width="19.140625" style="126" customWidth="1"/>
    <col min="4615" max="4615" width="21.85546875" style="126" customWidth="1"/>
    <col min="4616" max="4616" width="20.5703125" style="126" customWidth="1"/>
    <col min="4617" max="4617" width="19.140625" style="126" customWidth="1"/>
    <col min="4618" max="4618" width="20.85546875" style="126" customWidth="1"/>
    <col min="4619" max="4619" width="21" style="126" customWidth="1"/>
    <col min="4620" max="4620" width="19.85546875" style="126" customWidth="1"/>
    <col min="4621" max="4621" width="19.5703125" style="126" customWidth="1"/>
    <col min="4622" max="4622" width="18.7109375" style="126" customWidth="1"/>
    <col min="4623" max="4623" width="14.7109375" style="126" customWidth="1"/>
    <col min="4624" max="4624" width="13.42578125" style="126" customWidth="1"/>
    <col min="4625" max="4625" width="11.5703125" style="126" customWidth="1"/>
    <col min="4626" max="4626" width="16.140625" style="126" customWidth="1"/>
    <col min="4627" max="4627" width="8.140625" style="126" customWidth="1"/>
    <col min="4628" max="4628" width="22.42578125" style="126" customWidth="1"/>
    <col min="4629" max="4629" width="17.28515625" style="126" customWidth="1"/>
    <col min="4630" max="4630" width="25.42578125" style="126" customWidth="1"/>
    <col min="4631" max="4631" width="27" style="126" customWidth="1"/>
    <col min="4632" max="4632" width="7.85546875" style="126" bestFit="1" customWidth="1"/>
    <col min="4633" max="4633" width="7.5703125" style="126" customWidth="1"/>
    <col min="4634" max="4634" width="9.28515625" style="126" customWidth="1"/>
    <col min="4635" max="4635" width="13.85546875" style="126" customWidth="1"/>
    <col min="4636" max="4864" width="9.140625" style="126"/>
    <col min="4865" max="4865" width="10.140625" style="126" customWidth="1"/>
    <col min="4866" max="4866" width="25.140625" style="126" customWidth="1"/>
    <col min="4867" max="4867" width="13.7109375" style="126" customWidth="1"/>
    <col min="4868" max="4868" width="18.28515625" style="126" customWidth="1"/>
    <col min="4869" max="4869" width="18" style="126" customWidth="1"/>
    <col min="4870" max="4870" width="19.140625" style="126" customWidth="1"/>
    <col min="4871" max="4871" width="21.85546875" style="126" customWidth="1"/>
    <col min="4872" max="4872" width="20.5703125" style="126" customWidth="1"/>
    <col min="4873" max="4873" width="19.140625" style="126" customWidth="1"/>
    <col min="4874" max="4874" width="20.85546875" style="126" customWidth="1"/>
    <col min="4875" max="4875" width="21" style="126" customWidth="1"/>
    <col min="4876" max="4876" width="19.85546875" style="126" customWidth="1"/>
    <col min="4877" max="4877" width="19.5703125" style="126" customWidth="1"/>
    <col min="4878" max="4878" width="18.7109375" style="126" customWidth="1"/>
    <col min="4879" max="4879" width="14.7109375" style="126" customWidth="1"/>
    <col min="4880" max="4880" width="13.42578125" style="126" customWidth="1"/>
    <col min="4881" max="4881" width="11.5703125" style="126" customWidth="1"/>
    <col min="4882" max="4882" width="16.140625" style="126" customWidth="1"/>
    <col min="4883" max="4883" width="8.140625" style="126" customWidth="1"/>
    <col min="4884" max="4884" width="22.42578125" style="126" customWidth="1"/>
    <col min="4885" max="4885" width="17.28515625" style="126" customWidth="1"/>
    <col min="4886" max="4886" width="25.42578125" style="126" customWidth="1"/>
    <col min="4887" max="4887" width="27" style="126" customWidth="1"/>
    <col min="4888" max="4888" width="7.85546875" style="126" bestFit="1" customWidth="1"/>
    <col min="4889" max="4889" width="7.5703125" style="126" customWidth="1"/>
    <col min="4890" max="4890" width="9.28515625" style="126" customWidth="1"/>
    <col min="4891" max="4891" width="13.85546875" style="126" customWidth="1"/>
    <col min="4892" max="5120" width="9.140625" style="126"/>
    <col min="5121" max="5121" width="10.140625" style="126" customWidth="1"/>
    <col min="5122" max="5122" width="25.140625" style="126" customWidth="1"/>
    <col min="5123" max="5123" width="13.7109375" style="126" customWidth="1"/>
    <col min="5124" max="5124" width="18.28515625" style="126" customWidth="1"/>
    <col min="5125" max="5125" width="18" style="126" customWidth="1"/>
    <col min="5126" max="5126" width="19.140625" style="126" customWidth="1"/>
    <col min="5127" max="5127" width="21.85546875" style="126" customWidth="1"/>
    <col min="5128" max="5128" width="20.5703125" style="126" customWidth="1"/>
    <col min="5129" max="5129" width="19.140625" style="126" customWidth="1"/>
    <col min="5130" max="5130" width="20.85546875" style="126" customWidth="1"/>
    <col min="5131" max="5131" width="21" style="126" customWidth="1"/>
    <col min="5132" max="5132" width="19.85546875" style="126" customWidth="1"/>
    <col min="5133" max="5133" width="19.5703125" style="126" customWidth="1"/>
    <col min="5134" max="5134" width="18.7109375" style="126" customWidth="1"/>
    <col min="5135" max="5135" width="14.7109375" style="126" customWidth="1"/>
    <col min="5136" max="5136" width="13.42578125" style="126" customWidth="1"/>
    <col min="5137" max="5137" width="11.5703125" style="126" customWidth="1"/>
    <col min="5138" max="5138" width="16.140625" style="126" customWidth="1"/>
    <col min="5139" max="5139" width="8.140625" style="126" customWidth="1"/>
    <col min="5140" max="5140" width="22.42578125" style="126" customWidth="1"/>
    <col min="5141" max="5141" width="17.28515625" style="126" customWidth="1"/>
    <col min="5142" max="5142" width="25.42578125" style="126" customWidth="1"/>
    <col min="5143" max="5143" width="27" style="126" customWidth="1"/>
    <col min="5144" max="5144" width="7.85546875" style="126" bestFit="1" customWidth="1"/>
    <col min="5145" max="5145" width="7.5703125" style="126" customWidth="1"/>
    <col min="5146" max="5146" width="9.28515625" style="126" customWidth="1"/>
    <col min="5147" max="5147" width="13.85546875" style="126" customWidth="1"/>
    <col min="5148" max="5376" width="9.140625" style="126"/>
    <col min="5377" max="5377" width="10.140625" style="126" customWidth="1"/>
    <col min="5378" max="5378" width="25.140625" style="126" customWidth="1"/>
    <col min="5379" max="5379" width="13.7109375" style="126" customWidth="1"/>
    <col min="5380" max="5380" width="18.28515625" style="126" customWidth="1"/>
    <col min="5381" max="5381" width="18" style="126" customWidth="1"/>
    <col min="5382" max="5382" width="19.140625" style="126" customWidth="1"/>
    <col min="5383" max="5383" width="21.85546875" style="126" customWidth="1"/>
    <col min="5384" max="5384" width="20.5703125" style="126" customWidth="1"/>
    <col min="5385" max="5385" width="19.140625" style="126" customWidth="1"/>
    <col min="5386" max="5386" width="20.85546875" style="126" customWidth="1"/>
    <col min="5387" max="5387" width="21" style="126" customWidth="1"/>
    <col min="5388" max="5388" width="19.85546875" style="126" customWidth="1"/>
    <col min="5389" max="5389" width="19.5703125" style="126" customWidth="1"/>
    <col min="5390" max="5390" width="18.7109375" style="126" customWidth="1"/>
    <col min="5391" max="5391" width="14.7109375" style="126" customWidth="1"/>
    <col min="5392" max="5392" width="13.42578125" style="126" customWidth="1"/>
    <col min="5393" max="5393" width="11.5703125" style="126" customWidth="1"/>
    <col min="5394" max="5394" width="16.140625" style="126" customWidth="1"/>
    <col min="5395" max="5395" width="8.140625" style="126" customWidth="1"/>
    <col min="5396" max="5396" width="22.42578125" style="126" customWidth="1"/>
    <col min="5397" max="5397" width="17.28515625" style="126" customWidth="1"/>
    <col min="5398" max="5398" width="25.42578125" style="126" customWidth="1"/>
    <col min="5399" max="5399" width="27" style="126" customWidth="1"/>
    <col min="5400" max="5400" width="7.85546875" style="126" bestFit="1" customWidth="1"/>
    <col min="5401" max="5401" width="7.5703125" style="126" customWidth="1"/>
    <col min="5402" max="5402" width="9.28515625" style="126" customWidth="1"/>
    <col min="5403" max="5403" width="13.85546875" style="126" customWidth="1"/>
    <col min="5404" max="5632" width="9.140625" style="126"/>
    <col min="5633" max="5633" width="10.140625" style="126" customWidth="1"/>
    <col min="5634" max="5634" width="25.140625" style="126" customWidth="1"/>
    <col min="5635" max="5635" width="13.7109375" style="126" customWidth="1"/>
    <col min="5636" max="5636" width="18.28515625" style="126" customWidth="1"/>
    <col min="5637" max="5637" width="18" style="126" customWidth="1"/>
    <col min="5638" max="5638" width="19.140625" style="126" customWidth="1"/>
    <col min="5639" max="5639" width="21.85546875" style="126" customWidth="1"/>
    <col min="5640" max="5640" width="20.5703125" style="126" customWidth="1"/>
    <col min="5641" max="5641" width="19.140625" style="126" customWidth="1"/>
    <col min="5642" max="5642" width="20.85546875" style="126" customWidth="1"/>
    <col min="5643" max="5643" width="21" style="126" customWidth="1"/>
    <col min="5644" max="5644" width="19.85546875" style="126" customWidth="1"/>
    <col min="5645" max="5645" width="19.5703125" style="126" customWidth="1"/>
    <col min="5646" max="5646" width="18.7109375" style="126" customWidth="1"/>
    <col min="5647" max="5647" width="14.7109375" style="126" customWidth="1"/>
    <col min="5648" max="5648" width="13.42578125" style="126" customWidth="1"/>
    <col min="5649" max="5649" width="11.5703125" style="126" customWidth="1"/>
    <col min="5650" max="5650" width="16.140625" style="126" customWidth="1"/>
    <col min="5651" max="5651" width="8.140625" style="126" customWidth="1"/>
    <col min="5652" max="5652" width="22.42578125" style="126" customWidth="1"/>
    <col min="5653" max="5653" width="17.28515625" style="126" customWidth="1"/>
    <col min="5654" max="5654" width="25.42578125" style="126" customWidth="1"/>
    <col min="5655" max="5655" width="27" style="126" customWidth="1"/>
    <col min="5656" max="5656" width="7.85546875" style="126" bestFit="1" customWidth="1"/>
    <col min="5657" max="5657" width="7.5703125" style="126" customWidth="1"/>
    <col min="5658" max="5658" width="9.28515625" style="126" customWidth="1"/>
    <col min="5659" max="5659" width="13.85546875" style="126" customWidth="1"/>
    <col min="5660" max="5888" width="9.140625" style="126"/>
    <col min="5889" max="5889" width="10.140625" style="126" customWidth="1"/>
    <col min="5890" max="5890" width="25.140625" style="126" customWidth="1"/>
    <col min="5891" max="5891" width="13.7109375" style="126" customWidth="1"/>
    <col min="5892" max="5892" width="18.28515625" style="126" customWidth="1"/>
    <col min="5893" max="5893" width="18" style="126" customWidth="1"/>
    <col min="5894" max="5894" width="19.140625" style="126" customWidth="1"/>
    <col min="5895" max="5895" width="21.85546875" style="126" customWidth="1"/>
    <col min="5896" max="5896" width="20.5703125" style="126" customWidth="1"/>
    <col min="5897" max="5897" width="19.140625" style="126" customWidth="1"/>
    <col min="5898" max="5898" width="20.85546875" style="126" customWidth="1"/>
    <col min="5899" max="5899" width="21" style="126" customWidth="1"/>
    <col min="5900" max="5900" width="19.85546875" style="126" customWidth="1"/>
    <col min="5901" max="5901" width="19.5703125" style="126" customWidth="1"/>
    <col min="5902" max="5902" width="18.7109375" style="126" customWidth="1"/>
    <col min="5903" max="5903" width="14.7109375" style="126" customWidth="1"/>
    <col min="5904" max="5904" width="13.42578125" style="126" customWidth="1"/>
    <col min="5905" max="5905" width="11.5703125" style="126" customWidth="1"/>
    <col min="5906" max="5906" width="16.140625" style="126" customWidth="1"/>
    <col min="5907" max="5907" width="8.140625" style="126" customWidth="1"/>
    <col min="5908" max="5908" width="22.42578125" style="126" customWidth="1"/>
    <col min="5909" max="5909" width="17.28515625" style="126" customWidth="1"/>
    <col min="5910" max="5910" width="25.42578125" style="126" customWidth="1"/>
    <col min="5911" max="5911" width="27" style="126" customWidth="1"/>
    <col min="5912" max="5912" width="7.85546875" style="126" bestFit="1" customWidth="1"/>
    <col min="5913" max="5913" width="7.5703125" style="126" customWidth="1"/>
    <col min="5914" max="5914" width="9.28515625" style="126" customWidth="1"/>
    <col min="5915" max="5915" width="13.85546875" style="126" customWidth="1"/>
    <col min="5916" max="6144" width="9.140625" style="126"/>
    <col min="6145" max="6145" width="10.140625" style="126" customWidth="1"/>
    <col min="6146" max="6146" width="25.140625" style="126" customWidth="1"/>
    <col min="6147" max="6147" width="13.7109375" style="126" customWidth="1"/>
    <col min="6148" max="6148" width="18.28515625" style="126" customWidth="1"/>
    <col min="6149" max="6149" width="18" style="126" customWidth="1"/>
    <col min="6150" max="6150" width="19.140625" style="126" customWidth="1"/>
    <col min="6151" max="6151" width="21.85546875" style="126" customWidth="1"/>
    <col min="6152" max="6152" width="20.5703125" style="126" customWidth="1"/>
    <col min="6153" max="6153" width="19.140625" style="126" customWidth="1"/>
    <col min="6154" max="6154" width="20.85546875" style="126" customWidth="1"/>
    <col min="6155" max="6155" width="21" style="126" customWidth="1"/>
    <col min="6156" max="6156" width="19.85546875" style="126" customWidth="1"/>
    <col min="6157" max="6157" width="19.5703125" style="126" customWidth="1"/>
    <col min="6158" max="6158" width="18.7109375" style="126" customWidth="1"/>
    <col min="6159" max="6159" width="14.7109375" style="126" customWidth="1"/>
    <col min="6160" max="6160" width="13.42578125" style="126" customWidth="1"/>
    <col min="6161" max="6161" width="11.5703125" style="126" customWidth="1"/>
    <col min="6162" max="6162" width="16.140625" style="126" customWidth="1"/>
    <col min="6163" max="6163" width="8.140625" style="126" customWidth="1"/>
    <col min="6164" max="6164" width="22.42578125" style="126" customWidth="1"/>
    <col min="6165" max="6165" width="17.28515625" style="126" customWidth="1"/>
    <col min="6166" max="6166" width="25.42578125" style="126" customWidth="1"/>
    <col min="6167" max="6167" width="27" style="126" customWidth="1"/>
    <col min="6168" max="6168" width="7.85546875" style="126" bestFit="1" customWidth="1"/>
    <col min="6169" max="6169" width="7.5703125" style="126" customWidth="1"/>
    <col min="6170" max="6170" width="9.28515625" style="126" customWidth="1"/>
    <col min="6171" max="6171" width="13.85546875" style="126" customWidth="1"/>
    <col min="6172" max="6400" width="9.140625" style="126"/>
    <col min="6401" max="6401" width="10.140625" style="126" customWidth="1"/>
    <col min="6402" max="6402" width="25.140625" style="126" customWidth="1"/>
    <col min="6403" max="6403" width="13.7109375" style="126" customWidth="1"/>
    <col min="6404" max="6404" width="18.28515625" style="126" customWidth="1"/>
    <col min="6405" max="6405" width="18" style="126" customWidth="1"/>
    <col min="6406" max="6406" width="19.140625" style="126" customWidth="1"/>
    <col min="6407" max="6407" width="21.85546875" style="126" customWidth="1"/>
    <col min="6408" max="6408" width="20.5703125" style="126" customWidth="1"/>
    <col min="6409" max="6409" width="19.140625" style="126" customWidth="1"/>
    <col min="6410" max="6410" width="20.85546875" style="126" customWidth="1"/>
    <col min="6411" max="6411" width="21" style="126" customWidth="1"/>
    <col min="6412" max="6412" width="19.85546875" style="126" customWidth="1"/>
    <col min="6413" max="6413" width="19.5703125" style="126" customWidth="1"/>
    <col min="6414" max="6414" width="18.7109375" style="126" customWidth="1"/>
    <col min="6415" max="6415" width="14.7109375" style="126" customWidth="1"/>
    <col min="6416" max="6416" width="13.42578125" style="126" customWidth="1"/>
    <col min="6417" max="6417" width="11.5703125" style="126" customWidth="1"/>
    <col min="6418" max="6418" width="16.140625" style="126" customWidth="1"/>
    <col min="6419" max="6419" width="8.140625" style="126" customWidth="1"/>
    <col min="6420" max="6420" width="22.42578125" style="126" customWidth="1"/>
    <col min="6421" max="6421" width="17.28515625" style="126" customWidth="1"/>
    <col min="6422" max="6422" width="25.42578125" style="126" customWidth="1"/>
    <col min="6423" max="6423" width="27" style="126" customWidth="1"/>
    <col min="6424" max="6424" width="7.85546875" style="126" bestFit="1" customWidth="1"/>
    <col min="6425" max="6425" width="7.5703125" style="126" customWidth="1"/>
    <col min="6426" max="6426" width="9.28515625" style="126" customWidth="1"/>
    <col min="6427" max="6427" width="13.85546875" style="126" customWidth="1"/>
    <col min="6428" max="6656" width="9.140625" style="126"/>
    <col min="6657" max="6657" width="10.140625" style="126" customWidth="1"/>
    <col min="6658" max="6658" width="25.140625" style="126" customWidth="1"/>
    <col min="6659" max="6659" width="13.7109375" style="126" customWidth="1"/>
    <col min="6660" max="6660" width="18.28515625" style="126" customWidth="1"/>
    <col min="6661" max="6661" width="18" style="126" customWidth="1"/>
    <col min="6662" max="6662" width="19.140625" style="126" customWidth="1"/>
    <col min="6663" max="6663" width="21.85546875" style="126" customWidth="1"/>
    <col min="6664" max="6664" width="20.5703125" style="126" customWidth="1"/>
    <col min="6665" max="6665" width="19.140625" style="126" customWidth="1"/>
    <col min="6666" max="6666" width="20.85546875" style="126" customWidth="1"/>
    <col min="6667" max="6667" width="21" style="126" customWidth="1"/>
    <col min="6668" max="6668" width="19.85546875" style="126" customWidth="1"/>
    <col min="6669" max="6669" width="19.5703125" style="126" customWidth="1"/>
    <col min="6670" max="6670" width="18.7109375" style="126" customWidth="1"/>
    <col min="6671" max="6671" width="14.7109375" style="126" customWidth="1"/>
    <col min="6672" max="6672" width="13.42578125" style="126" customWidth="1"/>
    <col min="6673" max="6673" width="11.5703125" style="126" customWidth="1"/>
    <col min="6674" max="6674" width="16.140625" style="126" customWidth="1"/>
    <col min="6675" max="6675" width="8.140625" style="126" customWidth="1"/>
    <col min="6676" max="6676" width="22.42578125" style="126" customWidth="1"/>
    <col min="6677" max="6677" width="17.28515625" style="126" customWidth="1"/>
    <col min="6678" max="6678" width="25.42578125" style="126" customWidth="1"/>
    <col min="6679" max="6679" width="27" style="126" customWidth="1"/>
    <col min="6680" max="6680" width="7.85546875" style="126" bestFit="1" customWidth="1"/>
    <col min="6681" max="6681" width="7.5703125" style="126" customWidth="1"/>
    <col min="6682" max="6682" width="9.28515625" style="126" customWidth="1"/>
    <col min="6683" max="6683" width="13.85546875" style="126" customWidth="1"/>
    <col min="6684" max="6912" width="9.140625" style="126"/>
    <col min="6913" max="6913" width="10.140625" style="126" customWidth="1"/>
    <col min="6914" max="6914" width="25.140625" style="126" customWidth="1"/>
    <col min="6915" max="6915" width="13.7109375" style="126" customWidth="1"/>
    <col min="6916" max="6916" width="18.28515625" style="126" customWidth="1"/>
    <col min="6917" max="6917" width="18" style="126" customWidth="1"/>
    <col min="6918" max="6918" width="19.140625" style="126" customWidth="1"/>
    <col min="6919" max="6919" width="21.85546875" style="126" customWidth="1"/>
    <col min="6920" max="6920" width="20.5703125" style="126" customWidth="1"/>
    <col min="6921" max="6921" width="19.140625" style="126" customWidth="1"/>
    <col min="6922" max="6922" width="20.85546875" style="126" customWidth="1"/>
    <col min="6923" max="6923" width="21" style="126" customWidth="1"/>
    <col min="6924" max="6924" width="19.85546875" style="126" customWidth="1"/>
    <col min="6925" max="6925" width="19.5703125" style="126" customWidth="1"/>
    <col min="6926" max="6926" width="18.7109375" style="126" customWidth="1"/>
    <col min="6927" max="6927" width="14.7109375" style="126" customWidth="1"/>
    <col min="6928" max="6928" width="13.42578125" style="126" customWidth="1"/>
    <col min="6929" max="6929" width="11.5703125" style="126" customWidth="1"/>
    <col min="6930" max="6930" width="16.140625" style="126" customWidth="1"/>
    <col min="6931" max="6931" width="8.140625" style="126" customWidth="1"/>
    <col min="6932" max="6932" width="22.42578125" style="126" customWidth="1"/>
    <col min="6933" max="6933" width="17.28515625" style="126" customWidth="1"/>
    <col min="6934" max="6934" width="25.42578125" style="126" customWidth="1"/>
    <col min="6935" max="6935" width="27" style="126" customWidth="1"/>
    <col min="6936" max="6936" width="7.85546875" style="126" bestFit="1" customWidth="1"/>
    <col min="6937" max="6937" width="7.5703125" style="126" customWidth="1"/>
    <col min="6938" max="6938" width="9.28515625" style="126" customWidth="1"/>
    <col min="6939" max="6939" width="13.85546875" style="126" customWidth="1"/>
    <col min="6940" max="7168" width="9.140625" style="126"/>
    <col min="7169" max="7169" width="10.140625" style="126" customWidth="1"/>
    <col min="7170" max="7170" width="25.140625" style="126" customWidth="1"/>
    <col min="7171" max="7171" width="13.7109375" style="126" customWidth="1"/>
    <col min="7172" max="7172" width="18.28515625" style="126" customWidth="1"/>
    <col min="7173" max="7173" width="18" style="126" customWidth="1"/>
    <col min="7174" max="7174" width="19.140625" style="126" customWidth="1"/>
    <col min="7175" max="7175" width="21.85546875" style="126" customWidth="1"/>
    <col min="7176" max="7176" width="20.5703125" style="126" customWidth="1"/>
    <col min="7177" max="7177" width="19.140625" style="126" customWidth="1"/>
    <col min="7178" max="7178" width="20.85546875" style="126" customWidth="1"/>
    <col min="7179" max="7179" width="21" style="126" customWidth="1"/>
    <col min="7180" max="7180" width="19.85546875" style="126" customWidth="1"/>
    <col min="7181" max="7181" width="19.5703125" style="126" customWidth="1"/>
    <col min="7182" max="7182" width="18.7109375" style="126" customWidth="1"/>
    <col min="7183" max="7183" width="14.7109375" style="126" customWidth="1"/>
    <col min="7184" max="7184" width="13.42578125" style="126" customWidth="1"/>
    <col min="7185" max="7185" width="11.5703125" style="126" customWidth="1"/>
    <col min="7186" max="7186" width="16.140625" style="126" customWidth="1"/>
    <col min="7187" max="7187" width="8.140625" style="126" customWidth="1"/>
    <col min="7188" max="7188" width="22.42578125" style="126" customWidth="1"/>
    <col min="7189" max="7189" width="17.28515625" style="126" customWidth="1"/>
    <col min="7190" max="7190" width="25.42578125" style="126" customWidth="1"/>
    <col min="7191" max="7191" width="27" style="126" customWidth="1"/>
    <col min="7192" max="7192" width="7.85546875" style="126" bestFit="1" customWidth="1"/>
    <col min="7193" max="7193" width="7.5703125" style="126" customWidth="1"/>
    <col min="7194" max="7194" width="9.28515625" style="126" customWidth="1"/>
    <col min="7195" max="7195" width="13.85546875" style="126" customWidth="1"/>
    <col min="7196" max="7424" width="9.140625" style="126"/>
    <col min="7425" max="7425" width="10.140625" style="126" customWidth="1"/>
    <col min="7426" max="7426" width="25.140625" style="126" customWidth="1"/>
    <col min="7427" max="7427" width="13.7109375" style="126" customWidth="1"/>
    <col min="7428" max="7428" width="18.28515625" style="126" customWidth="1"/>
    <col min="7429" max="7429" width="18" style="126" customWidth="1"/>
    <col min="7430" max="7430" width="19.140625" style="126" customWidth="1"/>
    <col min="7431" max="7431" width="21.85546875" style="126" customWidth="1"/>
    <col min="7432" max="7432" width="20.5703125" style="126" customWidth="1"/>
    <col min="7433" max="7433" width="19.140625" style="126" customWidth="1"/>
    <col min="7434" max="7434" width="20.85546875" style="126" customWidth="1"/>
    <col min="7435" max="7435" width="21" style="126" customWidth="1"/>
    <col min="7436" max="7436" width="19.85546875" style="126" customWidth="1"/>
    <col min="7437" max="7437" width="19.5703125" style="126" customWidth="1"/>
    <col min="7438" max="7438" width="18.7109375" style="126" customWidth="1"/>
    <col min="7439" max="7439" width="14.7109375" style="126" customWidth="1"/>
    <col min="7440" max="7440" width="13.42578125" style="126" customWidth="1"/>
    <col min="7441" max="7441" width="11.5703125" style="126" customWidth="1"/>
    <col min="7442" max="7442" width="16.140625" style="126" customWidth="1"/>
    <col min="7443" max="7443" width="8.140625" style="126" customWidth="1"/>
    <col min="7444" max="7444" width="22.42578125" style="126" customWidth="1"/>
    <col min="7445" max="7445" width="17.28515625" style="126" customWidth="1"/>
    <col min="7446" max="7446" width="25.42578125" style="126" customWidth="1"/>
    <col min="7447" max="7447" width="27" style="126" customWidth="1"/>
    <col min="7448" max="7448" width="7.85546875" style="126" bestFit="1" customWidth="1"/>
    <col min="7449" max="7449" width="7.5703125" style="126" customWidth="1"/>
    <col min="7450" max="7450" width="9.28515625" style="126" customWidth="1"/>
    <col min="7451" max="7451" width="13.85546875" style="126" customWidth="1"/>
    <col min="7452" max="7680" width="9.140625" style="126"/>
    <col min="7681" max="7681" width="10.140625" style="126" customWidth="1"/>
    <col min="7682" max="7682" width="25.140625" style="126" customWidth="1"/>
    <col min="7683" max="7683" width="13.7109375" style="126" customWidth="1"/>
    <col min="7684" max="7684" width="18.28515625" style="126" customWidth="1"/>
    <col min="7685" max="7685" width="18" style="126" customWidth="1"/>
    <col min="7686" max="7686" width="19.140625" style="126" customWidth="1"/>
    <col min="7687" max="7687" width="21.85546875" style="126" customWidth="1"/>
    <col min="7688" max="7688" width="20.5703125" style="126" customWidth="1"/>
    <col min="7689" max="7689" width="19.140625" style="126" customWidth="1"/>
    <col min="7690" max="7690" width="20.85546875" style="126" customWidth="1"/>
    <col min="7691" max="7691" width="21" style="126" customWidth="1"/>
    <col min="7692" max="7692" width="19.85546875" style="126" customWidth="1"/>
    <col min="7693" max="7693" width="19.5703125" style="126" customWidth="1"/>
    <col min="7694" max="7694" width="18.7109375" style="126" customWidth="1"/>
    <col min="7695" max="7695" width="14.7109375" style="126" customWidth="1"/>
    <col min="7696" max="7696" width="13.42578125" style="126" customWidth="1"/>
    <col min="7697" max="7697" width="11.5703125" style="126" customWidth="1"/>
    <col min="7698" max="7698" width="16.140625" style="126" customWidth="1"/>
    <col min="7699" max="7699" width="8.140625" style="126" customWidth="1"/>
    <col min="7700" max="7700" width="22.42578125" style="126" customWidth="1"/>
    <col min="7701" max="7701" width="17.28515625" style="126" customWidth="1"/>
    <col min="7702" max="7702" width="25.42578125" style="126" customWidth="1"/>
    <col min="7703" max="7703" width="27" style="126" customWidth="1"/>
    <col min="7704" max="7704" width="7.85546875" style="126" bestFit="1" customWidth="1"/>
    <col min="7705" max="7705" width="7.5703125" style="126" customWidth="1"/>
    <col min="7706" max="7706" width="9.28515625" style="126" customWidth="1"/>
    <col min="7707" max="7707" width="13.85546875" style="126" customWidth="1"/>
    <col min="7708" max="7936" width="9.140625" style="126"/>
    <col min="7937" max="7937" width="10.140625" style="126" customWidth="1"/>
    <col min="7938" max="7938" width="25.140625" style="126" customWidth="1"/>
    <col min="7939" max="7939" width="13.7109375" style="126" customWidth="1"/>
    <col min="7940" max="7940" width="18.28515625" style="126" customWidth="1"/>
    <col min="7941" max="7941" width="18" style="126" customWidth="1"/>
    <col min="7942" max="7942" width="19.140625" style="126" customWidth="1"/>
    <col min="7943" max="7943" width="21.85546875" style="126" customWidth="1"/>
    <col min="7944" max="7944" width="20.5703125" style="126" customWidth="1"/>
    <col min="7945" max="7945" width="19.140625" style="126" customWidth="1"/>
    <col min="7946" max="7946" width="20.85546875" style="126" customWidth="1"/>
    <col min="7947" max="7947" width="21" style="126" customWidth="1"/>
    <col min="7948" max="7948" width="19.85546875" style="126" customWidth="1"/>
    <col min="7949" max="7949" width="19.5703125" style="126" customWidth="1"/>
    <col min="7950" max="7950" width="18.7109375" style="126" customWidth="1"/>
    <col min="7951" max="7951" width="14.7109375" style="126" customWidth="1"/>
    <col min="7952" max="7952" width="13.42578125" style="126" customWidth="1"/>
    <col min="7953" max="7953" width="11.5703125" style="126" customWidth="1"/>
    <col min="7954" max="7954" width="16.140625" style="126" customWidth="1"/>
    <col min="7955" max="7955" width="8.140625" style="126" customWidth="1"/>
    <col min="7956" max="7956" width="22.42578125" style="126" customWidth="1"/>
    <col min="7957" max="7957" width="17.28515625" style="126" customWidth="1"/>
    <col min="7958" max="7958" width="25.42578125" style="126" customWidth="1"/>
    <col min="7959" max="7959" width="27" style="126" customWidth="1"/>
    <col min="7960" max="7960" width="7.85546875" style="126" bestFit="1" customWidth="1"/>
    <col min="7961" max="7961" width="7.5703125" style="126" customWidth="1"/>
    <col min="7962" max="7962" width="9.28515625" style="126" customWidth="1"/>
    <col min="7963" max="7963" width="13.85546875" style="126" customWidth="1"/>
    <col min="7964" max="8192" width="9.140625" style="126"/>
    <col min="8193" max="8193" width="10.140625" style="126" customWidth="1"/>
    <col min="8194" max="8194" width="25.140625" style="126" customWidth="1"/>
    <col min="8195" max="8195" width="13.7109375" style="126" customWidth="1"/>
    <col min="8196" max="8196" width="18.28515625" style="126" customWidth="1"/>
    <col min="8197" max="8197" width="18" style="126" customWidth="1"/>
    <col min="8198" max="8198" width="19.140625" style="126" customWidth="1"/>
    <col min="8199" max="8199" width="21.85546875" style="126" customWidth="1"/>
    <col min="8200" max="8200" width="20.5703125" style="126" customWidth="1"/>
    <col min="8201" max="8201" width="19.140625" style="126" customWidth="1"/>
    <col min="8202" max="8202" width="20.85546875" style="126" customWidth="1"/>
    <col min="8203" max="8203" width="21" style="126" customWidth="1"/>
    <col min="8204" max="8204" width="19.85546875" style="126" customWidth="1"/>
    <col min="8205" max="8205" width="19.5703125" style="126" customWidth="1"/>
    <col min="8206" max="8206" width="18.7109375" style="126" customWidth="1"/>
    <col min="8207" max="8207" width="14.7109375" style="126" customWidth="1"/>
    <col min="8208" max="8208" width="13.42578125" style="126" customWidth="1"/>
    <col min="8209" max="8209" width="11.5703125" style="126" customWidth="1"/>
    <col min="8210" max="8210" width="16.140625" style="126" customWidth="1"/>
    <col min="8211" max="8211" width="8.140625" style="126" customWidth="1"/>
    <col min="8212" max="8212" width="22.42578125" style="126" customWidth="1"/>
    <col min="8213" max="8213" width="17.28515625" style="126" customWidth="1"/>
    <col min="8214" max="8214" width="25.42578125" style="126" customWidth="1"/>
    <col min="8215" max="8215" width="27" style="126" customWidth="1"/>
    <col min="8216" max="8216" width="7.85546875" style="126" bestFit="1" customWidth="1"/>
    <col min="8217" max="8217" width="7.5703125" style="126" customWidth="1"/>
    <col min="8218" max="8218" width="9.28515625" style="126" customWidth="1"/>
    <col min="8219" max="8219" width="13.85546875" style="126" customWidth="1"/>
    <col min="8220" max="8448" width="9.140625" style="126"/>
    <col min="8449" max="8449" width="10.140625" style="126" customWidth="1"/>
    <col min="8450" max="8450" width="25.140625" style="126" customWidth="1"/>
    <col min="8451" max="8451" width="13.7109375" style="126" customWidth="1"/>
    <col min="8452" max="8452" width="18.28515625" style="126" customWidth="1"/>
    <col min="8453" max="8453" width="18" style="126" customWidth="1"/>
    <col min="8454" max="8454" width="19.140625" style="126" customWidth="1"/>
    <col min="8455" max="8455" width="21.85546875" style="126" customWidth="1"/>
    <col min="8456" max="8456" width="20.5703125" style="126" customWidth="1"/>
    <col min="8457" max="8457" width="19.140625" style="126" customWidth="1"/>
    <col min="8458" max="8458" width="20.85546875" style="126" customWidth="1"/>
    <col min="8459" max="8459" width="21" style="126" customWidth="1"/>
    <col min="8460" max="8460" width="19.85546875" style="126" customWidth="1"/>
    <col min="8461" max="8461" width="19.5703125" style="126" customWidth="1"/>
    <col min="8462" max="8462" width="18.7109375" style="126" customWidth="1"/>
    <col min="8463" max="8463" width="14.7109375" style="126" customWidth="1"/>
    <col min="8464" max="8464" width="13.42578125" style="126" customWidth="1"/>
    <col min="8465" max="8465" width="11.5703125" style="126" customWidth="1"/>
    <col min="8466" max="8466" width="16.140625" style="126" customWidth="1"/>
    <col min="8467" max="8467" width="8.140625" style="126" customWidth="1"/>
    <col min="8468" max="8468" width="22.42578125" style="126" customWidth="1"/>
    <col min="8469" max="8469" width="17.28515625" style="126" customWidth="1"/>
    <col min="8470" max="8470" width="25.42578125" style="126" customWidth="1"/>
    <col min="8471" max="8471" width="27" style="126" customWidth="1"/>
    <col min="8472" max="8472" width="7.85546875" style="126" bestFit="1" customWidth="1"/>
    <col min="8473" max="8473" width="7.5703125" style="126" customWidth="1"/>
    <col min="8474" max="8474" width="9.28515625" style="126" customWidth="1"/>
    <col min="8475" max="8475" width="13.85546875" style="126" customWidth="1"/>
    <col min="8476" max="8704" width="9.140625" style="126"/>
    <col min="8705" max="8705" width="10.140625" style="126" customWidth="1"/>
    <col min="8706" max="8706" width="25.140625" style="126" customWidth="1"/>
    <col min="8707" max="8707" width="13.7109375" style="126" customWidth="1"/>
    <col min="8708" max="8708" width="18.28515625" style="126" customWidth="1"/>
    <col min="8709" max="8709" width="18" style="126" customWidth="1"/>
    <col min="8710" max="8710" width="19.140625" style="126" customWidth="1"/>
    <col min="8711" max="8711" width="21.85546875" style="126" customWidth="1"/>
    <col min="8712" max="8712" width="20.5703125" style="126" customWidth="1"/>
    <col min="8713" max="8713" width="19.140625" style="126" customWidth="1"/>
    <col min="8714" max="8714" width="20.85546875" style="126" customWidth="1"/>
    <col min="8715" max="8715" width="21" style="126" customWidth="1"/>
    <col min="8716" max="8716" width="19.85546875" style="126" customWidth="1"/>
    <col min="8717" max="8717" width="19.5703125" style="126" customWidth="1"/>
    <col min="8718" max="8718" width="18.7109375" style="126" customWidth="1"/>
    <col min="8719" max="8719" width="14.7109375" style="126" customWidth="1"/>
    <col min="8720" max="8720" width="13.42578125" style="126" customWidth="1"/>
    <col min="8721" max="8721" width="11.5703125" style="126" customWidth="1"/>
    <col min="8722" max="8722" width="16.140625" style="126" customWidth="1"/>
    <col min="8723" max="8723" width="8.140625" style="126" customWidth="1"/>
    <col min="8724" max="8724" width="22.42578125" style="126" customWidth="1"/>
    <col min="8725" max="8725" width="17.28515625" style="126" customWidth="1"/>
    <col min="8726" max="8726" width="25.42578125" style="126" customWidth="1"/>
    <col min="8727" max="8727" width="27" style="126" customWidth="1"/>
    <col min="8728" max="8728" width="7.85546875" style="126" bestFit="1" customWidth="1"/>
    <col min="8729" max="8729" width="7.5703125" style="126" customWidth="1"/>
    <col min="8730" max="8730" width="9.28515625" style="126" customWidth="1"/>
    <col min="8731" max="8731" width="13.85546875" style="126" customWidth="1"/>
    <col min="8732" max="8960" width="9.140625" style="126"/>
    <col min="8961" max="8961" width="10.140625" style="126" customWidth="1"/>
    <col min="8962" max="8962" width="25.140625" style="126" customWidth="1"/>
    <col min="8963" max="8963" width="13.7109375" style="126" customWidth="1"/>
    <col min="8964" max="8964" width="18.28515625" style="126" customWidth="1"/>
    <col min="8965" max="8965" width="18" style="126" customWidth="1"/>
    <col min="8966" max="8966" width="19.140625" style="126" customWidth="1"/>
    <col min="8967" max="8967" width="21.85546875" style="126" customWidth="1"/>
    <col min="8968" max="8968" width="20.5703125" style="126" customWidth="1"/>
    <col min="8969" max="8969" width="19.140625" style="126" customWidth="1"/>
    <col min="8970" max="8970" width="20.85546875" style="126" customWidth="1"/>
    <col min="8971" max="8971" width="21" style="126" customWidth="1"/>
    <col min="8972" max="8972" width="19.85546875" style="126" customWidth="1"/>
    <col min="8973" max="8973" width="19.5703125" style="126" customWidth="1"/>
    <col min="8974" max="8974" width="18.7109375" style="126" customWidth="1"/>
    <col min="8975" max="8975" width="14.7109375" style="126" customWidth="1"/>
    <col min="8976" max="8976" width="13.42578125" style="126" customWidth="1"/>
    <col min="8977" max="8977" width="11.5703125" style="126" customWidth="1"/>
    <col min="8978" max="8978" width="16.140625" style="126" customWidth="1"/>
    <col min="8979" max="8979" width="8.140625" style="126" customWidth="1"/>
    <col min="8980" max="8980" width="22.42578125" style="126" customWidth="1"/>
    <col min="8981" max="8981" width="17.28515625" style="126" customWidth="1"/>
    <col min="8982" max="8982" width="25.42578125" style="126" customWidth="1"/>
    <col min="8983" max="8983" width="27" style="126" customWidth="1"/>
    <col min="8984" max="8984" width="7.85546875" style="126" bestFit="1" customWidth="1"/>
    <col min="8985" max="8985" width="7.5703125" style="126" customWidth="1"/>
    <col min="8986" max="8986" width="9.28515625" style="126" customWidth="1"/>
    <col min="8987" max="8987" width="13.85546875" style="126" customWidth="1"/>
    <col min="8988" max="9216" width="9.140625" style="126"/>
    <col min="9217" max="9217" width="10.140625" style="126" customWidth="1"/>
    <col min="9218" max="9218" width="25.140625" style="126" customWidth="1"/>
    <col min="9219" max="9219" width="13.7109375" style="126" customWidth="1"/>
    <col min="9220" max="9220" width="18.28515625" style="126" customWidth="1"/>
    <col min="9221" max="9221" width="18" style="126" customWidth="1"/>
    <col min="9222" max="9222" width="19.140625" style="126" customWidth="1"/>
    <col min="9223" max="9223" width="21.85546875" style="126" customWidth="1"/>
    <col min="9224" max="9224" width="20.5703125" style="126" customWidth="1"/>
    <col min="9225" max="9225" width="19.140625" style="126" customWidth="1"/>
    <col min="9226" max="9226" width="20.85546875" style="126" customWidth="1"/>
    <col min="9227" max="9227" width="21" style="126" customWidth="1"/>
    <col min="9228" max="9228" width="19.85546875" style="126" customWidth="1"/>
    <col min="9229" max="9229" width="19.5703125" style="126" customWidth="1"/>
    <col min="9230" max="9230" width="18.7109375" style="126" customWidth="1"/>
    <col min="9231" max="9231" width="14.7109375" style="126" customWidth="1"/>
    <col min="9232" max="9232" width="13.42578125" style="126" customWidth="1"/>
    <col min="9233" max="9233" width="11.5703125" style="126" customWidth="1"/>
    <col min="9234" max="9234" width="16.140625" style="126" customWidth="1"/>
    <col min="9235" max="9235" width="8.140625" style="126" customWidth="1"/>
    <col min="9236" max="9236" width="22.42578125" style="126" customWidth="1"/>
    <col min="9237" max="9237" width="17.28515625" style="126" customWidth="1"/>
    <col min="9238" max="9238" width="25.42578125" style="126" customWidth="1"/>
    <col min="9239" max="9239" width="27" style="126" customWidth="1"/>
    <col min="9240" max="9240" width="7.85546875" style="126" bestFit="1" customWidth="1"/>
    <col min="9241" max="9241" width="7.5703125" style="126" customWidth="1"/>
    <col min="9242" max="9242" width="9.28515625" style="126" customWidth="1"/>
    <col min="9243" max="9243" width="13.85546875" style="126" customWidth="1"/>
    <col min="9244" max="9472" width="9.140625" style="126"/>
    <col min="9473" max="9473" width="10.140625" style="126" customWidth="1"/>
    <col min="9474" max="9474" width="25.140625" style="126" customWidth="1"/>
    <col min="9475" max="9475" width="13.7109375" style="126" customWidth="1"/>
    <col min="9476" max="9476" width="18.28515625" style="126" customWidth="1"/>
    <col min="9477" max="9477" width="18" style="126" customWidth="1"/>
    <col min="9478" max="9478" width="19.140625" style="126" customWidth="1"/>
    <col min="9479" max="9479" width="21.85546875" style="126" customWidth="1"/>
    <col min="9480" max="9480" width="20.5703125" style="126" customWidth="1"/>
    <col min="9481" max="9481" width="19.140625" style="126" customWidth="1"/>
    <col min="9482" max="9482" width="20.85546875" style="126" customWidth="1"/>
    <col min="9483" max="9483" width="21" style="126" customWidth="1"/>
    <col min="9484" max="9484" width="19.85546875" style="126" customWidth="1"/>
    <col min="9485" max="9485" width="19.5703125" style="126" customWidth="1"/>
    <col min="9486" max="9486" width="18.7109375" style="126" customWidth="1"/>
    <col min="9487" max="9487" width="14.7109375" style="126" customWidth="1"/>
    <col min="9488" max="9488" width="13.42578125" style="126" customWidth="1"/>
    <col min="9489" max="9489" width="11.5703125" style="126" customWidth="1"/>
    <col min="9490" max="9490" width="16.140625" style="126" customWidth="1"/>
    <col min="9491" max="9491" width="8.140625" style="126" customWidth="1"/>
    <col min="9492" max="9492" width="22.42578125" style="126" customWidth="1"/>
    <col min="9493" max="9493" width="17.28515625" style="126" customWidth="1"/>
    <col min="9494" max="9494" width="25.42578125" style="126" customWidth="1"/>
    <col min="9495" max="9495" width="27" style="126" customWidth="1"/>
    <col min="9496" max="9496" width="7.85546875" style="126" bestFit="1" customWidth="1"/>
    <col min="9497" max="9497" width="7.5703125" style="126" customWidth="1"/>
    <col min="9498" max="9498" width="9.28515625" style="126" customWidth="1"/>
    <col min="9499" max="9499" width="13.85546875" style="126" customWidth="1"/>
    <col min="9500" max="9728" width="9.140625" style="126"/>
    <col min="9729" max="9729" width="10.140625" style="126" customWidth="1"/>
    <col min="9730" max="9730" width="25.140625" style="126" customWidth="1"/>
    <col min="9731" max="9731" width="13.7109375" style="126" customWidth="1"/>
    <col min="9732" max="9732" width="18.28515625" style="126" customWidth="1"/>
    <col min="9733" max="9733" width="18" style="126" customWidth="1"/>
    <col min="9734" max="9734" width="19.140625" style="126" customWidth="1"/>
    <col min="9735" max="9735" width="21.85546875" style="126" customWidth="1"/>
    <col min="9736" max="9736" width="20.5703125" style="126" customWidth="1"/>
    <col min="9737" max="9737" width="19.140625" style="126" customWidth="1"/>
    <col min="9738" max="9738" width="20.85546875" style="126" customWidth="1"/>
    <col min="9739" max="9739" width="21" style="126" customWidth="1"/>
    <col min="9740" max="9740" width="19.85546875" style="126" customWidth="1"/>
    <col min="9741" max="9741" width="19.5703125" style="126" customWidth="1"/>
    <col min="9742" max="9742" width="18.7109375" style="126" customWidth="1"/>
    <col min="9743" max="9743" width="14.7109375" style="126" customWidth="1"/>
    <col min="9744" max="9744" width="13.42578125" style="126" customWidth="1"/>
    <col min="9745" max="9745" width="11.5703125" style="126" customWidth="1"/>
    <col min="9746" max="9746" width="16.140625" style="126" customWidth="1"/>
    <col min="9747" max="9747" width="8.140625" style="126" customWidth="1"/>
    <col min="9748" max="9748" width="22.42578125" style="126" customWidth="1"/>
    <col min="9749" max="9749" width="17.28515625" style="126" customWidth="1"/>
    <col min="9750" max="9750" width="25.42578125" style="126" customWidth="1"/>
    <col min="9751" max="9751" width="27" style="126" customWidth="1"/>
    <col min="9752" max="9752" width="7.85546875" style="126" bestFit="1" customWidth="1"/>
    <col min="9753" max="9753" width="7.5703125" style="126" customWidth="1"/>
    <col min="9754" max="9754" width="9.28515625" style="126" customWidth="1"/>
    <col min="9755" max="9755" width="13.85546875" style="126" customWidth="1"/>
    <col min="9756" max="9984" width="9.140625" style="126"/>
    <col min="9985" max="9985" width="10.140625" style="126" customWidth="1"/>
    <col min="9986" max="9986" width="25.140625" style="126" customWidth="1"/>
    <col min="9987" max="9987" width="13.7109375" style="126" customWidth="1"/>
    <col min="9988" max="9988" width="18.28515625" style="126" customWidth="1"/>
    <col min="9989" max="9989" width="18" style="126" customWidth="1"/>
    <col min="9990" max="9990" width="19.140625" style="126" customWidth="1"/>
    <col min="9991" max="9991" width="21.85546875" style="126" customWidth="1"/>
    <col min="9992" max="9992" width="20.5703125" style="126" customWidth="1"/>
    <col min="9993" max="9993" width="19.140625" style="126" customWidth="1"/>
    <col min="9994" max="9994" width="20.85546875" style="126" customWidth="1"/>
    <col min="9995" max="9995" width="21" style="126" customWidth="1"/>
    <col min="9996" max="9996" width="19.85546875" style="126" customWidth="1"/>
    <col min="9997" max="9997" width="19.5703125" style="126" customWidth="1"/>
    <col min="9998" max="9998" width="18.7109375" style="126" customWidth="1"/>
    <col min="9999" max="9999" width="14.7109375" style="126" customWidth="1"/>
    <col min="10000" max="10000" width="13.42578125" style="126" customWidth="1"/>
    <col min="10001" max="10001" width="11.5703125" style="126" customWidth="1"/>
    <col min="10002" max="10002" width="16.140625" style="126" customWidth="1"/>
    <col min="10003" max="10003" width="8.140625" style="126" customWidth="1"/>
    <col min="10004" max="10004" width="22.42578125" style="126" customWidth="1"/>
    <col min="10005" max="10005" width="17.28515625" style="126" customWidth="1"/>
    <col min="10006" max="10006" width="25.42578125" style="126" customWidth="1"/>
    <col min="10007" max="10007" width="27" style="126" customWidth="1"/>
    <col min="10008" max="10008" width="7.85546875" style="126" bestFit="1" customWidth="1"/>
    <col min="10009" max="10009" width="7.5703125" style="126" customWidth="1"/>
    <col min="10010" max="10010" width="9.28515625" style="126" customWidth="1"/>
    <col min="10011" max="10011" width="13.85546875" style="126" customWidth="1"/>
    <col min="10012" max="10240" width="9.140625" style="126"/>
    <col min="10241" max="10241" width="10.140625" style="126" customWidth="1"/>
    <col min="10242" max="10242" width="25.140625" style="126" customWidth="1"/>
    <col min="10243" max="10243" width="13.7109375" style="126" customWidth="1"/>
    <col min="10244" max="10244" width="18.28515625" style="126" customWidth="1"/>
    <col min="10245" max="10245" width="18" style="126" customWidth="1"/>
    <col min="10246" max="10246" width="19.140625" style="126" customWidth="1"/>
    <col min="10247" max="10247" width="21.85546875" style="126" customWidth="1"/>
    <col min="10248" max="10248" width="20.5703125" style="126" customWidth="1"/>
    <col min="10249" max="10249" width="19.140625" style="126" customWidth="1"/>
    <col min="10250" max="10250" width="20.85546875" style="126" customWidth="1"/>
    <col min="10251" max="10251" width="21" style="126" customWidth="1"/>
    <col min="10252" max="10252" width="19.85546875" style="126" customWidth="1"/>
    <col min="10253" max="10253" width="19.5703125" style="126" customWidth="1"/>
    <col min="10254" max="10254" width="18.7109375" style="126" customWidth="1"/>
    <col min="10255" max="10255" width="14.7109375" style="126" customWidth="1"/>
    <col min="10256" max="10256" width="13.42578125" style="126" customWidth="1"/>
    <col min="10257" max="10257" width="11.5703125" style="126" customWidth="1"/>
    <col min="10258" max="10258" width="16.140625" style="126" customWidth="1"/>
    <col min="10259" max="10259" width="8.140625" style="126" customWidth="1"/>
    <col min="10260" max="10260" width="22.42578125" style="126" customWidth="1"/>
    <col min="10261" max="10261" width="17.28515625" style="126" customWidth="1"/>
    <col min="10262" max="10262" width="25.42578125" style="126" customWidth="1"/>
    <col min="10263" max="10263" width="27" style="126" customWidth="1"/>
    <col min="10264" max="10264" width="7.85546875" style="126" bestFit="1" customWidth="1"/>
    <col min="10265" max="10265" width="7.5703125" style="126" customWidth="1"/>
    <col min="10266" max="10266" width="9.28515625" style="126" customWidth="1"/>
    <col min="10267" max="10267" width="13.85546875" style="126" customWidth="1"/>
    <col min="10268" max="10496" width="9.140625" style="126"/>
    <col min="10497" max="10497" width="10.140625" style="126" customWidth="1"/>
    <col min="10498" max="10498" width="25.140625" style="126" customWidth="1"/>
    <col min="10499" max="10499" width="13.7109375" style="126" customWidth="1"/>
    <col min="10500" max="10500" width="18.28515625" style="126" customWidth="1"/>
    <col min="10501" max="10501" width="18" style="126" customWidth="1"/>
    <col min="10502" max="10502" width="19.140625" style="126" customWidth="1"/>
    <col min="10503" max="10503" width="21.85546875" style="126" customWidth="1"/>
    <col min="10504" max="10504" width="20.5703125" style="126" customWidth="1"/>
    <col min="10505" max="10505" width="19.140625" style="126" customWidth="1"/>
    <col min="10506" max="10506" width="20.85546875" style="126" customWidth="1"/>
    <col min="10507" max="10507" width="21" style="126" customWidth="1"/>
    <col min="10508" max="10508" width="19.85546875" style="126" customWidth="1"/>
    <col min="10509" max="10509" width="19.5703125" style="126" customWidth="1"/>
    <col min="10510" max="10510" width="18.7109375" style="126" customWidth="1"/>
    <col min="10511" max="10511" width="14.7109375" style="126" customWidth="1"/>
    <col min="10512" max="10512" width="13.42578125" style="126" customWidth="1"/>
    <col min="10513" max="10513" width="11.5703125" style="126" customWidth="1"/>
    <col min="10514" max="10514" width="16.140625" style="126" customWidth="1"/>
    <col min="10515" max="10515" width="8.140625" style="126" customWidth="1"/>
    <col min="10516" max="10516" width="22.42578125" style="126" customWidth="1"/>
    <col min="10517" max="10517" width="17.28515625" style="126" customWidth="1"/>
    <col min="10518" max="10518" width="25.42578125" style="126" customWidth="1"/>
    <col min="10519" max="10519" width="27" style="126" customWidth="1"/>
    <col min="10520" max="10520" width="7.85546875" style="126" bestFit="1" customWidth="1"/>
    <col min="10521" max="10521" width="7.5703125" style="126" customWidth="1"/>
    <col min="10522" max="10522" width="9.28515625" style="126" customWidth="1"/>
    <col min="10523" max="10523" width="13.85546875" style="126" customWidth="1"/>
    <col min="10524" max="10752" width="9.140625" style="126"/>
    <col min="10753" max="10753" width="10.140625" style="126" customWidth="1"/>
    <col min="10754" max="10754" width="25.140625" style="126" customWidth="1"/>
    <col min="10755" max="10755" width="13.7109375" style="126" customWidth="1"/>
    <col min="10756" max="10756" width="18.28515625" style="126" customWidth="1"/>
    <col min="10757" max="10757" width="18" style="126" customWidth="1"/>
    <col min="10758" max="10758" width="19.140625" style="126" customWidth="1"/>
    <col min="10759" max="10759" width="21.85546875" style="126" customWidth="1"/>
    <col min="10760" max="10760" width="20.5703125" style="126" customWidth="1"/>
    <col min="10761" max="10761" width="19.140625" style="126" customWidth="1"/>
    <col min="10762" max="10762" width="20.85546875" style="126" customWidth="1"/>
    <col min="10763" max="10763" width="21" style="126" customWidth="1"/>
    <col min="10764" max="10764" width="19.85546875" style="126" customWidth="1"/>
    <col min="10765" max="10765" width="19.5703125" style="126" customWidth="1"/>
    <col min="10766" max="10766" width="18.7109375" style="126" customWidth="1"/>
    <col min="10767" max="10767" width="14.7109375" style="126" customWidth="1"/>
    <col min="10768" max="10768" width="13.42578125" style="126" customWidth="1"/>
    <col min="10769" max="10769" width="11.5703125" style="126" customWidth="1"/>
    <col min="10770" max="10770" width="16.140625" style="126" customWidth="1"/>
    <col min="10771" max="10771" width="8.140625" style="126" customWidth="1"/>
    <col min="10772" max="10772" width="22.42578125" style="126" customWidth="1"/>
    <col min="10773" max="10773" width="17.28515625" style="126" customWidth="1"/>
    <col min="10774" max="10774" width="25.42578125" style="126" customWidth="1"/>
    <col min="10775" max="10775" width="27" style="126" customWidth="1"/>
    <col min="10776" max="10776" width="7.85546875" style="126" bestFit="1" customWidth="1"/>
    <col min="10777" max="10777" width="7.5703125" style="126" customWidth="1"/>
    <col min="10778" max="10778" width="9.28515625" style="126" customWidth="1"/>
    <col min="10779" max="10779" width="13.85546875" style="126" customWidth="1"/>
    <col min="10780" max="11008" width="9.140625" style="126"/>
    <col min="11009" max="11009" width="10.140625" style="126" customWidth="1"/>
    <col min="11010" max="11010" width="25.140625" style="126" customWidth="1"/>
    <col min="11011" max="11011" width="13.7109375" style="126" customWidth="1"/>
    <col min="11012" max="11012" width="18.28515625" style="126" customWidth="1"/>
    <col min="11013" max="11013" width="18" style="126" customWidth="1"/>
    <col min="11014" max="11014" width="19.140625" style="126" customWidth="1"/>
    <col min="11015" max="11015" width="21.85546875" style="126" customWidth="1"/>
    <col min="11016" max="11016" width="20.5703125" style="126" customWidth="1"/>
    <col min="11017" max="11017" width="19.140625" style="126" customWidth="1"/>
    <col min="11018" max="11018" width="20.85546875" style="126" customWidth="1"/>
    <col min="11019" max="11019" width="21" style="126" customWidth="1"/>
    <col min="11020" max="11020" width="19.85546875" style="126" customWidth="1"/>
    <col min="11021" max="11021" width="19.5703125" style="126" customWidth="1"/>
    <col min="11022" max="11022" width="18.7109375" style="126" customWidth="1"/>
    <col min="11023" max="11023" width="14.7109375" style="126" customWidth="1"/>
    <col min="11024" max="11024" width="13.42578125" style="126" customWidth="1"/>
    <col min="11025" max="11025" width="11.5703125" style="126" customWidth="1"/>
    <col min="11026" max="11026" width="16.140625" style="126" customWidth="1"/>
    <col min="11027" max="11027" width="8.140625" style="126" customWidth="1"/>
    <col min="11028" max="11028" width="22.42578125" style="126" customWidth="1"/>
    <col min="11029" max="11029" width="17.28515625" style="126" customWidth="1"/>
    <col min="11030" max="11030" width="25.42578125" style="126" customWidth="1"/>
    <col min="11031" max="11031" width="27" style="126" customWidth="1"/>
    <col min="11032" max="11032" width="7.85546875" style="126" bestFit="1" customWidth="1"/>
    <col min="11033" max="11033" width="7.5703125" style="126" customWidth="1"/>
    <col min="11034" max="11034" width="9.28515625" style="126" customWidth="1"/>
    <col min="11035" max="11035" width="13.85546875" style="126" customWidth="1"/>
    <col min="11036" max="11264" width="9.140625" style="126"/>
    <col min="11265" max="11265" width="10.140625" style="126" customWidth="1"/>
    <col min="11266" max="11266" width="25.140625" style="126" customWidth="1"/>
    <col min="11267" max="11267" width="13.7109375" style="126" customWidth="1"/>
    <col min="11268" max="11268" width="18.28515625" style="126" customWidth="1"/>
    <col min="11269" max="11269" width="18" style="126" customWidth="1"/>
    <col min="11270" max="11270" width="19.140625" style="126" customWidth="1"/>
    <col min="11271" max="11271" width="21.85546875" style="126" customWidth="1"/>
    <col min="11272" max="11272" width="20.5703125" style="126" customWidth="1"/>
    <col min="11273" max="11273" width="19.140625" style="126" customWidth="1"/>
    <col min="11274" max="11274" width="20.85546875" style="126" customWidth="1"/>
    <col min="11275" max="11275" width="21" style="126" customWidth="1"/>
    <col min="11276" max="11276" width="19.85546875" style="126" customWidth="1"/>
    <col min="11277" max="11277" width="19.5703125" style="126" customWidth="1"/>
    <col min="11278" max="11278" width="18.7109375" style="126" customWidth="1"/>
    <col min="11279" max="11279" width="14.7109375" style="126" customWidth="1"/>
    <col min="11280" max="11280" width="13.42578125" style="126" customWidth="1"/>
    <col min="11281" max="11281" width="11.5703125" style="126" customWidth="1"/>
    <col min="11282" max="11282" width="16.140625" style="126" customWidth="1"/>
    <col min="11283" max="11283" width="8.140625" style="126" customWidth="1"/>
    <col min="11284" max="11284" width="22.42578125" style="126" customWidth="1"/>
    <col min="11285" max="11285" width="17.28515625" style="126" customWidth="1"/>
    <col min="11286" max="11286" width="25.42578125" style="126" customWidth="1"/>
    <col min="11287" max="11287" width="27" style="126" customWidth="1"/>
    <col min="11288" max="11288" width="7.85546875" style="126" bestFit="1" customWidth="1"/>
    <col min="11289" max="11289" width="7.5703125" style="126" customWidth="1"/>
    <col min="11290" max="11290" width="9.28515625" style="126" customWidth="1"/>
    <col min="11291" max="11291" width="13.85546875" style="126" customWidth="1"/>
    <col min="11292" max="11520" width="9.140625" style="126"/>
    <col min="11521" max="11521" width="10.140625" style="126" customWidth="1"/>
    <col min="11522" max="11522" width="25.140625" style="126" customWidth="1"/>
    <col min="11523" max="11523" width="13.7109375" style="126" customWidth="1"/>
    <col min="11524" max="11524" width="18.28515625" style="126" customWidth="1"/>
    <col min="11525" max="11525" width="18" style="126" customWidth="1"/>
    <col min="11526" max="11526" width="19.140625" style="126" customWidth="1"/>
    <col min="11527" max="11527" width="21.85546875" style="126" customWidth="1"/>
    <col min="11528" max="11528" width="20.5703125" style="126" customWidth="1"/>
    <col min="11529" max="11529" width="19.140625" style="126" customWidth="1"/>
    <col min="11530" max="11530" width="20.85546875" style="126" customWidth="1"/>
    <col min="11531" max="11531" width="21" style="126" customWidth="1"/>
    <col min="11532" max="11532" width="19.85546875" style="126" customWidth="1"/>
    <col min="11533" max="11533" width="19.5703125" style="126" customWidth="1"/>
    <col min="11534" max="11534" width="18.7109375" style="126" customWidth="1"/>
    <col min="11535" max="11535" width="14.7109375" style="126" customWidth="1"/>
    <col min="11536" max="11536" width="13.42578125" style="126" customWidth="1"/>
    <col min="11537" max="11537" width="11.5703125" style="126" customWidth="1"/>
    <col min="11538" max="11538" width="16.140625" style="126" customWidth="1"/>
    <col min="11539" max="11539" width="8.140625" style="126" customWidth="1"/>
    <col min="11540" max="11540" width="22.42578125" style="126" customWidth="1"/>
    <col min="11541" max="11541" width="17.28515625" style="126" customWidth="1"/>
    <col min="11542" max="11542" width="25.42578125" style="126" customWidth="1"/>
    <col min="11543" max="11543" width="27" style="126" customWidth="1"/>
    <col min="11544" max="11544" width="7.85546875" style="126" bestFit="1" customWidth="1"/>
    <col min="11545" max="11545" width="7.5703125" style="126" customWidth="1"/>
    <col min="11546" max="11546" width="9.28515625" style="126" customWidth="1"/>
    <col min="11547" max="11547" width="13.85546875" style="126" customWidth="1"/>
    <col min="11548" max="11776" width="9.140625" style="126"/>
    <col min="11777" max="11777" width="10.140625" style="126" customWidth="1"/>
    <col min="11778" max="11778" width="25.140625" style="126" customWidth="1"/>
    <col min="11779" max="11779" width="13.7109375" style="126" customWidth="1"/>
    <col min="11780" max="11780" width="18.28515625" style="126" customWidth="1"/>
    <col min="11781" max="11781" width="18" style="126" customWidth="1"/>
    <col min="11782" max="11782" width="19.140625" style="126" customWidth="1"/>
    <col min="11783" max="11783" width="21.85546875" style="126" customWidth="1"/>
    <col min="11784" max="11784" width="20.5703125" style="126" customWidth="1"/>
    <col min="11785" max="11785" width="19.140625" style="126" customWidth="1"/>
    <col min="11786" max="11786" width="20.85546875" style="126" customWidth="1"/>
    <col min="11787" max="11787" width="21" style="126" customWidth="1"/>
    <col min="11788" max="11788" width="19.85546875" style="126" customWidth="1"/>
    <col min="11789" max="11789" width="19.5703125" style="126" customWidth="1"/>
    <col min="11790" max="11790" width="18.7109375" style="126" customWidth="1"/>
    <col min="11791" max="11791" width="14.7109375" style="126" customWidth="1"/>
    <col min="11792" max="11792" width="13.42578125" style="126" customWidth="1"/>
    <col min="11793" max="11793" width="11.5703125" style="126" customWidth="1"/>
    <col min="11794" max="11794" width="16.140625" style="126" customWidth="1"/>
    <col min="11795" max="11795" width="8.140625" style="126" customWidth="1"/>
    <col min="11796" max="11796" width="22.42578125" style="126" customWidth="1"/>
    <col min="11797" max="11797" width="17.28515625" style="126" customWidth="1"/>
    <col min="11798" max="11798" width="25.42578125" style="126" customWidth="1"/>
    <col min="11799" max="11799" width="27" style="126" customWidth="1"/>
    <col min="11800" max="11800" width="7.85546875" style="126" bestFit="1" customWidth="1"/>
    <col min="11801" max="11801" width="7.5703125" style="126" customWidth="1"/>
    <col min="11802" max="11802" width="9.28515625" style="126" customWidth="1"/>
    <col min="11803" max="11803" width="13.85546875" style="126" customWidth="1"/>
    <col min="11804" max="12032" width="9.140625" style="126"/>
    <col min="12033" max="12033" width="10.140625" style="126" customWidth="1"/>
    <col min="12034" max="12034" width="25.140625" style="126" customWidth="1"/>
    <col min="12035" max="12035" width="13.7109375" style="126" customWidth="1"/>
    <col min="12036" max="12036" width="18.28515625" style="126" customWidth="1"/>
    <col min="12037" max="12037" width="18" style="126" customWidth="1"/>
    <col min="12038" max="12038" width="19.140625" style="126" customWidth="1"/>
    <col min="12039" max="12039" width="21.85546875" style="126" customWidth="1"/>
    <col min="12040" max="12040" width="20.5703125" style="126" customWidth="1"/>
    <col min="12041" max="12041" width="19.140625" style="126" customWidth="1"/>
    <col min="12042" max="12042" width="20.85546875" style="126" customWidth="1"/>
    <col min="12043" max="12043" width="21" style="126" customWidth="1"/>
    <col min="12044" max="12044" width="19.85546875" style="126" customWidth="1"/>
    <col min="12045" max="12045" width="19.5703125" style="126" customWidth="1"/>
    <col min="12046" max="12046" width="18.7109375" style="126" customWidth="1"/>
    <col min="12047" max="12047" width="14.7109375" style="126" customWidth="1"/>
    <col min="12048" max="12048" width="13.42578125" style="126" customWidth="1"/>
    <col min="12049" max="12049" width="11.5703125" style="126" customWidth="1"/>
    <col min="12050" max="12050" width="16.140625" style="126" customWidth="1"/>
    <col min="12051" max="12051" width="8.140625" style="126" customWidth="1"/>
    <col min="12052" max="12052" width="22.42578125" style="126" customWidth="1"/>
    <col min="12053" max="12053" width="17.28515625" style="126" customWidth="1"/>
    <col min="12054" max="12054" width="25.42578125" style="126" customWidth="1"/>
    <col min="12055" max="12055" width="27" style="126" customWidth="1"/>
    <col min="12056" max="12056" width="7.85546875" style="126" bestFit="1" customWidth="1"/>
    <col min="12057" max="12057" width="7.5703125" style="126" customWidth="1"/>
    <col min="12058" max="12058" width="9.28515625" style="126" customWidth="1"/>
    <col min="12059" max="12059" width="13.85546875" style="126" customWidth="1"/>
    <col min="12060" max="12288" width="9.140625" style="126"/>
    <col min="12289" max="12289" width="10.140625" style="126" customWidth="1"/>
    <col min="12290" max="12290" width="25.140625" style="126" customWidth="1"/>
    <col min="12291" max="12291" width="13.7109375" style="126" customWidth="1"/>
    <col min="12292" max="12292" width="18.28515625" style="126" customWidth="1"/>
    <col min="12293" max="12293" width="18" style="126" customWidth="1"/>
    <col min="12294" max="12294" width="19.140625" style="126" customWidth="1"/>
    <col min="12295" max="12295" width="21.85546875" style="126" customWidth="1"/>
    <col min="12296" max="12296" width="20.5703125" style="126" customWidth="1"/>
    <col min="12297" max="12297" width="19.140625" style="126" customWidth="1"/>
    <col min="12298" max="12298" width="20.85546875" style="126" customWidth="1"/>
    <col min="12299" max="12299" width="21" style="126" customWidth="1"/>
    <col min="12300" max="12300" width="19.85546875" style="126" customWidth="1"/>
    <col min="12301" max="12301" width="19.5703125" style="126" customWidth="1"/>
    <col min="12302" max="12302" width="18.7109375" style="126" customWidth="1"/>
    <col min="12303" max="12303" width="14.7109375" style="126" customWidth="1"/>
    <col min="12304" max="12304" width="13.42578125" style="126" customWidth="1"/>
    <col min="12305" max="12305" width="11.5703125" style="126" customWidth="1"/>
    <col min="12306" max="12306" width="16.140625" style="126" customWidth="1"/>
    <col min="12307" max="12307" width="8.140625" style="126" customWidth="1"/>
    <col min="12308" max="12308" width="22.42578125" style="126" customWidth="1"/>
    <col min="12309" max="12309" width="17.28515625" style="126" customWidth="1"/>
    <col min="12310" max="12310" width="25.42578125" style="126" customWidth="1"/>
    <col min="12311" max="12311" width="27" style="126" customWidth="1"/>
    <col min="12312" max="12312" width="7.85546875" style="126" bestFit="1" customWidth="1"/>
    <col min="12313" max="12313" width="7.5703125" style="126" customWidth="1"/>
    <col min="12314" max="12314" width="9.28515625" style="126" customWidth="1"/>
    <col min="12315" max="12315" width="13.85546875" style="126" customWidth="1"/>
    <col min="12316" max="12544" width="9.140625" style="126"/>
    <col min="12545" max="12545" width="10.140625" style="126" customWidth="1"/>
    <col min="12546" max="12546" width="25.140625" style="126" customWidth="1"/>
    <col min="12547" max="12547" width="13.7109375" style="126" customWidth="1"/>
    <col min="12548" max="12548" width="18.28515625" style="126" customWidth="1"/>
    <col min="12549" max="12549" width="18" style="126" customWidth="1"/>
    <col min="12550" max="12550" width="19.140625" style="126" customWidth="1"/>
    <col min="12551" max="12551" width="21.85546875" style="126" customWidth="1"/>
    <col min="12552" max="12552" width="20.5703125" style="126" customWidth="1"/>
    <col min="12553" max="12553" width="19.140625" style="126" customWidth="1"/>
    <col min="12554" max="12554" width="20.85546875" style="126" customWidth="1"/>
    <col min="12555" max="12555" width="21" style="126" customWidth="1"/>
    <col min="12556" max="12556" width="19.85546875" style="126" customWidth="1"/>
    <col min="12557" max="12557" width="19.5703125" style="126" customWidth="1"/>
    <col min="12558" max="12558" width="18.7109375" style="126" customWidth="1"/>
    <col min="12559" max="12559" width="14.7109375" style="126" customWidth="1"/>
    <col min="12560" max="12560" width="13.42578125" style="126" customWidth="1"/>
    <col min="12561" max="12561" width="11.5703125" style="126" customWidth="1"/>
    <col min="12562" max="12562" width="16.140625" style="126" customWidth="1"/>
    <col min="12563" max="12563" width="8.140625" style="126" customWidth="1"/>
    <col min="12564" max="12564" width="22.42578125" style="126" customWidth="1"/>
    <col min="12565" max="12565" width="17.28515625" style="126" customWidth="1"/>
    <col min="12566" max="12566" width="25.42578125" style="126" customWidth="1"/>
    <col min="12567" max="12567" width="27" style="126" customWidth="1"/>
    <col min="12568" max="12568" width="7.85546875" style="126" bestFit="1" customWidth="1"/>
    <col min="12569" max="12569" width="7.5703125" style="126" customWidth="1"/>
    <col min="12570" max="12570" width="9.28515625" style="126" customWidth="1"/>
    <col min="12571" max="12571" width="13.85546875" style="126" customWidth="1"/>
    <col min="12572" max="12800" width="9.140625" style="126"/>
    <col min="12801" max="12801" width="10.140625" style="126" customWidth="1"/>
    <col min="12802" max="12802" width="25.140625" style="126" customWidth="1"/>
    <col min="12803" max="12803" width="13.7109375" style="126" customWidth="1"/>
    <col min="12804" max="12804" width="18.28515625" style="126" customWidth="1"/>
    <col min="12805" max="12805" width="18" style="126" customWidth="1"/>
    <col min="12806" max="12806" width="19.140625" style="126" customWidth="1"/>
    <col min="12807" max="12807" width="21.85546875" style="126" customWidth="1"/>
    <col min="12808" max="12808" width="20.5703125" style="126" customWidth="1"/>
    <col min="12809" max="12809" width="19.140625" style="126" customWidth="1"/>
    <col min="12810" max="12810" width="20.85546875" style="126" customWidth="1"/>
    <col min="12811" max="12811" width="21" style="126" customWidth="1"/>
    <col min="12812" max="12812" width="19.85546875" style="126" customWidth="1"/>
    <col min="12813" max="12813" width="19.5703125" style="126" customWidth="1"/>
    <col min="12814" max="12814" width="18.7109375" style="126" customWidth="1"/>
    <col min="12815" max="12815" width="14.7109375" style="126" customWidth="1"/>
    <col min="12816" max="12816" width="13.42578125" style="126" customWidth="1"/>
    <col min="12817" max="12817" width="11.5703125" style="126" customWidth="1"/>
    <col min="12818" max="12818" width="16.140625" style="126" customWidth="1"/>
    <col min="12819" max="12819" width="8.140625" style="126" customWidth="1"/>
    <col min="12820" max="12820" width="22.42578125" style="126" customWidth="1"/>
    <col min="12821" max="12821" width="17.28515625" style="126" customWidth="1"/>
    <col min="12822" max="12822" width="25.42578125" style="126" customWidth="1"/>
    <col min="12823" max="12823" width="27" style="126" customWidth="1"/>
    <col min="12824" max="12824" width="7.85546875" style="126" bestFit="1" customWidth="1"/>
    <col min="12825" max="12825" width="7.5703125" style="126" customWidth="1"/>
    <col min="12826" max="12826" width="9.28515625" style="126" customWidth="1"/>
    <col min="12827" max="12827" width="13.85546875" style="126" customWidth="1"/>
    <col min="12828" max="13056" width="9.140625" style="126"/>
    <col min="13057" max="13057" width="10.140625" style="126" customWidth="1"/>
    <col min="13058" max="13058" width="25.140625" style="126" customWidth="1"/>
    <col min="13059" max="13059" width="13.7109375" style="126" customWidth="1"/>
    <col min="13060" max="13060" width="18.28515625" style="126" customWidth="1"/>
    <col min="13061" max="13061" width="18" style="126" customWidth="1"/>
    <col min="13062" max="13062" width="19.140625" style="126" customWidth="1"/>
    <col min="13063" max="13063" width="21.85546875" style="126" customWidth="1"/>
    <col min="13064" max="13064" width="20.5703125" style="126" customWidth="1"/>
    <col min="13065" max="13065" width="19.140625" style="126" customWidth="1"/>
    <col min="13066" max="13066" width="20.85546875" style="126" customWidth="1"/>
    <col min="13067" max="13067" width="21" style="126" customWidth="1"/>
    <col min="13068" max="13068" width="19.85546875" style="126" customWidth="1"/>
    <col min="13069" max="13069" width="19.5703125" style="126" customWidth="1"/>
    <col min="13070" max="13070" width="18.7109375" style="126" customWidth="1"/>
    <col min="13071" max="13071" width="14.7109375" style="126" customWidth="1"/>
    <col min="13072" max="13072" width="13.42578125" style="126" customWidth="1"/>
    <col min="13073" max="13073" width="11.5703125" style="126" customWidth="1"/>
    <col min="13074" max="13074" width="16.140625" style="126" customWidth="1"/>
    <col min="13075" max="13075" width="8.140625" style="126" customWidth="1"/>
    <col min="13076" max="13076" width="22.42578125" style="126" customWidth="1"/>
    <col min="13077" max="13077" width="17.28515625" style="126" customWidth="1"/>
    <col min="13078" max="13078" width="25.42578125" style="126" customWidth="1"/>
    <col min="13079" max="13079" width="27" style="126" customWidth="1"/>
    <col min="13080" max="13080" width="7.85546875" style="126" bestFit="1" customWidth="1"/>
    <col min="13081" max="13081" width="7.5703125" style="126" customWidth="1"/>
    <col min="13082" max="13082" width="9.28515625" style="126" customWidth="1"/>
    <col min="13083" max="13083" width="13.85546875" style="126" customWidth="1"/>
    <col min="13084" max="13312" width="9.140625" style="126"/>
    <col min="13313" max="13313" width="10.140625" style="126" customWidth="1"/>
    <col min="13314" max="13314" width="25.140625" style="126" customWidth="1"/>
    <col min="13315" max="13315" width="13.7109375" style="126" customWidth="1"/>
    <col min="13316" max="13316" width="18.28515625" style="126" customWidth="1"/>
    <col min="13317" max="13317" width="18" style="126" customWidth="1"/>
    <col min="13318" max="13318" width="19.140625" style="126" customWidth="1"/>
    <col min="13319" max="13319" width="21.85546875" style="126" customWidth="1"/>
    <col min="13320" max="13320" width="20.5703125" style="126" customWidth="1"/>
    <col min="13321" max="13321" width="19.140625" style="126" customWidth="1"/>
    <col min="13322" max="13322" width="20.85546875" style="126" customWidth="1"/>
    <col min="13323" max="13323" width="21" style="126" customWidth="1"/>
    <col min="13324" max="13324" width="19.85546875" style="126" customWidth="1"/>
    <col min="13325" max="13325" width="19.5703125" style="126" customWidth="1"/>
    <col min="13326" max="13326" width="18.7109375" style="126" customWidth="1"/>
    <col min="13327" max="13327" width="14.7109375" style="126" customWidth="1"/>
    <col min="13328" max="13328" width="13.42578125" style="126" customWidth="1"/>
    <col min="13329" max="13329" width="11.5703125" style="126" customWidth="1"/>
    <col min="13330" max="13330" width="16.140625" style="126" customWidth="1"/>
    <col min="13331" max="13331" width="8.140625" style="126" customWidth="1"/>
    <col min="13332" max="13332" width="22.42578125" style="126" customWidth="1"/>
    <col min="13333" max="13333" width="17.28515625" style="126" customWidth="1"/>
    <col min="13334" max="13334" width="25.42578125" style="126" customWidth="1"/>
    <col min="13335" max="13335" width="27" style="126" customWidth="1"/>
    <col min="13336" max="13336" width="7.85546875" style="126" bestFit="1" customWidth="1"/>
    <col min="13337" max="13337" width="7.5703125" style="126" customWidth="1"/>
    <col min="13338" max="13338" width="9.28515625" style="126" customWidth="1"/>
    <col min="13339" max="13339" width="13.85546875" style="126" customWidth="1"/>
    <col min="13340" max="13568" width="9.140625" style="126"/>
    <col min="13569" max="13569" width="10.140625" style="126" customWidth="1"/>
    <col min="13570" max="13570" width="25.140625" style="126" customWidth="1"/>
    <col min="13571" max="13571" width="13.7109375" style="126" customWidth="1"/>
    <col min="13572" max="13572" width="18.28515625" style="126" customWidth="1"/>
    <col min="13573" max="13573" width="18" style="126" customWidth="1"/>
    <col min="13574" max="13574" width="19.140625" style="126" customWidth="1"/>
    <col min="13575" max="13575" width="21.85546875" style="126" customWidth="1"/>
    <col min="13576" max="13576" width="20.5703125" style="126" customWidth="1"/>
    <col min="13577" max="13577" width="19.140625" style="126" customWidth="1"/>
    <col min="13578" max="13578" width="20.85546875" style="126" customWidth="1"/>
    <col min="13579" max="13579" width="21" style="126" customWidth="1"/>
    <col min="13580" max="13580" width="19.85546875" style="126" customWidth="1"/>
    <col min="13581" max="13581" width="19.5703125" style="126" customWidth="1"/>
    <col min="13582" max="13582" width="18.7109375" style="126" customWidth="1"/>
    <col min="13583" max="13583" width="14.7109375" style="126" customWidth="1"/>
    <col min="13584" max="13584" width="13.42578125" style="126" customWidth="1"/>
    <col min="13585" max="13585" width="11.5703125" style="126" customWidth="1"/>
    <col min="13586" max="13586" width="16.140625" style="126" customWidth="1"/>
    <col min="13587" max="13587" width="8.140625" style="126" customWidth="1"/>
    <col min="13588" max="13588" width="22.42578125" style="126" customWidth="1"/>
    <col min="13589" max="13589" width="17.28515625" style="126" customWidth="1"/>
    <col min="13590" max="13590" width="25.42578125" style="126" customWidth="1"/>
    <col min="13591" max="13591" width="27" style="126" customWidth="1"/>
    <col min="13592" max="13592" width="7.85546875" style="126" bestFit="1" customWidth="1"/>
    <col min="13593" max="13593" width="7.5703125" style="126" customWidth="1"/>
    <col min="13594" max="13594" width="9.28515625" style="126" customWidth="1"/>
    <col min="13595" max="13595" width="13.85546875" style="126" customWidth="1"/>
    <col min="13596" max="13824" width="9.140625" style="126"/>
    <col min="13825" max="13825" width="10.140625" style="126" customWidth="1"/>
    <col min="13826" max="13826" width="25.140625" style="126" customWidth="1"/>
    <col min="13827" max="13827" width="13.7109375" style="126" customWidth="1"/>
    <col min="13828" max="13828" width="18.28515625" style="126" customWidth="1"/>
    <col min="13829" max="13829" width="18" style="126" customWidth="1"/>
    <col min="13830" max="13830" width="19.140625" style="126" customWidth="1"/>
    <col min="13831" max="13831" width="21.85546875" style="126" customWidth="1"/>
    <col min="13832" max="13832" width="20.5703125" style="126" customWidth="1"/>
    <col min="13833" max="13833" width="19.140625" style="126" customWidth="1"/>
    <col min="13834" max="13834" width="20.85546875" style="126" customWidth="1"/>
    <col min="13835" max="13835" width="21" style="126" customWidth="1"/>
    <col min="13836" max="13836" width="19.85546875" style="126" customWidth="1"/>
    <col min="13837" max="13837" width="19.5703125" style="126" customWidth="1"/>
    <col min="13838" max="13838" width="18.7109375" style="126" customWidth="1"/>
    <col min="13839" max="13839" width="14.7109375" style="126" customWidth="1"/>
    <col min="13840" max="13840" width="13.42578125" style="126" customWidth="1"/>
    <col min="13841" max="13841" width="11.5703125" style="126" customWidth="1"/>
    <col min="13842" max="13842" width="16.140625" style="126" customWidth="1"/>
    <col min="13843" max="13843" width="8.140625" style="126" customWidth="1"/>
    <col min="13844" max="13844" width="22.42578125" style="126" customWidth="1"/>
    <col min="13845" max="13845" width="17.28515625" style="126" customWidth="1"/>
    <col min="13846" max="13846" width="25.42578125" style="126" customWidth="1"/>
    <col min="13847" max="13847" width="27" style="126" customWidth="1"/>
    <col min="13848" max="13848" width="7.85546875" style="126" bestFit="1" customWidth="1"/>
    <col min="13849" max="13849" width="7.5703125" style="126" customWidth="1"/>
    <col min="13850" max="13850" width="9.28515625" style="126" customWidth="1"/>
    <col min="13851" max="13851" width="13.85546875" style="126" customWidth="1"/>
    <col min="13852" max="14080" width="9.140625" style="126"/>
    <col min="14081" max="14081" width="10.140625" style="126" customWidth="1"/>
    <col min="14082" max="14082" width="25.140625" style="126" customWidth="1"/>
    <col min="14083" max="14083" width="13.7109375" style="126" customWidth="1"/>
    <col min="14084" max="14084" width="18.28515625" style="126" customWidth="1"/>
    <col min="14085" max="14085" width="18" style="126" customWidth="1"/>
    <col min="14086" max="14086" width="19.140625" style="126" customWidth="1"/>
    <col min="14087" max="14087" width="21.85546875" style="126" customWidth="1"/>
    <col min="14088" max="14088" width="20.5703125" style="126" customWidth="1"/>
    <col min="14089" max="14089" width="19.140625" style="126" customWidth="1"/>
    <col min="14090" max="14090" width="20.85546875" style="126" customWidth="1"/>
    <col min="14091" max="14091" width="21" style="126" customWidth="1"/>
    <col min="14092" max="14092" width="19.85546875" style="126" customWidth="1"/>
    <col min="14093" max="14093" width="19.5703125" style="126" customWidth="1"/>
    <col min="14094" max="14094" width="18.7109375" style="126" customWidth="1"/>
    <col min="14095" max="14095" width="14.7109375" style="126" customWidth="1"/>
    <col min="14096" max="14096" width="13.42578125" style="126" customWidth="1"/>
    <col min="14097" max="14097" width="11.5703125" style="126" customWidth="1"/>
    <col min="14098" max="14098" width="16.140625" style="126" customWidth="1"/>
    <col min="14099" max="14099" width="8.140625" style="126" customWidth="1"/>
    <col min="14100" max="14100" width="22.42578125" style="126" customWidth="1"/>
    <col min="14101" max="14101" width="17.28515625" style="126" customWidth="1"/>
    <col min="14102" max="14102" width="25.42578125" style="126" customWidth="1"/>
    <col min="14103" max="14103" width="27" style="126" customWidth="1"/>
    <col min="14104" max="14104" width="7.85546875" style="126" bestFit="1" customWidth="1"/>
    <col min="14105" max="14105" width="7.5703125" style="126" customWidth="1"/>
    <col min="14106" max="14106" width="9.28515625" style="126" customWidth="1"/>
    <col min="14107" max="14107" width="13.85546875" style="126" customWidth="1"/>
    <col min="14108" max="14336" width="9.140625" style="126"/>
    <col min="14337" max="14337" width="10.140625" style="126" customWidth="1"/>
    <col min="14338" max="14338" width="25.140625" style="126" customWidth="1"/>
    <col min="14339" max="14339" width="13.7109375" style="126" customWidth="1"/>
    <col min="14340" max="14340" width="18.28515625" style="126" customWidth="1"/>
    <col min="14341" max="14341" width="18" style="126" customWidth="1"/>
    <col min="14342" max="14342" width="19.140625" style="126" customWidth="1"/>
    <col min="14343" max="14343" width="21.85546875" style="126" customWidth="1"/>
    <col min="14344" max="14344" width="20.5703125" style="126" customWidth="1"/>
    <col min="14345" max="14345" width="19.140625" style="126" customWidth="1"/>
    <col min="14346" max="14346" width="20.85546875" style="126" customWidth="1"/>
    <col min="14347" max="14347" width="21" style="126" customWidth="1"/>
    <col min="14348" max="14348" width="19.85546875" style="126" customWidth="1"/>
    <col min="14349" max="14349" width="19.5703125" style="126" customWidth="1"/>
    <col min="14350" max="14350" width="18.7109375" style="126" customWidth="1"/>
    <col min="14351" max="14351" width="14.7109375" style="126" customWidth="1"/>
    <col min="14352" max="14352" width="13.42578125" style="126" customWidth="1"/>
    <col min="14353" max="14353" width="11.5703125" style="126" customWidth="1"/>
    <col min="14354" max="14354" width="16.140625" style="126" customWidth="1"/>
    <col min="14355" max="14355" width="8.140625" style="126" customWidth="1"/>
    <col min="14356" max="14356" width="22.42578125" style="126" customWidth="1"/>
    <col min="14357" max="14357" width="17.28515625" style="126" customWidth="1"/>
    <col min="14358" max="14358" width="25.42578125" style="126" customWidth="1"/>
    <col min="14359" max="14359" width="27" style="126" customWidth="1"/>
    <col min="14360" max="14360" width="7.85546875" style="126" bestFit="1" customWidth="1"/>
    <col min="14361" max="14361" width="7.5703125" style="126" customWidth="1"/>
    <col min="14362" max="14362" width="9.28515625" style="126" customWidth="1"/>
    <col min="14363" max="14363" width="13.85546875" style="126" customWidth="1"/>
    <col min="14364" max="14592" width="9.140625" style="126"/>
    <col min="14593" max="14593" width="10.140625" style="126" customWidth="1"/>
    <col min="14594" max="14594" width="25.140625" style="126" customWidth="1"/>
    <col min="14595" max="14595" width="13.7109375" style="126" customWidth="1"/>
    <col min="14596" max="14596" width="18.28515625" style="126" customWidth="1"/>
    <col min="14597" max="14597" width="18" style="126" customWidth="1"/>
    <col min="14598" max="14598" width="19.140625" style="126" customWidth="1"/>
    <col min="14599" max="14599" width="21.85546875" style="126" customWidth="1"/>
    <col min="14600" max="14600" width="20.5703125" style="126" customWidth="1"/>
    <col min="14601" max="14601" width="19.140625" style="126" customWidth="1"/>
    <col min="14602" max="14602" width="20.85546875" style="126" customWidth="1"/>
    <col min="14603" max="14603" width="21" style="126" customWidth="1"/>
    <col min="14604" max="14604" width="19.85546875" style="126" customWidth="1"/>
    <col min="14605" max="14605" width="19.5703125" style="126" customWidth="1"/>
    <col min="14606" max="14606" width="18.7109375" style="126" customWidth="1"/>
    <col min="14607" max="14607" width="14.7109375" style="126" customWidth="1"/>
    <col min="14608" max="14608" width="13.42578125" style="126" customWidth="1"/>
    <col min="14609" max="14609" width="11.5703125" style="126" customWidth="1"/>
    <col min="14610" max="14610" width="16.140625" style="126" customWidth="1"/>
    <col min="14611" max="14611" width="8.140625" style="126" customWidth="1"/>
    <col min="14612" max="14612" width="22.42578125" style="126" customWidth="1"/>
    <col min="14613" max="14613" width="17.28515625" style="126" customWidth="1"/>
    <col min="14614" max="14614" width="25.42578125" style="126" customWidth="1"/>
    <col min="14615" max="14615" width="27" style="126" customWidth="1"/>
    <col min="14616" max="14616" width="7.85546875" style="126" bestFit="1" customWidth="1"/>
    <col min="14617" max="14617" width="7.5703125" style="126" customWidth="1"/>
    <col min="14618" max="14618" width="9.28515625" style="126" customWidth="1"/>
    <col min="14619" max="14619" width="13.85546875" style="126" customWidth="1"/>
    <col min="14620" max="14848" width="9.140625" style="126"/>
    <col min="14849" max="14849" width="10.140625" style="126" customWidth="1"/>
    <col min="14850" max="14850" width="25.140625" style="126" customWidth="1"/>
    <col min="14851" max="14851" width="13.7109375" style="126" customWidth="1"/>
    <col min="14852" max="14852" width="18.28515625" style="126" customWidth="1"/>
    <col min="14853" max="14853" width="18" style="126" customWidth="1"/>
    <col min="14854" max="14854" width="19.140625" style="126" customWidth="1"/>
    <col min="14855" max="14855" width="21.85546875" style="126" customWidth="1"/>
    <col min="14856" max="14856" width="20.5703125" style="126" customWidth="1"/>
    <col min="14857" max="14857" width="19.140625" style="126" customWidth="1"/>
    <col min="14858" max="14858" width="20.85546875" style="126" customWidth="1"/>
    <col min="14859" max="14859" width="21" style="126" customWidth="1"/>
    <col min="14860" max="14860" width="19.85546875" style="126" customWidth="1"/>
    <col min="14861" max="14861" width="19.5703125" style="126" customWidth="1"/>
    <col min="14862" max="14862" width="18.7109375" style="126" customWidth="1"/>
    <col min="14863" max="14863" width="14.7109375" style="126" customWidth="1"/>
    <col min="14864" max="14864" width="13.42578125" style="126" customWidth="1"/>
    <col min="14865" max="14865" width="11.5703125" style="126" customWidth="1"/>
    <col min="14866" max="14866" width="16.140625" style="126" customWidth="1"/>
    <col min="14867" max="14867" width="8.140625" style="126" customWidth="1"/>
    <col min="14868" max="14868" width="22.42578125" style="126" customWidth="1"/>
    <col min="14869" max="14869" width="17.28515625" style="126" customWidth="1"/>
    <col min="14870" max="14870" width="25.42578125" style="126" customWidth="1"/>
    <col min="14871" max="14871" width="27" style="126" customWidth="1"/>
    <col min="14872" max="14872" width="7.85546875" style="126" bestFit="1" customWidth="1"/>
    <col min="14873" max="14873" width="7.5703125" style="126" customWidth="1"/>
    <col min="14874" max="14874" width="9.28515625" style="126" customWidth="1"/>
    <col min="14875" max="14875" width="13.85546875" style="126" customWidth="1"/>
    <col min="14876" max="15104" width="9.140625" style="126"/>
    <col min="15105" max="15105" width="10.140625" style="126" customWidth="1"/>
    <col min="15106" max="15106" width="25.140625" style="126" customWidth="1"/>
    <col min="15107" max="15107" width="13.7109375" style="126" customWidth="1"/>
    <col min="15108" max="15108" width="18.28515625" style="126" customWidth="1"/>
    <col min="15109" max="15109" width="18" style="126" customWidth="1"/>
    <col min="15110" max="15110" width="19.140625" style="126" customWidth="1"/>
    <col min="15111" max="15111" width="21.85546875" style="126" customWidth="1"/>
    <col min="15112" max="15112" width="20.5703125" style="126" customWidth="1"/>
    <col min="15113" max="15113" width="19.140625" style="126" customWidth="1"/>
    <col min="15114" max="15114" width="20.85546875" style="126" customWidth="1"/>
    <col min="15115" max="15115" width="21" style="126" customWidth="1"/>
    <col min="15116" max="15116" width="19.85546875" style="126" customWidth="1"/>
    <col min="15117" max="15117" width="19.5703125" style="126" customWidth="1"/>
    <col min="15118" max="15118" width="18.7109375" style="126" customWidth="1"/>
    <col min="15119" max="15119" width="14.7109375" style="126" customWidth="1"/>
    <col min="15120" max="15120" width="13.42578125" style="126" customWidth="1"/>
    <col min="15121" max="15121" width="11.5703125" style="126" customWidth="1"/>
    <col min="15122" max="15122" width="16.140625" style="126" customWidth="1"/>
    <col min="15123" max="15123" width="8.140625" style="126" customWidth="1"/>
    <col min="15124" max="15124" width="22.42578125" style="126" customWidth="1"/>
    <col min="15125" max="15125" width="17.28515625" style="126" customWidth="1"/>
    <col min="15126" max="15126" width="25.42578125" style="126" customWidth="1"/>
    <col min="15127" max="15127" width="27" style="126" customWidth="1"/>
    <col min="15128" max="15128" width="7.85546875" style="126" bestFit="1" customWidth="1"/>
    <col min="15129" max="15129" width="7.5703125" style="126" customWidth="1"/>
    <col min="15130" max="15130" width="9.28515625" style="126" customWidth="1"/>
    <col min="15131" max="15131" width="13.85546875" style="126" customWidth="1"/>
    <col min="15132" max="15360" width="9.140625" style="126"/>
    <col min="15361" max="15361" width="10.140625" style="126" customWidth="1"/>
    <col min="15362" max="15362" width="25.140625" style="126" customWidth="1"/>
    <col min="15363" max="15363" width="13.7109375" style="126" customWidth="1"/>
    <col min="15364" max="15364" width="18.28515625" style="126" customWidth="1"/>
    <col min="15365" max="15365" width="18" style="126" customWidth="1"/>
    <col min="15366" max="15366" width="19.140625" style="126" customWidth="1"/>
    <col min="15367" max="15367" width="21.85546875" style="126" customWidth="1"/>
    <col min="15368" max="15368" width="20.5703125" style="126" customWidth="1"/>
    <col min="15369" max="15369" width="19.140625" style="126" customWidth="1"/>
    <col min="15370" max="15370" width="20.85546875" style="126" customWidth="1"/>
    <col min="15371" max="15371" width="21" style="126" customWidth="1"/>
    <col min="15372" max="15372" width="19.85546875" style="126" customWidth="1"/>
    <col min="15373" max="15373" width="19.5703125" style="126" customWidth="1"/>
    <col min="15374" max="15374" width="18.7109375" style="126" customWidth="1"/>
    <col min="15375" max="15375" width="14.7109375" style="126" customWidth="1"/>
    <col min="15376" max="15376" width="13.42578125" style="126" customWidth="1"/>
    <col min="15377" max="15377" width="11.5703125" style="126" customWidth="1"/>
    <col min="15378" max="15378" width="16.140625" style="126" customWidth="1"/>
    <col min="15379" max="15379" width="8.140625" style="126" customWidth="1"/>
    <col min="15380" max="15380" width="22.42578125" style="126" customWidth="1"/>
    <col min="15381" max="15381" width="17.28515625" style="126" customWidth="1"/>
    <col min="15382" max="15382" width="25.42578125" style="126" customWidth="1"/>
    <col min="15383" max="15383" width="27" style="126" customWidth="1"/>
    <col min="15384" max="15384" width="7.85546875" style="126" bestFit="1" customWidth="1"/>
    <col min="15385" max="15385" width="7.5703125" style="126" customWidth="1"/>
    <col min="15386" max="15386" width="9.28515625" style="126" customWidth="1"/>
    <col min="15387" max="15387" width="13.85546875" style="126" customWidth="1"/>
    <col min="15388" max="15616" width="9.140625" style="126"/>
    <col min="15617" max="15617" width="10.140625" style="126" customWidth="1"/>
    <col min="15618" max="15618" width="25.140625" style="126" customWidth="1"/>
    <col min="15619" max="15619" width="13.7109375" style="126" customWidth="1"/>
    <col min="15620" max="15620" width="18.28515625" style="126" customWidth="1"/>
    <col min="15621" max="15621" width="18" style="126" customWidth="1"/>
    <col min="15622" max="15622" width="19.140625" style="126" customWidth="1"/>
    <col min="15623" max="15623" width="21.85546875" style="126" customWidth="1"/>
    <col min="15624" max="15624" width="20.5703125" style="126" customWidth="1"/>
    <col min="15625" max="15625" width="19.140625" style="126" customWidth="1"/>
    <col min="15626" max="15626" width="20.85546875" style="126" customWidth="1"/>
    <col min="15627" max="15627" width="21" style="126" customWidth="1"/>
    <col min="15628" max="15628" width="19.85546875" style="126" customWidth="1"/>
    <col min="15629" max="15629" width="19.5703125" style="126" customWidth="1"/>
    <col min="15630" max="15630" width="18.7109375" style="126" customWidth="1"/>
    <col min="15631" max="15631" width="14.7109375" style="126" customWidth="1"/>
    <col min="15632" max="15632" width="13.42578125" style="126" customWidth="1"/>
    <col min="15633" max="15633" width="11.5703125" style="126" customWidth="1"/>
    <col min="15634" max="15634" width="16.140625" style="126" customWidth="1"/>
    <col min="15635" max="15635" width="8.140625" style="126" customWidth="1"/>
    <col min="15636" max="15636" width="22.42578125" style="126" customWidth="1"/>
    <col min="15637" max="15637" width="17.28515625" style="126" customWidth="1"/>
    <col min="15638" max="15638" width="25.42578125" style="126" customWidth="1"/>
    <col min="15639" max="15639" width="27" style="126" customWidth="1"/>
    <col min="15640" max="15640" width="7.85546875" style="126" bestFit="1" customWidth="1"/>
    <col min="15641" max="15641" width="7.5703125" style="126" customWidth="1"/>
    <col min="15642" max="15642" width="9.28515625" style="126" customWidth="1"/>
    <col min="15643" max="15643" width="13.85546875" style="126" customWidth="1"/>
    <col min="15644" max="15872" width="9.140625" style="126"/>
    <col min="15873" max="15873" width="10.140625" style="126" customWidth="1"/>
    <col min="15874" max="15874" width="25.140625" style="126" customWidth="1"/>
    <col min="15875" max="15875" width="13.7109375" style="126" customWidth="1"/>
    <col min="15876" max="15876" width="18.28515625" style="126" customWidth="1"/>
    <col min="15877" max="15877" width="18" style="126" customWidth="1"/>
    <col min="15878" max="15878" width="19.140625" style="126" customWidth="1"/>
    <col min="15879" max="15879" width="21.85546875" style="126" customWidth="1"/>
    <col min="15880" max="15880" width="20.5703125" style="126" customWidth="1"/>
    <col min="15881" max="15881" width="19.140625" style="126" customWidth="1"/>
    <col min="15882" max="15882" width="20.85546875" style="126" customWidth="1"/>
    <col min="15883" max="15883" width="21" style="126" customWidth="1"/>
    <col min="15884" max="15884" width="19.85546875" style="126" customWidth="1"/>
    <col min="15885" max="15885" width="19.5703125" style="126" customWidth="1"/>
    <col min="15886" max="15886" width="18.7109375" style="126" customWidth="1"/>
    <col min="15887" max="15887" width="14.7109375" style="126" customWidth="1"/>
    <col min="15888" max="15888" width="13.42578125" style="126" customWidth="1"/>
    <col min="15889" max="15889" width="11.5703125" style="126" customWidth="1"/>
    <col min="15890" max="15890" width="16.140625" style="126" customWidth="1"/>
    <col min="15891" max="15891" width="8.140625" style="126" customWidth="1"/>
    <col min="15892" max="15892" width="22.42578125" style="126" customWidth="1"/>
    <col min="15893" max="15893" width="17.28515625" style="126" customWidth="1"/>
    <col min="15894" max="15894" width="25.42578125" style="126" customWidth="1"/>
    <col min="15895" max="15895" width="27" style="126" customWidth="1"/>
    <col min="15896" max="15896" width="7.85546875" style="126" bestFit="1" customWidth="1"/>
    <col min="15897" max="15897" width="7.5703125" style="126" customWidth="1"/>
    <col min="15898" max="15898" width="9.28515625" style="126" customWidth="1"/>
    <col min="15899" max="15899" width="13.85546875" style="126" customWidth="1"/>
    <col min="15900" max="16128" width="9.140625" style="126"/>
    <col min="16129" max="16129" width="10.140625" style="126" customWidth="1"/>
    <col min="16130" max="16130" width="25.140625" style="126" customWidth="1"/>
    <col min="16131" max="16131" width="13.7109375" style="126" customWidth="1"/>
    <col min="16132" max="16132" width="18.28515625" style="126" customWidth="1"/>
    <col min="16133" max="16133" width="18" style="126" customWidth="1"/>
    <col min="16134" max="16134" width="19.140625" style="126" customWidth="1"/>
    <col min="16135" max="16135" width="21.85546875" style="126" customWidth="1"/>
    <col min="16136" max="16136" width="20.5703125" style="126" customWidth="1"/>
    <col min="16137" max="16137" width="19.140625" style="126" customWidth="1"/>
    <col min="16138" max="16138" width="20.85546875" style="126" customWidth="1"/>
    <col min="16139" max="16139" width="21" style="126" customWidth="1"/>
    <col min="16140" max="16140" width="19.85546875" style="126" customWidth="1"/>
    <col min="16141" max="16141" width="19.5703125" style="126" customWidth="1"/>
    <col min="16142" max="16142" width="18.7109375" style="126" customWidth="1"/>
    <col min="16143" max="16143" width="14.7109375" style="126" customWidth="1"/>
    <col min="16144" max="16144" width="13.42578125" style="126" customWidth="1"/>
    <col min="16145" max="16145" width="11.5703125" style="126" customWidth="1"/>
    <col min="16146" max="16146" width="16.140625" style="126" customWidth="1"/>
    <col min="16147" max="16147" width="8.140625" style="126" customWidth="1"/>
    <col min="16148" max="16148" width="22.42578125" style="126" customWidth="1"/>
    <col min="16149" max="16149" width="17.28515625" style="126" customWidth="1"/>
    <col min="16150" max="16150" width="25.42578125" style="126" customWidth="1"/>
    <col min="16151" max="16151" width="27" style="126" customWidth="1"/>
    <col min="16152" max="16152" width="7.85546875" style="126" bestFit="1" customWidth="1"/>
    <col min="16153" max="16153" width="7.5703125" style="126" customWidth="1"/>
    <col min="16154" max="16154" width="9.28515625" style="126" customWidth="1"/>
    <col min="16155" max="16155" width="13.85546875" style="126" customWidth="1"/>
    <col min="16156" max="16384" width="9.140625" style="126"/>
  </cols>
  <sheetData>
    <row r="1" spans="1:256" ht="18.75">
      <c r="E1" s="5"/>
      <c r="F1" s="5"/>
      <c r="G1" s="5"/>
      <c r="H1" s="5"/>
      <c r="I1" s="5"/>
      <c r="J1" s="5"/>
      <c r="K1" s="5"/>
      <c r="L1" s="5"/>
      <c r="P1" s="4" t="s">
        <v>316</v>
      </c>
    </row>
    <row r="2" spans="1:256" ht="18.75">
      <c r="E2" s="5"/>
      <c r="F2" s="5"/>
      <c r="G2" s="5"/>
      <c r="H2" s="5"/>
      <c r="I2" s="5"/>
      <c r="J2" s="5"/>
      <c r="K2" s="5"/>
      <c r="L2" s="5"/>
      <c r="P2" s="6" t="s">
        <v>1</v>
      </c>
    </row>
    <row r="3" spans="1:256" ht="18.75">
      <c r="E3" s="5"/>
      <c r="F3" s="5"/>
      <c r="G3" s="5"/>
      <c r="H3" s="5"/>
      <c r="I3" s="5"/>
      <c r="J3" s="5"/>
      <c r="K3" s="5"/>
      <c r="L3" s="5"/>
      <c r="P3" s="6"/>
    </row>
    <row r="4" spans="1:256" ht="15.75">
      <c r="A4" s="382" t="s">
        <v>317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256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256" ht="15.75">
      <c r="A6" s="410" t="s">
        <v>293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1:256" ht="15.75">
      <c r="A7" s="354" t="s">
        <v>4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256" ht="15.75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</row>
    <row r="9" spans="1:256" ht="15.75">
      <c r="A9" s="473" t="s">
        <v>1162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</row>
    <row r="10" spans="1:256">
      <c r="A10" s="433"/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129"/>
    </row>
    <row r="11" spans="1:256" ht="255">
      <c r="A11" s="343" t="s">
        <v>5</v>
      </c>
      <c r="B11" s="343" t="s">
        <v>6</v>
      </c>
      <c r="C11" s="343" t="s">
        <v>7</v>
      </c>
      <c r="D11" s="344" t="s">
        <v>318</v>
      </c>
      <c r="E11" s="344" t="s">
        <v>319</v>
      </c>
      <c r="F11" s="343" t="s">
        <v>320</v>
      </c>
      <c r="G11" s="130" t="s">
        <v>321</v>
      </c>
      <c r="H11" s="343" t="s">
        <v>322</v>
      </c>
      <c r="I11" s="343" t="s">
        <v>323</v>
      </c>
      <c r="J11" s="343" t="s">
        <v>324</v>
      </c>
      <c r="K11" s="343" t="s">
        <v>325</v>
      </c>
      <c r="L11" s="339" t="s">
        <v>326</v>
      </c>
      <c r="M11" s="131" t="s">
        <v>327</v>
      </c>
      <c r="N11" s="131" t="s">
        <v>328</v>
      </c>
      <c r="O11" s="131" t="s">
        <v>329</v>
      </c>
      <c r="P11" s="343" t="s">
        <v>330</v>
      </c>
      <c r="Q11" s="127"/>
      <c r="R11" s="127"/>
      <c r="S11" s="127"/>
      <c r="T11" s="127"/>
      <c r="U11" s="127"/>
      <c r="V11" s="127"/>
      <c r="W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</row>
    <row r="12" spans="1:256">
      <c r="A12" s="132">
        <v>1</v>
      </c>
      <c r="B12" s="132">
        <v>2</v>
      </c>
      <c r="C12" s="132">
        <v>3</v>
      </c>
      <c r="D12" s="132">
        <v>4</v>
      </c>
      <c r="E12" s="132">
        <v>5</v>
      </c>
      <c r="F12" s="132">
        <v>6</v>
      </c>
      <c r="G12" s="132">
        <v>7</v>
      </c>
      <c r="H12" s="132">
        <v>8</v>
      </c>
      <c r="I12" s="132">
        <v>9</v>
      </c>
      <c r="J12" s="132">
        <v>10</v>
      </c>
      <c r="K12" s="132">
        <v>11</v>
      </c>
      <c r="L12" s="132">
        <v>12</v>
      </c>
      <c r="M12" s="132">
        <v>13</v>
      </c>
      <c r="N12" s="132">
        <v>14</v>
      </c>
      <c r="O12" s="132">
        <v>15</v>
      </c>
      <c r="P12" s="132">
        <v>16</v>
      </c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56" ht="56.45" customHeight="1">
      <c r="A13" s="133" t="s">
        <v>68</v>
      </c>
      <c r="B13" s="134" t="s">
        <v>69</v>
      </c>
      <c r="C13" s="135" t="s">
        <v>70</v>
      </c>
      <c r="D13" s="507" t="s">
        <v>1164</v>
      </c>
      <c r="E13" s="347" t="s">
        <v>83</v>
      </c>
      <c r="F13" s="135" t="s">
        <v>71</v>
      </c>
      <c r="G13" s="347" t="s">
        <v>331</v>
      </c>
      <c r="H13" s="136" t="s">
        <v>332</v>
      </c>
      <c r="I13" s="136" t="s">
        <v>332</v>
      </c>
      <c r="J13" s="136" t="s">
        <v>332</v>
      </c>
      <c r="K13" s="136" t="s">
        <v>332</v>
      </c>
      <c r="L13" s="136" t="s">
        <v>332</v>
      </c>
      <c r="M13" s="136" t="s">
        <v>332</v>
      </c>
      <c r="N13" s="136" t="s">
        <v>332</v>
      </c>
      <c r="O13" s="136" t="s">
        <v>332</v>
      </c>
      <c r="P13" s="136" t="s">
        <v>332</v>
      </c>
    </row>
    <row r="14" spans="1:256">
      <c r="A14" s="137" t="s">
        <v>72</v>
      </c>
      <c r="B14" s="138" t="s">
        <v>73</v>
      </c>
      <c r="C14" s="135" t="s">
        <v>70</v>
      </c>
      <c r="D14" s="135" t="s">
        <v>71</v>
      </c>
      <c r="E14" s="135" t="s">
        <v>71</v>
      </c>
      <c r="F14" s="135" t="s">
        <v>71</v>
      </c>
      <c r="G14" s="135" t="s">
        <v>71</v>
      </c>
      <c r="H14" s="136" t="s">
        <v>332</v>
      </c>
      <c r="I14" s="136" t="s">
        <v>332</v>
      </c>
      <c r="J14" s="136" t="s">
        <v>332</v>
      </c>
      <c r="K14" s="136" t="s">
        <v>332</v>
      </c>
      <c r="L14" s="136" t="s">
        <v>332</v>
      </c>
      <c r="M14" s="136" t="s">
        <v>332</v>
      </c>
      <c r="N14" s="136" t="s">
        <v>332</v>
      </c>
      <c r="O14" s="136" t="s">
        <v>332</v>
      </c>
      <c r="P14" s="136" t="s">
        <v>332</v>
      </c>
    </row>
    <row r="15" spans="1:256" ht="30">
      <c r="A15" s="137" t="s">
        <v>74</v>
      </c>
      <c r="B15" s="138" t="s">
        <v>75</v>
      </c>
      <c r="C15" s="135" t="s">
        <v>70</v>
      </c>
      <c r="D15" s="135" t="s">
        <v>71</v>
      </c>
      <c r="E15" s="135" t="s">
        <v>71</v>
      </c>
      <c r="F15" s="135" t="s">
        <v>71</v>
      </c>
      <c r="G15" s="135" t="s">
        <v>71</v>
      </c>
      <c r="H15" s="136" t="s">
        <v>332</v>
      </c>
      <c r="I15" s="136" t="s">
        <v>332</v>
      </c>
      <c r="J15" s="136" t="s">
        <v>332</v>
      </c>
      <c r="K15" s="136" t="s">
        <v>332</v>
      </c>
      <c r="L15" s="136" t="s">
        <v>332</v>
      </c>
      <c r="M15" s="136" t="s">
        <v>332</v>
      </c>
      <c r="N15" s="136" t="s">
        <v>332</v>
      </c>
      <c r="O15" s="136" t="s">
        <v>332</v>
      </c>
      <c r="P15" s="136" t="s">
        <v>332</v>
      </c>
    </row>
    <row r="16" spans="1:256" ht="30">
      <c r="A16" s="137" t="s">
        <v>76</v>
      </c>
      <c r="B16" s="138" t="s">
        <v>77</v>
      </c>
      <c r="C16" s="135" t="s">
        <v>70</v>
      </c>
      <c r="D16" s="135" t="s">
        <v>71</v>
      </c>
      <c r="E16" s="135" t="s">
        <v>71</v>
      </c>
      <c r="F16" s="135" t="s">
        <v>71</v>
      </c>
      <c r="G16" s="135" t="s">
        <v>71</v>
      </c>
      <c r="H16" s="136" t="s">
        <v>332</v>
      </c>
      <c r="I16" s="136" t="s">
        <v>332</v>
      </c>
      <c r="J16" s="136" t="s">
        <v>332</v>
      </c>
      <c r="K16" s="136" t="s">
        <v>332</v>
      </c>
      <c r="L16" s="136" t="s">
        <v>332</v>
      </c>
      <c r="M16" s="136" t="s">
        <v>332</v>
      </c>
      <c r="N16" s="136" t="s">
        <v>332</v>
      </c>
      <c r="O16" s="136" t="s">
        <v>332</v>
      </c>
      <c r="P16" s="136" t="s">
        <v>332</v>
      </c>
    </row>
    <row r="17" spans="1:27" ht="45">
      <c r="A17" s="137" t="s">
        <v>78</v>
      </c>
      <c r="B17" s="138" t="s">
        <v>79</v>
      </c>
      <c r="C17" s="135" t="s">
        <v>70</v>
      </c>
      <c r="D17" s="135" t="s">
        <v>71</v>
      </c>
      <c r="E17" s="135" t="s">
        <v>71</v>
      </c>
      <c r="F17" s="135" t="s">
        <v>71</v>
      </c>
      <c r="G17" s="135" t="s">
        <v>71</v>
      </c>
      <c r="H17" s="136" t="s">
        <v>332</v>
      </c>
      <c r="I17" s="136" t="s">
        <v>332</v>
      </c>
      <c r="J17" s="136" t="s">
        <v>332</v>
      </c>
      <c r="K17" s="136" t="s">
        <v>332</v>
      </c>
      <c r="L17" s="136" t="s">
        <v>332</v>
      </c>
      <c r="M17" s="136" t="s">
        <v>332</v>
      </c>
      <c r="N17" s="136" t="s">
        <v>332</v>
      </c>
      <c r="O17" s="136" t="s">
        <v>332</v>
      </c>
      <c r="P17" s="136" t="s">
        <v>332</v>
      </c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1:27" ht="60">
      <c r="A18" s="135" t="s">
        <v>80</v>
      </c>
      <c r="B18" s="138" t="s">
        <v>81</v>
      </c>
      <c r="C18" s="135" t="s">
        <v>70</v>
      </c>
      <c r="D18" s="507" t="str">
        <f>D13</f>
        <v>ДФО</v>
      </c>
      <c r="E18" s="347" t="s">
        <v>83</v>
      </c>
      <c r="F18" s="135" t="s">
        <v>71</v>
      </c>
      <c r="G18" s="347" t="s">
        <v>331</v>
      </c>
      <c r="H18" s="136" t="s">
        <v>332</v>
      </c>
      <c r="I18" s="136" t="s">
        <v>332</v>
      </c>
      <c r="J18" s="136" t="s">
        <v>332</v>
      </c>
      <c r="K18" s="136" t="s">
        <v>332</v>
      </c>
      <c r="L18" s="136" t="s">
        <v>332</v>
      </c>
      <c r="M18" s="136" t="s">
        <v>332</v>
      </c>
      <c r="N18" s="136" t="s">
        <v>332</v>
      </c>
      <c r="O18" s="136" t="s">
        <v>332</v>
      </c>
      <c r="P18" s="136" t="s">
        <v>332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1:27" ht="60">
      <c r="A19" s="135" t="s">
        <v>82</v>
      </c>
      <c r="B19" s="138" t="s">
        <v>83</v>
      </c>
      <c r="C19" s="135" t="s">
        <v>70</v>
      </c>
      <c r="D19" s="507" t="str">
        <f>D18</f>
        <v>ДФО</v>
      </c>
      <c r="E19" s="347" t="s">
        <v>83</v>
      </c>
      <c r="F19" s="135" t="s">
        <v>71</v>
      </c>
      <c r="G19" s="347" t="s">
        <v>331</v>
      </c>
      <c r="H19" s="136" t="s">
        <v>332</v>
      </c>
      <c r="I19" s="136" t="s">
        <v>332</v>
      </c>
      <c r="J19" s="136" t="s">
        <v>332</v>
      </c>
      <c r="K19" s="136" t="s">
        <v>332</v>
      </c>
      <c r="L19" s="136" t="s">
        <v>332</v>
      </c>
      <c r="M19" s="136" t="s">
        <v>332</v>
      </c>
      <c r="N19" s="136" t="s">
        <v>332</v>
      </c>
      <c r="O19" s="136" t="s">
        <v>332</v>
      </c>
      <c r="P19" s="136" t="s">
        <v>332</v>
      </c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>
      <c r="A20" s="135" t="s">
        <v>84</v>
      </c>
      <c r="B20" s="138" t="s">
        <v>73</v>
      </c>
      <c r="C20" s="135" t="s">
        <v>70</v>
      </c>
      <c r="D20" s="135" t="s">
        <v>71</v>
      </c>
      <c r="E20" s="135" t="s">
        <v>71</v>
      </c>
      <c r="F20" s="135" t="s">
        <v>71</v>
      </c>
      <c r="G20" s="135" t="s">
        <v>71</v>
      </c>
      <c r="H20" s="136" t="s">
        <v>332</v>
      </c>
      <c r="I20" s="136" t="s">
        <v>332</v>
      </c>
      <c r="J20" s="136" t="s">
        <v>332</v>
      </c>
      <c r="K20" s="136" t="s">
        <v>332</v>
      </c>
      <c r="L20" s="136" t="s">
        <v>332</v>
      </c>
      <c r="M20" s="136" t="s">
        <v>332</v>
      </c>
      <c r="N20" s="136" t="s">
        <v>332</v>
      </c>
      <c r="O20" s="136" t="s">
        <v>332</v>
      </c>
      <c r="P20" s="136" t="s">
        <v>332</v>
      </c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ht="30">
      <c r="A21" s="135" t="s">
        <v>85</v>
      </c>
      <c r="B21" s="138" t="s">
        <v>75</v>
      </c>
      <c r="C21" s="135" t="s">
        <v>70</v>
      </c>
      <c r="D21" s="135" t="s">
        <v>71</v>
      </c>
      <c r="E21" s="135" t="s">
        <v>71</v>
      </c>
      <c r="F21" s="135" t="s">
        <v>71</v>
      </c>
      <c r="G21" s="135" t="s">
        <v>71</v>
      </c>
      <c r="H21" s="136" t="s">
        <v>332</v>
      </c>
      <c r="I21" s="136" t="s">
        <v>332</v>
      </c>
      <c r="J21" s="136" t="s">
        <v>332</v>
      </c>
      <c r="K21" s="136" t="s">
        <v>332</v>
      </c>
      <c r="L21" s="136" t="s">
        <v>332</v>
      </c>
      <c r="M21" s="136" t="s">
        <v>332</v>
      </c>
      <c r="N21" s="136" t="s">
        <v>332</v>
      </c>
      <c r="O21" s="136" t="s">
        <v>332</v>
      </c>
      <c r="P21" s="136" t="s">
        <v>332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ht="30">
      <c r="A22" s="135" t="s">
        <v>86</v>
      </c>
      <c r="B22" s="138" t="s">
        <v>77</v>
      </c>
      <c r="C22" s="135" t="s">
        <v>70</v>
      </c>
      <c r="D22" s="135" t="s">
        <v>71</v>
      </c>
      <c r="E22" s="135" t="s">
        <v>71</v>
      </c>
      <c r="F22" s="135" t="s">
        <v>71</v>
      </c>
      <c r="G22" s="135" t="s">
        <v>71</v>
      </c>
      <c r="H22" s="136" t="s">
        <v>332</v>
      </c>
      <c r="I22" s="136" t="s">
        <v>332</v>
      </c>
      <c r="J22" s="136" t="s">
        <v>332</v>
      </c>
      <c r="K22" s="136" t="s">
        <v>332</v>
      </c>
      <c r="L22" s="136" t="s">
        <v>332</v>
      </c>
      <c r="M22" s="136" t="s">
        <v>332</v>
      </c>
      <c r="N22" s="136" t="s">
        <v>332</v>
      </c>
      <c r="O22" s="136" t="s">
        <v>332</v>
      </c>
      <c r="P22" s="136" t="s">
        <v>332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45">
      <c r="A23" s="135" t="s">
        <v>87</v>
      </c>
      <c r="B23" s="138" t="s">
        <v>79</v>
      </c>
      <c r="C23" s="135" t="s">
        <v>70</v>
      </c>
      <c r="D23" s="135" t="s">
        <v>71</v>
      </c>
      <c r="E23" s="135" t="s">
        <v>71</v>
      </c>
      <c r="F23" s="135" t="s">
        <v>71</v>
      </c>
      <c r="G23" s="135" t="s">
        <v>71</v>
      </c>
      <c r="H23" s="136" t="s">
        <v>332</v>
      </c>
      <c r="I23" s="136" t="s">
        <v>332</v>
      </c>
      <c r="J23" s="136" t="s">
        <v>332</v>
      </c>
      <c r="K23" s="136" t="s">
        <v>332</v>
      </c>
      <c r="L23" s="136" t="s">
        <v>332</v>
      </c>
      <c r="M23" s="136" t="s">
        <v>332</v>
      </c>
      <c r="N23" s="136" t="s">
        <v>332</v>
      </c>
      <c r="O23" s="136" t="s">
        <v>332</v>
      </c>
      <c r="P23" s="136" t="s">
        <v>332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ht="60">
      <c r="A24" s="135" t="s">
        <v>88</v>
      </c>
      <c r="B24" s="138" t="s">
        <v>81</v>
      </c>
      <c r="C24" s="135" t="s">
        <v>70</v>
      </c>
      <c r="D24" s="507" t="str">
        <f>D19</f>
        <v>ДФО</v>
      </c>
      <c r="E24" s="347" t="s">
        <v>83</v>
      </c>
      <c r="F24" s="135"/>
      <c r="G24" s="347" t="s">
        <v>331</v>
      </c>
      <c r="H24" s="136" t="s">
        <v>332</v>
      </c>
      <c r="I24" s="136" t="s">
        <v>332</v>
      </c>
      <c r="J24" s="136" t="s">
        <v>332</v>
      </c>
      <c r="K24" s="136" t="s">
        <v>332</v>
      </c>
      <c r="L24" s="136" t="s">
        <v>332</v>
      </c>
      <c r="M24" s="136" t="s">
        <v>332</v>
      </c>
      <c r="N24" s="136" t="s">
        <v>332</v>
      </c>
      <c r="O24" s="136" t="s">
        <v>332</v>
      </c>
      <c r="P24" s="136" t="s">
        <v>332</v>
      </c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ht="60">
      <c r="A25" s="135" t="s">
        <v>89</v>
      </c>
      <c r="B25" s="138" t="s">
        <v>90</v>
      </c>
      <c r="C25" s="135" t="s">
        <v>91</v>
      </c>
      <c r="D25" s="507" t="str">
        <f>D24</f>
        <v>ДФО</v>
      </c>
      <c r="E25" s="347" t="s">
        <v>83</v>
      </c>
      <c r="F25" s="347" t="s">
        <v>333</v>
      </c>
      <c r="G25" s="347" t="s">
        <v>331</v>
      </c>
      <c r="H25" s="136" t="s">
        <v>332</v>
      </c>
      <c r="I25" s="136" t="s">
        <v>332</v>
      </c>
      <c r="J25" s="136" t="s">
        <v>332</v>
      </c>
      <c r="K25" s="136" t="s">
        <v>332</v>
      </c>
      <c r="L25" s="136" t="s">
        <v>332</v>
      </c>
      <c r="M25" s="136" t="s">
        <v>332</v>
      </c>
      <c r="N25" s="136" t="s">
        <v>332</v>
      </c>
      <c r="O25" s="136" t="s">
        <v>332</v>
      </c>
      <c r="P25" s="136" t="s">
        <v>332</v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ht="357">
      <c r="A26" s="135" t="s">
        <v>92</v>
      </c>
      <c r="B26" s="138" t="s">
        <v>93</v>
      </c>
      <c r="C26" s="135" t="s">
        <v>94</v>
      </c>
      <c r="D26" s="507" t="str">
        <f>D25</f>
        <v>ДФО</v>
      </c>
      <c r="E26" s="347" t="s">
        <v>83</v>
      </c>
      <c r="F26" s="139" t="s">
        <v>334</v>
      </c>
      <c r="G26" s="347" t="s">
        <v>331</v>
      </c>
      <c r="H26" s="136" t="s">
        <v>332</v>
      </c>
      <c r="I26" s="136" t="s">
        <v>332</v>
      </c>
      <c r="J26" s="136" t="s">
        <v>332</v>
      </c>
      <c r="K26" s="136" t="s">
        <v>332</v>
      </c>
      <c r="L26" s="136" t="s">
        <v>332</v>
      </c>
      <c r="M26" s="136" t="s">
        <v>332</v>
      </c>
      <c r="N26" s="136" t="s">
        <v>332</v>
      </c>
      <c r="O26" s="136" t="s">
        <v>332</v>
      </c>
      <c r="P26" s="136" t="s">
        <v>332</v>
      </c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spans="1:27" ht="60">
      <c r="A27" s="140" t="s">
        <v>95</v>
      </c>
      <c r="B27" s="138" t="s">
        <v>96</v>
      </c>
      <c r="C27" s="135" t="s">
        <v>97</v>
      </c>
      <c r="D27" s="507" t="str">
        <f>D26</f>
        <v>ДФО</v>
      </c>
      <c r="E27" s="347" t="s">
        <v>83</v>
      </c>
      <c r="F27" s="347" t="s">
        <v>335</v>
      </c>
      <c r="G27" s="347" t="s">
        <v>331</v>
      </c>
      <c r="H27" s="136" t="s">
        <v>332</v>
      </c>
      <c r="I27" s="136" t="s">
        <v>332</v>
      </c>
      <c r="J27" s="136" t="s">
        <v>332</v>
      </c>
      <c r="K27" s="136" t="s">
        <v>332</v>
      </c>
      <c r="L27" s="136" t="s">
        <v>332</v>
      </c>
      <c r="M27" s="136" t="s">
        <v>332</v>
      </c>
      <c r="N27" s="136" t="s">
        <v>332</v>
      </c>
      <c r="O27" s="136" t="s">
        <v>332</v>
      </c>
      <c r="P27" s="136" t="s">
        <v>332</v>
      </c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</sheetData>
  <mergeCells count="5">
    <mergeCell ref="A4:P4"/>
    <mergeCell ref="A6:P6"/>
    <mergeCell ref="A7:P7"/>
    <mergeCell ref="A9:P9"/>
    <mergeCell ref="A10:P10"/>
  </mergeCells>
  <pageMargins left="0.78740157480314965" right="0.39370078740157483" top="0.39370078740157483" bottom="0.39370078740157483" header="0.27559055118110237" footer="0.27559055118110237"/>
  <pageSetup paperSize="9" scale="6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R29"/>
  <sheetViews>
    <sheetView zoomScale="50" zoomScaleNormal="50" workbookViewId="0">
      <selection activeCell="T15" sqref="T15"/>
    </sheetView>
  </sheetViews>
  <sheetFormatPr defaultColWidth="9.140625" defaultRowHeight="15"/>
  <cols>
    <col min="1" max="1" width="11.85546875" style="126" customWidth="1"/>
    <col min="2" max="2" width="25.28515625" style="127" customWidth="1"/>
    <col min="3" max="3" width="14.85546875" style="127" customWidth="1"/>
    <col min="4" max="4" width="8.5703125" style="127" customWidth="1"/>
    <col min="5" max="5" width="18.28515625" style="127" customWidth="1"/>
    <col min="6" max="6" width="13.7109375" style="127" customWidth="1"/>
    <col min="7" max="7" width="21.7109375" style="127" customWidth="1"/>
    <col min="8" max="9" width="11.42578125" style="127" customWidth="1"/>
    <col min="10" max="10" width="16.28515625" style="127" customWidth="1"/>
    <col min="11" max="11" width="14.5703125" style="127" customWidth="1"/>
    <col min="12" max="12" width="23.28515625" style="127" customWidth="1"/>
    <col min="13" max="13" width="13.7109375" style="127" customWidth="1"/>
    <col min="14" max="14" width="8" style="127" customWidth="1"/>
    <col min="15" max="15" width="9" style="127" customWidth="1"/>
    <col min="16" max="16" width="16.28515625" style="127" customWidth="1"/>
    <col min="17" max="18" width="12.28515625" style="127" customWidth="1"/>
    <col min="19" max="19" width="14.85546875" style="127" customWidth="1"/>
    <col min="20" max="21" width="13.85546875" style="127" customWidth="1"/>
    <col min="22" max="22" width="9" style="127" customWidth="1"/>
    <col min="23" max="25" width="7.85546875" style="127" customWidth="1"/>
    <col min="26" max="26" width="7.85546875" style="128" customWidth="1"/>
    <col min="27" max="32" width="7.85546875" style="127" customWidth="1"/>
    <col min="33" max="33" width="10.42578125" style="126" customWidth="1"/>
    <col min="34" max="34" width="14.42578125" style="126" customWidth="1"/>
    <col min="35" max="16384" width="9.140625" style="126"/>
  </cols>
  <sheetData>
    <row r="1" spans="1:252" ht="18.75">
      <c r="Z1" s="4" t="s">
        <v>336</v>
      </c>
    </row>
    <row r="2" spans="1:252" ht="18.75">
      <c r="Z2" s="6" t="s">
        <v>1</v>
      </c>
    </row>
    <row r="3" spans="1:252" ht="18.75">
      <c r="Z3" s="6"/>
    </row>
    <row r="4" spans="1:252" ht="16.5">
      <c r="A4" s="434" t="s">
        <v>337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</row>
    <row r="5" spans="1:252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41"/>
    </row>
    <row r="6" spans="1:252" ht="15.75">
      <c r="A6" s="410" t="s">
        <v>338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141"/>
    </row>
    <row r="7" spans="1:252" ht="15.75">
      <c r="A7" s="354" t="s">
        <v>339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141"/>
    </row>
    <row r="8" spans="1:252" ht="15.75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141"/>
    </row>
    <row r="9" spans="1:252" ht="15.75">
      <c r="A9" s="473" t="s">
        <v>1165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141"/>
    </row>
    <row r="10" spans="1:252" ht="15.75" thickBot="1">
      <c r="A10" s="435"/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</row>
    <row r="11" spans="1:252" ht="38.450000000000003" customHeight="1">
      <c r="A11" s="436" t="s">
        <v>5</v>
      </c>
      <c r="B11" s="438" t="s">
        <v>6</v>
      </c>
      <c r="C11" s="438" t="s">
        <v>7</v>
      </c>
      <c r="D11" s="440" t="s">
        <v>340</v>
      </c>
      <c r="E11" s="440"/>
      <c r="F11" s="440"/>
      <c r="G11" s="440"/>
      <c r="H11" s="440" t="s">
        <v>341</v>
      </c>
      <c r="I11" s="440"/>
      <c r="J11" s="438" t="s">
        <v>342</v>
      </c>
      <c r="K11" s="438" t="s">
        <v>343</v>
      </c>
      <c r="L11" s="438" t="s">
        <v>344</v>
      </c>
      <c r="M11" s="442" t="s">
        <v>345</v>
      </c>
      <c r="N11" s="440" t="s">
        <v>346</v>
      </c>
      <c r="O11" s="440" t="s">
        <v>347</v>
      </c>
      <c r="P11" s="451" t="s">
        <v>348</v>
      </c>
      <c r="Q11" s="440" t="s">
        <v>349</v>
      </c>
      <c r="R11" s="440"/>
      <c r="S11" s="438" t="s">
        <v>350</v>
      </c>
      <c r="T11" s="453" t="s">
        <v>13</v>
      </c>
      <c r="U11" s="453" t="s">
        <v>351</v>
      </c>
      <c r="V11" s="438" t="s">
        <v>352</v>
      </c>
      <c r="W11" s="446" t="s">
        <v>353</v>
      </c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7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</row>
    <row r="12" spans="1:252" ht="120.6" customHeight="1">
      <c r="A12" s="437"/>
      <c r="B12" s="439"/>
      <c r="C12" s="439"/>
      <c r="D12" s="441" t="s">
        <v>354</v>
      </c>
      <c r="E12" s="441" t="s">
        <v>355</v>
      </c>
      <c r="F12" s="441" t="s">
        <v>356</v>
      </c>
      <c r="G12" s="441" t="s">
        <v>357</v>
      </c>
      <c r="H12" s="441"/>
      <c r="I12" s="441"/>
      <c r="J12" s="439"/>
      <c r="K12" s="439"/>
      <c r="L12" s="439"/>
      <c r="M12" s="443"/>
      <c r="N12" s="441"/>
      <c r="O12" s="441"/>
      <c r="P12" s="452"/>
      <c r="Q12" s="441"/>
      <c r="R12" s="441"/>
      <c r="S12" s="439"/>
      <c r="T12" s="454"/>
      <c r="U12" s="454"/>
      <c r="V12" s="439"/>
      <c r="W12" s="448" t="s">
        <v>358</v>
      </c>
      <c r="X12" s="448"/>
      <c r="Y12" s="448" t="s">
        <v>359</v>
      </c>
      <c r="Z12" s="448"/>
      <c r="AA12" s="448" t="s">
        <v>360</v>
      </c>
      <c r="AB12" s="448"/>
      <c r="AC12" s="449" t="s">
        <v>361</v>
      </c>
      <c r="AD12" s="450"/>
      <c r="AE12" s="449" t="s">
        <v>362</v>
      </c>
      <c r="AF12" s="450"/>
      <c r="AG12" s="444" t="s">
        <v>363</v>
      </c>
      <c r="AH12" s="445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</row>
    <row r="13" spans="1:252" ht="225.6" customHeight="1">
      <c r="A13" s="437"/>
      <c r="B13" s="439"/>
      <c r="C13" s="439"/>
      <c r="D13" s="441"/>
      <c r="E13" s="441"/>
      <c r="F13" s="441"/>
      <c r="G13" s="441"/>
      <c r="H13" s="343" t="s">
        <v>364</v>
      </c>
      <c r="I13" s="342" t="s">
        <v>365</v>
      </c>
      <c r="J13" s="439"/>
      <c r="K13" s="439"/>
      <c r="L13" s="439"/>
      <c r="M13" s="443"/>
      <c r="N13" s="441"/>
      <c r="O13" s="441"/>
      <c r="P13" s="452"/>
      <c r="Q13" s="142" t="s">
        <v>366</v>
      </c>
      <c r="R13" s="340" t="s">
        <v>367</v>
      </c>
      <c r="S13" s="439"/>
      <c r="T13" s="454"/>
      <c r="U13" s="454"/>
      <c r="V13" s="439"/>
      <c r="W13" s="143" t="s">
        <v>368</v>
      </c>
      <c r="X13" s="143" t="s">
        <v>369</v>
      </c>
      <c r="Y13" s="143" t="s">
        <v>368</v>
      </c>
      <c r="Z13" s="143" t="s">
        <v>369</v>
      </c>
      <c r="AA13" s="143" t="s">
        <v>368</v>
      </c>
      <c r="AB13" s="143" t="s">
        <v>369</v>
      </c>
      <c r="AC13" s="143" t="s">
        <v>368</v>
      </c>
      <c r="AD13" s="143" t="s">
        <v>369</v>
      </c>
      <c r="AE13" s="143" t="s">
        <v>368</v>
      </c>
      <c r="AF13" s="143" t="s">
        <v>369</v>
      </c>
      <c r="AG13" s="143" t="s">
        <v>368</v>
      </c>
      <c r="AH13" s="144" t="s">
        <v>369</v>
      </c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</row>
    <row r="14" spans="1:252">
      <c r="A14" s="145">
        <v>1</v>
      </c>
      <c r="B14" s="132">
        <v>2</v>
      </c>
      <c r="C14" s="132">
        <v>3</v>
      </c>
      <c r="D14" s="132">
        <v>4</v>
      </c>
      <c r="E14" s="132">
        <v>5</v>
      </c>
      <c r="F14" s="132">
        <v>6</v>
      </c>
      <c r="G14" s="132">
        <v>7</v>
      </c>
      <c r="H14" s="132">
        <v>8</v>
      </c>
      <c r="I14" s="132">
        <v>9</v>
      </c>
      <c r="J14" s="132">
        <v>10</v>
      </c>
      <c r="K14" s="132">
        <v>11</v>
      </c>
      <c r="L14" s="132">
        <v>12</v>
      </c>
      <c r="M14" s="132">
        <v>13</v>
      </c>
      <c r="N14" s="132">
        <v>14</v>
      </c>
      <c r="O14" s="132">
        <v>15</v>
      </c>
      <c r="P14" s="132">
        <v>16</v>
      </c>
      <c r="Q14" s="132">
        <v>17</v>
      </c>
      <c r="R14" s="132">
        <v>18</v>
      </c>
      <c r="S14" s="132">
        <v>19</v>
      </c>
      <c r="T14" s="132">
        <v>20</v>
      </c>
      <c r="U14" s="132">
        <v>21</v>
      </c>
      <c r="V14" s="132">
        <v>22</v>
      </c>
      <c r="W14" s="146" t="s">
        <v>370</v>
      </c>
      <c r="X14" s="146" t="s">
        <v>371</v>
      </c>
      <c r="Y14" s="146" t="s">
        <v>372</v>
      </c>
      <c r="Z14" s="146" t="s">
        <v>373</v>
      </c>
      <c r="AA14" s="146" t="s">
        <v>374</v>
      </c>
      <c r="AB14" s="146" t="s">
        <v>375</v>
      </c>
      <c r="AC14" s="146" t="s">
        <v>376</v>
      </c>
      <c r="AD14" s="146" t="s">
        <v>377</v>
      </c>
      <c r="AE14" s="146" t="s">
        <v>378</v>
      </c>
      <c r="AF14" s="146" t="s">
        <v>379</v>
      </c>
      <c r="AG14" s="146" t="s">
        <v>380</v>
      </c>
      <c r="AH14" s="147" t="s">
        <v>381</v>
      </c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</row>
    <row r="15" spans="1:252" ht="63">
      <c r="A15" s="148" t="s">
        <v>68</v>
      </c>
      <c r="B15" s="66" t="s">
        <v>69</v>
      </c>
      <c r="C15" s="67" t="s">
        <v>70</v>
      </c>
      <c r="D15" s="135" t="s">
        <v>71</v>
      </c>
      <c r="E15" s="135" t="s">
        <v>71</v>
      </c>
      <c r="F15" s="135" t="s">
        <v>71</v>
      </c>
      <c r="G15" s="135" t="s">
        <v>71</v>
      </c>
      <c r="H15" s="149" t="s">
        <v>382</v>
      </c>
      <c r="I15" s="149" t="s">
        <v>383</v>
      </c>
      <c r="J15" s="149" t="s">
        <v>383</v>
      </c>
      <c r="K15" s="149" t="s">
        <v>383</v>
      </c>
      <c r="L15" s="135" t="s">
        <v>71</v>
      </c>
      <c r="M15" s="135" t="s">
        <v>383</v>
      </c>
      <c r="N15" s="135" t="s">
        <v>71</v>
      </c>
      <c r="O15" s="135" t="s">
        <v>71</v>
      </c>
      <c r="P15" s="135" t="s">
        <v>71</v>
      </c>
      <c r="Q15" s="135" t="s">
        <v>71</v>
      </c>
      <c r="R15" s="135" t="s">
        <v>71</v>
      </c>
      <c r="S15" s="135" t="s">
        <v>383</v>
      </c>
      <c r="T15" s="150">
        <f>T20</f>
        <v>44.110523999999998</v>
      </c>
      <c r="U15" s="135" t="s">
        <v>71</v>
      </c>
      <c r="V15" s="135" t="s">
        <v>71</v>
      </c>
      <c r="W15" s="151"/>
      <c r="X15" s="151"/>
      <c r="Y15" s="151"/>
      <c r="Z15" s="135"/>
      <c r="AA15" s="151"/>
      <c r="AB15" s="151"/>
      <c r="AC15" s="151"/>
      <c r="AD15" s="151"/>
      <c r="AE15" s="151"/>
      <c r="AF15" s="151"/>
      <c r="AG15" s="152"/>
      <c r="AH15" s="153"/>
    </row>
    <row r="16" spans="1:252" ht="15.75">
      <c r="A16" s="154" t="s">
        <v>72</v>
      </c>
      <c r="B16" s="71" t="s">
        <v>73</v>
      </c>
      <c r="C16" s="67" t="s">
        <v>70</v>
      </c>
      <c r="D16" s="135" t="s">
        <v>71</v>
      </c>
      <c r="E16" s="135" t="s">
        <v>71</v>
      </c>
      <c r="F16" s="135" t="s">
        <v>71</v>
      </c>
      <c r="G16" s="135" t="s">
        <v>71</v>
      </c>
      <c r="H16" s="135" t="s">
        <v>71</v>
      </c>
      <c r="I16" s="149" t="s">
        <v>383</v>
      </c>
      <c r="J16" s="149" t="s">
        <v>383</v>
      </c>
      <c r="K16" s="149" t="s">
        <v>383</v>
      </c>
      <c r="L16" s="135" t="s">
        <v>71</v>
      </c>
      <c r="M16" s="135" t="s">
        <v>383</v>
      </c>
      <c r="N16" s="135" t="s">
        <v>71</v>
      </c>
      <c r="O16" s="135" t="s">
        <v>71</v>
      </c>
      <c r="P16" s="135" t="s">
        <v>71</v>
      </c>
      <c r="Q16" s="135" t="s">
        <v>71</v>
      </c>
      <c r="R16" s="135" t="s">
        <v>71</v>
      </c>
      <c r="S16" s="135" t="s">
        <v>383</v>
      </c>
      <c r="T16" s="150" t="s">
        <v>71</v>
      </c>
      <c r="U16" s="135" t="s">
        <v>71</v>
      </c>
      <c r="V16" s="135" t="s">
        <v>71</v>
      </c>
      <c r="W16" s="151"/>
      <c r="X16" s="151"/>
      <c r="Y16" s="151"/>
      <c r="Z16" s="135"/>
      <c r="AA16" s="151"/>
      <c r="AB16" s="151"/>
      <c r="AC16" s="151"/>
      <c r="AD16" s="151"/>
      <c r="AE16" s="151"/>
      <c r="AF16" s="151"/>
      <c r="AG16" s="152"/>
      <c r="AH16" s="153"/>
    </row>
    <row r="17" spans="1:34" ht="63">
      <c r="A17" s="154" t="s">
        <v>74</v>
      </c>
      <c r="B17" s="71" t="s">
        <v>75</v>
      </c>
      <c r="C17" s="67" t="s">
        <v>70</v>
      </c>
      <c r="D17" s="135" t="s">
        <v>71</v>
      </c>
      <c r="E17" s="135" t="s">
        <v>71</v>
      </c>
      <c r="F17" s="135" t="s">
        <v>71</v>
      </c>
      <c r="G17" s="135" t="s">
        <v>71</v>
      </c>
      <c r="H17" s="135" t="s">
        <v>71</v>
      </c>
      <c r="I17" s="149" t="s">
        <v>383</v>
      </c>
      <c r="J17" s="149" t="s">
        <v>383</v>
      </c>
      <c r="K17" s="149" t="s">
        <v>383</v>
      </c>
      <c r="L17" s="135" t="s">
        <v>71</v>
      </c>
      <c r="M17" s="135" t="s">
        <v>383</v>
      </c>
      <c r="N17" s="135" t="s">
        <v>71</v>
      </c>
      <c r="O17" s="135" t="s">
        <v>71</v>
      </c>
      <c r="P17" s="135" t="s">
        <v>71</v>
      </c>
      <c r="Q17" s="135" t="s">
        <v>71</v>
      </c>
      <c r="R17" s="135" t="s">
        <v>71</v>
      </c>
      <c r="S17" s="135" t="s">
        <v>383</v>
      </c>
      <c r="T17" s="150" t="s">
        <v>71</v>
      </c>
      <c r="U17" s="135" t="s">
        <v>71</v>
      </c>
      <c r="V17" s="135" t="s">
        <v>71</v>
      </c>
      <c r="W17" s="151"/>
      <c r="X17" s="151"/>
      <c r="Y17" s="151"/>
      <c r="Z17" s="135"/>
      <c r="AA17" s="151"/>
      <c r="AB17" s="151"/>
      <c r="AC17" s="151"/>
      <c r="AD17" s="151"/>
      <c r="AE17" s="151"/>
      <c r="AF17" s="151"/>
      <c r="AG17" s="152"/>
      <c r="AH17" s="153"/>
    </row>
    <row r="18" spans="1:34" ht="47.25">
      <c r="A18" s="154" t="s">
        <v>76</v>
      </c>
      <c r="B18" s="71" t="s">
        <v>77</v>
      </c>
      <c r="C18" s="67" t="s">
        <v>70</v>
      </c>
      <c r="D18" s="135" t="s">
        <v>71</v>
      </c>
      <c r="E18" s="135" t="s">
        <v>71</v>
      </c>
      <c r="F18" s="135" t="s">
        <v>71</v>
      </c>
      <c r="G18" s="135" t="s">
        <v>71</v>
      </c>
      <c r="H18" s="135" t="s">
        <v>71</v>
      </c>
      <c r="I18" s="149" t="s">
        <v>383</v>
      </c>
      <c r="J18" s="149" t="s">
        <v>383</v>
      </c>
      <c r="K18" s="149" t="s">
        <v>383</v>
      </c>
      <c r="L18" s="135" t="s">
        <v>71</v>
      </c>
      <c r="M18" s="135" t="s">
        <v>383</v>
      </c>
      <c r="N18" s="135" t="s">
        <v>71</v>
      </c>
      <c r="O18" s="135" t="s">
        <v>71</v>
      </c>
      <c r="P18" s="135" t="s">
        <v>71</v>
      </c>
      <c r="Q18" s="135" t="s">
        <v>71</v>
      </c>
      <c r="R18" s="135" t="s">
        <v>71</v>
      </c>
      <c r="S18" s="135" t="s">
        <v>383</v>
      </c>
      <c r="T18" s="150" t="s">
        <v>71</v>
      </c>
      <c r="U18" s="135" t="s">
        <v>71</v>
      </c>
      <c r="V18" s="135" t="s">
        <v>71</v>
      </c>
      <c r="W18" s="151"/>
      <c r="X18" s="151"/>
      <c r="Y18" s="151"/>
      <c r="Z18" s="135"/>
      <c r="AA18" s="151"/>
      <c r="AB18" s="151"/>
      <c r="AC18" s="151"/>
      <c r="AD18" s="151"/>
      <c r="AE18" s="151"/>
      <c r="AF18" s="151"/>
      <c r="AG18" s="152"/>
      <c r="AH18" s="153"/>
    </row>
    <row r="19" spans="1:34" ht="63">
      <c r="A19" s="154" t="s">
        <v>78</v>
      </c>
      <c r="B19" s="71" t="s">
        <v>79</v>
      </c>
      <c r="C19" s="67" t="s">
        <v>70</v>
      </c>
      <c r="D19" s="135" t="s">
        <v>71</v>
      </c>
      <c r="E19" s="135" t="s">
        <v>71</v>
      </c>
      <c r="F19" s="135" t="s">
        <v>71</v>
      </c>
      <c r="G19" s="135" t="s">
        <v>71</v>
      </c>
      <c r="H19" s="135" t="s">
        <v>71</v>
      </c>
      <c r="I19" s="149" t="s">
        <v>383</v>
      </c>
      <c r="J19" s="149" t="s">
        <v>383</v>
      </c>
      <c r="K19" s="149" t="s">
        <v>383</v>
      </c>
      <c r="L19" s="135" t="s">
        <v>71</v>
      </c>
      <c r="M19" s="135" t="s">
        <v>383</v>
      </c>
      <c r="N19" s="135" t="s">
        <v>71</v>
      </c>
      <c r="O19" s="135" t="s">
        <v>71</v>
      </c>
      <c r="P19" s="135" t="s">
        <v>71</v>
      </c>
      <c r="Q19" s="135" t="s">
        <v>71</v>
      </c>
      <c r="R19" s="135" t="s">
        <v>71</v>
      </c>
      <c r="S19" s="135" t="s">
        <v>383</v>
      </c>
      <c r="T19" s="150" t="s">
        <v>71</v>
      </c>
      <c r="U19" s="135" t="s">
        <v>71</v>
      </c>
      <c r="V19" s="135" t="s">
        <v>71</v>
      </c>
      <c r="W19" s="151"/>
      <c r="X19" s="151"/>
      <c r="Y19" s="151"/>
      <c r="Z19" s="135"/>
      <c r="AA19" s="151"/>
      <c r="AB19" s="151"/>
      <c r="AC19" s="151"/>
      <c r="AD19" s="151"/>
      <c r="AE19" s="151"/>
      <c r="AF19" s="151"/>
      <c r="AG19" s="152"/>
      <c r="AH19" s="153"/>
    </row>
    <row r="20" spans="1:34" ht="47.25">
      <c r="A20" s="154" t="s">
        <v>80</v>
      </c>
      <c r="B20" s="71" t="s">
        <v>81</v>
      </c>
      <c r="C20" s="67" t="s">
        <v>70</v>
      </c>
      <c r="D20" s="135" t="s">
        <v>71</v>
      </c>
      <c r="E20" s="135" t="s">
        <v>71</v>
      </c>
      <c r="F20" s="135" t="s">
        <v>71</v>
      </c>
      <c r="G20" s="135" t="s">
        <v>71</v>
      </c>
      <c r="H20" s="135" t="s">
        <v>382</v>
      </c>
      <c r="I20" s="149" t="s">
        <v>383</v>
      </c>
      <c r="J20" s="149" t="s">
        <v>383</v>
      </c>
      <c r="K20" s="149" t="s">
        <v>383</v>
      </c>
      <c r="L20" s="135" t="s">
        <v>71</v>
      </c>
      <c r="M20" s="135" t="s">
        <v>383</v>
      </c>
      <c r="N20" s="135" t="s">
        <v>71</v>
      </c>
      <c r="O20" s="135" t="s">
        <v>71</v>
      </c>
      <c r="P20" s="135" t="s">
        <v>71</v>
      </c>
      <c r="Q20" s="135" t="s">
        <v>71</v>
      </c>
      <c r="R20" s="135" t="s">
        <v>71</v>
      </c>
      <c r="S20" s="135" t="s">
        <v>383</v>
      </c>
      <c r="T20" s="150">
        <f>T21</f>
        <v>44.110523999999998</v>
      </c>
      <c r="U20" s="135" t="s">
        <v>71</v>
      </c>
      <c r="V20" s="135" t="s">
        <v>71</v>
      </c>
      <c r="W20" s="151"/>
      <c r="X20" s="151"/>
      <c r="Y20" s="151"/>
      <c r="Z20" s="135"/>
      <c r="AA20" s="151"/>
      <c r="AB20" s="151"/>
      <c r="AC20" s="151"/>
      <c r="AD20" s="151"/>
      <c r="AE20" s="151"/>
      <c r="AF20" s="151"/>
      <c r="AG20" s="152"/>
      <c r="AH20" s="153"/>
    </row>
    <row r="21" spans="1:34" ht="15.75">
      <c r="A21" s="154" t="s">
        <v>82</v>
      </c>
      <c r="B21" s="71" t="s">
        <v>83</v>
      </c>
      <c r="C21" s="67" t="s">
        <v>70</v>
      </c>
      <c r="D21" s="135" t="s">
        <v>71</v>
      </c>
      <c r="E21" s="135" t="s">
        <v>71</v>
      </c>
      <c r="F21" s="135" t="s">
        <v>71</v>
      </c>
      <c r="G21" s="135" t="s">
        <v>71</v>
      </c>
      <c r="H21" s="135" t="s">
        <v>382</v>
      </c>
      <c r="I21" s="149" t="s">
        <v>383</v>
      </c>
      <c r="J21" s="149" t="s">
        <v>383</v>
      </c>
      <c r="K21" s="149" t="s">
        <v>383</v>
      </c>
      <c r="L21" s="135" t="s">
        <v>71</v>
      </c>
      <c r="M21" s="135" t="s">
        <v>383</v>
      </c>
      <c r="N21" s="135" t="s">
        <v>71</v>
      </c>
      <c r="O21" s="135" t="s">
        <v>71</v>
      </c>
      <c r="P21" s="135" t="s">
        <v>71</v>
      </c>
      <c r="Q21" s="135" t="s">
        <v>71</v>
      </c>
      <c r="R21" s="135" t="s">
        <v>71</v>
      </c>
      <c r="S21" s="135" t="s">
        <v>383</v>
      </c>
      <c r="T21" s="150">
        <f>SUM(T22:T26)</f>
        <v>44.110523999999998</v>
      </c>
      <c r="U21" s="135" t="s">
        <v>71</v>
      </c>
      <c r="V21" s="135" t="s">
        <v>71</v>
      </c>
      <c r="W21" s="151"/>
      <c r="X21" s="151"/>
      <c r="Y21" s="151"/>
      <c r="Z21" s="135"/>
      <c r="AA21" s="151"/>
      <c r="AB21" s="151"/>
      <c r="AC21" s="151"/>
      <c r="AD21" s="151"/>
      <c r="AE21" s="151"/>
      <c r="AF21" s="151"/>
      <c r="AG21" s="152"/>
      <c r="AH21" s="153"/>
    </row>
    <row r="22" spans="1:34" ht="15.75">
      <c r="A22" s="154" t="s">
        <v>84</v>
      </c>
      <c r="B22" s="71" t="s">
        <v>73</v>
      </c>
      <c r="C22" s="67" t="s">
        <v>70</v>
      </c>
      <c r="D22" s="135" t="s">
        <v>71</v>
      </c>
      <c r="E22" s="135" t="s">
        <v>71</v>
      </c>
      <c r="F22" s="135" t="s">
        <v>71</v>
      </c>
      <c r="G22" s="135" t="s">
        <v>71</v>
      </c>
      <c r="H22" s="135" t="s">
        <v>71</v>
      </c>
      <c r="I22" s="149" t="s">
        <v>383</v>
      </c>
      <c r="J22" s="149" t="s">
        <v>383</v>
      </c>
      <c r="K22" s="149" t="s">
        <v>383</v>
      </c>
      <c r="L22" s="135" t="s">
        <v>71</v>
      </c>
      <c r="M22" s="135" t="s">
        <v>383</v>
      </c>
      <c r="N22" s="135" t="s">
        <v>71</v>
      </c>
      <c r="O22" s="135" t="s">
        <v>71</v>
      </c>
      <c r="P22" s="135" t="s">
        <v>71</v>
      </c>
      <c r="Q22" s="135" t="s">
        <v>71</v>
      </c>
      <c r="R22" s="135" t="s">
        <v>71</v>
      </c>
      <c r="S22" s="135" t="s">
        <v>383</v>
      </c>
      <c r="T22" s="150" t="s">
        <v>71</v>
      </c>
      <c r="U22" s="135" t="s">
        <v>71</v>
      </c>
      <c r="V22" s="135" t="s">
        <v>71</v>
      </c>
      <c r="W22" s="151"/>
      <c r="X22" s="151"/>
      <c r="Y22" s="151"/>
      <c r="Z22" s="135"/>
      <c r="AA22" s="151"/>
      <c r="AB22" s="151"/>
      <c r="AC22" s="151"/>
      <c r="AD22" s="151"/>
      <c r="AE22" s="151"/>
      <c r="AF22" s="151"/>
      <c r="AG22" s="152"/>
      <c r="AH22" s="153"/>
    </row>
    <row r="23" spans="1:34" ht="63">
      <c r="A23" s="154" t="s">
        <v>85</v>
      </c>
      <c r="B23" s="71" t="s">
        <v>75</v>
      </c>
      <c r="C23" s="67" t="s">
        <v>70</v>
      </c>
      <c r="D23" s="135" t="s">
        <v>71</v>
      </c>
      <c r="E23" s="135" t="s">
        <v>71</v>
      </c>
      <c r="F23" s="135" t="s">
        <v>71</v>
      </c>
      <c r="G23" s="135" t="s">
        <v>71</v>
      </c>
      <c r="H23" s="135" t="s">
        <v>71</v>
      </c>
      <c r="I23" s="149" t="s">
        <v>383</v>
      </c>
      <c r="J23" s="149" t="s">
        <v>383</v>
      </c>
      <c r="K23" s="149" t="s">
        <v>383</v>
      </c>
      <c r="L23" s="135" t="s">
        <v>71</v>
      </c>
      <c r="M23" s="135" t="s">
        <v>383</v>
      </c>
      <c r="N23" s="135" t="s">
        <v>71</v>
      </c>
      <c r="O23" s="135" t="s">
        <v>71</v>
      </c>
      <c r="P23" s="135" t="s">
        <v>71</v>
      </c>
      <c r="Q23" s="135" t="s">
        <v>71</v>
      </c>
      <c r="R23" s="135" t="s">
        <v>71</v>
      </c>
      <c r="S23" s="135" t="s">
        <v>383</v>
      </c>
      <c r="T23" s="150" t="s">
        <v>71</v>
      </c>
      <c r="U23" s="135" t="s">
        <v>71</v>
      </c>
      <c r="V23" s="135" t="s">
        <v>71</v>
      </c>
      <c r="W23" s="151"/>
      <c r="X23" s="151"/>
      <c r="Y23" s="151"/>
      <c r="Z23" s="135"/>
      <c r="AA23" s="151"/>
      <c r="AB23" s="151"/>
      <c r="AC23" s="151"/>
      <c r="AD23" s="151"/>
      <c r="AE23" s="151"/>
      <c r="AF23" s="151"/>
      <c r="AG23" s="152"/>
      <c r="AH23" s="153"/>
    </row>
    <row r="24" spans="1:34" ht="47.25">
      <c r="A24" s="154" t="s">
        <v>86</v>
      </c>
      <c r="B24" s="71" t="s">
        <v>77</v>
      </c>
      <c r="C24" s="67" t="s">
        <v>70</v>
      </c>
      <c r="D24" s="135" t="s">
        <v>71</v>
      </c>
      <c r="E24" s="135" t="s">
        <v>71</v>
      </c>
      <c r="F24" s="135" t="s">
        <v>71</v>
      </c>
      <c r="G24" s="135" t="s">
        <v>71</v>
      </c>
      <c r="H24" s="135" t="s">
        <v>71</v>
      </c>
      <c r="I24" s="149" t="s">
        <v>383</v>
      </c>
      <c r="J24" s="149" t="s">
        <v>383</v>
      </c>
      <c r="K24" s="149" t="s">
        <v>383</v>
      </c>
      <c r="L24" s="135" t="s">
        <v>71</v>
      </c>
      <c r="M24" s="135" t="s">
        <v>383</v>
      </c>
      <c r="N24" s="135" t="s">
        <v>71</v>
      </c>
      <c r="O24" s="135" t="s">
        <v>71</v>
      </c>
      <c r="P24" s="135" t="s">
        <v>71</v>
      </c>
      <c r="Q24" s="135" t="s">
        <v>71</v>
      </c>
      <c r="R24" s="135" t="s">
        <v>71</v>
      </c>
      <c r="S24" s="135" t="s">
        <v>383</v>
      </c>
      <c r="T24" s="150" t="s">
        <v>71</v>
      </c>
      <c r="U24" s="135" t="s">
        <v>71</v>
      </c>
      <c r="V24" s="135" t="s">
        <v>71</v>
      </c>
      <c r="W24" s="151"/>
      <c r="X24" s="151"/>
      <c r="Y24" s="151"/>
      <c r="Z24" s="135"/>
      <c r="AA24" s="151"/>
      <c r="AB24" s="151"/>
      <c r="AC24" s="151"/>
      <c r="AD24" s="151"/>
      <c r="AE24" s="151"/>
      <c r="AF24" s="151"/>
      <c r="AG24" s="152"/>
      <c r="AH24" s="153"/>
    </row>
    <row r="25" spans="1:34" ht="155.44999999999999" customHeight="1">
      <c r="A25" s="154" t="s">
        <v>87</v>
      </c>
      <c r="B25" s="71" t="s">
        <v>79</v>
      </c>
      <c r="C25" s="67" t="s">
        <v>70</v>
      </c>
      <c r="D25" s="135" t="s">
        <v>71</v>
      </c>
      <c r="E25" s="135" t="s">
        <v>71</v>
      </c>
      <c r="F25" s="135" t="s">
        <v>71</v>
      </c>
      <c r="G25" s="135" t="s">
        <v>71</v>
      </c>
      <c r="H25" s="135" t="s">
        <v>71</v>
      </c>
      <c r="I25" s="149" t="s">
        <v>383</v>
      </c>
      <c r="J25" s="149" t="s">
        <v>383</v>
      </c>
      <c r="K25" s="149" t="s">
        <v>383</v>
      </c>
      <c r="L25" s="135" t="s">
        <v>71</v>
      </c>
      <c r="M25" s="135" t="s">
        <v>383</v>
      </c>
      <c r="N25" s="135" t="s">
        <v>71</v>
      </c>
      <c r="O25" s="135" t="s">
        <v>71</v>
      </c>
      <c r="P25" s="135" t="s">
        <v>71</v>
      </c>
      <c r="Q25" s="135" t="s">
        <v>71</v>
      </c>
      <c r="R25" s="135" t="s">
        <v>71</v>
      </c>
      <c r="S25" s="135" t="s">
        <v>383</v>
      </c>
      <c r="T25" s="150" t="s">
        <v>71</v>
      </c>
      <c r="U25" s="135" t="s">
        <v>71</v>
      </c>
      <c r="V25" s="135" t="s">
        <v>71</v>
      </c>
      <c r="W25" s="151"/>
      <c r="X25" s="151"/>
      <c r="Y25" s="151"/>
      <c r="Z25" s="135"/>
      <c r="AA25" s="151"/>
      <c r="AB25" s="151"/>
      <c r="AC25" s="151"/>
      <c r="AD25" s="151"/>
      <c r="AE25" s="151"/>
      <c r="AF25" s="151"/>
      <c r="AG25" s="152"/>
      <c r="AH25" s="153"/>
    </row>
    <row r="26" spans="1:34" ht="47.25">
      <c r="A26" s="154" t="s">
        <v>88</v>
      </c>
      <c r="B26" s="71" t="s">
        <v>81</v>
      </c>
      <c r="C26" s="67" t="s">
        <v>70</v>
      </c>
      <c r="D26" s="135" t="s">
        <v>71</v>
      </c>
      <c r="E26" s="135" t="s">
        <v>71</v>
      </c>
      <c r="F26" s="135" t="s">
        <v>71</v>
      </c>
      <c r="G26" s="135" t="s">
        <v>71</v>
      </c>
      <c r="H26" s="135" t="s">
        <v>382</v>
      </c>
      <c r="I26" s="149" t="s">
        <v>383</v>
      </c>
      <c r="J26" s="149" t="s">
        <v>383</v>
      </c>
      <c r="K26" s="149" t="s">
        <v>383</v>
      </c>
      <c r="L26" s="135" t="s">
        <v>71</v>
      </c>
      <c r="M26" s="135" t="s">
        <v>383</v>
      </c>
      <c r="N26" s="135" t="s">
        <v>71</v>
      </c>
      <c r="O26" s="135" t="s">
        <v>71</v>
      </c>
      <c r="P26" s="135" t="s">
        <v>71</v>
      </c>
      <c r="Q26" s="135" t="s">
        <v>71</v>
      </c>
      <c r="R26" s="135" t="s">
        <v>71</v>
      </c>
      <c r="S26" s="135" t="s">
        <v>382</v>
      </c>
      <c r="T26" s="150">
        <f>SUM(T27:T29)</f>
        <v>44.110523999999998</v>
      </c>
      <c r="U26" s="135" t="s">
        <v>71</v>
      </c>
      <c r="V26" s="135" t="s">
        <v>71</v>
      </c>
      <c r="W26" s="151"/>
      <c r="X26" s="151"/>
      <c r="Y26" s="151"/>
      <c r="Z26" s="135"/>
      <c r="AA26" s="151"/>
      <c r="AB26" s="151"/>
      <c r="AC26" s="151"/>
      <c r="AD26" s="151"/>
      <c r="AE26" s="151"/>
      <c r="AF26" s="151"/>
      <c r="AG26" s="152"/>
      <c r="AH26" s="153"/>
    </row>
    <row r="27" spans="1:34" ht="165">
      <c r="A27" s="96" t="s">
        <v>89</v>
      </c>
      <c r="B27" s="71" t="s">
        <v>90</v>
      </c>
      <c r="C27" s="97" t="s">
        <v>91</v>
      </c>
      <c r="D27" s="135" t="s">
        <v>71</v>
      </c>
      <c r="E27" s="135" t="s">
        <v>71</v>
      </c>
      <c r="F27" s="135" t="s">
        <v>71</v>
      </c>
      <c r="G27" s="347" t="s">
        <v>384</v>
      </c>
      <c r="H27" s="135" t="s">
        <v>382</v>
      </c>
      <c r="I27" s="149" t="s">
        <v>383</v>
      </c>
      <c r="J27" s="149" t="s">
        <v>383</v>
      </c>
      <c r="K27" s="149" t="s">
        <v>383</v>
      </c>
      <c r="L27" s="347" t="s">
        <v>385</v>
      </c>
      <c r="M27" s="135" t="s">
        <v>383</v>
      </c>
      <c r="N27" s="135" t="s">
        <v>71</v>
      </c>
      <c r="O27" s="135" t="s">
        <v>71</v>
      </c>
      <c r="P27" s="135" t="s">
        <v>71</v>
      </c>
      <c r="Q27" s="135" t="s">
        <v>71</v>
      </c>
      <c r="R27" s="135" t="s">
        <v>71</v>
      </c>
      <c r="S27" s="135" t="s">
        <v>382</v>
      </c>
      <c r="T27" s="150">
        <v>6.589067</v>
      </c>
      <c r="U27" s="347" t="s">
        <v>386</v>
      </c>
      <c r="V27" s="135" t="s">
        <v>71</v>
      </c>
      <c r="W27" s="150">
        <v>495.791</v>
      </c>
      <c r="X27" s="150">
        <v>71.504857599999994</v>
      </c>
      <c r="Y27" s="151"/>
      <c r="Z27" s="135"/>
      <c r="AA27" s="151"/>
      <c r="AB27" s="155"/>
      <c r="AC27" s="155"/>
      <c r="AD27" s="155"/>
      <c r="AE27" s="155"/>
      <c r="AF27" s="155"/>
      <c r="AG27" s="152"/>
      <c r="AH27" s="153"/>
    </row>
    <row r="28" spans="1:34" ht="165">
      <c r="A28" s="96" t="s">
        <v>92</v>
      </c>
      <c r="B28" s="71" t="s">
        <v>93</v>
      </c>
      <c r="C28" s="97" t="s">
        <v>94</v>
      </c>
      <c r="D28" s="135" t="s">
        <v>71</v>
      </c>
      <c r="E28" s="135" t="s">
        <v>71</v>
      </c>
      <c r="F28" s="135" t="s">
        <v>71</v>
      </c>
      <c r="G28" s="135" t="s">
        <v>71</v>
      </c>
      <c r="H28" s="135" t="s">
        <v>382</v>
      </c>
      <c r="I28" s="149" t="s">
        <v>383</v>
      </c>
      <c r="J28" s="149" t="s">
        <v>383</v>
      </c>
      <c r="K28" s="149" t="s">
        <v>383</v>
      </c>
      <c r="L28" s="138" t="s">
        <v>387</v>
      </c>
      <c r="M28" s="138" t="s">
        <v>388</v>
      </c>
      <c r="N28" s="135" t="s">
        <v>71</v>
      </c>
      <c r="O28" s="135" t="s">
        <v>71</v>
      </c>
      <c r="P28" s="135" t="s">
        <v>71</v>
      </c>
      <c r="Q28" s="135" t="s">
        <v>71</v>
      </c>
      <c r="R28" s="135" t="s">
        <v>71</v>
      </c>
      <c r="S28" s="135" t="s">
        <v>382</v>
      </c>
      <c r="T28" s="150">
        <v>26.184963</v>
      </c>
      <c r="U28" s="347" t="s">
        <v>389</v>
      </c>
      <c r="V28" s="135" t="s">
        <v>71</v>
      </c>
      <c r="W28" s="151"/>
      <c r="X28" s="151"/>
      <c r="Y28" s="151">
        <v>15.19</v>
      </c>
      <c r="Z28" s="135">
        <v>13.68</v>
      </c>
      <c r="AA28" s="151">
        <v>3.2000000000000002E-3</v>
      </c>
      <c r="AB28" s="151">
        <v>2.7000000000000001E-3</v>
      </c>
      <c r="AC28" s="156" t="s">
        <v>390</v>
      </c>
      <c r="AD28" s="156" t="s">
        <v>391</v>
      </c>
      <c r="AE28" s="156" t="s">
        <v>390</v>
      </c>
      <c r="AF28" s="156" t="s">
        <v>391</v>
      </c>
      <c r="AG28" s="157">
        <v>0.72740000000000005</v>
      </c>
      <c r="AH28" s="158" t="s">
        <v>392</v>
      </c>
    </row>
    <row r="29" spans="1:34" s="168" customFormat="1" ht="195.75" thickBot="1">
      <c r="A29" s="159" t="s">
        <v>95</v>
      </c>
      <c r="B29" s="160" t="s">
        <v>96</v>
      </c>
      <c r="C29" s="161" t="s">
        <v>97</v>
      </c>
      <c r="D29" s="162" t="s">
        <v>71</v>
      </c>
      <c r="E29" s="162" t="s">
        <v>71</v>
      </c>
      <c r="F29" s="162" t="s">
        <v>71</v>
      </c>
      <c r="G29" s="162" t="s">
        <v>71</v>
      </c>
      <c r="H29" s="162" t="s">
        <v>382</v>
      </c>
      <c r="I29" s="163" t="s">
        <v>383</v>
      </c>
      <c r="J29" s="163" t="s">
        <v>383</v>
      </c>
      <c r="K29" s="163" t="s">
        <v>383</v>
      </c>
      <c r="L29" s="164" t="s">
        <v>393</v>
      </c>
      <c r="M29" s="164" t="s">
        <v>394</v>
      </c>
      <c r="N29" s="162" t="s">
        <v>71</v>
      </c>
      <c r="O29" s="162" t="s">
        <v>71</v>
      </c>
      <c r="P29" s="162" t="s">
        <v>71</v>
      </c>
      <c r="Q29" s="162" t="s">
        <v>71</v>
      </c>
      <c r="R29" s="162" t="s">
        <v>71</v>
      </c>
      <c r="S29" s="162" t="s">
        <v>382</v>
      </c>
      <c r="T29" s="162">
        <v>11.336494</v>
      </c>
      <c r="U29" s="165" t="s">
        <v>389</v>
      </c>
      <c r="V29" s="162" t="s">
        <v>71</v>
      </c>
      <c r="W29" s="166"/>
      <c r="X29" s="166"/>
      <c r="Y29" s="166"/>
      <c r="Z29" s="162"/>
      <c r="AA29" s="166"/>
      <c r="AB29" s="166"/>
      <c r="AC29" s="166"/>
      <c r="AD29" s="166"/>
      <c r="AE29" s="166"/>
      <c r="AF29" s="166"/>
      <c r="AG29" s="162">
        <v>1</v>
      </c>
      <c r="AH29" s="167" t="s">
        <v>395</v>
      </c>
    </row>
  </sheetData>
  <mergeCells count="33">
    <mergeCell ref="T11:T13"/>
    <mergeCell ref="U11:U13"/>
    <mergeCell ref="V11:V13"/>
    <mergeCell ref="W11:AH11"/>
    <mergeCell ref="D12:D13"/>
    <mergeCell ref="E12:E13"/>
    <mergeCell ref="F12:F13"/>
    <mergeCell ref="G12:G13"/>
    <mergeCell ref="W12:X12"/>
    <mergeCell ref="Y12:Z12"/>
    <mergeCell ref="AA12:AB12"/>
    <mergeCell ref="AC12:AD12"/>
    <mergeCell ref="AE12:AF12"/>
    <mergeCell ref="AG12:AH12"/>
    <mergeCell ref="A9:Z9"/>
    <mergeCell ref="A10:Y10"/>
    <mergeCell ref="A11:A13"/>
    <mergeCell ref="B11:B13"/>
    <mergeCell ref="C11:C13"/>
    <mergeCell ref="D11:G11"/>
    <mergeCell ref="H11:I12"/>
    <mergeCell ref="J11:J13"/>
    <mergeCell ref="K11:K13"/>
    <mergeCell ref="L11:L13"/>
    <mergeCell ref="M11:M13"/>
    <mergeCell ref="N11:N13"/>
    <mergeCell ref="O11:O13"/>
    <mergeCell ref="P11:P13"/>
    <mergeCell ref="Q11:R12"/>
    <mergeCell ref="S11:S13"/>
    <mergeCell ref="A4:Z4"/>
    <mergeCell ref="A6:Z6"/>
    <mergeCell ref="A7:Z7"/>
  </mergeCells>
  <pageMargins left="0.78740157480314965" right="0.39370078740157483" top="0.39370078740157483" bottom="0.39370078740157483" header="0.27559055118110237" footer="0.27559055118110237"/>
  <pageSetup paperSize="9" scale="3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25"/>
  <sheetViews>
    <sheetView workbookViewId="0">
      <selection activeCell="L11" sqref="L11"/>
    </sheetView>
  </sheetViews>
  <sheetFormatPr defaultRowHeight="15.75"/>
  <cols>
    <col min="1" max="1" width="8.28515625" style="5" customWidth="1"/>
    <col min="2" max="2" width="60.42578125" style="5" customWidth="1"/>
    <col min="3" max="3" width="13.140625" style="5" customWidth="1"/>
    <col min="4" max="4" width="14.140625" style="5" customWidth="1"/>
    <col min="5" max="5" width="18.85546875" style="5" customWidth="1"/>
    <col min="6" max="6" width="16.42578125" style="5" customWidth="1"/>
    <col min="7" max="7" width="5.140625" style="5" customWidth="1"/>
    <col min="8" max="8" width="9.85546875" style="5" hidden="1" customWidth="1"/>
    <col min="9" max="10" width="6.5703125" style="5" customWidth="1"/>
    <col min="11" max="11" width="5.7109375" style="5" customWidth="1"/>
    <col min="12" max="12" width="5.42578125" style="5" customWidth="1"/>
    <col min="13" max="13" width="5" style="5" customWidth="1"/>
    <col min="14" max="14" width="4.85546875" style="5" customWidth="1"/>
    <col min="15" max="15" width="6.5703125" style="5" customWidth="1"/>
    <col min="16" max="16" width="7.140625" style="5" customWidth="1"/>
    <col min="17" max="17" width="5.28515625" style="5" customWidth="1"/>
    <col min="18" max="18" width="5" style="5" customWidth="1"/>
    <col min="19" max="20" width="3.85546875" style="5" customWidth="1"/>
    <col min="21" max="21" width="4.7109375" style="5" customWidth="1"/>
    <col min="22" max="24" width="6.5703125" style="5" customWidth="1"/>
    <col min="25" max="25" width="4.42578125" style="5" customWidth="1"/>
    <col min="26" max="26" width="5.140625" style="5" customWidth="1"/>
    <col min="27" max="27" width="4.42578125" style="5" customWidth="1"/>
    <col min="28" max="28" width="5" style="5" customWidth="1"/>
    <col min="29" max="31" width="6.5703125" style="5" customWidth="1"/>
    <col min="32" max="32" width="7" style="5" customWidth="1"/>
    <col min="33" max="33" width="6.5703125" style="5" customWidth="1"/>
    <col min="34" max="34" width="7.42578125" style="5" customWidth="1"/>
    <col min="35" max="35" width="4" style="5" customWidth="1"/>
    <col min="36" max="36" width="6.5703125" style="5" customWidth="1"/>
    <col min="37" max="37" width="18.42578125" style="5" customWidth="1"/>
    <col min="38" max="38" width="24.28515625" style="5" customWidth="1"/>
    <col min="39" max="39" width="14.42578125" style="5" customWidth="1"/>
    <col min="40" max="40" width="25.5703125" style="5" customWidth="1"/>
    <col min="41" max="41" width="12.42578125" style="5" customWidth="1"/>
    <col min="42" max="42" width="19.85546875" style="5" customWidth="1"/>
    <col min="43" max="44" width="4.7109375" style="5" customWidth="1"/>
    <col min="45" max="45" width="4.28515625" style="5" customWidth="1"/>
    <col min="46" max="46" width="4.42578125" style="5" customWidth="1"/>
    <col min="47" max="47" width="5.140625" style="5" customWidth="1"/>
    <col min="48" max="48" width="5.7109375" style="5" customWidth="1"/>
    <col min="49" max="49" width="6.28515625" style="5" customWidth="1"/>
    <col min="50" max="50" width="6.5703125" style="5" customWidth="1"/>
    <col min="51" max="51" width="6.28515625" style="5" customWidth="1"/>
    <col min="52" max="53" width="5.7109375" style="5" customWidth="1"/>
    <col min="54" max="54" width="14.7109375" style="5" customWidth="1"/>
    <col min="55" max="64" width="5.7109375" style="5" customWidth="1"/>
    <col min="65" max="256" width="9.140625" style="5"/>
    <col min="257" max="257" width="8.28515625" style="5" customWidth="1"/>
    <col min="258" max="258" width="56.7109375" style="5" customWidth="1"/>
    <col min="259" max="259" width="13.140625" style="5" customWidth="1"/>
    <col min="260" max="260" width="14.140625" style="5" customWidth="1"/>
    <col min="261" max="261" width="18.85546875" style="5" customWidth="1"/>
    <col min="262" max="262" width="16.42578125" style="5" customWidth="1"/>
    <col min="263" max="263" width="5.140625" style="5" customWidth="1"/>
    <col min="264" max="264" width="6.85546875" style="5" customWidth="1"/>
    <col min="265" max="266" width="6.5703125" style="5" customWidth="1"/>
    <col min="267" max="267" width="5.7109375" style="5" customWidth="1"/>
    <col min="268" max="268" width="5.42578125" style="5" customWidth="1"/>
    <col min="269" max="269" width="5" style="5" customWidth="1"/>
    <col min="270" max="270" width="4.85546875" style="5" customWidth="1"/>
    <col min="271" max="271" width="6.5703125" style="5" customWidth="1"/>
    <col min="272" max="272" width="7.140625" style="5" customWidth="1"/>
    <col min="273" max="273" width="5.28515625" style="5" customWidth="1"/>
    <col min="274" max="274" width="5" style="5" customWidth="1"/>
    <col min="275" max="276" width="3.85546875" style="5" customWidth="1"/>
    <col min="277" max="277" width="4.7109375" style="5" customWidth="1"/>
    <col min="278" max="280" width="6.5703125" style="5" customWidth="1"/>
    <col min="281" max="281" width="4.42578125" style="5" customWidth="1"/>
    <col min="282" max="282" width="5.140625" style="5" customWidth="1"/>
    <col min="283" max="283" width="4.42578125" style="5" customWidth="1"/>
    <col min="284" max="284" width="5" style="5" customWidth="1"/>
    <col min="285" max="287" width="6.5703125" style="5" customWidth="1"/>
    <col min="288" max="288" width="7" style="5" customWidth="1"/>
    <col min="289" max="289" width="6.5703125" style="5" customWidth="1"/>
    <col min="290" max="290" width="7.42578125" style="5" customWidth="1"/>
    <col min="291" max="291" width="4" style="5" customWidth="1"/>
    <col min="292" max="292" width="6.5703125" style="5" customWidth="1"/>
    <col min="293" max="293" width="18.42578125" style="5" customWidth="1"/>
    <col min="294" max="294" width="24.28515625" style="5" customWidth="1"/>
    <col min="295" max="295" width="14.42578125" style="5" customWidth="1"/>
    <col min="296" max="296" width="25.5703125" style="5" customWidth="1"/>
    <col min="297" max="297" width="12.42578125" style="5" customWidth="1"/>
    <col min="298" max="298" width="19.85546875" style="5" customWidth="1"/>
    <col min="299" max="300" width="4.7109375" style="5" customWidth="1"/>
    <col min="301" max="301" width="4.28515625" style="5" customWidth="1"/>
    <col min="302" max="302" width="4.42578125" style="5" customWidth="1"/>
    <col min="303" max="303" width="5.140625" style="5" customWidth="1"/>
    <col min="304" max="304" width="5.7109375" style="5" customWidth="1"/>
    <col min="305" max="305" width="6.28515625" style="5" customWidth="1"/>
    <col min="306" max="306" width="6.5703125" style="5" customWidth="1"/>
    <col min="307" max="307" width="6.28515625" style="5" customWidth="1"/>
    <col min="308" max="309" width="5.7109375" style="5" customWidth="1"/>
    <col min="310" max="310" width="14.7109375" style="5" customWidth="1"/>
    <col min="311" max="320" width="5.7109375" style="5" customWidth="1"/>
    <col min="321" max="512" width="9.140625" style="5"/>
    <col min="513" max="513" width="8.28515625" style="5" customWidth="1"/>
    <col min="514" max="514" width="56.7109375" style="5" customWidth="1"/>
    <col min="515" max="515" width="13.140625" style="5" customWidth="1"/>
    <col min="516" max="516" width="14.140625" style="5" customWidth="1"/>
    <col min="517" max="517" width="18.85546875" style="5" customWidth="1"/>
    <col min="518" max="518" width="16.42578125" style="5" customWidth="1"/>
    <col min="519" max="519" width="5.140625" style="5" customWidth="1"/>
    <col min="520" max="520" width="6.85546875" style="5" customWidth="1"/>
    <col min="521" max="522" width="6.5703125" style="5" customWidth="1"/>
    <col min="523" max="523" width="5.7109375" style="5" customWidth="1"/>
    <col min="524" max="524" width="5.42578125" style="5" customWidth="1"/>
    <col min="525" max="525" width="5" style="5" customWidth="1"/>
    <col min="526" max="526" width="4.85546875" style="5" customWidth="1"/>
    <col min="527" max="527" width="6.5703125" style="5" customWidth="1"/>
    <col min="528" max="528" width="7.140625" style="5" customWidth="1"/>
    <col min="529" max="529" width="5.28515625" style="5" customWidth="1"/>
    <col min="530" max="530" width="5" style="5" customWidth="1"/>
    <col min="531" max="532" width="3.85546875" style="5" customWidth="1"/>
    <col min="533" max="533" width="4.7109375" style="5" customWidth="1"/>
    <col min="534" max="536" width="6.5703125" style="5" customWidth="1"/>
    <col min="537" max="537" width="4.42578125" style="5" customWidth="1"/>
    <col min="538" max="538" width="5.140625" style="5" customWidth="1"/>
    <col min="539" max="539" width="4.42578125" style="5" customWidth="1"/>
    <col min="540" max="540" width="5" style="5" customWidth="1"/>
    <col min="541" max="543" width="6.5703125" style="5" customWidth="1"/>
    <col min="544" max="544" width="7" style="5" customWidth="1"/>
    <col min="545" max="545" width="6.5703125" style="5" customWidth="1"/>
    <col min="546" max="546" width="7.42578125" style="5" customWidth="1"/>
    <col min="547" max="547" width="4" style="5" customWidth="1"/>
    <col min="548" max="548" width="6.5703125" style="5" customWidth="1"/>
    <col min="549" max="549" width="18.42578125" style="5" customWidth="1"/>
    <col min="550" max="550" width="24.28515625" style="5" customWidth="1"/>
    <col min="551" max="551" width="14.42578125" style="5" customWidth="1"/>
    <col min="552" max="552" width="25.5703125" style="5" customWidth="1"/>
    <col min="553" max="553" width="12.42578125" style="5" customWidth="1"/>
    <col min="554" max="554" width="19.85546875" style="5" customWidth="1"/>
    <col min="555" max="556" width="4.7109375" style="5" customWidth="1"/>
    <col min="557" max="557" width="4.28515625" style="5" customWidth="1"/>
    <col min="558" max="558" width="4.42578125" style="5" customWidth="1"/>
    <col min="559" max="559" width="5.140625" style="5" customWidth="1"/>
    <col min="560" max="560" width="5.7109375" style="5" customWidth="1"/>
    <col min="561" max="561" width="6.28515625" style="5" customWidth="1"/>
    <col min="562" max="562" width="6.5703125" style="5" customWidth="1"/>
    <col min="563" max="563" width="6.28515625" style="5" customWidth="1"/>
    <col min="564" max="565" width="5.7109375" style="5" customWidth="1"/>
    <col min="566" max="566" width="14.7109375" style="5" customWidth="1"/>
    <col min="567" max="576" width="5.7109375" style="5" customWidth="1"/>
    <col min="577" max="768" width="9.140625" style="5"/>
    <col min="769" max="769" width="8.28515625" style="5" customWidth="1"/>
    <col min="770" max="770" width="56.7109375" style="5" customWidth="1"/>
    <col min="771" max="771" width="13.140625" style="5" customWidth="1"/>
    <col min="772" max="772" width="14.140625" style="5" customWidth="1"/>
    <col min="773" max="773" width="18.85546875" style="5" customWidth="1"/>
    <col min="774" max="774" width="16.42578125" style="5" customWidth="1"/>
    <col min="775" max="775" width="5.140625" style="5" customWidth="1"/>
    <col min="776" max="776" width="6.85546875" style="5" customWidth="1"/>
    <col min="777" max="778" width="6.5703125" style="5" customWidth="1"/>
    <col min="779" max="779" width="5.7109375" style="5" customWidth="1"/>
    <col min="780" max="780" width="5.42578125" style="5" customWidth="1"/>
    <col min="781" max="781" width="5" style="5" customWidth="1"/>
    <col min="782" max="782" width="4.85546875" style="5" customWidth="1"/>
    <col min="783" max="783" width="6.5703125" style="5" customWidth="1"/>
    <col min="784" max="784" width="7.140625" style="5" customWidth="1"/>
    <col min="785" max="785" width="5.28515625" style="5" customWidth="1"/>
    <col min="786" max="786" width="5" style="5" customWidth="1"/>
    <col min="787" max="788" width="3.85546875" style="5" customWidth="1"/>
    <col min="789" max="789" width="4.7109375" style="5" customWidth="1"/>
    <col min="790" max="792" width="6.5703125" style="5" customWidth="1"/>
    <col min="793" max="793" width="4.42578125" style="5" customWidth="1"/>
    <col min="794" max="794" width="5.140625" style="5" customWidth="1"/>
    <col min="795" max="795" width="4.42578125" style="5" customWidth="1"/>
    <col min="796" max="796" width="5" style="5" customWidth="1"/>
    <col min="797" max="799" width="6.5703125" style="5" customWidth="1"/>
    <col min="800" max="800" width="7" style="5" customWidth="1"/>
    <col min="801" max="801" width="6.5703125" style="5" customWidth="1"/>
    <col min="802" max="802" width="7.42578125" style="5" customWidth="1"/>
    <col min="803" max="803" width="4" style="5" customWidth="1"/>
    <col min="804" max="804" width="6.5703125" style="5" customWidth="1"/>
    <col min="805" max="805" width="18.42578125" style="5" customWidth="1"/>
    <col min="806" max="806" width="24.28515625" style="5" customWidth="1"/>
    <col min="807" max="807" width="14.42578125" style="5" customWidth="1"/>
    <col min="808" max="808" width="25.5703125" style="5" customWidth="1"/>
    <col min="809" max="809" width="12.42578125" style="5" customWidth="1"/>
    <col min="810" max="810" width="19.85546875" style="5" customWidth="1"/>
    <col min="811" max="812" width="4.7109375" style="5" customWidth="1"/>
    <col min="813" max="813" width="4.28515625" style="5" customWidth="1"/>
    <col min="814" max="814" width="4.42578125" style="5" customWidth="1"/>
    <col min="815" max="815" width="5.140625" style="5" customWidth="1"/>
    <col min="816" max="816" width="5.7109375" style="5" customWidth="1"/>
    <col min="817" max="817" width="6.28515625" style="5" customWidth="1"/>
    <col min="818" max="818" width="6.5703125" style="5" customWidth="1"/>
    <col min="819" max="819" width="6.28515625" style="5" customWidth="1"/>
    <col min="820" max="821" width="5.7109375" style="5" customWidth="1"/>
    <col min="822" max="822" width="14.7109375" style="5" customWidth="1"/>
    <col min="823" max="832" width="5.7109375" style="5" customWidth="1"/>
    <col min="833" max="1024" width="9.140625" style="5"/>
    <col min="1025" max="1025" width="8.28515625" style="5" customWidth="1"/>
    <col min="1026" max="1026" width="56.7109375" style="5" customWidth="1"/>
    <col min="1027" max="1027" width="13.140625" style="5" customWidth="1"/>
    <col min="1028" max="1028" width="14.140625" style="5" customWidth="1"/>
    <col min="1029" max="1029" width="18.85546875" style="5" customWidth="1"/>
    <col min="1030" max="1030" width="16.42578125" style="5" customWidth="1"/>
    <col min="1031" max="1031" width="5.140625" style="5" customWidth="1"/>
    <col min="1032" max="1032" width="6.85546875" style="5" customWidth="1"/>
    <col min="1033" max="1034" width="6.5703125" style="5" customWidth="1"/>
    <col min="1035" max="1035" width="5.7109375" style="5" customWidth="1"/>
    <col min="1036" max="1036" width="5.42578125" style="5" customWidth="1"/>
    <col min="1037" max="1037" width="5" style="5" customWidth="1"/>
    <col min="1038" max="1038" width="4.85546875" style="5" customWidth="1"/>
    <col min="1039" max="1039" width="6.5703125" style="5" customWidth="1"/>
    <col min="1040" max="1040" width="7.140625" style="5" customWidth="1"/>
    <col min="1041" max="1041" width="5.28515625" style="5" customWidth="1"/>
    <col min="1042" max="1042" width="5" style="5" customWidth="1"/>
    <col min="1043" max="1044" width="3.85546875" style="5" customWidth="1"/>
    <col min="1045" max="1045" width="4.7109375" style="5" customWidth="1"/>
    <col min="1046" max="1048" width="6.5703125" style="5" customWidth="1"/>
    <col min="1049" max="1049" width="4.42578125" style="5" customWidth="1"/>
    <col min="1050" max="1050" width="5.140625" style="5" customWidth="1"/>
    <col min="1051" max="1051" width="4.42578125" style="5" customWidth="1"/>
    <col min="1052" max="1052" width="5" style="5" customWidth="1"/>
    <col min="1053" max="1055" width="6.5703125" style="5" customWidth="1"/>
    <col min="1056" max="1056" width="7" style="5" customWidth="1"/>
    <col min="1057" max="1057" width="6.5703125" style="5" customWidth="1"/>
    <col min="1058" max="1058" width="7.42578125" style="5" customWidth="1"/>
    <col min="1059" max="1059" width="4" style="5" customWidth="1"/>
    <col min="1060" max="1060" width="6.5703125" style="5" customWidth="1"/>
    <col min="1061" max="1061" width="18.42578125" style="5" customWidth="1"/>
    <col min="1062" max="1062" width="24.28515625" style="5" customWidth="1"/>
    <col min="1063" max="1063" width="14.42578125" style="5" customWidth="1"/>
    <col min="1064" max="1064" width="25.5703125" style="5" customWidth="1"/>
    <col min="1065" max="1065" width="12.42578125" style="5" customWidth="1"/>
    <col min="1066" max="1066" width="19.85546875" style="5" customWidth="1"/>
    <col min="1067" max="1068" width="4.7109375" style="5" customWidth="1"/>
    <col min="1069" max="1069" width="4.28515625" style="5" customWidth="1"/>
    <col min="1070" max="1070" width="4.42578125" style="5" customWidth="1"/>
    <col min="1071" max="1071" width="5.140625" style="5" customWidth="1"/>
    <col min="1072" max="1072" width="5.7109375" style="5" customWidth="1"/>
    <col min="1073" max="1073" width="6.28515625" style="5" customWidth="1"/>
    <col min="1074" max="1074" width="6.5703125" style="5" customWidth="1"/>
    <col min="1075" max="1075" width="6.28515625" style="5" customWidth="1"/>
    <col min="1076" max="1077" width="5.7109375" style="5" customWidth="1"/>
    <col min="1078" max="1078" width="14.7109375" style="5" customWidth="1"/>
    <col min="1079" max="1088" width="5.7109375" style="5" customWidth="1"/>
    <col min="1089" max="1280" width="9.140625" style="5"/>
    <col min="1281" max="1281" width="8.28515625" style="5" customWidth="1"/>
    <col min="1282" max="1282" width="56.7109375" style="5" customWidth="1"/>
    <col min="1283" max="1283" width="13.140625" style="5" customWidth="1"/>
    <col min="1284" max="1284" width="14.140625" style="5" customWidth="1"/>
    <col min="1285" max="1285" width="18.85546875" style="5" customWidth="1"/>
    <col min="1286" max="1286" width="16.42578125" style="5" customWidth="1"/>
    <col min="1287" max="1287" width="5.140625" style="5" customWidth="1"/>
    <col min="1288" max="1288" width="6.85546875" style="5" customWidth="1"/>
    <col min="1289" max="1290" width="6.5703125" style="5" customWidth="1"/>
    <col min="1291" max="1291" width="5.7109375" style="5" customWidth="1"/>
    <col min="1292" max="1292" width="5.42578125" style="5" customWidth="1"/>
    <col min="1293" max="1293" width="5" style="5" customWidth="1"/>
    <col min="1294" max="1294" width="4.85546875" style="5" customWidth="1"/>
    <col min="1295" max="1295" width="6.5703125" style="5" customWidth="1"/>
    <col min="1296" max="1296" width="7.140625" style="5" customWidth="1"/>
    <col min="1297" max="1297" width="5.28515625" style="5" customWidth="1"/>
    <col min="1298" max="1298" width="5" style="5" customWidth="1"/>
    <col min="1299" max="1300" width="3.85546875" style="5" customWidth="1"/>
    <col min="1301" max="1301" width="4.7109375" style="5" customWidth="1"/>
    <col min="1302" max="1304" width="6.5703125" style="5" customWidth="1"/>
    <col min="1305" max="1305" width="4.42578125" style="5" customWidth="1"/>
    <col min="1306" max="1306" width="5.140625" style="5" customWidth="1"/>
    <col min="1307" max="1307" width="4.42578125" style="5" customWidth="1"/>
    <col min="1308" max="1308" width="5" style="5" customWidth="1"/>
    <col min="1309" max="1311" width="6.5703125" style="5" customWidth="1"/>
    <col min="1312" max="1312" width="7" style="5" customWidth="1"/>
    <col min="1313" max="1313" width="6.5703125" style="5" customWidth="1"/>
    <col min="1314" max="1314" width="7.42578125" style="5" customWidth="1"/>
    <col min="1315" max="1315" width="4" style="5" customWidth="1"/>
    <col min="1316" max="1316" width="6.5703125" style="5" customWidth="1"/>
    <col min="1317" max="1317" width="18.42578125" style="5" customWidth="1"/>
    <col min="1318" max="1318" width="24.28515625" style="5" customWidth="1"/>
    <col min="1319" max="1319" width="14.42578125" style="5" customWidth="1"/>
    <col min="1320" max="1320" width="25.5703125" style="5" customWidth="1"/>
    <col min="1321" max="1321" width="12.42578125" style="5" customWidth="1"/>
    <col min="1322" max="1322" width="19.85546875" style="5" customWidth="1"/>
    <col min="1323" max="1324" width="4.7109375" style="5" customWidth="1"/>
    <col min="1325" max="1325" width="4.28515625" style="5" customWidth="1"/>
    <col min="1326" max="1326" width="4.42578125" style="5" customWidth="1"/>
    <col min="1327" max="1327" width="5.140625" style="5" customWidth="1"/>
    <col min="1328" max="1328" width="5.7109375" style="5" customWidth="1"/>
    <col min="1329" max="1329" width="6.28515625" style="5" customWidth="1"/>
    <col min="1330" max="1330" width="6.5703125" style="5" customWidth="1"/>
    <col min="1331" max="1331" width="6.28515625" style="5" customWidth="1"/>
    <col min="1332" max="1333" width="5.7109375" style="5" customWidth="1"/>
    <col min="1334" max="1334" width="14.7109375" style="5" customWidth="1"/>
    <col min="1335" max="1344" width="5.7109375" style="5" customWidth="1"/>
    <col min="1345" max="1536" width="9.140625" style="5"/>
    <col min="1537" max="1537" width="8.28515625" style="5" customWidth="1"/>
    <col min="1538" max="1538" width="56.7109375" style="5" customWidth="1"/>
    <col min="1539" max="1539" width="13.140625" style="5" customWidth="1"/>
    <col min="1540" max="1540" width="14.140625" style="5" customWidth="1"/>
    <col min="1541" max="1541" width="18.85546875" style="5" customWidth="1"/>
    <col min="1542" max="1542" width="16.42578125" style="5" customWidth="1"/>
    <col min="1543" max="1543" width="5.140625" style="5" customWidth="1"/>
    <col min="1544" max="1544" width="6.85546875" style="5" customWidth="1"/>
    <col min="1545" max="1546" width="6.5703125" style="5" customWidth="1"/>
    <col min="1547" max="1547" width="5.7109375" style="5" customWidth="1"/>
    <col min="1548" max="1548" width="5.42578125" style="5" customWidth="1"/>
    <col min="1549" max="1549" width="5" style="5" customWidth="1"/>
    <col min="1550" max="1550" width="4.85546875" style="5" customWidth="1"/>
    <col min="1551" max="1551" width="6.5703125" style="5" customWidth="1"/>
    <col min="1552" max="1552" width="7.140625" style="5" customWidth="1"/>
    <col min="1553" max="1553" width="5.28515625" style="5" customWidth="1"/>
    <col min="1554" max="1554" width="5" style="5" customWidth="1"/>
    <col min="1555" max="1556" width="3.85546875" style="5" customWidth="1"/>
    <col min="1557" max="1557" width="4.7109375" style="5" customWidth="1"/>
    <col min="1558" max="1560" width="6.5703125" style="5" customWidth="1"/>
    <col min="1561" max="1561" width="4.42578125" style="5" customWidth="1"/>
    <col min="1562" max="1562" width="5.140625" style="5" customWidth="1"/>
    <col min="1563" max="1563" width="4.42578125" style="5" customWidth="1"/>
    <col min="1564" max="1564" width="5" style="5" customWidth="1"/>
    <col min="1565" max="1567" width="6.5703125" style="5" customWidth="1"/>
    <col min="1568" max="1568" width="7" style="5" customWidth="1"/>
    <col min="1569" max="1569" width="6.5703125" style="5" customWidth="1"/>
    <col min="1570" max="1570" width="7.42578125" style="5" customWidth="1"/>
    <col min="1571" max="1571" width="4" style="5" customWidth="1"/>
    <col min="1572" max="1572" width="6.5703125" style="5" customWidth="1"/>
    <col min="1573" max="1573" width="18.42578125" style="5" customWidth="1"/>
    <col min="1574" max="1574" width="24.28515625" style="5" customWidth="1"/>
    <col min="1575" max="1575" width="14.42578125" style="5" customWidth="1"/>
    <col min="1576" max="1576" width="25.5703125" style="5" customWidth="1"/>
    <col min="1577" max="1577" width="12.42578125" style="5" customWidth="1"/>
    <col min="1578" max="1578" width="19.85546875" style="5" customWidth="1"/>
    <col min="1579" max="1580" width="4.7109375" style="5" customWidth="1"/>
    <col min="1581" max="1581" width="4.28515625" style="5" customWidth="1"/>
    <col min="1582" max="1582" width="4.42578125" style="5" customWidth="1"/>
    <col min="1583" max="1583" width="5.140625" style="5" customWidth="1"/>
    <col min="1584" max="1584" width="5.7109375" style="5" customWidth="1"/>
    <col min="1585" max="1585" width="6.28515625" style="5" customWidth="1"/>
    <col min="1586" max="1586" width="6.5703125" style="5" customWidth="1"/>
    <col min="1587" max="1587" width="6.28515625" style="5" customWidth="1"/>
    <col min="1588" max="1589" width="5.7109375" style="5" customWidth="1"/>
    <col min="1590" max="1590" width="14.7109375" style="5" customWidth="1"/>
    <col min="1591" max="1600" width="5.7109375" style="5" customWidth="1"/>
    <col min="1601" max="1792" width="9.140625" style="5"/>
    <col min="1793" max="1793" width="8.28515625" style="5" customWidth="1"/>
    <col min="1794" max="1794" width="56.7109375" style="5" customWidth="1"/>
    <col min="1795" max="1795" width="13.140625" style="5" customWidth="1"/>
    <col min="1796" max="1796" width="14.140625" style="5" customWidth="1"/>
    <col min="1797" max="1797" width="18.85546875" style="5" customWidth="1"/>
    <col min="1798" max="1798" width="16.42578125" style="5" customWidth="1"/>
    <col min="1799" max="1799" width="5.140625" style="5" customWidth="1"/>
    <col min="1800" max="1800" width="6.85546875" style="5" customWidth="1"/>
    <col min="1801" max="1802" width="6.5703125" style="5" customWidth="1"/>
    <col min="1803" max="1803" width="5.7109375" style="5" customWidth="1"/>
    <col min="1804" max="1804" width="5.42578125" style="5" customWidth="1"/>
    <col min="1805" max="1805" width="5" style="5" customWidth="1"/>
    <col min="1806" max="1806" width="4.85546875" style="5" customWidth="1"/>
    <col min="1807" max="1807" width="6.5703125" style="5" customWidth="1"/>
    <col min="1808" max="1808" width="7.140625" style="5" customWidth="1"/>
    <col min="1809" max="1809" width="5.28515625" style="5" customWidth="1"/>
    <col min="1810" max="1810" width="5" style="5" customWidth="1"/>
    <col min="1811" max="1812" width="3.85546875" style="5" customWidth="1"/>
    <col min="1813" max="1813" width="4.7109375" style="5" customWidth="1"/>
    <col min="1814" max="1816" width="6.5703125" style="5" customWidth="1"/>
    <col min="1817" max="1817" width="4.42578125" style="5" customWidth="1"/>
    <col min="1818" max="1818" width="5.140625" style="5" customWidth="1"/>
    <col min="1819" max="1819" width="4.42578125" style="5" customWidth="1"/>
    <col min="1820" max="1820" width="5" style="5" customWidth="1"/>
    <col min="1821" max="1823" width="6.5703125" style="5" customWidth="1"/>
    <col min="1824" max="1824" width="7" style="5" customWidth="1"/>
    <col min="1825" max="1825" width="6.5703125" style="5" customWidth="1"/>
    <col min="1826" max="1826" width="7.42578125" style="5" customWidth="1"/>
    <col min="1827" max="1827" width="4" style="5" customWidth="1"/>
    <col min="1828" max="1828" width="6.5703125" style="5" customWidth="1"/>
    <col min="1829" max="1829" width="18.42578125" style="5" customWidth="1"/>
    <col min="1830" max="1830" width="24.28515625" style="5" customWidth="1"/>
    <col min="1831" max="1831" width="14.42578125" style="5" customWidth="1"/>
    <col min="1832" max="1832" width="25.5703125" style="5" customWidth="1"/>
    <col min="1833" max="1833" width="12.42578125" style="5" customWidth="1"/>
    <col min="1834" max="1834" width="19.85546875" style="5" customWidth="1"/>
    <col min="1835" max="1836" width="4.7109375" style="5" customWidth="1"/>
    <col min="1837" max="1837" width="4.28515625" style="5" customWidth="1"/>
    <col min="1838" max="1838" width="4.42578125" style="5" customWidth="1"/>
    <col min="1839" max="1839" width="5.140625" style="5" customWidth="1"/>
    <col min="1840" max="1840" width="5.7109375" style="5" customWidth="1"/>
    <col min="1841" max="1841" width="6.28515625" style="5" customWidth="1"/>
    <col min="1842" max="1842" width="6.5703125" style="5" customWidth="1"/>
    <col min="1843" max="1843" width="6.28515625" style="5" customWidth="1"/>
    <col min="1844" max="1845" width="5.7109375" style="5" customWidth="1"/>
    <col min="1846" max="1846" width="14.7109375" style="5" customWidth="1"/>
    <col min="1847" max="1856" width="5.7109375" style="5" customWidth="1"/>
    <col min="1857" max="2048" width="9.140625" style="5"/>
    <col min="2049" max="2049" width="8.28515625" style="5" customWidth="1"/>
    <col min="2050" max="2050" width="56.7109375" style="5" customWidth="1"/>
    <col min="2051" max="2051" width="13.140625" style="5" customWidth="1"/>
    <col min="2052" max="2052" width="14.140625" style="5" customWidth="1"/>
    <col min="2053" max="2053" width="18.85546875" style="5" customWidth="1"/>
    <col min="2054" max="2054" width="16.42578125" style="5" customWidth="1"/>
    <col min="2055" max="2055" width="5.140625" style="5" customWidth="1"/>
    <col min="2056" max="2056" width="6.85546875" style="5" customWidth="1"/>
    <col min="2057" max="2058" width="6.5703125" style="5" customWidth="1"/>
    <col min="2059" max="2059" width="5.7109375" style="5" customWidth="1"/>
    <col min="2060" max="2060" width="5.42578125" style="5" customWidth="1"/>
    <col min="2061" max="2061" width="5" style="5" customWidth="1"/>
    <col min="2062" max="2062" width="4.85546875" style="5" customWidth="1"/>
    <col min="2063" max="2063" width="6.5703125" style="5" customWidth="1"/>
    <col min="2064" max="2064" width="7.140625" style="5" customWidth="1"/>
    <col min="2065" max="2065" width="5.28515625" style="5" customWidth="1"/>
    <col min="2066" max="2066" width="5" style="5" customWidth="1"/>
    <col min="2067" max="2068" width="3.85546875" style="5" customWidth="1"/>
    <col min="2069" max="2069" width="4.7109375" style="5" customWidth="1"/>
    <col min="2070" max="2072" width="6.5703125" style="5" customWidth="1"/>
    <col min="2073" max="2073" width="4.42578125" style="5" customWidth="1"/>
    <col min="2074" max="2074" width="5.140625" style="5" customWidth="1"/>
    <col min="2075" max="2075" width="4.42578125" style="5" customWidth="1"/>
    <col min="2076" max="2076" width="5" style="5" customWidth="1"/>
    <col min="2077" max="2079" width="6.5703125" style="5" customWidth="1"/>
    <col min="2080" max="2080" width="7" style="5" customWidth="1"/>
    <col min="2081" max="2081" width="6.5703125" style="5" customWidth="1"/>
    <col min="2082" max="2082" width="7.42578125" style="5" customWidth="1"/>
    <col min="2083" max="2083" width="4" style="5" customWidth="1"/>
    <col min="2084" max="2084" width="6.5703125" style="5" customWidth="1"/>
    <col min="2085" max="2085" width="18.42578125" style="5" customWidth="1"/>
    <col min="2086" max="2086" width="24.28515625" style="5" customWidth="1"/>
    <col min="2087" max="2087" width="14.42578125" style="5" customWidth="1"/>
    <col min="2088" max="2088" width="25.5703125" style="5" customWidth="1"/>
    <col min="2089" max="2089" width="12.42578125" style="5" customWidth="1"/>
    <col min="2090" max="2090" width="19.85546875" style="5" customWidth="1"/>
    <col min="2091" max="2092" width="4.7109375" style="5" customWidth="1"/>
    <col min="2093" max="2093" width="4.28515625" style="5" customWidth="1"/>
    <col min="2094" max="2094" width="4.42578125" style="5" customWidth="1"/>
    <col min="2095" max="2095" width="5.140625" style="5" customWidth="1"/>
    <col min="2096" max="2096" width="5.7109375" style="5" customWidth="1"/>
    <col min="2097" max="2097" width="6.28515625" style="5" customWidth="1"/>
    <col min="2098" max="2098" width="6.5703125" style="5" customWidth="1"/>
    <col min="2099" max="2099" width="6.28515625" style="5" customWidth="1"/>
    <col min="2100" max="2101" width="5.7109375" style="5" customWidth="1"/>
    <col min="2102" max="2102" width="14.7109375" style="5" customWidth="1"/>
    <col min="2103" max="2112" width="5.7109375" style="5" customWidth="1"/>
    <col min="2113" max="2304" width="9.140625" style="5"/>
    <col min="2305" max="2305" width="8.28515625" style="5" customWidth="1"/>
    <col min="2306" max="2306" width="56.7109375" style="5" customWidth="1"/>
    <col min="2307" max="2307" width="13.140625" style="5" customWidth="1"/>
    <col min="2308" max="2308" width="14.140625" style="5" customWidth="1"/>
    <col min="2309" max="2309" width="18.85546875" style="5" customWidth="1"/>
    <col min="2310" max="2310" width="16.42578125" style="5" customWidth="1"/>
    <col min="2311" max="2311" width="5.140625" style="5" customWidth="1"/>
    <col min="2312" max="2312" width="6.85546875" style="5" customWidth="1"/>
    <col min="2313" max="2314" width="6.5703125" style="5" customWidth="1"/>
    <col min="2315" max="2315" width="5.7109375" style="5" customWidth="1"/>
    <col min="2316" max="2316" width="5.42578125" style="5" customWidth="1"/>
    <col min="2317" max="2317" width="5" style="5" customWidth="1"/>
    <col min="2318" max="2318" width="4.85546875" style="5" customWidth="1"/>
    <col min="2319" max="2319" width="6.5703125" style="5" customWidth="1"/>
    <col min="2320" max="2320" width="7.140625" style="5" customWidth="1"/>
    <col min="2321" max="2321" width="5.28515625" style="5" customWidth="1"/>
    <col min="2322" max="2322" width="5" style="5" customWidth="1"/>
    <col min="2323" max="2324" width="3.85546875" style="5" customWidth="1"/>
    <col min="2325" max="2325" width="4.7109375" style="5" customWidth="1"/>
    <col min="2326" max="2328" width="6.5703125" style="5" customWidth="1"/>
    <col min="2329" max="2329" width="4.42578125" style="5" customWidth="1"/>
    <col min="2330" max="2330" width="5.140625" style="5" customWidth="1"/>
    <col min="2331" max="2331" width="4.42578125" style="5" customWidth="1"/>
    <col min="2332" max="2332" width="5" style="5" customWidth="1"/>
    <col min="2333" max="2335" width="6.5703125" style="5" customWidth="1"/>
    <col min="2336" max="2336" width="7" style="5" customWidth="1"/>
    <col min="2337" max="2337" width="6.5703125" style="5" customWidth="1"/>
    <col min="2338" max="2338" width="7.42578125" style="5" customWidth="1"/>
    <col min="2339" max="2339" width="4" style="5" customWidth="1"/>
    <col min="2340" max="2340" width="6.5703125" style="5" customWidth="1"/>
    <col min="2341" max="2341" width="18.42578125" style="5" customWidth="1"/>
    <col min="2342" max="2342" width="24.28515625" style="5" customWidth="1"/>
    <col min="2343" max="2343" width="14.42578125" style="5" customWidth="1"/>
    <col min="2344" max="2344" width="25.5703125" style="5" customWidth="1"/>
    <col min="2345" max="2345" width="12.42578125" style="5" customWidth="1"/>
    <col min="2346" max="2346" width="19.85546875" style="5" customWidth="1"/>
    <col min="2347" max="2348" width="4.7109375" style="5" customWidth="1"/>
    <col min="2349" max="2349" width="4.28515625" style="5" customWidth="1"/>
    <col min="2350" max="2350" width="4.42578125" style="5" customWidth="1"/>
    <col min="2351" max="2351" width="5.140625" style="5" customWidth="1"/>
    <col min="2352" max="2352" width="5.7109375" style="5" customWidth="1"/>
    <col min="2353" max="2353" width="6.28515625" style="5" customWidth="1"/>
    <col min="2354" max="2354" width="6.5703125" style="5" customWidth="1"/>
    <col min="2355" max="2355" width="6.28515625" style="5" customWidth="1"/>
    <col min="2356" max="2357" width="5.7109375" style="5" customWidth="1"/>
    <col min="2358" max="2358" width="14.7109375" style="5" customWidth="1"/>
    <col min="2359" max="2368" width="5.7109375" style="5" customWidth="1"/>
    <col min="2369" max="2560" width="9.140625" style="5"/>
    <col min="2561" max="2561" width="8.28515625" style="5" customWidth="1"/>
    <col min="2562" max="2562" width="56.7109375" style="5" customWidth="1"/>
    <col min="2563" max="2563" width="13.140625" style="5" customWidth="1"/>
    <col min="2564" max="2564" width="14.140625" style="5" customWidth="1"/>
    <col min="2565" max="2565" width="18.85546875" style="5" customWidth="1"/>
    <col min="2566" max="2566" width="16.42578125" style="5" customWidth="1"/>
    <col min="2567" max="2567" width="5.140625" style="5" customWidth="1"/>
    <col min="2568" max="2568" width="6.85546875" style="5" customWidth="1"/>
    <col min="2569" max="2570" width="6.5703125" style="5" customWidth="1"/>
    <col min="2571" max="2571" width="5.7109375" style="5" customWidth="1"/>
    <col min="2572" max="2572" width="5.42578125" style="5" customWidth="1"/>
    <col min="2573" max="2573" width="5" style="5" customWidth="1"/>
    <col min="2574" max="2574" width="4.85546875" style="5" customWidth="1"/>
    <col min="2575" max="2575" width="6.5703125" style="5" customWidth="1"/>
    <col min="2576" max="2576" width="7.140625" style="5" customWidth="1"/>
    <col min="2577" max="2577" width="5.28515625" style="5" customWidth="1"/>
    <col min="2578" max="2578" width="5" style="5" customWidth="1"/>
    <col min="2579" max="2580" width="3.85546875" style="5" customWidth="1"/>
    <col min="2581" max="2581" width="4.7109375" style="5" customWidth="1"/>
    <col min="2582" max="2584" width="6.5703125" style="5" customWidth="1"/>
    <col min="2585" max="2585" width="4.42578125" style="5" customWidth="1"/>
    <col min="2586" max="2586" width="5.140625" style="5" customWidth="1"/>
    <col min="2587" max="2587" width="4.42578125" style="5" customWidth="1"/>
    <col min="2588" max="2588" width="5" style="5" customWidth="1"/>
    <col min="2589" max="2591" width="6.5703125" style="5" customWidth="1"/>
    <col min="2592" max="2592" width="7" style="5" customWidth="1"/>
    <col min="2593" max="2593" width="6.5703125" style="5" customWidth="1"/>
    <col min="2594" max="2594" width="7.42578125" style="5" customWidth="1"/>
    <col min="2595" max="2595" width="4" style="5" customWidth="1"/>
    <col min="2596" max="2596" width="6.5703125" style="5" customWidth="1"/>
    <col min="2597" max="2597" width="18.42578125" style="5" customWidth="1"/>
    <col min="2598" max="2598" width="24.28515625" style="5" customWidth="1"/>
    <col min="2599" max="2599" width="14.42578125" style="5" customWidth="1"/>
    <col min="2600" max="2600" width="25.5703125" style="5" customWidth="1"/>
    <col min="2601" max="2601" width="12.42578125" style="5" customWidth="1"/>
    <col min="2602" max="2602" width="19.85546875" style="5" customWidth="1"/>
    <col min="2603" max="2604" width="4.7109375" style="5" customWidth="1"/>
    <col min="2605" max="2605" width="4.28515625" style="5" customWidth="1"/>
    <col min="2606" max="2606" width="4.42578125" style="5" customWidth="1"/>
    <col min="2607" max="2607" width="5.140625" style="5" customWidth="1"/>
    <col min="2608" max="2608" width="5.7109375" style="5" customWidth="1"/>
    <col min="2609" max="2609" width="6.28515625" style="5" customWidth="1"/>
    <col min="2610" max="2610" width="6.5703125" style="5" customWidth="1"/>
    <col min="2611" max="2611" width="6.28515625" style="5" customWidth="1"/>
    <col min="2612" max="2613" width="5.7109375" style="5" customWidth="1"/>
    <col min="2614" max="2614" width="14.7109375" style="5" customWidth="1"/>
    <col min="2615" max="2624" width="5.7109375" style="5" customWidth="1"/>
    <col min="2625" max="2816" width="9.140625" style="5"/>
    <col min="2817" max="2817" width="8.28515625" style="5" customWidth="1"/>
    <col min="2818" max="2818" width="56.7109375" style="5" customWidth="1"/>
    <col min="2819" max="2819" width="13.140625" style="5" customWidth="1"/>
    <col min="2820" max="2820" width="14.140625" style="5" customWidth="1"/>
    <col min="2821" max="2821" width="18.85546875" style="5" customWidth="1"/>
    <col min="2822" max="2822" width="16.42578125" style="5" customWidth="1"/>
    <col min="2823" max="2823" width="5.140625" style="5" customWidth="1"/>
    <col min="2824" max="2824" width="6.85546875" style="5" customWidth="1"/>
    <col min="2825" max="2826" width="6.5703125" style="5" customWidth="1"/>
    <col min="2827" max="2827" width="5.7109375" style="5" customWidth="1"/>
    <col min="2828" max="2828" width="5.42578125" style="5" customWidth="1"/>
    <col min="2829" max="2829" width="5" style="5" customWidth="1"/>
    <col min="2830" max="2830" width="4.85546875" style="5" customWidth="1"/>
    <col min="2831" max="2831" width="6.5703125" style="5" customWidth="1"/>
    <col min="2832" max="2832" width="7.140625" style="5" customWidth="1"/>
    <col min="2833" max="2833" width="5.28515625" style="5" customWidth="1"/>
    <col min="2834" max="2834" width="5" style="5" customWidth="1"/>
    <col min="2835" max="2836" width="3.85546875" style="5" customWidth="1"/>
    <col min="2837" max="2837" width="4.7109375" style="5" customWidth="1"/>
    <col min="2838" max="2840" width="6.5703125" style="5" customWidth="1"/>
    <col min="2841" max="2841" width="4.42578125" style="5" customWidth="1"/>
    <col min="2842" max="2842" width="5.140625" style="5" customWidth="1"/>
    <col min="2843" max="2843" width="4.42578125" style="5" customWidth="1"/>
    <col min="2844" max="2844" width="5" style="5" customWidth="1"/>
    <col min="2845" max="2847" width="6.5703125" style="5" customWidth="1"/>
    <col min="2848" max="2848" width="7" style="5" customWidth="1"/>
    <col min="2849" max="2849" width="6.5703125" style="5" customWidth="1"/>
    <col min="2850" max="2850" width="7.42578125" style="5" customWidth="1"/>
    <col min="2851" max="2851" width="4" style="5" customWidth="1"/>
    <col min="2852" max="2852" width="6.5703125" style="5" customWidth="1"/>
    <col min="2853" max="2853" width="18.42578125" style="5" customWidth="1"/>
    <col min="2854" max="2854" width="24.28515625" style="5" customWidth="1"/>
    <col min="2855" max="2855" width="14.42578125" style="5" customWidth="1"/>
    <col min="2856" max="2856" width="25.5703125" style="5" customWidth="1"/>
    <col min="2857" max="2857" width="12.42578125" style="5" customWidth="1"/>
    <col min="2858" max="2858" width="19.85546875" style="5" customWidth="1"/>
    <col min="2859" max="2860" width="4.7109375" style="5" customWidth="1"/>
    <col min="2861" max="2861" width="4.28515625" style="5" customWidth="1"/>
    <col min="2862" max="2862" width="4.42578125" style="5" customWidth="1"/>
    <col min="2863" max="2863" width="5.140625" style="5" customWidth="1"/>
    <col min="2864" max="2864" width="5.7109375" style="5" customWidth="1"/>
    <col min="2865" max="2865" width="6.28515625" style="5" customWidth="1"/>
    <col min="2866" max="2866" width="6.5703125" style="5" customWidth="1"/>
    <col min="2867" max="2867" width="6.28515625" style="5" customWidth="1"/>
    <col min="2868" max="2869" width="5.7109375" style="5" customWidth="1"/>
    <col min="2870" max="2870" width="14.7109375" style="5" customWidth="1"/>
    <col min="2871" max="2880" width="5.7109375" style="5" customWidth="1"/>
    <col min="2881" max="3072" width="9.140625" style="5"/>
    <col min="3073" max="3073" width="8.28515625" style="5" customWidth="1"/>
    <col min="3074" max="3074" width="56.7109375" style="5" customWidth="1"/>
    <col min="3075" max="3075" width="13.140625" style="5" customWidth="1"/>
    <col min="3076" max="3076" width="14.140625" style="5" customWidth="1"/>
    <col min="3077" max="3077" width="18.85546875" style="5" customWidth="1"/>
    <col min="3078" max="3078" width="16.42578125" style="5" customWidth="1"/>
    <col min="3079" max="3079" width="5.140625" style="5" customWidth="1"/>
    <col min="3080" max="3080" width="6.85546875" style="5" customWidth="1"/>
    <col min="3081" max="3082" width="6.5703125" style="5" customWidth="1"/>
    <col min="3083" max="3083" width="5.7109375" style="5" customWidth="1"/>
    <col min="3084" max="3084" width="5.42578125" style="5" customWidth="1"/>
    <col min="3085" max="3085" width="5" style="5" customWidth="1"/>
    <col min="3086" max="3086" width="4.85546875" style="5" customWidth="1"/>
    <col min="3087" max="3087" width="6.5703125" style="5" customWidth="1"/>
    <col min="3088" max="3088" width="7.140625" style="5" customWidth="1"/>
    <col min="3089" max="3089" width="5.28515625" style="5" customWidth="1"/>
    <col min="3090" max="3090" width="5" style="5" customWidth="1"/>
    <col min="3091" max="3092" width="3.85546875" style="5" customWidth="1"/>
    <col min="3093" max="3093" width="4.7109375" style="5" customWidth="1"/>
    <col min="3094" max="3096" width="6.5703125" style="5" customWidth="1"/>
    <col min="3097" max="3097" width="4.42578125" style="5" customWidth="1"/>
    <col min="3098" max="3098" width="5.140625" style="5" customWidth="1"/>
    <col min="3099" max="3099" width="4.42578125" style="5" customWidth="1"/>
    <col min="3100" max="3100" width="5" style="5" customWidth="1"/>
    <col min="3101" max="3103" width="6.5703125" style="5" customWidth="1"/>
    <col min="3104" max="3104" width="7" style="5" customWidth="1"/>
    <col min="3105" max="3105" width="6.5703125" style="5" customWidth="1"/>
    <col min="3106" max="3106" width="7.42578125" style="5" customWidth="1"/>
    <col min="3107" max="3107" width="4" style="5" customWidth="1"/>
    <col min="3108" max="3108" width="6.5703125" style="5" customWidth="1"/>
    <col min="3109" max="3109" width="18.42578125" style="5" customWidth="1"/>
    <col min="3110" max="3110" width="24.28515625" style="5" customWidth="1"/>
    <col min="3111" max="3111" width="14.42578125" style="5" customWidth="1"/>
    <col min="3112" max="3112" width="25.5703125" style="5" customWidth="1"/>
    <col min="3113" max="3113" width="12.42578125" style="5" customWidth="1"/>
    <col min="3114" max="3114" width="19.85546875" style="5" customWidth="1"/>
    <col min="3115" max="3116" width="4.7109375" style="5" customWidth="1"/>
    <col min="3117" max="3117" width="4.28515625" style="5" customWidth="1"/>
    <col min="3118" max="3118" width="4.42578125" style="5" customWidth="1"/>
    <col min="3119" max="3119" width="5.140625" style="5" customWidth="1"/>
    <col min="3120" max="3120" width="5.7109375" style="5" customWidth="1"/>
    <col min="3121" max="3121" width="6.28515625" style="5" customWidth="1"/>
    <col min="3122" max="3122" width="6.5703125" style="5" customWidth="1"/>
    <col min="3123" max="3123" width="6.28515625" style="5" customWidth="1"/>
    <col min="3124" max="3125" width="5.7109375" style="5" customWidth="1"/>
    <col min="3126" max="3126" width="14.7109375" style="5" customWidth="1"/>
    <col min="3127" max="3136" width="5.7109375" style="5" customWidth="1"/>
    <col min="3137" max="3328" width="9.140625" style="5"/>
    <col min="3329" max="3329" width="8.28515625" style="5" customWidth="1"/>
    <col min="3330" max="3330" width="56.7109375" style="5" customWidth="1"/>
    <col min="3331" max="3331" width="13.140625" style="5" customWidth="1"/>
    <col min="3332" max="3332" width="14.140625" style="5" customWidth="1"/>
    <col min="3333" max="3333" width="18.85546875" style="5" customWidth="1"/>
    <col min="3334" max="3334" width="16.42578125" style="5" customWidth="1"/>
    <col min="3335" max="3335" width="5.140625" style="5" customWidth="1"/>
    <col min="3336" max="3336" width="6.85546875" style="5" customWidth="1"/>
    <col min="3337" max="3338" width="6.5703125" style="5" customWidth="1"/>
    <col min="3339" max="3339" width="5.7109375" style="5" customWidth="1"/>
    <col min="3340" max="3340" width="5.42578125" style="5" customWidth="1"/>
    <col min="3341" max="3341" width="5" style="5" customWidth="1"/>
    <col min="3342" max="3342" width="4.85546875" style="5" customWidth="1"/>
    <col min="3343" max="3343" width="6.5703125" style="5" customWidth="1"/>
    <col min="3344" max="3344" width="7.140625" style="5" customWidth="1"/>
    <col min="3345" max="3345" width="5.28515625" style="5" customWidth="1"/>
    <col min="3346" max="3346" width="5" style="5" customWidth="1"/>
    <col min="3347" max="3348" width="3.85546875" style="5" customWidth="1"/>
    <col min="3349" max="3349" width="4.7109375" style="5" customWidth="1"/>
    <col min="3350" max="3352" width="6.5703125" style="5" customWidth="1"/>
    <col min="3353" max="3353" width="4.42578125" style="5" customWidth="1"/>
    <col min="3354" max="3354" width="5.140625" style="5" customWidth="1"/>
    <col min="3355" max="3355" width="4.42578125" style="5" customWidth="1"/>
    <col min="3356" max="3356" width="5" style="5" customWidth="1"/>
    <col min="3357" max="3359" width="6.5703125" style="5" customWidth="1"/>
    <col min="3360" max="3360" width="7" style="5" customWidth="1"/>
    <col min="3361" max="3361" width="6.5703125" style="5" customWidth="1"/>
    <col min="3362" max="3362" width="7.42578125" style="5" customWidth="1"/>
    <col min="3363" max="3363" width="4" style="5" customWidth="1"/>
    <col min="3364" max="3364" width="6.5703125" style="5" customWidth="1"/>
    <col min="3365" max="3365" width="18.42578125" style="5" customWidth="1"/>
    <col min="3366" max="3366" width="24.28515625" style="5" customWidth="1"/>
    <col min="3367" max="3367" width="14.42578125" style="5" customWidth="1"/>
    <col min="3368" max="3368" width="25.5703125" style="5" customWidth="1"/>
    <col min="3369" max="3369" width="12.42578125" style="5" customWidth="1"/>
    <col min="3370" max="3370" width="19.85546875" style="5" customWidth="1"/>
    <col min="3371" max="3372" width="4.7109375" style="5" customWidth="1"/>
    <col min="3373" max="3373" width="4.28515625" style="5" customWidth="1"/>
    <col min="3374" max="3374" width="4.42578125" style="5" customWidth="1"/>
    <col min="3375" max="3375" width="5.140625" style="5" customWidth="1"/>
    <col min="3376" max="3376" width="5.7109375" style="5" customWidth="1"/>
    <col min="3377" max="3377" width="6.28515625" style="5" customWidth="1"/>
    <col min="3378" max="3378" width="6.5703125" style="5" customWidth="1"/>
    <col min="3379" max="3379" width="6.28515625" style="5" customWidth="1"/>
    <col min="3380" max="3381" width="5.7109375" style="5" customWidth="1"/>
    <col min="3382" max="3382" width="14.7109375" style="5" customWidth="1"/>
    <col min="3383" max="3392" width="5.7109375" style="5" customWidth="1"/>
    <col min="3393" max="3584" width="9.140625" style="5"/>
    <col min="3585" max="3585" width="8.28515625" style="5" customWidth="1"/>
    <col min="3586" max="3586" width="56.7109375" style="5" customWidth="1"/>
    <col min="3587" max="3587" width="13.140625" style="5" customWidth="1"/>
    <col min="3588" max="3588" width="14.140625" style="5" customWidth="1"/>
    <col min="3589" max="3589" width="18.85546875" style="5" customWidth="1"/>
    <col min="3590" max="3590" width="16.42578125" style="5" customWidth="1"/>
    <col min="3591" max="3591" width="5.140625" style="5" customWidth="1"/>
    <col min="3592" max="3592" width="6.85546875" style="5" customWidth="1"/>
    <col min="3593" max="3594" width="6.5703125" style="5" customWidth="1"/>
    <col min="3595" max="3595" width="5.7109375" style="5" customWidth="1"/>
    <col min="3596" max="3596" width="5.42578125" style="5" customWidth="1"/>
    <col min="3597" max="3597" width="5" style="5" customWidth="1"/>
    <col min="3598" max="3598" width="4.85546875" style="5" customWidth="1"/>
    <col min="3599" max="3599" width="6.5703125" style="5" customWidth="1"/>
    <col min="3600" max="3600" width="7.140625" style="5" customWidth="1"/>
    <col min="3601" max="3601" width="5.28515625" style="5" customWidth="1"/>
    <col min="3602" max="3602" width="5" style="5" customWidth="1"/>
    <col min="3603" max="3604" width="3.85546875" style="5" customWidth="1"/>
    <col min="3605" max="3605" width="4.7109375" style="5" customWidth="1"/>
    <col min="3606" max="3608" width="6.5703125" style="5" customWidth="1"/>
    <col min="3609" max="3609" width="4.42578125" style="5" customWidth="1"/>
    <col min="3610" max="3610" width="5.140625" style="5" customWidth="1"/>
    <col min="3611" max="3611" width="4.42578125" style="5" customWidth="1"/>
    <col min="3612" max="3612" width="5" style="5" customWidth="1"/>
    <col min="3613" max="3615" width="6.5703125" style="5" customWidth="1"/>
    <col min="3616" max="3616" width="7" style="5" customWidth="1"/>
    <col min="3617" max="3617" width="6.5703125" style="5" customWidth="1"/>
    <col min="3618" max="3618" width="7.42578125" style="5" customWidth="1"/>
    <col min="3619" max="3619" width="4" style="5" customWidth="1"/>
    <col min="3620" max="3620" width="6.5703125" style="5" customWidth="1"/>
    <col min="3621" max="3621" width="18.42578125" style="5" customWidth="1"/>
    <col min="3622" max="3622" width="24.28515625" style="5" customWidth="1"/>
    <col min="3623" max="3623" width="14.42578125" style="5" customWidth="1"/>
    <col min="3624" max="3624" width="25.5703125" style="5" customWidth="1"/>
    <col min="3625" max="3625" width="12.42578125" style="5" customWidth="1"/>
    <col min="3626" max="3626" width="19.85546875" style="5" customWidth="1"/>
    <col min="3627" max="3628" width="4.7109375" style="5" customWidth="1"/>
    <col min="3629" max="3629" width="4.28515625" style="5" customWidth="1"/>
    <col min="3630" max="3630" width="4.42578125" style="5" customWidth="1"/>
    <col min="3631" max="3631" width="5.140625" style="5" customWidth="1"/>
    <col min="3632" max="3632" width="5.7109375" style="5" customWidth="1"/>
    <col min="3633" max="3633" width="6.28515625" style="5" customWidth="1"/>
    <col min="3634" max="3634" width="6.5703125" style="5" customWidth="1"/>
    <col min="3635" max="3635" width="6.28515625" style="5" customWidth="1"/>
    <col min="3636" max="3637" width="5.7109375" style="5" customWidth="1"/>
    <col min="3638" max="3638" width="14.7109375" style="5" customWidth="1"/>
    <col min="3639" max="3648" width="5.7109375" style="5" customWidth="1"/>
    <col min="3649" max="3840" width="9.140625" style="5"/>
    <col min="3841" max="3841" width="8.28515625" style="5" customWidth="1"/>
    <col min="3842" max="3842" width="56.7109375" style="5" customWidth="1"/>
    <col min="3843" max="3843" width="13.140625" style="5" customWidth="1"/>
    <col min="3844" max="3844" width="14.140625" style="5" customWidth="1"/>
    <col min="3845" max="3845" width="18.85546875" style="5" customWidth="1"/>
    <col min="3846" max="3846" width="16.42578125" style="5" customWidth="1"/>
    <col min="3847" max="3847" width="5.140625" style="5" customWidth="1"/>
    <col min="3848" max="3848" width="6.85546875" style="5" customWidth="1"/>
    <col min="3849" max="3850" width="6.5703125" style="5" customWidth="1"/>
    <col min="3851" max="3851" width="5.7109375" style="5" customWidth="1"/>
    <col min="3852" max="3852" width="5.42578125" style="5" customWidth="1"/>
    <col min="3853" max="3853" width="5" style="5" customWidth="1"/>
    <col min="3854" max="3854" width="4.85546875" style="5" customWidth="1"/>
    <col min="3855" max="3855" width="6.5703125" style="5" customWidth="1"/>
    <col min="3856" max="3856" width="7.140625" style="5" customWidth="1"/>
    <col min="3857" max="3857" width="5.28515625" style="5" customWidth="1"/>
    <col min="3858" max="3858" width="5" style="5" customWidth="1"/>
    <col min="3859" max="3860" width="3.85546875" style="5" customWidth="1"/>
    <col min="3861" max="3861" width="4.7109375" style="5" customWidth="1"/>
    <col min="3862" max="3864" width="6.5703125" style="5" customWidth="1"/>
    <col min="3865" max="3865" width="4.42578125" style="5" customWidth="1"/>
    <col min="3866" max="3866" width="5.140625" style="5" customWidth="1"/>
    <col min="3867" max="3867" width="4.42578125" style="5" customWidth="1"/>
    <col min="3868" max="3868" width="5" style="5" customWidth="1"/>
    <col min="3869" max="3871" width="6.5703125" style="5" customWidth="1"/>
    <col min="3872" max="3872" width="7" style="5" customWidth="1"/>
    <col min="3873" max="3873" width="6.5703125" style="5" customWidth="1"/>
    <col min="3874" max="3874" width="7.42578125" style="5" customWidth="1"/>
    <col min="3875" max="3875" width="4" style="5" customWidth="1"/>
    <col min="3876" max="3876" width="6.5703125" style="5" customWidth="1"/>
    <col min="3877" max="3877" width="18.42578125" style="5" customWidth="1"/>
    <col min="3878" max="3878" width="24.28515625" style="5" customWidth="1"/>
    <col min="3879" max="3879" width="14.42578125" style="5" customWidth="1"/>
    <col min="3880" max="3880" width="25.5703125" style="5" customWidth="1"/>
    <col min="3881" max="3881" width="12.42578125" style="5" customWidth="1"/>
    <col min="3882" max="3882" width="19.85546875" style="5" customWidth="1"/>
    <col min="3883" max="3884" width="4.7109375" style="5" customWidth="1"/>
    <col min="3885" max="3885" width="4.28515625" style="5" customWidth="1"/>
    <col min="3886" max="3886" width="4.42578125" style="5" customWidth="1"/>
    <col min="3887" max="3887" width="5.140625" style="5" customWidth="1"/>
    <col min="3888" max="3888" width="5.7109375" style="5" customWidth="1"/>
    <col min="3889" max="3889" width="6.28515625" style="5" customWidth="1"/>
    <col min="3890" max="3890" width="6.5703125" style="5" customWidth="1"/>
    <col min="3891" max="3891" width="6.28515625" style="5" customWidth="1"/>
    <col min="3892" max="3893" width="5.7109375" style="5" customWidth="1"/>
    <col min="3894" max="3894" width="14.7109375" style="5" customWidth="1"/>
    <col min="3895" max="3904" width="5.7109375" style="5" customWidth="1"/>
    <col min="3905" max="4096" width="9.140625" style="5"/>
    <col min="4097" max="4097" width="8.28515625" style="5" customWidth="1"/>
    <col min="4098" max="4098" width="56.7109375" style="5" customWidth="1"/>
    <col min="4099" max="4099" width="13.140625" style="5" customWidth="1"/>
    <col min="4100" max="4100" width="14.140625" style="5" customWidth="1"/>
    <col min="4101" max="4101" width="18.85546875" style="5" customWidth="1"/>
    <col min="4102" max="4102" width="16.42578125" style="5" customWidth="1"/>
    <col min="4103" max="4103" width="5.140625" style="5" customWidth="1"/>
    <col min="4104" max="4104" width="6.85546875" style="5" customWidth="1"/>
    <col min="4105" max="4106" width="6.5703125" style="5" customWidth="1"/>
    <col min="4107" max="4107" width="5.7109375" style="5" customWidth="1"/>
    <col min="4108" max="4108" width="5.42578125" style="5" customWidth="1"/>
    <col min="4109" max="4109" width="5" style="5" customWidth="1"/>
    <col min="4110" max="4110" width="4.85546875" style="5" customWidth="1"/>
    <col min="4111" max="4111" width="6.5703125" style="5" customWidth="1"/>
    <col min="4112" max="4112" width="7.140625" style="5" customWidth="1"/>
    <col min="4113" max="4113" width="5.28515625" style="5" customWidth="1"/>
    <col min="4114" max="4114" width="5" style="5" customWidth="1"/>
    <col min="4115" max="4116" width="3.85546875" style="5" customWidth="1"/>
    <col min="4117" max="4117" width="4.7109375" style="5" customWidth="1"/>
    <col min="4118" max="4120" width="6.5703125" style="5" customWidth="1"/>
    <col min="4121" max="4121" width="4.42578125" style="5" customWidth="1"/>
    <col min="4122" max="4122" width="5.140625" style="5" customWidth="1"/>
    <col min="4123" max="4123" width="4.42578125" style="5" customWidth="1"/>
    <col min="4124" max="4124" width="5" style="5" customWidth="1"/>
    <col min="4125" max="4127" width="6.5703125" style="5" customWidth="1"/>
    <col min="4128" max="4128" width="7" style="5" customWidth="1"/>
    <col min="4129" max="4129" width="6.5703125" style="5" customWidth="1"/>
    <col min="4130" max="4130" width="7.42578125" style="5" customWidth="1"/>
    <col min="4131" max="4131" width="4" style="5" customWidth="1"/>
    <col min="4132" max="4132" width="6.5703125" style="5" customWidth="1"/>
    <col min="4133" max="4133" width="18.42578125" style="5" customWidth="1"/>
    <col min="4134" max="4134" width="24.28515625" style="5" customWidth="1"/>
    <col min="4135" max="4135" width="14.42578125" style="5" customWidth="1"/>
    <col min="4136" max="4136" width="25.5703125" style="5" customWidth="1"/>
    <col min="4137" max="4137" width="12.42578125" style="5" customWidth="1"/>
    <col min="4138" max="4138" width="19.85546875" style="5" customWidth="1"/>
    <col min="4139" max="4140" width="4.7109375" style="5" customWidth="1"/>
    <col min="4141" max="4141" width="4.28515625" style="5" customWidth="1"/>
    <col min="4142" max="4142" width="4.42578125" style="5" customWidth="1"/>
    <col min="4143" max="4143" width="5.140625" style="5" customWidth="1"/>
    <col min="4144" max="4144" width="5.7109375" style="5" customWidth="1"/>
    <col min="4145" max="4145" width="6.28515625" style="5" customWidth="1"/>
    <col min="4146" max="4146" width="6.5703125" style="5" customWidth="1"/>
    <col min="4147" max="4147" width="6.28515625" style="5" customWidth="1"/>
    <col min="4148" max="4149" width="5.7109375" style="5" customWidth="1"/>
    <col min="4150" max="4150" width="14.7109375" style="5" customWidth="1"/>
    <col min="4151" max="4160" width="5.7109375" style="5" customWidth="1"/>
    <col min="4161" max="4352" width="9.140625" style="5"/>
    <col min="4353" max="4353" width="8.28515625" style="5" customWidth="1"/>
    <col min="4354" max="4354" width="56.7109375" style="5" customWidth="1"/>
    <col min="4355" max="4355" width="13.140625" style="5" customWidth="1"/>
    <col min="4356" max="4356" width="14.140625" style="5" customWidth="1"/>
    <col min="4357" max="4357" width="18.85546875" style="5" customWidth="1"/>
    <col min="4358" max="4358" width="16.42578125" style="5" customWidth="1"/>
    <col min="4359" max="4359" width="5.140625" style="5" customWidth="1"/>
    <col min="4360" max="4360" width="6.85546875" style="5" customWidth="1"/>
    <col min="4361" max="4362" width="6.5703125" style="5" customWidth="1"/>
    <col min="4363" max="4363" width="5.7109375" style="5" customWidth="1"/>
    <col min="4364" max="4364" width="5.42578125" style="5" customWidth="1"/>
    <col min="4365" max="4365" width="5" style="5" customWidth="1"/>
    <col min="4366" max="4366" width="4.85546875" style="5" customWidth="1"/>
    <col min="4367" max="4367" width="6.5703125" style="5" customWidth="1"/>
    <col min="4368" max="4368" width="7.140625" style="5" customWidth="1"/>
    <col min="4369" max="4369" width="5.28515625" style="5" customWidth="1"/>
    <col min="4370" max="4370" width="5" style="5" customWidth="1"/>
    <col min="4371" max="4372" width="3.85546875" style="5" customWidth="1"/>
    <col min="4373" max="4373" width="4.7109375" style="5" customWidth="1"/>
    <col min="4374" max="4376" width="6.5703125" style="5" customWidth="1"/>
    <col min="4377" max="4377" width="4.42578125" style="5" customWidth="1"/>
    <col min="4378" max="4378" width="5.140625" style="5" customWidth="1"/>
    <col min="4379" max="4379" width="4.42578125" style="5" customWidth="1"/>
    <col min="4380" max="4380" width="5" style="5" customWidth="1"/>
    <col min="4381" max="4383" width="6.5703125" style="5" customWidth="1"/>
    <col min="4384" max="4384" width="7" style="5" customWidth="1"/>
    <col min="4385" max="4385" width="6.5703125" style="5" customWidth="1"/>
    <col min="4386" max="4386" width="7.42578125" style="5" customWidth="1"/>
    <col min="4387" max="4387" width="4" style="5" customWidth="1"/>
    <col min="4388" max="4388" width="6.5703125" style="5" customWidth="1"/>
    <col min="4389" max="4389" width="18.42578125" style="5" customWidth="1"/>
    <col min="4390" max="4390" width="24.28515625" style="5" customWidth="1"/>
    <col min="4391" max="4391" width="14.42578125" style="5" customWidth="1"/>
    <col min="4392" max="4392" width="25.5703125" style="5" customWidth="1"/>
    <col min="4393" max="4393" width="12.42578125" style="5" customWidth="1"/>
    <col min="4394" max="4394" width="19.85546875" style="5" customWidth="1"/>
    <col min="4395" max="4396" width="4.7109375" style="5" customWidth="1"/>
    <col min="4397" max="4397" width="4.28515625" style="5" customWidth="1"/>
    <col min="4398" max="4398" width="4.42578125" style="5" customWidth="1"/>
    <col min="4399" max="4399" width="5.140625" style="5" customWidth="1"/>
    <col min="4400" max="4400" width="5.7109375" style="5" customWidth="1"/>
    <col min="4401" max="4401" width="6.28515625" style="5" customWidth="1"/>
    <col min="4402" max="4402" width="6.5703125" style="5" customWidth="1"/>
    <col min="4403" max="4403" width="6.28515625" style="5" customWidth="1"/>
    <col min="4404" max="4405" width="5.7109375" style="5" customWidth="1"/>
    <col min="4406" max="4406" width="14.7109375" style="5" customWidth="1"/>
    <col min="4407" max="4416" width="5.7109375" style="5" customWidth="1"/>
    <col min="4417" max="4608" width="9.140625" style="5"/>
    <col min="4609" max="4609" width="8.28515625" style="5" customWidth="1"/>
    <col min="4610" max="4610" width="56.7109375" style="5" customWidth="1"/>
    <col min="4611" max="4611" width="13.140625" style="5" customWidth="1"/>
    <col min="4612" max="4612" width="14.140625" style="5" customWidth="1"/>
    <col min="4613" max="4613" width="18.85546875" style="5" customWidth="1"/>
    <col min="4614" max="4614" width="16.42578125" style="5" customWidth="1"/>
    <col min="4615" max="4615" width="5.140625" style="5" customWidth="1"/>
    <col min="4616" max="4616" width="6.85546875" style="5" customWidth="1"/>
    <col min="4617" max="4618" width="6.5703125" style="5" customWidth="1"/>
    <col min="4619" max="4619" width="5.7109375" style="5" customWidth="1"/>
    <col min="4620" max="4620" width="5.42578125" style="5" customWidth="1"/>
    <col min="4621" max="4621" width="5" style="5" customWidth="1"/>
    <col min="4622" max="4622" width="4.85546875" style="5" customWidth="1"/>
    <col min="4623" max="4623" width="6.5703125" style="5" customWidth="1"/>
    <col min="4624" max="4624" width="7.140625" style="5" customWidth="1"/>
    <col min="4625" max="4625" width="5.28515625" style="5" customWidth="1"/>
    <col min="4626" max="4626" width="5" style="5" customWidth="1"/>
    <col min="4627" max="4628" width="3.85546875" style="5" customWidth="1"/>
    <col min="4629" max="4629" width="4.7109375" style="5" customWidth="1"/>
    <col min="4630" max="4632" width="6.5703125" style="5" customWidth="1"/>
    <col min="4633" max="4633" width="4.42578125" style="5" customWidth="1"/>
    <col min="4634" max="4634" width="5.140625" style="5" customWidth="1"/>
    <col min="4635" max="4635" width="4.42578125" style="5" customWidth="1"/>
    <col min="4636" max="4636" width="5" style="5" customWidth="1"/>
    <col min="4637" max="4639" width="6.5703125" style="5" customWidth="1"/>
    <col min="4640" max="4640" width="7" style="5" customWidth="1"/>
    <col min="4641" max="4641" width="6.5703125" style="5" customWidth="1"/>
    <col min="4642" max="4642" width="7.42578125" style="5" customWidth="1"/>
    <col min="4643" max="4643" width="4" style="5" customWidth="1"/>
    <col min="4644" max="4644" width="6.5703125" style="5" customWidth="1"/>
    <col min="4645" max="4645" width="18.42578125" style="5" customWidth="1"/>
    <col min="4646" max="4646" width="24.28515625" style="5" customWidth="1"/>
    <col min="4647" max="4647" width="14.42578125" style="5" customWidth="1"/>
    <col min="4648" max="4648" width="25.5703125" style="5" customWidth="1"/>
    <col min="4649" max="4649" width="12.42578125" style="5" customWidth="1"/>
    <col min="4650" max="4650" width="19.85546875" style="5" customWidth="1"/>
    <col min="4651" max="4652" width="4.7109375" style="5" customWidth="1"/>
    <col min="4653" max="4653" width="4.28515625" style="5" customWidth="1"/>
    <col min="4654" max="4654" width="4.42578125" style="5" customWidth="1"/>
    <col min="4655" max="4655" width="5.140625" style="5" customWidth="1"/>
    <col min="4656" max="4656" width="5.7109375" style="5" customWidth="1"/>
    <col min="4657" max="4657" width="6.28515625" style="5" customWidth="1"/>
    <col min="4658" max="4658" width="6.5703125" style="5" customWidth="1"/>
    <col min="4659" max="4659" width="6.28515625" style="5" customWidth="1"/>
    <col min="4660" max="4661" width="5.7109375" style="5" customWidth="1"/>
    <col min="4662" max="4662" width="14.7109375" style="5" customWidth="1"/>
    <col min="4663" max="4672" width="5.7109375" style="5" customWidth="1"/>
    <col min="4673" max="4864" width="9.140625" style="5"/>
    <col min="4865" max="4865" width="8.28515625" style="5" customWidth="1"/>
    <col min="4866" max="4866" width="56.7109375" style="5" customWidth="1"/>
    <col min="4867" max="4867" width="13.140625" style="5" customWidth="1"/>
    <col min="4868" max="4868" width="14.140625" style="5" customWidth="1"/>
    <col min="4869" max="4869" width="18.85546875" style="5" customWidth="1"/>
    <col min="4870" max="4870" width="16.42578125" style="5" customWidth="1"/>
    <col min="4871" max="4871" width="5.140625" style="5" customWidth="1"/>
    <col min="4872" max="4872" width="6.85546875" style="5" customWidth="1"/>
    <col min="4873" max="4874" width="6.5703125" style="5" customWidth="1"/>
    <col min="4875" max="4875" width="5.7109375" style="5" customWidth="1"/>
    <col min="4876" max="4876" width="5.42578125" style="5" customWidth="1"/>
    <col min="4877" max="4877" width="5" style="5" customWidth="1"/>
    <col min="4878" max="4878" width="4.85546875" style="5" customWidth="1"/>
    <col min="4879" max="4879" width="6.5703125" style="5" customWidth="1"/>
    <col min="4880" max="4880" width="7.140625" style="5" customWidth="1"/>
    <col min="4881" max="4881" width="5.28515625" style="5" customWidth="1"/>
    <col min="4882" max="4882" width="5" style="5" customWidth="1"/>
    <col min="4883" max="4884" width="3.85546875" style="5" customWidth="1"/>
    <col min="4885" max="4885" width="4.7109375" style="5" customWidth="1"/>
    <col min="4886" max="4888" width="6.5703125" style="5" customWidth="1"/>
    <col min="4889" max="4889" width="4.42578125" style="5" customWidth="1"/>
    <col min="4890" max="4890" width="5.140625" style="5" customWidth="1"/>
    <col min="4891" max="4891" width="4.42578125" style="5" customWidth="1"/>
    <col min="4892" max="4892" width="5" style="5" customWidth="1"/>
    <col min="4893" max="4895" width="6.5703125" style="5" customWidth="1"/>
    <col min="4896" max="4896" width="7" style="5" customWidth="1"/>
    <col min="4897" max="4897" width="6.5703125" style="5" customWidth="1"/>
    <col min="4898" max="4898" width="7.42578125" style="5" customWidth="1"/>
    <col min="4899" max="4899" width="4" style="5" customWidth="1"/>
    <col min="4900" max="4900" width="6.5703125" style="5" customWidth="1"/>
    <col min="4901" max="4901" width="18.42578125" style="5" customWidth="1"/>
    <col min="4902" max="4902" width="24.28515625" style="5" customWidth="1"/>
    <col min="4903" max="4903" width="14.42578125" style="5" customWidth="1"/>
    <col min="4904" max="4904" width="25.5703125" style="5" customWidth="1"/>
    <col min="4905" max="4905" width="12.42578125" style="5" customWidth="1"/>
    <col min="4906" max="4906" width="19.85546875" style="5" customWidth="1"/>
    <col min="4907" max="4908" width="4.7109375" style="5" customWidth="1"/>
    <col min="4909" max="4909" width="4.28515625" style="5" customWidth="1"/>
    <col min="4910" max="4910" width="4.42578125" style="5" customWidth="1"/>
    <col min="4911" max="4911" width="5.140625" style="5" customWidth="1"/>
    <col min="4912" max="4912" width="5.7109375" style="5" customWidth="1"/>
    <col min="4913" max="4913" width="6.28515625" style="5" customWidth="1"/>
    <col min="4914" max="4914" width="6.5703125" style="5" customWidth="1"/>
    <col min="4915" max="4915" width="6.28515625" style="5" customWidth="1"/>
    <col min="4916" max="4917" width="5.7109375" style="5" customWidth="1"/>
    <col min="4918" max="4918" width="14.7109375" style="5" customWidth="1"/>
    <col min="4919" max="4928" width="5.7109375" style="5" customWidth="1"/>
    <col min="4929" max="5120" width="9.140625" style="5"/>
    <col min="5121" max="5121" width="8.28515625" style="5" customWidth="1"/>
    <col min="5122" max="5122" width="56.7109375" style="5" customWidth="1"/>
    <col min="5123" max="5123" width="13.140625" style="5" customWidth="1"/>
    <col min="5124" max="5124" width="14.140625" style="5" customWidth="1"/>
    <col min="5125" max="5125" width="18.85546875" style="5" customWidth="1"/>
    <col min="5126" max="5126" width="16.42578125" style="5" customWidth="1"/>
    <col min="5127" max="5127" width="5.140625" style="5" customWidth="1"/>
    <col min="5128" max="5128" width="6.85546875" style="5" customWidth="1"/>
    <col min="5129" max="5130" width="6.5703125" style="5" customWidth="1"/>
    <col min="5131" max="5131" width="5.7109375" style="5" customWidth="1"/>
    <col min="5132" max="5132" width="5.42578125" style="5" customWidth="1"/>
    <col min="5133" max="5133" width="5" style="5" customWidth="1"/>
    <col min="5134" max="5134" width="4.85546875" style="5" customWidth="1"/>
    <col min="5135" max="5135" width="6.5703125" style="5" customWidth="1"/>
    <col min="5136" max="5136" width="7.140625" style="5" customWidth="1"/>
    <col min="5137" max="5137" width="5.28515625" style="5" customWidth="1"/>
    <col min="5138" max="5138" width="5" style="5" customWidth="1"/>
    <col min="5139" max="5140" width="3.85546875" style="5" customWidth="1"/>
    <col min="5141" max="5141" width="4.7109375" style="5" customWidth="1"/>
    <col min="5142" max="5144" width="6.5703125" style="5" customWidth="1"/>
    <col min="5145" max="5145" width="4.42578125" style="5" customWidth="1"/>
    <col min="5146" max="5146" width="5.140625" style="5" customWidth="1"/>
    <col min="5147" max="5147" width="4.42578125" style="5" customWidth="1"/>
    <col min="5148" max="5148" width="5" style="5" customWidth="1"/>
    <col min="5149" max="5151" width="6.5703125" style="5" customWidth="1"/>
    <col min="5152" max="5152" width="7" style="5" customWidth="1"/>
    <col min="5153" max="5153" width="6.5703125" style="5" customWidth="1"/>
    <col min="5154" max="5154" width="7.42578125" style="5" customWidth="1"/>
    <col min="5155" max="5155" width="4" style="5" customWidth="1"/>
    <col min="5156" max="5156" width="6.5703125" style="5" customWidth="1"/>
    <col min="5157" max="5157" width="18.42578125" style="5" customWidth="1"/>
    <col min="5158" max="5158" width="24.28515625" style="5" customWidth="1"/>
    <col min="5159" max="5159" width="14.42578125" style="5" customWidth="1"/>
    <col min="5160" max="5160" width="25.5703125" style="5" customWidth="1"/>
    <col min="5161" max="5161" width="12.42578125" style="5" customWidth="1"/>
    <col min="5162" max="5162" width="19.85546875" style="5" customWidth="1"/>
    <col min="5163" max="5164" width="4.7109375" style="5" customWidth="1"/>
    <col min="5165" max="5165" width="4.28515625" style="5" customWidth="1"/>
    <col min="5166" max="5166" width="4.42578125" style="5" customWidth="1"/>
    <col min="5167" max="5167" width="5.140625" style="5" customWidth="1"/>
    <col min="5168" max="5168" width="5.7109375" style="5" customWidth="1"/>
    <col min="5169" max="5169" width="6.28515625" style="5" customWidth="1"/>
    <col min="5170" max="5170" width="6.5703125" style="5" customWidth="1"/>
    <col min="5171" max="5171" width="6.28515625" style="5" customWidth="1"/>
    <col min="5172" max="5173" width="5.7109375" style="5" customWidth="1"/>
    <col min="5174" max="5174" width="14.7109375" style="5" customWidth="1"/>
    <col min="5175" max="5184" width="5.7109375" style="5" customWidth="1"/>
    <col min="5185" max="5376" width="9.140625" style="5"/>
    <col min="5377" max="5377" width="8.28515625" style="5" customWidth="1"/>
    <col min="5378" max="5378" width="56.7109375" style="5" customWidth="1"/>
    <col min="5379" max="5379" width="13.140625" style="5" customWidth="1"/>
    <col min="5380" max="5380" width="14.140625" style="5" customWidth="1"/>
    <col min="5381" max="5381" width="18.85546875" style="5" customWidth="1"/>
    <col min="5382" max="5382" width="16.42578125" style="5" customWidth="1"/>
    <col min="5383" max="5383" width="5.140625" style="5" customWidth="1"/>
    <col min="5384" max="5384" width="6.85546875" style="5" customWidth="1"/>
    <col min="5385" max="5386" width="6.5703125" style="5" customWidth="1"/>
    <col min="5387" max="5387" width="5.7109375" style="5" customWidth="1"/>
    <col min="5388" max="5388" width="5.42578125" style="5" customWidth="1"/>
    <col min="5389" max="5389" width="5" style="5" customWidth="1"/>
    <col min="5390" max="5390" width="4.85546875" style="5" customWidth="1"/>
    <col min="5391" max="5391" width="6.5703125" style="5" customWidth="1"/>
    <col min="5392" max="5392" width="7.140625" style="5" customWidth="1"/>
    <col min="5393" max="5393" width="5.28515625" style="5" customWidth="1"/>
    <col min="5394" max="5394" width="5" style="5" customWidth="1"/>
    <col min="5395" max="5396" width="3.85546875" style="5" customWidth="1"/>
    <col min="5397" max="5397" width="4.7109375" style="5" customWidth="1"/>
    <col min="5398" max="5400" width="6.5703125" style="5" customWidth="1"/>
    <col min="5401" max="5401" width="4.42578125" style="5" customWidth="1"/>
    <col min="5402" max="5402" width="5.140625" style="5" customWidth="1"/>
    <col min="5403" max="5403" width="4.42578125" style="5" customWidth="1"/>
    <col min="5404" max="5404" width="5" style="5" customWidth="1"/>
    <col min="5405" max="5407" width="6.5703125" style="5" customWidth="1"/>
    <col min="5408" max="5408" width="7" style="5" customWidth="1"/>
    <col min="5409" max="5409" width="6.5703125" style="5" customWidth="1"/>
    <col min="5410" max="5410" width="7.42578125" style="5" customWidth="1"/>
    <col min="5411" max="5411" width="4" style="5" customWidth="1"/>
    <col min="5412" max="5412" width="6.5703125" style="5" customWidth="1"/>
    <col min="5413" max="5413" width="18.42578125" style="5" customWidth="1"/>
    <col min="5414" max="5414" width="24.28515625" style="5" customWidth="1"/>
    <col min="5415" max="5415" width="14.42578125" style="5" customWidth="1"/>
    <col min="5416" max="5416" width="25.5703125" style="5" customWidth="1"/>
    <col min="5417" max="5417" width="12.42578125" style="5" customWidth="1"/>
    <col min="5418" max="5418" width="19.85546875" style="5" customWidth="1"/>
    <col min="5419" max="5420" width="4.7109375" style="5" customWidth="1"/>
    <col min="5421" max="5421" width="4.28515625" style="5" customWidth="1"/>
    <col min="5422" max="5422" width="4.42578125" style="5" customWidth="1"/>
    <col min="5423" max="5423" width="5.140625" style="5" customWidth="1"/>
    <col min="5424" max="5424" width="5.7109375" style="5" customWidth="1"/>
    <col min="5425" max="5425" width="6.28515625" style="5" customWidth="1"/>
    <col min="5426" max="5426" width="6.5703125" style="5" customWidth="1"/>
    <col min="5427" max="5427" width="6.28515625" style="5" customWidth="1"/>
    <col min="5428" max="5429" width="5.7109375" style="5" customWidth="1"/>
    <col min="5430" max="5430" width="14.7109375" style="5" customWidth="1"/>
    <col min="5431" max="5440" width="5.7109375" style="5" customWidth="1"/>
    <col min="5441" max="5632" width="9.140625" style="5"/>
    <col min="5633" max="5633" width="8.28515625" style="5" customWidth="1"/>
    <col min="5634" max="5634" width="56.7109375" style="5" customWidth="1"/>
    <col min="5635" max="5635" width="13.140625" style="5" customWidth="1"/>
    <col min="5636" max="5636" width="14.140625" style="5" customWidth="1"/>
    <col min="5637" max="5637" width="18.85546875" style="5" customWidth="1"/>
    <col min="5638" max="5638" width="16.42578125" style="5" customWidth="1"/>
    <col min="5639" max="5639" width="5.140625" style="5" customWidth="1"/>
    <col min="5640" max="5640" width="6.85546875" style="5" customWidth="1"/>
    <col min="5641" max="5642" width="6.5703125" style="5" customWidth="1"/>
    <col min="5643" max="5643" width="5.7109375" style="5" customWidth="1"/>
    <col min="5644" max="5644" width="5.42578125" style="5" customWidth="1"/>
    <col min="5645" max="5645" width="5" style="5" customWidth="1"/>
    <col min="5646" max="5646" width="4.85546875" style="5" customWidth="1"/>
    <col min="5647" max="5647" width="6.5703125" style="5" customWidth="1"/>
    <col min="5648" max="5648" width="7.140625" style="5" customWidth="1"/>
    <col min="5649" max="5649" width="5.28515625" style="5" customWidth="1"/>
    <col min="5650" max="5650" width="5" style="5" customWidth="1"/>
    <col min="5651" max="5652" width="3.85546875" style="5" customWidth="1"/>
    <col min="5653" max="5653" width="4.7109375" style="5" customWidth="1"/>
    <col min="5654" max="5656" width="6.5703125" style="5" customWidth="1"/>
    <col min="5657" max="5657" width="4.42578125" style="5" customWidth="1"/>
    <col min="5658" max="5658" width="5.140625" style="5" customWidth="1"/>
    <col min="5659" max="5659" width="4.42578125" style="5" customWidth="1"/>
    <col min="5660" max="5660" width="5" style="5" customWidth="1"/>
    <col min="5661" max="5663" width="6.5703125" style="5" customWidth="1"/>
    <col min="5664" max="5664" width="7" style="5" customWidth="1"/>
    <col min="5665" max="5665" width="6.5703125" style="5" customWidth="1"/>
    <col min="5666" max="5666" width="7.42578125" style="5" customWidth="1"/>
    <col min="5667" max="5667" width="4" style="5" customWidth="1"/>
    <col min="5668" max="5668" width="6.5703125" style="5" customWidth="1"/>
    <col min="5669" max="5669" width="18.42578125" style="5" customWidth="1"/>
    <col min="5670" max="5670" width="24.28515625" style="5" customWidth="1"/>
    <col min="5671" max="5671" width="14.42578125" style="5" customWidth="1"/>
    <col min="5672" max="5672" width="25.5703125" style="5" customWidth="1"/>
    <col min="5673" max="5673" width="12.42578125" style="5" customWidth="1"/>
    <col min="5674" max="5674" width="19.85546875" style="5" customWidth="1"/>
    <col min="5675" max="5676" width="4.7109375" style="5" customWidth="1"/>
    <col min="5677" max="5677" width="4.28515625" style="5" customWidth="1"/>
    <col min="5678" max="5678" width="4.42578125" style="5" customWidth="1"/>
    <col min="5679" max="5679" width="5.140625" style="5" customWidth="1"/>
    <col min="5680" max="5680" width="5.7109375" style="5" customWidth="1"/>
    <col min="5681" max="5681" width="6.28515625" style="5" customWidth="1"/>
    <col min="5682" max="5682" width="6.5703125" style="5" customWidth="1"/>
    <col min="5683" max="5683" width="6.28515625" style="5" customWidth="1"/>
    <col min="5684" max="5685" width="5.7109375" style="5" customWidth="1"/>
    <col min="5686" max="5686" width="14.7109375" style="5" customWidth="1"/>
    <col min="5687" max="5696" width="5.7109375" style="5" customWidth="1"/>
    <col min="5697" max="5888" width="9.140625" style="5"/>
    <col min="5889" max="5889" width="8.28515625" style="5" customWidth="1"/>
    <col min="5890" max="5890" width="56.7109375" style="5" customWidth="1"/>
    <col min="5891" max="5891" width="13.140625" style="5" customWidth="1"/>
    <col min="5892" max="5892" width="14.140625" style="5" customWidth="1"/>
    <col min="5893" max="5893" width="18.85546875" style="5" customWidth="1"/>
    <col min="5894" max="5894" width="16.42578125" style="5" customWidth="1"/>
    <col min="5895" max="5895" width="5.140625" style="5" customWidth="1"/>
    <col min="5896" max="5896" width="6.85546875" style="5" customWidth="1"/>
    <col min="5897" max="5898" width="6.5703125" style="5" customWidth="1"/>
    <col min="5899" max="5899" width="5.7109375" style="5" customWidth="1"/>
    <col min="5900" max="5900" width="5.42578125" style="5" customWidth="1"/>
    <col min="5901" max="5901" width="5" style="5" customWidth="1"/>
    <col min="5902" max="5902" width="4.85546875" style="5" customWidth="1"/>
    <col min="5903" max="5903" width="6.5703125" style="5" customWidth="1"/>
    <col min="5904" max="5904" width="7.140625" style="5" customWidth="1"/>
    <col min="5905" max="5905" width="5.28515625" style="5" customWidth="1"/>
    <col min="5906" max="5906" width="5" style="5" customWidth="1"/>
    <col min="5907" max="5908" width="3.85546875" style="5" customWidth="1"/>
    <col min="5909" max="5909" width="4.7109375" style="5" customWidth="1"/>
    <col min="5910" max="5912" width="6.5703125" style="5" customWidth="1"/>
    <col min="5913" max="5913" width="4.42578125" style="5" customWidth="1"/>
    <col min="5914" max="5914" width="5.140625" style="5" customWidth="1"/>
    <col min="5915" max="5915" width="4.42578125" style="5" customWidth="1"/>
    <col min="5916" max="5916" width="5" style="5" customWidth="1"/>
    <col min="5917" max="5919" width="6.5703125" style="5" customWidth="1"/>
    <col min="5920" max="5920" width="7" style="5" customWidth="1"/>
    <col min="5921" max="5921" width="6.5703125" style="5" customWidth="1"/>
    <col min="5922" max="5922" width="7.42578125" style="5" customWidth="1"/>
    <col min="5923" max="5923" width="4" style="5" customWidth="1"/>
    <col min="5924" max="5924" width="6.5703125" style="5" customWidth="1"/>
    <col min="5925" max="5925" width="18.42578125" style="5" customWidth="1"/>
    <col min="5926" max="5926" width="24.28515625" style="5" customWidth="1"/>
    <col min="5927" max="5927" width="14.42578125" style="5" customWidth="1"/>
    <col min="5928" max="5928" width="25.5703125" style="5" customWidth="1"/>
    <col min="5929" max="5929" width="12.42578125" style="5" customWidth="1"/>
    <col min="5930" max="5930" width="19.85546875" style="5" customWidth="1"/>
    <col min="5931" max="5932" width="4.7109375" style="5" customWidth="1"/>
    <col min="5933" max="5933" width="4.28515625" style="5" customWidth="1"/>
    <col min="5934" max="5934" width="4.42578125" style="5" customWidth="1"/>
    <col min="5935" max="5935" width="5.140625" style="5" customWidth="1"/>
    <col min="5936" max="5936" width="5.7109375" style="5" customWidth="1"/>
    <col min="5937" max="5937" width="6.28515625" style="5" customWidth="1"/>
    <col min="5938" max="5938" width="6.5703125" style="5" customWidth="1"/>
    <col min="5939" max="5939" width="6.28515625" style="5" customWidth="1"/>
    <col min="5940" max="5941" width="5.7109375" style="5" customWidth="1"/>
    <col min="5942" max="5942" width="14.7109375" style="5" customWidth="1"/>
    <col min="5943" max="5952" width="5.7109375" style="5" customWidth="1"/>
    <col min="5953" max="6144" width="9.140625" style="5"/>
    <col min="6145" max="6145" width="8.28515625" style="5" customWidth="1"/>
    <col min="6146" max="6146" width="56.7109375" style="5" customWidth="1"/>
    <col min="6147" max="6147" width="13.140625" style="5" customWidth="1"/>
    <col min="6148" max="6148" width="14.140625" style="5" customWidth="1"/>
    <col min="6149" max="6149" width="18.85546875" style="5" customWidth="1"/>
    <col min="6150" max="6150" width="16.42578125" style="5" customWidth="1"/>
    <col min="6151" max="6151" width="5.140625" style="5" customWidth="1"/>
    <col min="6152" max="6152" width="6.85546875" style="5" customWidth="1"/>
    <col min="6153" max="6154" width="6.5703125" style="5" customWidth="1"/>
    <col min="6155" max="6155" width="5.7109375" style="5" customWidth="1"/>
    <col min="6156" max="6156" width="5.42578125" style="5" customWidth="1"/>
    <col min="6157" max="6157" width="5" style="5" customWidth="1"/>
    <col min="6158" max="6158" width="4.85546875" style="5" customWidth="1"/>
    <col min="6159" max="6159" width="6.5703125" style="5" customWidth="1"/>
    <col min="6160" max="6160" width="7.140625" style="5" customWidth="1"/>
    <col min="6161" max="6161" width="5.28515625" style="5" customWidth="1"/>
    <col min="6162" max="6162" width="5" style="5" customWidth="1"/>
    <col min="6163" max="6164" width="3.85546875" style="5" customWidth="1"/>
    <col min="6165" max="6165" width="4.7109375" style="5" customWidth="1"/>
    <col min="6166" max="6168" width="6.5703125" style="5" customWidth="1"/>
    <col min="6169" max="6169" width="4.42578125" style="5" customWidth="1"/>
    <col min="6170" max="6170" width="5.140625" style="5" customWidth="1"/>
    <col min="6171" max="6171" width="4.42578125" style="5" customWidth="1"/>
    <col min="6172" max="6172" width="5" style="5" customWidth="1"/>
    <col min="6173" max="6175" width="6.5703125" style="5" customWidth="1"/>
    <col min="6176" max="6176" width="7" style="5" customWidth="1"/>
    <col min="6177" max="6177" width="6.5703125" style="5" customWidth="1"/>
    <col min="6178" max="6178" width="7.42578125" style="5" customWidth="1"/>
    <col min="6179" max="6179" width="4" style="5" customWidth="1"/>
    <col min="6180" max="6180" width="6.5703125" style="5" customWidth="1"/>
    <col min="6181" max="6181" width="18.42578125" style="5" customWidth="1"/>
    <col min="6182" max="6182" width="24.28515625" style="5" customWidth="1"/>
    <col min="6183" max="6183" width="14.42578125" style="5" customWidth="1"/>
    <col min="6184" max="6184" width="25.5703125" style="5" customWidth="1"/>
    <col min="6185" max="6185" width="12.42578125" style="5" customWidth="1"/>
    <col min="6186" max="6186" width="19.85546875" style="5" customWidth="1"/>
    <col min="6187" max="6188" width="4.7109375" style="5" customWidth="1"/>
    <col min="6189" max="6189" width="4.28515625" style="5" customWidth="1"/>
    <col min="6190" max="6190" width="4.42578125" style="5" customWidth="1"/>
    <col min="6191" max="6191" width="5.140625" style="5" customWidth="1"/>
    <col min="6192" max="6192" width="5.7109375" style="5" customWidth="1"/>
    <col min="6193" max="6193" width="6.28515625" style="5" customWidth="1"/>
    <col min="6194" max="6194" width="6.5703125" style="5" customWidth="1"/>
    <col min="6195" max="6195" width="6.28515625" style="5" customWidth="1"/>
    <col min="6196" max="6197" width="5.7109375" style="5" customWidth="1"/>
    <col min="6198" max="6198" width="14.7109375" style="5" customWidth="1"/>
    <col min="6199" max="6208" width="5.7109375" style="5" customWidth="1"/>
    <col min="6209" max="6400" width="9.140625" style="5"/>
    <col min="6401" max="6401" width="8.28515625" style="5" customWidth="1"/>
    <col min="6402" max="6402" width="56.7109375" style="5" customWidth="1"/>
    <col min="6403" max="6403" width="13.140625" style="5" customWidth="1"/>
    <col min="6404" max="6404" width="14.140625" style="5" customWidth="1"/>
    <col min="6405" max="6405" width="18.85546875" style="5" customWidth="1"/>
    <col min="6406" max="6406" width="16.42578125" style="5" customWidth="1"/>
    <col min="6407" max="6407" width="5.140625" style="5" customWidth="1"/>
    <col min="6408" max="6408" width="6.85546875" style="5" customWidth="1"/>
    <col min="6409" max="6410" width="6.5703125" style="5" customWidth="1"/>
    <col min="6411" max="6411" width="5.7109375" style="5" customWidth="1"/>
    <col min="6412" max="6412" width="5.42578125" style="5" customWidth="1"/>
    <col min="6413" max="6413" width="5" style="5" customWidth="1"/>
    <col min="6414" max="6414" width="4.85546875" style="5" customWidth="1"/>
    <col min="6415" max="6415" width="6.5703125" style="5" customWidth="1"/>
    <col min="6416" max="6416" width="7.140625" style="5" customWidth="1"/>
    <col min="6417" max="6417" width="5.28515625" style="5" customWidth="1"/>
    <col min="6418" max="6418" width="5" style="5" customWidth="1"/>
    <col min="6419" max="6420" width="3.85546875" style="5" customWidth="1"/>
    <col min="6421" max="6421" width="4.7109375" style="5" customWidth="1"/>
    <col min="6422" max="6424" width="6.5703125" style="5" customWidth="1"/>
    <col min="6425" max="6425" width="4.42578125" style="5" customWidth="1"/>
    <col min="6426" max="6426" width="5.140625" style="5" customWidth="1"/>
    <col min="6427" max="6427" width="4.42578125" style="5" customWidth="1"/>
    <col min="6428" max="6428" width="5" style="5" customWidth="1"/>
    <col min="6429" max="6431" width="6.5703125" style="5" customWidth="1"/>
    <col min="6432" max="6432" width="7" style="5" customWidth="1"/>
    <col min="6433" max="6433" width="6.5703125" style="5" customWidth="1"/>
    <col min="6434" max="6434" width="7.42578125" style="5" customWidth="1"/>
    <col min="6435" max="6435" width="4" style="5" customWidth="1"/>
    <col min="6436" max="6436" width="6.5703125" style="5" customWidth="1"/>
    <col min="6437" max="6437" width="18.42578125" style="5" customWidth="1"/>
    <col min="6438" max="6438" width="24.28515625" style="5" customWidth="1"/>
    <col min="6439" max="6439" width="14.42578125" style="5" customWidth="1"/>
    <col min="6440" max="6440" width="25.5703125" style="5" customWidth="1"/>
    <col min="6441" max="6441" width="12.42578125" style="5" customWidth="1"/>
    <col min="6442" max="6442" width="19.85546875" style="5" customWidth="1"/>
    <col min="6443" max="6444" width="4.7109375" style="5" customWidth="1"/>
    <col min="6445" max="6445" width="4.28515625" style="5" customWidth="1"/>
    <col min="6446" max="6446" width="4.42578125" style="5" customWidth="1"/>
    <col min="6447" max="6447" width="5.140625" style="5" customWidth="1"/>
    <col min="6448" max="6448" width="5.7109375" style="5" customWidth="1"/>
    <col min="6449" max="6449" width="6.28515625" style="5" customWidth="1"/>
    <col min="6450" max="6450" width="6.5703125" style="5" customWidth="1"/>
    <col min="6451" max="6451" width="6.28515625" style="5" customWidth="1"/>
    <col min="6452" max="6453" width="5.7109375" style="5" customWidth="1"/>
    <col min="6454" max="6454" width="14.7109375" style="5" customWidth="1"/>
    <col min="6455" max="6464" width="5.7109375" style="5" customWidth="1"/>
    <col min="6465" max="6656" width="9.140625" style="5"/>
    <col min="6657" max="6657" width="8.28515625" style="5" customWidth="1"/>
    <col min="6658" max="6658" width="56.7109375" style="5" customWidth="1"/>
    <col min="6659" max="6659" width="13.140625" style="5" customWidth="1"/>
    <col min="6660" max="6660" width="14.140625" style="5" customWidth="1"/>
    <col min="6661" max="6661" width="18.85546875" style="5" customWidth="1"/>
    <col min="6662" max="6662" width="16.42578125" style="5" customWidth="1"/>
    <col min="6663" max="6663" width="5.140625" style="5" customWidth="1"/>
    <col min="6664" max="6664" width="6.85546875" style="5" customWidth="1"/>
    <col min="6665" max="6666" width="6.5703125" style="5" customWidth="1"/>
    <col min="6667" max="6667" width="5.7109375" style="5" customWidth="1"/>
    <col min="6668" max="6668" width="5.42578125" style="5" customWidth="1"/>
    <col min="6669" max="6669" width="5" style="5" customWidth="1"/>
    <col min="6670" max="6670" width="4.85546875" style="5" customWidth="1"/>
    <col min="6671" max="6671" width="6.5703125" style="5" customWidth="1"/>
    <col min="6672" max="6672" width="7.140625" style="5" customWidth="1"/>
    <col min="6673" max="6673" width="5.28515625" style="5" customWidth="1"/>
    <col min="6674" max="6674" width="5" style="5" customWidth="1"/>
    <col min="6675" max="6676" width="3.85546875" style="5" customWidth="1"/>
    <col min="6677" max="6677" width="4.7109375" style="5" customWidth="1"/>
    <col min="6678" max="6680" width="6.5703125" style="5" customWidth="1"/>
    <col min="6681" max="6681" width="4.42578125" style="5" customWidth="1"/>
    <col min="6682" max="6682" width="5.140625" style="5" customWidth="1"/>
    <col min="6683" max="6683" width="4.42578125" style="5" customWidth="1"/>
    <col min="6684" max="6684" width="5" style="5" customWidth="1"/>
    <col min="6685" max="6687" width="6.5703125" style="5" customWidth="1"/>
    <col min="6688" max="6688" width="7" style="5" customWidth="1"/>
    <col min="6689" max="6689" width="6.5703125" style="5" customWidth="1"/>
    <col min="6690" max="6690" width="7.42578125" style="5" customWidth="1"/>
    <col min="6691" max="6691" width="4" style="5" customWidth="1"/>
    <col min="6692" max="6692" width="6.5703125" style="5" customWidth="1"/>
    <col min="6693" max="6693" width="18.42578125" style="5" customWidth="1"/>
    <col min="6694" max="6694" width="24.28515625" style="5" customWidth="1"/>
    <col min="6695" max="6695" width="14.42578125" style="5" customWidth="1"/>
    <col min="6696" max="6696" width="25.5703125" style="5" customWidth="1"/>
    <col min="6697" max="6697" width="12.42578125" style="5" customWidth="1"/>
    <col min="6698" max="6698" width="19.85546875" style="5" customWidth="1"/>
    <col min="6699" max="6700" width="4.7109375" style="5" customWidth="1"/>
    <col min="6701" max="6701" width="4.28515625" style="5" customWidth="1"/>
    <col min="6702" max="6702" width="4.42578125" style="5" customWidth="1"/>
    <col min="6703" max="6703" width="5.140625" style="5" customWidth="1"/>
    <col min="6704" max="6704" width="5.7109375" style="5" customWidth="1"/>
    <col min="6705" max="6705" width="6.28515625" style="5" customWidth="1"/>
    <col min="6706" max="6706" width="6.5703125" style="5" customWidth="1"/>
    <col min="6707" max="6707" width="6.28515625" style="5" customWidth="1"/>
    <col min="6708" max="6709" width="5.7109375" style="5" customWidth="1"/>
    <col min="6710" max="6710" width="14.7109375" style="5" customWidth="1"/>
    <col min="6711" max="6720" width="5.7109375" style="5" customWidth="1"/>
    <col min="6721" max="6912" width="9.140625" style="5"/>
    <col min="6913" max="6913" width="8.28515625" style="5" customWidth="1"/>
    <col min="6914" max="6914" width="56.7109375" style="5" customWidth="1"/>
    <col min="6915" max="6915" width="13.140625" style="5" customWidth="1"/>
    <col min="6916" max="6916" width="14.140625" style="5" customWidth="1"/>
    <col min="6917" max="6917" width="18.85546875" style="5" customWidth="1"/>
    <col min="6918" max="6918" width="16.42578125" style="5" customWidth="1"/>
    <col min="6919" max="6919" width="5.140625" style="5" customWidth="1"/>
    <col min="6920" max="6920" width="6.85546875" style="5" customWidth="1"/>
    <col min="6921" max="6922" width="6.5703125" style="5" customWidth="1"/>
    <col min="6923" max="6923" width="5.7109375" style="5" customWidth="1"/>
    <col min="6924" max="6924" width="5.42578125" style="5" customWidth="1"/>
    <col min="6925" max="6925" width="5" style="5" customWidth="1"/>
    <col min="6926" max="6926" width="4.85546875" style="5" customWidth="1"/>
    <col min="6927" max="6927" width="6.5703125" style="5" customWidth="1"/>
    <col min="6928" max="6928" width="7.140625" style="5" customWidth="1"/>
    <col min="6929" max="6929" width="5.28515625" style="5" customWidth="1"/>
    <col min="6930" max="6930" width="5" style="5" customWidth="1"/>
    <col min="6931" max="6932" width="3.85546875" style="5" customWidth="1"/>
    <col min="6933" max="6933" width="4.7109375" style="5" customWidth="1"/>
    <col min="6934" max="6936" width="6.5703125" style="5" customWidth="1"/>
    <col min="6937" max="6937" width="4.42578125" style="5" customWidth="1"/>
    <col min="6938" max="6938" width="5.140625" style="5" customWidth="1"/>
    <col min="6939" max="6939" width="4.42578125" style="5" customWidth="1"/>
    <col min="6940" max="6940" width="5" style="5" customWidth="1"/>
    <col min="6941" max="6943" width="6.5703125" style="5" customWidth="1"/>
    <col min="6944" max="6944" width="7" style="5" customWidth="1"/>
    <col min="6945" max="6945" width="6.5703125" style="5" customWidth="1"/>
    <col min="6946" max="6946" width="7.42578125" style="5" customWidth="1"/>
    <col min="6947" max="6947" width="4" style="5" customWidth="1"/>
    <col min="6948" max="6948" width="6.5703125" style="5" customWidth="1"/>
    <col min="6949" max="6949" width="18.42578125" style="5" customWidth="1"/>
    <col min="6950" max="6950" width="24.28515625" style="5" customWidth="1"/>
    <col min="6951" max="6951" width="14.42578125" style="5" customWidth="1"/>
    <col min="6952" max="6952" width="25.5703125" style="5" customWidth="1"/>
    <col min="6953" max="6953" width="12.42578125" style="5" customWidth="1"/>
    <col min="6954" max="6954" width="19.85546875" style="5" customWidth="1"/>
    <col min="6955" max="6956" width="4.7109375" style="5" customWidth="1"/>
    <col min="6957" max="6957" width="4.28515625" style="5" customWidth="1"/>
    <col min="6958" max="6958" width="4.42578125" style="5" customWidth="1"/>
    <col min="6959" max="6959" width="5.140625" style="5" customWidth="1"/>
    <col min="6960" max="6960" width="5.7109375" style="5" customWidth="1"/>
    <col min="6961" max="6961" width="6.28515625" style="5" customWidth="1"/>
    <col min="6962" max="6962" width="6.5703125" style="5" customWidth="1"/>
    <col min="6963" max="6963" width="6.28515625" style="5" customWidth="1"/>
    <col min="6964" max="6965" width="5.7109375" style="5" customWidth="1"/>
    <col min="6966" max="6966" width="14.7109375" style="5" customWidth="1"/>
    <col min="6967" max="6976" width="5.7109375" style="5" customWidth="1"/>
    <col min="6977" max="7168" width="9.140625" style="5"/>
    <col min="7169" max="7169" width="8.28515625" style="5" customWidth="1"/>
    <col min="7170" max="7170" width="56.7109375" style="5" customWidth="1"/>
    <col min="7171" max="7171" width="13.140625" style="5" customWidth="1"/>
    <col min="7172" max="7172" width="14.140625" style="5" customWidth="1"/>
    <col min="7173" max="7173" width="18.85546875" style="5" customWidth="1"/>
    <col min="7174" max="7174" width="16.42578125" style="5" customWidth="1"/>
    <col min="7175" max="7175" width="5.140625" style="5" customWidth="1"/>
    <col min="7176" max="7176" width="6.85546875" style="5" customWidth="1"/>
    <col min="7177" max="7178" width="6.5703125" style="5" customWidth="1"/>
    <col min="7179" max="7179" width="5.7109375" style="5" customWidth="1"/>
    <col min="7180" max="7180" width="5.42578125" style="5" customWidth="1"/>
    <col min="7181" max="7181" width="5" style="5" customWidth="1"/>
    <col min="7182" max="7182" width="4.85546875" style="5" customWidth="1"/>
    <col min="7183" max="7183" width="6.5703125" style="5" customWidth="1"/>
    <col min="7184" max="7184" width="7.140625" style="5" customWidth="1"/>
    <col min="7185" max="7185" width="5.28515625" style="5" customWidth="1"/>
    <col min="7186" max="7186" width="5" style="5" customWidth="1"/>
    <col min="7187" max="7188" width="3.85546875" style="5" customWidth="1"/>
    <col min="7189" max="7189" width="4.7109375" style="5" customWidth="1"/>
    <col min="7190" max="7192" width="6.5703125" style="5" customWidth="1"/>
    <col min="7193" max="7193" width="4.42578125" style="5" customWidth="1"/>
    <col min="7194" max="7194" width="5.140625" style="5" customWidth="1"/>
    <col min="7195" max="7195" width="4.42578125" style="5" customWidth="1"/>
    <col min="7196" max="7196" width="5" style="5" customWidth="1"/>
    <col min="7197" max="7199" width="6.5703125" style="5" customWidth="1"/>
    <col min="7200" max="7200" width="7" style="5" customWidth="1"/>
    <col min="7201" max="7201" width="6.5703125" style="5" customWidth="1"/>
    <col min="7202" max="7202" width="7.42578125" style="5" customWidth="1"/>
    <col min="7203" max="7203" width="4" style="5" customWidth="1"/>
    <col min="7204" max="7204" width="6.5703125" style="5" customWidth="1"/>
    <col min="7205" max="7205" width="18.42578125" style="5" customWidth="1"/>
    <col min="7206" max="7206" width="24.28515625" style="5" customWidth="1"/>
    <col min="7207" max="7207" width="14.42578125" style="5" customWidth="1"/>
    <col min="7208" max="7208" width="25.5703125" style="5" customWidth="1"/>
    <col min="7209" max="7209" width="12.42578125" style="5" customWidth="1"/>
    <col min="7210" max="7210" width="19.85546875" style="5" customWidth="1"/>
    <col min="7211" max="7212" width="4.7109375" style="5" customWidth="1"/>
    <col min="7213" max="7213" width="4.28515625" style="5" customWidth="1"/>
    <col min="7214" max="7214" width="4.42578125" style="5" customWidth="1"/>
    <col min="7215" max="7215" width="5.140625" style="5" customWidth="1"/>
    <col min="7216" max="7216" width="5.7109375" style="5" customWidth="1"/>
    <col min="7217" max="7217" width="6.28515625" style="5" customWidth="1"/>
    <col min="7218" max="7218" width="6.5703125" style="5" customWidth="1"/>
    <col min="7219" max="7219" width="6.28515625" style="5" customWidth="1"/>
    <col min="7220" max="7221" width="5.7109375" style="5" customWidth="1"/>
    <col min="7222" max="7222" width="14.7109375" style="5" customWidth="1"/>
    <col min="7223" max="7232" width="5.7109375" style="5" customWidth="1"/>
    <col min="7233" max="7424" width="9.140625" style="5"/>
    <col min="7425" max="7425" width="8.28515625" style="5" customWidth="1"/>
    <col min="7426" max="7426" width="56.7109375" style="5" customWidth="1"/>
    <col min="7427" max="7427" width="13.140625" style="5" customWidth="1"/>
    <col min="7428" max="7428" width="14.140625" style="5" customWidth="1"/>
    <col min="7429" max="7429" width="18.85546875" style="5" customWidth="1"/>
    <col min="7430" max="7430" width="16.42578125" style="5" customWidth="1"/>
    <col min="7431" max="7431" width="5.140625" style="5" customWidth="1"/>
    <col min="7432" max="7432" width="6.85546875" style="5" customWidth="1"/>
    <col min="7433" max="7434" width="6.5703125" style="5" customWidth="1"/>
    <col min="7435" max="7435" width="5.7109375" style="5" customWidth="1"/>
    <col min="7436" max="7436" width="5.42578125" style="5" customWidth="1"/>
    <col min="7437" max="7437" width="5" style="5" customWidth="1"/>
    <col min="7438" max="7438" width="4.85546875" style="5" customWidth="1"/>
    <col min="7439" max="7439" width="6.5703125" style="5" customWidth="1"/>
    <col min="7440" max="7440" width="7.140625" style="5" customWidth="1"/>
    <col min="7441" max="7441" width="5.28515625" style="5" customWidth="1"/>
    <col min="7442" max="7442" width="5" style="5" customWidth="1"/>
    <col min="7443" max="7444" width="3.85546875" style="5" customWidth="1"/>
    <col min="7445" max="7445" width="4.7109375" style="5" customWidth="1"/>
    <col min="7446" max="7448" width="6.5703125" style="5" customWidth="1"/>
    <col min="7449" max="7449" width="4.42578125" style="5" customWidth="1"/>
    <col min="7450" max="7450" width="5.140625" style="5" customWidth="1"/>
    <col min="7451" max="7451" width="4.42578125" style="5" customWidth="1"/>
    <col min="7452" max="7452" width="5" style="5" customWidth="1"/>
    <col min="7453" max="7455" width="6.5703125" style="5" customWidth="1"/>
    <col min="7456" max="7456" width="7" style="5" customWidth="1"/>
    <col min="7457" max="7457" width="6.5703125" style="5" customWidth="1"/>
    <col min="7458" max="7458" width="7.42578125" style="5" customWidth="1"/>
    <col min="7459" max="7459" width="4" style="5" customWidth="1"/>
    <col min="7460" max="7460" width="6.5703125" style="5" customWidth="1"/>
    <col min="7461" max="7461" width="18.42578125" style="5" customWidth="1"/>
    <col min="7462" max="7462" width="24.28515625" style="5" customWidth="1"/>
    <col min="7463" max="7463" width="14.42578125" style="5" customWidth="1"/>
    <col min="7464" max="7464" width="25.5703125" style="5" customWidth="1"/>
    <col min="7465" max="7465" width="12.42578125" style="5" customWidth="1"/>
    <col min="7466" max="7466" width="19.85546875" style="5" customWidth="1"/>
    <col min="7467" max="7468" width="4.7109375" style="5" customWidth="1"/>
    <col min="7469" max="7469" width="4.28515625" style="5" customWidth="1"/>
    <col min="7470" max="7470" width="4.42578125" style="5" customWidth="1"/>
    <col min="7471" max="7471" width="5.140625" style="5" customWidth="1"/>
    <col min="7472" max="7472" width="5.7109375" style="5" customWidth="1"/>
    <col min="7473" max="7473" width="6.28515625" style="5" customWidth="1"/>
    <col min="7474" max="7474" width="6.5703125" style="5" customWidth="1"/>
    <col min="7475" max="7475" width="6.28515625" style="5" customWidth="1"/>
    <col min="7476" max="7477" width="5.7109375" style="5" customWidth="1"/>
    <col min="7478" max="7478" width="14.7109375" style="5" customWidth="1"/>
    <col min="7479" max="7488" width="5.7109375" style="5" customWidth="1"/>
    <col min="7489" max="7680" width="9.140625" style="5"/>
    <col min="7681" max="7681" width="8.28515625" style="5" customWidth="1"/>
    <col min="7682" max="7682" width="56.7109375" style="5" customWidth="1"/>
    <col min="7683" max="7683" width="13.140625" style="5" customWidth="1"/>
    <col min="7684" max="7684" width="14.140625" style="5" customWidth="1"/>
    <col min="7685" max="7685" width="18.85546875" style="5" customWidth="1"/>
    <col min="7686" max="7686" width="16.42578125" style="5" customWidth="1"/>
    <col min="7687" max="7687" width="5.140625" style="5" customWidth="1"/>
    <col min="7688" max="7688" width="6.85546875" style="5" customWidth="1"/>
    <col min="7689" max="7690" width="6.5703125" style="5" customWidth="1"/>
    <col min="7691" max="7691" width="5.7109375" style="5" customWidth="1"/>
    <col min="7692" max="7692" width="5.42578125" style="5" customWidth="1"/>
    <col min="7693" max="7693" width="5" style="5" customWidth="1"/>
    <col min="7694" max="7694" width="4.85546875" style="5" customWidth="1"/>
    <col min="7695" max="7695" width="6.5703125" style="5" customWidth="1"/>
    <col min="7696" max="7696" width="7.140625" style="5" customWidth="1"/>
    <col min="7697" max="7697" width="5.28515625" style="5" customWidth="1"/>
    <col min="7698" max="7698" width="5" style="5" customWidth="1"/>
    <col min="7699" max="7700" width="3.85546875" style="5" customWidth="1"/>
    <col min="7701" max="7701" width="4.7109375" style="5" customWidth="1"/>
    <col min="7702" max="7704" width="6.5703125" style="5" customWidth="1"/>
    <col min="7705" max="7705" width="4.42578125" style="5" customWidth="1"/>
    <col min="7706" max="7706" width="5.140625" style="5" customWidth="1"/>
    <col min="7707" max="7707" width="4.42578125" style="5" customWidth="1"/>
    <col min="7708" max="7708" width="5" style="5" customWidth="1"/>
    <col min="7709" max="7711" width="6.5703125" style="5" customWidth="1"/>
    <col min="7712" max="7712" width="7" style="5" customWidth="1"/>
    <col min="7713" max="7713" width="6.5703125" style="5" customWidth="1"/>
    <col min="7714" max="7714" width="7.42578125" style="5" customWidth="1"/>
    <col min="7715" max="7715" width="4" style="5" customWidth="1"/>
    <col min="7716" max="7716" width="6.5703125" style="5" customWidth="1"/>
    <col min="7717" max="7717" width="18.42578125" style="5" customWidth="1"/>
    <col min="7718" max="7718" width="24.28515625" style="5" customWidth="1"/>
    <col min="7719" max="7719" width="14.42578125" style="5" customWidth="1"/>
    <col min="7720" max="7720" width="25.5703125" style="5" customWidth="1"/>
    <col min="7721" max="7721" width="12.42578125" style="5" customWidth="1"/>
    <col min="7722" max="7722" width="19.85546875" style="5" customWidth="1"/>
    <col min="7723" max="7724" width="4.7109375" style="5" customWidth="1"/>
    <col min="7725" max="7725" width="4.28515625" style="5" customWidth="1"/>
    <col min="7726" max="7726" width="4.42578125" style="5" customWidth="1"/>
    <col min="7727" max="7727" width="5.140625" style="5" customWidth="1"/>
    <col min="7728" max="7728" width="5.7109375" style="5" customWidth="1"/>
    <col min="7729" max="7729" width="6.28515625" style="5" customWidth="1"/>
    <col min="7730" max="7730" width="6.5703125" style="5" customWidth="1"/>
    <col min="7731" max="7731" width="6.28515625" style="5" customWidth="1"/>
    <col min="7732" max="7733" width="5.7109375" style="5" customWidth="1"/>
    <col min="7734" max="7734" width="14.7109375" style="5" customWidth="1"/>
    <col min="7735" max="7744" width="5.7109375" style="5" customWidth="1"/>
    <col min="7745" max="7936" width="9.140625" style="5"/>
    <col min="7937" max="7937" width="8.28515625" style="5" customWidth="1"/>
    <col min="7938" max="7938" width="56.7109375" style="5" customWidth="1"/>
    <col min="7939" max="7939" width="13.140625" style="5" customWidth="1"/>
    <col min="7940" max="7940" width="14.140625" style="5" customWidth="1"/>
    <col min="7941" max="7941" width="18.85546875" style="5" customWidth="1"/>
    <col min="7942" max="7942" width="16.42578125" style="5" customWidth="1"/>
    <col min="7943" max="7943" width="5.140625" style="5" customWidth="1"/>
    <col min="7944" max="7944" width="6.85546875" style="5" customWidth="1"/>
    <col min="7945" max="7946" width="6.5703125" style="5" customWidth="1"/>
    <col min="7947" max="7947" width="5.7109375" style="5" customWidth="1"/>
    <col min="7948" max="7948" width="5.42578125" style="5" customWidth="1"/>
    <col min="7949" max="7949" width="5" style="5" customWidth="1"/>
    <col min="7950" max="7950" width="4.85546875" style="5" customWidth="1"/>
    <col min="7951" max="7951" width="6.5703125" style="5" customWidth="1"/>
    <col min="7952" max="7952" width="7.140625" style="5" customWidth="1"/>
    <col min="7953" max="7953" width="5.28515625" style="5" customWidth="1"/>
    <col min="7954" max="7954" width="5" style="5" customWidth="1"/>
    <col min="7955" max="7956" width="3.85546875" style="5" customWidth="1"/>
    <col min="7957" max="7957" width="4.7109375" style="5" customWidth="1"/>
    <col min="7958" max="7960" width="6.5703125" style="5" customWidth="1"/>
    <col min="7961" max="7961" width="4.42578125" style="5" customWidth="1"/>
    <col min="7962" max="7962" width="5.140625" style="5" customWidth="1"/>
    <col min="7963" max="7963" width="4.42578125" style="5" customWidth="1"/>
    <col min="7964" max="7964" width="5" style="5" customWidth="1"/>
    <col min="7965" max="7967" width="6.5703125" style="5" customWidth="1"/>
    <col min="7968" max="7968" width="7" style="5" customWidth="1"/>
    <col min="7969" max="7969" width="6.5703125" style="5" customWidth="1"/>
    <col min="7970" max="7970" width="7.42578125" style="5" customWidth="1"/>
    <col min="7971" max="7971" width="4" style="5" customWidth="1"/>
    <col min="7972" max="7972" width="6.5703125" style="5" customWidth="1"/>
    <col min="7973" max="7973" width="18.42578125" style="5" customWidth="1"/>
    <col min="7974" max="7974" width="24.28515625" style="5" customWidth="1"/>
    <col min="7975" max="7975" width="14.42578125" style="5" customWidth="1"/>
    <col min="7976" max="7976" width="25.5703125" style="5" customWidth="1"/>
    <col min="7977" max="7977" width="12.42578125" style="5" customWidth="1"/>
    <col min="7978" max="7978" width="19.85546875" style="5" customWidth="1"/>
    <col min="7979" max="7980" width="4.7109375" style="5" customWidth="1"/>
    <col min="7981" max="7981" width="4.28515625" style="5" customWidth="1"/>
    <col min="7982" max="7982" width="4.42578125" style="5" customWidth="1"/>
    <col min="7983" max="7983" width="5.140625" style="5" customWidth="1"/>
    <col min="7984" max="7984" width="5.7109375" style="5" customWidth="1"/>
    <col min="7985" max="7985" width="6.28515625" style="5" customWidth="1"/>
    <col min="7986" max="7986" width="6.5703125" style="5" customWidth="1"/>
    <col min="7987" max="7987" width="6.28515625" style="5" customWidth="1"/>
    <col min="7988" max="7989" width="5.7109375" style="5" customWidth="1"/>
    <col min="7990" max="7990" width="14.7109375" style="5" customWidth="1"/>
    <col min="7991" max="8000" width="5.7109375" style="5" customWidth="1"/>
    <col min="8001" max="8192" width="9.140625" style="5"/>
    <col min="8193" max="8193" width="8.28515625" style="5" customWidth="1"/>
    <col min="8194" max="8194" width="56.7109375" style="5" customWidth="1"/>
    <col min="8195" max="8195" width="13.140625" style="5" customWidth="1"/>
    <col min="8196" max="8196" width="14.140625" style="5" customWidth="1"/>
    <col min="8197" max="8197" width="18.85546875" style="5" customWidth="1"/>
    <col min="8198" max="8198" width="16.42578125" style="5" customWidth="1"/>
    <col min="8199" max="8199" width="5.140625" style="5" customWidth="1"/>
    <col min="8200" max="8200" width="6.85546875" style="5" customWidth="1"/>
    <col min="8201" max="8202" width="6.5703125" style="5" customWidth="1"/>
    <col min="8203" max="8203" width="5.7109375" style="5" customWidth="1"/>
    <col min="8204" max="8204" width="5.42578125" style="5" customWidth="1"/>
    <col min="8205" max="8205" width="5" style="5" customWidth="1"/>
    <col min="8206" max="8206" width="4.85546875" style="5" customWidth="1"/>
    <col min="8207" max="8207" width="6.5703125" style="5" customWidth="1"/>
    <col min="8208" max="8208" width="7.140625" style="5" customWidth="1"/>
    <col min="8209" max="8209" width="5.28515625" style="5" customWidth="1"/>
    <col min="8210" max="8210" width="5" style="5" customWidth="1"/>
    <col min="8211" max="8212" width="3.85546875" style="5" customWidth="1"/>
    <col min="8213" max="8213" width="4.7109375" style="5" customWidth="1"/>
    <col min="8214" max="8216" width="6.5703125" style="5" customWidth="1"/>
    <col min="8217" max="8217" width="4.42578125" style="5" customWidth="1"/>
    <col min="8218" max="8218" width="5.140625" style="5" customWidth="1"/>
    <col min="8219" max="8219" width="4.42578125" style="5" customWidth="1"/>
    <col min="8220" max="8220" width="5" style="5" customWidth="1"/>
    <col min="8221" max="8223" width="6.5703125" style="5" customWidth="1"/>
    <col min="8224" max="8224" width="7" style="5" customWidth="1"/>
    <col min="8225" max="8225" width="6.5703125" style="5" customWidth="1"/>
    <col min="8226" max="8226" width="7.42578125" style="5" customWidth="1"/>
    <col min="8227" max="8227" width="4" style="5" customWidth="1"/>
    <col min="8228" max="8228" width="6.5703125" style="5" customWidth="1"/>
    <col min="8229" max="8229" width="18.42578125" style="5" customWidth="1"/>
    <col min="8230" max="8230" width="24.28515625" style="5" customWidth="1"/>
    <col min="8231" max="8231" width="14.42578125" style="5" customWidth="1"/>
    <col min="8232" max="8232" width="25.5703125" style="5" customWidth="1"/>
    <col min="8233" max="8233" width="12.42578125" style="5" customWidth="1"/>
    <col min="8234" max="8234" width="19.85546875" style="5" customWidth="1"/>
    <col min="8235" max="8236" width="4.7109375" style="5" customWidth="1"/>
    <col min="8237" max="8237" width="4.28515625" style="5" customWidth="1"/>
    <col min="8238" max="8238" width="4.42578125" style="5" customWidth="1"/>
    <col min="8239" max="8239" width="5.140625" style="5" customWidth="1"/>
    <col min="8240" max="8240" width="5.7109375" style="5" customWidth="1"/>
    <col min="8241" max="8241" width="6.28515625" style="5" customWidth="1"/>
    <col min="8242" max="8242" width="6.5703125" style="5" customWidth="1"/>
    <col min="8243" max="8243" width="6.28515625" style="5" customWidth="1"/>
    <col min="8244" max="8245" width="5.7109375" style="5" customWidth="1"/>
    <col min="8246" max="8246" width="14.7109375" style="5" customWidth="1"/>
    <col min="8247" max="8256" width="5.7109375" style="5" customWidth="1"/>
    <col min="8257" max="8448" width="9.140625" style="5"/>
    <col min="8449" max="8449" width="8.28515625" style="5" customWidth="1"/>
    <col min="8450" max="8450" width="56.7109375" style="5" customWidth="1"/>
    <col min="8451" max="8451" width="13.140625" style="5" customWidth="1"/>
    <col min="8452" max="8452" width="14.140625" style="5" customWidth="1"/>
    <col min="8453" max="8453" width="18.85546875" style="5" customWidth="1"/>
    <col min="8454" max="8454" width="16.42578125" style="5" customWidth="1"/>
    <col min="8455" max="8455" width="5.140625" style="5" customWidth="1"/>
    <col min="8456" max="8456" width="6.85546875" style="5" customWidth="1"/>
    <col min="8457" max="8458" width="6.5703125" style="5" customWidth="1"/>
    <col min="8459" max="8459" width="5.7109375" style="5" customWidth="1"/>
    <col min="8460" max="8460" width="5.42578125" style="5" customWidth="1"/>
    <col min="8461" max="8461" width="5" style="5" customWidth="1"/>
    <col min="8462" max="8462" width="4.85546875" style="5" customWidth="1"/>
    <col min="8463" max="8463" width="6.5703125" style="5" customWidth="1"/>
    <col min="8464" max="8464" width="7.140625" style="5" customWidth="1"/>
    <col min="8465" max="8465" width="5.28515625" style="5" customWidth="1"/>
    <col min="8466" max="8466" width="5" style="5" customWidth="1"/>
    <col min="8467" max="8468" width="3.85546875" style="5" customWidth="1"/>
    <col min="8469" max="8469" width="4.7109375" style="5" customWidth="1"/>
    <col min="8470" max="8472" width="6.5703125" style="5" customWidth="1"/>
    <col min="8473" max="8473" width="4.42578125" style="5" customWidth="1"/>
    <col min="8474" max="8474" width="5.140625" style="5" customWidth="1"/>
    <col min="8475" max="8475" width="4.42578125" style="5" customWidth="1"/>
    <col min="8476" max="8476" width="5" style="5" customWidth="1"/>
    <col min="8477" max="8479" width="6.5703125" style="5" customWidth="1"/>
    <col min="8480" max="8480" width="7" style="5" customWidth="1"/>
    <col min="8481" max="8481" width="6.5703125" style="5" customWidth="1"/>
    <col min="8482" max="8482" width="7.42578125" style="5" customWidth="1"/>
    <col min="8483" max="8483" width="4" style="5" customWidth="1"/>
    <col min="8484" max="8484" width="6.5703125" style="5" customWidth="1"/>
    <col min="8485" max="8485" width="18.42578125" style="5" customWidth="1"/>
    <col min="8486" max="8486" width="24.28515625" style="5" customWidth="1"/>
    <col min="8487" max="8487" width="14.42578125" style="5" customWidth="1"/>
    <col min="8488" max="8488" width="25.5703125" style="5" customWidth="1"/>
    <col min="8489" max="8489" width="12.42578125" style="5" customWidth="1"/>
    <col min="8490" max="8490" width="19.85546875" style="5" customWidth="1"/>
    <col min="8491" max="8492" width="4.7109375" style="5" customWidth="1"/>
    <col min="8493" max="8493" width="4.28515625" style="5" customWidth="1"/>
    <col min="8494" max="8494" width="4.42578125" style="5" customWidth="1"/>
    <col min="8495" max="8495" width="5.140625" style="5" customWidth="1"/>
    <col min="8496" max="8496" width="5.7109375" style="5" customWidth="1"/>
    <col min="8497" max="8497" width="6.28515625" style="5" customWidth="1"/>
    <col min="8498" max="8498" width="6.5703125" style="5" customWidth="1"/>
    <col min="8499" max="8499" width="6.28515625" style="5" customWidth="1"/>
    <col min="8500" max="8501" width="5.7109375" style="5" customWidth="1"/>
    <col min="8502" max="8502" width="14.7109375" style="5" customWidth="1"/>
    <col min="8503" max="8512" width="5.7109375" style="5" customWidth="1"/>
    <col min="8513" max="8704" width="9.140625" style="5"/>
    <col min="8705" max="8705" width="8.28515625" style="5" customWidth="1"/>
    <col min="8706" max="8706" width="56.7109375" style="5" customWidth="1"/>
    <col min="8707" max="8707" width="13.140625" style="5" customWidth="1"/>
    <col min="8708" max="8708" width="14.140625" style="5" customWidth="1"/>
    <col min="8709" max="8709" width="18.85546875" style="5" customWidth="1"/>
    <col min="8710" max="8710" width="16.42578125" style="5" customWidth="1"/>
    <col min="8711" max="8711" width="5.140625" style="5" customWidth="1"/>
    <col min="8712" max="8712" width="6.85546875" style="5" customWidth="1"/>
    <col min="8713" max="8714" width="6.5703125" style="5" customWidth="1"/>
    <col min="8715" max="8715" width="5.7109375" style="5" customWidth="1"/>
    <col min="8716" max="8716" width="5.42578125" style="5" customWidth="1"/>
    <col min="8717" max="8717" width="5" style="5" customWidth="1"/>
    <col min="8718" max="8718" width="4.85546875" style="5" customWidth="1"/>
    <col min="8719" max="8719" width="6.5703125" style="5" customWidth="1"/>
    <col min="8720" max="8720" width="7.140625" style="5" customWidth="1"/>
    <col min="8721" max="8721" width="5.28515625" style="5" customWidth="1"/>
    <col min="8722" max="8722" width="5" style="5" customWidth="1"/>
    <col min="8723" max="8724" width="3.85546875" style="5" customWidth="1"/>
    <col min="8725" max="8725" width="4.7109375" style="5" customWidth="1"/>
    <col min="8726" max="8728" width="6.5703125" style="5" customWidth="1"/>
    <col min="8729" max="8729" width="4.42578125" style="5" customWidth="1"/>
    <col min="8730" max="8730" width="5.140625" style="5" customWidth="1"/>
    <col min="8731" max="8731" width="4.42578125" style="5" customWidth="1"/>
    <col min="8732" max="8732" width="5" style="5" customWidth="1"/>
    <col min="8733" max="8735" width="6.5703125" style="5" customWidth="1"/>
    <col min="8736" max="8736" width="7" style="5" customWidth="1"/>
    <col min="8737" max="8737" width="6.5703125" style="5" customWidth="1"/>
    <col min="8738" max="8738" width="7.42578125" style="5" customWidth="1"/>
    <col min="8739" max="8739" width="4" style="5" customWidth="1"/>
    <col min="8740" max="8740" width="6.5703125" style="5" customWidth="1"/>
    <col min="8741" max="8741" width="18.42578125" style="5" customWidth="1"/>
    <col min="8742" max="8742" width="24.28515625" style="5" customWidth="1"/>
    <col min="8743" max="8743" width="14.42578125" style="5" customWidth="1"/>
    <col min="8744" max="8744" width="25.5703125" style="5" customWidth="1"/>
    <col min="8745" max="8745" width="12.42578125" style="5" customWidth="1"/>
    <col min="8746" max="8746" width="19.85546875" style="5" customWidth="1"/>
    <col min="8747" max="8748" width="4.7109375" style="5" customWidth="1"/>
    <col min="8749" max="8749" width="4.28515625" style="5" customWidth="1"/>
    <col min="8750" max="8750" width="4.42578125" style="5" customWidth="1"/>
    <col min="8751" max="8751" width="5.140625" style="5" customWidth="1"/>
    <col min="8752" max="8752" width="5.7109375" style="5" customWidth="1"/>
    <col min="8753" max="8753" width="6.28515625" style="5" customWidth="1"/>
    <col min="8754" max="8754" width="6.5703125" style="5" customWidth="1"/>
    <col min="8755" max="8755" width="6.28515625" style="5" customWidth="1"/>
    <col min="8756" max="8757" width="5.7109375" style="5" customWidth="1"/>
    <col min="8758" max="8758" width="14.7109375" style="5" customWidth="1"/>
    <col min="8759" max="8768" width="5.7109375" style="5" customWidth="1"/>
    <col min="8769" max="8960" width="9.140625" style="5"/>
    <col min="8961" max="8961" width="8.28515625" style="5" customWidth="1"/>
    <col min="8962" max="8962" width="56.7109375" style="5" customWidth="1"/>
    <col min="8963" max="8963" width="13.140625" style="5" customWidth="1"/>
    <col min="8964" max="8964" width="14.140625" style="5" customWidth="1"/>
    <col min="8965" max="8965" width="18.85546875" style="5" customWidth="1"/>
    <col min="8966" max="8966" width="16.42578125" style="5" customWidth="1"/>
    <col min="8967" max="8967" width="5.140625" style="5" customWidth="1"/>
    <col min="8968" max="8968" width="6.85546875" style="5" customWidth="1"/>
    <col min="8969" max="8970" width="6.5703125" style="5" customWidth="1"/>
    <col min="8971" max="8971" width="5.7109375" style="5" customWidth="1"/>
    <col min="8972" max="8972" width="5.42578125" style="5" customWidth="1"/>
    <col min="8973" max="8973" width="5" style="5" customWidth="1"/>
    <col min="8974" max="8974" width="4.85546875" style="5" customWidth="1"/>
    <col min="8975" max="8975" width="6.5703125" style="5" customWidth="1"/>
    <col min="8976" max="8976" width="7.140625" style="5" customWidth="1"/>
    <col min="8977" max="8977" width="5.28515625" style="5" customWidth="1"/>
    <col min="8978" max="8978" width="5" style="5" customWidth="1"/>
    <col min="8979" max="8980" width="3.85546875" style="5" customWidth="1"/>
    <col min="8981" max="8981" width="4.7109375" style="5" customWidth="1"/>
    <col min="8982" max="8984" width="6.5703125" style="5" customWidth="1"/>
    <col min="8985" max="8985" width="4.42578125" style="5" customWidth="1"/>
    <col min="8986" max="8986" width="5.140625" style="5" customWidth="1"/>
    <col min="8987" max="8987" width="4.42578125" style="5" customWidth="1"/>
    <col min="8988" max="8988" width="5" style="5" customWidth="1"/>
    <col min="8989" max="8991" width="6.5703125" style="5" customWidth="1"/>
    <col min="8992" max="8992" width="7" style="5" customWidth="1"/>
    <col min="8993" max="8993" width="6.5703125" style="5" customWidth="1"/>
    <col min="8994" max="8994" width="7.42578125" style="5" customWidth="1"/>
    <col min="8995" max="8995" width="4" style="5" customWidth="1"/>
    <col min="8996" max="8996" width="6.5703125" style="5" customWidth="1"/>
    <col min="8997" max="8997" width="18.42578125" style="5" customWidth="1"/>
    <col min="8998" max="8998" width="24.28515625" style="5" customWidth="1"/>
    <col min="8999" max="8999" width="14.42578125" style="5" customWidth="1"/>
    <col min="9000" max="9000" width="25.5703125" style="5" customWidth="1"/>
    <col min="9001" max="9001" width="12.42578125" style="5" customWidth="1"/>
    <col min="9002" max="9002" width="19.85546875" style="5" customWidth="1"/>
    <col min="9003" max="9004" width="4.7109375" style="5" customWidth="1"/>
    <col min="9005" max="9005" width="4.28515625" style="5" customWidth="1"/>
    <col min="9006" max="9006" width="4.42578125" style="5" customWidth="1"/>
    <col min="9007" max="9007" width="5.140625" style="5" customWidth="1"/>
    <col min="9008" max="9008" width="5.7109375" style="5" customWidth="1"/>
    <col min="9009" max="9009" width="6.28515625" style="5" customWidth="1"/>
    <col min="9010" max="9010" width="6.5703125" style="5" customWidth="1"/>
    <col min="9011" max="9011" width="6.28515625" style="5" customWidth="1"/>
    <col min="9012" max="9013" width="5.7109375" style="5" customWidth="1"/>
    <col min="9014" max="9014" width="14.7109375" style="5" customWidth="1"/>
    <col min="9015" max="9024" width="5.7109375" style="5" customWidth="1"/>
    <col min="9025" max="9216" width="9.140625" style="5"/>
    <col min="9217" max="9217" width="8.28515625" style="5" customWidth="1"/>
    <col min="9218" max="9218" width="56.7109375" style="5" customWidth="1"/>
    <col min="9219" max="9219" width="13.140625" style="5" customWidth="1"/>
    <col min="9220" max="9220" width="14.140625" style="5" customWidth="1"/>
    <col min="9221" max="9221" width="18.85546875" style="5" customWidth="1"/>
    <col min="9222" max="9222" width="16.42578125" style="5" customWidth="1"/>
    <col min="9223" max="9223" width="5.140625" style="5" customWidth="1"/>
    <col min="9224" max="9224" width="6.85546875" style="5" customWidth="1"/>
    <col min="9225" max="9226" width="6.5703125" style="5" customWidth="1"/>
    <col min="9227" max="9227" width="5.7109375" style="5" customWidth="1"/>
    <col min="9228" max="9228" width="5.42578125" style="5" customWidth="1"/>
    <col min="9229" max="9229" width="5" style="5" customWidth="1"/>
    <col min="9230" max="9230" width="4.85546875" style="5" customWidth="1"/>
    <col min="9231" max="9231" width="6.5703125" style="5" customWidth="1"/>
    <col min="9232" max="9232" width="7.140625" style="5" customWidth="1"/>
    <col min="9233" max="9233" width="5.28515625" style="5" customWidth="1"/>
    <col min="9234" max="9234" width="5" style="5" customWidth="1"/>
    <col min="9235" max="9236" width="3.85546875" style="5" customWidth="1"/>
    <col min="9237" max="9237" width="4.7109375" style="5" customWidth="1"/>
    <col min="9238" max="9240" width="6.5703125" style="5" customWidth="1"/>
    <col min="9241" max="9241" width="4.42578125" style="5" customWidth="1"/>
    <col min="9242" max="9242" width="5.140625" style="5" customWidth="1"/>
    <col min="9243" max="9243" width="4.42578125" style="5" customWidth="1"/>
    <col min="9244" max="9244" width="5" style="5" customWidth="1"/>
    <col min="9245" max="9247" width="6.5703125" style="5" customWidth="1"/>
    <col min="9248" max="9248" width="7" style="5" customWidth="1"/>
    <col min="9249" max="9249" width="6.5703125" style="5" customWidth="1"/>
    <col min="9250" max="9250" width="7.42578125" style="5" customWidth="1"/>
    <col min="9251" max="9251" width="4" style="5" customWidth="1"/>
    <col min="9252" max="9252" width="6.5703125" style="5" customWidth="1"/>
    <col min="9253" max="9253" width="18.42578125" style="5" customWidth="1"/>
    <col min="9254" max="9254" width="24.28515625" style="5" customWidth="1"/>
    <col min="9255" max="9255" width="14.42578125" style="5" customWidth="1"/>
    <col min="9256" max="9256" width="25.5703125" style="5" customWidth="1"/>
    <col min="9257" max="9257" width="12.42578125" style="5" customWidth="1"/>
    <col min="9258" max="9258" width="19.85546875" style="5" customWidth="1"/>
    <col min="9259" max="9260" width="4.7109375" style="5" customWidth="1"/>
    <col min="9261" max="9261" width="4.28515625" style="5" customWidth="1"/>
    <col min="9262" max="9262" width="4.42578125" style="5" customWidth="1"/>
    <col min="9263" max="9263" width="5.140625" style="5" customWidth="1"/>
    <col min="9264" max="9264" width="5.7109375" style="5" customWidth="1"/>
    <col min="9265" max="9265" width="6.28515625" style="5" customWidth="1"/>
    <col min="9266" max="9266" width="6.5703125" style="5" customWidth="1"/>
    <col min="9267" max="9267" width="6.28515625" style="5" customWidth="1"/>
    <col min="9268" max="9269" width="5.7109375" style="5" customWidth="1"/>
    <col min="9270" max="9270" width="14.7109375" style="5" customWidth="1"/>
    <col min="9271" max="9280" width="5.7109375" style="5" customWidth="1"/>
    <col min="9281" max="9472" width="9.140625" style="5"/>
    <col min="9473" max="9473" width="8.28515625" style="5" customWidth="1"/>
    <col min="9474" max="9474" width="56.7109375" style="5" customWidth="1"/>
    <col min="9475" max="9475" width="13.140625" style="5" customWidth="1"/>
    <col min="9476" max="9476" width="14.140625" style="5" customWidth="1"/>
    <col min="9477" max="9477" width="18.85546875" style="5" customWidth="1"/>
    <col min="9478" max="9478" width="16.42578125" style="5" customWidth="1"/>
    <col min="9479" max="9479" width="5.140625" style="5" customWidth="1"/>
    <col min="9480" max="9480" width="6.85546875" style="5" customWidth="1"/>
    <col min="9481" max="9482" width="6.5703125" style="5" customWidth="1"/>
    <col min="9483" max="9483" width="5.7109375" style="5" customWidth="1"/>
    <col min="9484" max="9484" width="5.42578125" style="5" customWidth="1"/>
    <col min="9485" max="9485" width="5" style="5" customWidth="1"/>
    <col min="9486" max="9486" width="4.85546875" style="5" customWidth="1"/>
    <col min="9487" max="9487" width="6.5703125" style="5" customWidth="1"/>
    <col min="9488" max="9488" width="7.140625" style="5" customWidth="1"/>
    <col min="9489" max="9489" width="5.28515625" style="5" customWidth="1"/>
    <col min="9490" max="9490" width="5" style="5" customWidth="1"/>
    <col min="9491" max="9492" width="3.85546875" style="5" customWidth="1"/>
    <col min="9493" max="9493" width="4.7109375" style="5" customWidth="1"/>
    <col min="9494" max="9496" width="6.5703125" style="5" customWidth="1"/>
    <col min="9497" max="9497" width="4.42578125" style="5" customWidth="1"/>
    <col min="9498" max="9498" width="5.140625" style="5" customWidth="1"/>
    <col min="9499" max="9499" width="4.42578125" style="5" customWidth="1"/>
    <col min="9500" max="9500" width="5" style="5" customWidth="1"/>
    <col min="9501" max="9503" width="6.5703125" style="5" customWidth="1"/>
    <col min="9504" max="9504" width="7" style="5" customWidth="1"/>
    <col min="9505" max="9505" width="6.5703125" style="5" customWidth="1"/>
    <col min="9506" max="9506" width="7.42578125" style="5" customWidth="1"/>
    <col min="9507" max="9507" width="4" style="5" customWidth="1"/>
    <col min="9508" max="9508" width="6.5703125" style="5" customWidth="1"/>
    <col min="9509" max="9509" width="18.42578125" style="5" customWidth="1"/>
    <col min="9510" max="9510" width="24.28515625" style="5" customWidth="1"/>
    <col min="9511" max="9511" width="14.42578125" style="5" customWidth="1"/>
    <col min="9512" max="9512" width="25.5703125" style="5" customWidth="1"/>
    <col min="9513" max="9513" width="12.42578125" style="5" customWidth="1"/>
    <col min="9514" max="9514" width="19.85546875" style="5" customWidth="1"/>
    <col min="9515" max="9516" width="4.7109375" style="5" customWidth="1"/>
    <col min="9517" max="9517" width="4.28515625" style="5" customWidth="1"/>
    <col min="9518" max="9518" width="4.42578125" style="5" customWidth="1"/>
    <col min="9519" max="9519" width="5.140625" style="5" customWidth="1"/>
    <col min="9520" max="9520" width="5.7109375" style="5" customWidth="1"/>
    <col min="9521" max="9521" width="6.28515625" style="5" customWidth="1"/>
    <col min="9522" max="9522" width="6.5703125" style="5" customWidth="1"/>
    <col min="9523" max="9523" width="6.28515625" style="5" customWidth="1"/>
    <col min="9524" max="9525" width="5.7109375" style="5" customWidth="1"/>
    <col min="9526" max="9526" width="14.7109375" style="5" customWidth="1"/>
    <col min="9527" max="9536" width="5.7109375" style="5" customWidth="1"/>
    <col min="9537" max="9728" width="9.140625" style="5"/>
    <col min="9729" max="9729" width="8.28515625" style="5" customWidth="1"/>
    <col min="9730" max="9730" width="56.7109375" style="5" customWidth="1"/>
    <col min="9731" max="9731" width="13.140625" style="5" customWidth="1"/>
    <col min="9732" max="9732" width="14.140625" style="5" customWidth="1"/>
    <col min="9733" max="9733" width="18.85546875" style="5" customWidth="1"/>
    <col min="9734" max="9734" width="16.42578125" style="5" customWidth="1"/>
    <col min="9735" max="9735" width="5.140625" style="5" customWidth="1"/>
    <col min="9736" max="9736" width="6.85546875" style="5" customWidth="1"/>
    <col min="9737" max="9738" width="6.5703125" style="5" customWidth="1"/>
    <col min="9739" max="9739" width="5.7109375" style="5" customWidth="1"/>
    <col min="9740" max="9740" width="5.42578125" style="5" customWidth="1"/>
    <col min="9741" max="9741" width="5" style="5" customWidth="1"/>
    <col min="9742" max="9742" width="4.85546875" style="5" customWidth="1"/>
    <col min="9743" max="9743" width="6.5703125" style="5" customWidth="1"/>
    <col min="9744" max="9744" width="7.140625" style="5" customWidth="1"/>
    <col min="9745" max="9745" width="5.28515625" style="5" customWidth="1"/>
    <col min="9746" max="9746" width="5" style="5" customWidth="1"/>
    <col min="9747" max="9748" width="3.85546875" style="5" customWidth="1"/>
    <col min="9749" max="9749" width="4.7109375" style="5" customWidth="1"/>
    <col min="9750" max="9752" width="6.5703125" style="5" customWidth="1"/>
    <col min="9753" max="9753" width="4.42578125" style="5" customWidth="1"/>
    <col min="9754" max="9754" width="5.140625" style="5" customWidth="1"/>
    <col min="9755" max="9755" width="4.42578125" style="5" customWidth="1"/>
    <col min="9756" max="9756" width="5" style="5" customWidth="1"/>
    <col min="9757" max="9759" width="6.5703125" style="5" customWidth="1"/>
    <col min="9760" max="9760" width="7" style="5" customWidth="1"/>
    <col min="9761" max="9761" width="6.5703125" style="5" customWidth="1"/>
    <col min="9762" max="9762" width="7.42578125" style="5" customWidth="1"/>
    <col min="9763" max="9763" width="4" style="5" customWidth="1"/>
    <col min="9764" max="9764" width="6.5703125" style="5" customWidth="1"/>
    <col min="9765" max="9765" width="18.42578125" style="5" customWidth="1"/>
    <col min="9766" max="9766" width="24.28515625" style="5" customWidth="1"/>
    <col min="9767" max="9767" width="14.42578125" style="5" customWidth="1"/>
    <col min="9768" max="9768" width="25.5703125" style="5" customWidth="1"/>
    <col min="9769" max="9769" width="12.42578125" style="5" customWidth="1"/>
    <col min="9770" max="9770" width="19.85546875" style="5" customWidth="1"/>
    <col min="9771" max="9772" width="4.7109375" style="5" customWidth="1"/>
    <col min="9773" max="9773" width="4.28515625" style="5" customWidth="1"/>
    <col min="9774" max="9774" width="4.42578125" style="5" customWidth="1"/>
    <col min="9775" max="9775" width="5.140625" style="5" customWidth="1"/>
    <col min="9776" max="9776" width="5.7109375" style="5" customWidth="1"/>
    <col min="9777" max="9777" width="6.28515625" style="5" customWidth="1"/>
    <col min="9778" max="9778" width="6.5703125" style="5" customWidth="1"/>
    <col min="9779" max="9779" width="6.28515625" style="5" customWidth="1"/>
    <col min="9780" max="9781" width="5.7109375" style="5" customWidth="1"/>
    <col min="9782" max="9782" width="14.7109375" style="5" customWidth="1"/>
    <col min="9783" max="9792" width="5.7109375" style="5" customWidth="1"/>
    <col min="9793" max="9984" width="9.140625" style="5"/>
    <col min="9985" max="9985" width="8.28515625" style="5" customWidth="1"/>
    <col min="9986" max="9986" width="56.7109375" style="5" customWidth="1"/>
    <col min="9987" max="9987" width="13.140625" style="5" customWidth="1"/>
    <col min="9988" max="9988" width="14.140625" style="5" customWidth="1"/>
    <col min="9989" max="9989" width="18.85546875" style="5" customWidth="1"/>
    <col min="9990" max="9990" width="16.42578125" style="5" customWidth="1"/>
    <col min="9991" max="9991" width="5.140625" style="5" customWidth="1"/>
    <col min="9992" max="9992" width="6.85546875" style="5" customWidth="1"/>
    <col min="9993" max="9994" width="6.5703125" style="5" customWidth="1"/>
    <col min="9995" max="9995" width="5.7109375" style="5" customWidth="1"/>
    <col min="9996" max="9996" width="5.42578125" style="5" customWidth="1"/>
    <col min="9997" max="9997" width="5" style="5" customWidth="1"/>
    <col min="9998" max="9998" width="4.85546875" style="5" customWidth="1"/>
    <col min="9999" max="9999" width="6.5703125" style="5" customWidth="1"/>
    <col min="10000" max="10000" width="7.140625" style="5" customWidth="1"/>
    <col min="10001" max="10001" width="5.28515625" style="5" customWidth="1"/>
    <col min="10002" max="10002" width="5" style="5" customWidth="1"/>
    <col min="10003" max="10004" width="3.85546875" style="5" customWidth="1"/>
    <col min="10005" max="10005" width="4.7109375" style="5" customWidth="1"/>
    <col min="10006" max="10008" width="6.5703125" style="5" customWidth="1"/>
    <col min="10009" max="10009" width="4.42578125" style="5" customWidth="1"/>
    <col min="10010" max="10010" width="5.140625" style="5" customWidth="1"/>
    <col min="10011" max="10011" width="4.42578125" style="5" customWidth="1"/>
    <col min="10012" max="10012" width="5" style="5" customWidth="1"/>
    <col min="10013" max="10015" width="6.5703125" style="5" customWidth="1"/>
    <col min="10016" max="10016" width="7" style="5" customWidth="1"/>
    <col min="10017" max="10017" width="6.5703125" style="5" customWidth="1"/>
    <col min="10018" max="10018" width="7.42578125" style="5" customWidth="1"/>
    <col min="10019" max="10019" width="4" style="5" customWidth="1"/>
    <col min="10020" max="10020" width="6.5703125" style="5" customWidth="1"/>
    <col min="10021" max="10021" width="18.42578125" style="5" customWidth="1"/>
    <col min="10022" max="10022" width="24.28515625" style="5" customWidth="1"/>
    <col min="10023" max="10023" width="14.42578125" style="5" customWidth="1"/>
    <col min="10024" max="10024" width="25.5703125" style="5" customWidth="1"/>
    <col min="10025" max="10025" width="12.42578125" style="5" customWidth="1"/>
    <col min="10026" max="10026" width="19.85546875" style="5" customWidth="1"/>
    <col min="10027" max="10028" width="4.7109375" style="5" customWidth="1"/>
    <col min="10029" max="10029" width="4.28515625" style="5" customWidth="1"/>
    <col min="10030" max="10030" width="4.42578125" style="5" customWidth="1"/>
    <col min="10031" max="10031" width="5.140625" style="5" customWidth="1"/>
    <col min="10032" max="10032" width="5.7109375" style="5" customWidth="1"/>
    <col min="10033" max="10033" width="6.28515625" style="5" customWidth="1"/>
    <col min="10034" max="10034" width="6.5703125" style="5" customWidth="1"/>
    <col min="10035" max="10035" width="6.28515625" style="5" customWidth="1"/>
    <col min="10036" max="10037" width="5.7109375" style="5" customWidth="1"/>
    <col min="10038" max="10038" width="14.7109375" style="5" customWidth="1"/>
    <col min="10039" max="10048" width="5.7109375" style="5" customWidth="1"/>
    <col min="10049" max="10240" width="9.140625" style="5"/>
    <col min="10241" max="10241" width="8.28515625" style="5" customWidth="1"/>
    <col min="10242" max="10242" width="56.7109375" style="5" customWidth="1"/>
    <col min="10243" max="10243" width="13.140625" style="5" customWidth="1"/>
    <col min="10244" max="10244" width="14.140625" style="5" customWidth="1"/>
    <col min="10245" max="10245" width="18.85546875" style="5" customWidth="1"/>
    <col min="10246" max="10246" width="16.42578125" style="5" customWidth="1"/>
    <col min="10247" max="10247" width="5.140625" style="5" customWidth="1"/>
    <col min="10248" max="10248" width="6.85546875" style="5" customWidth="1"/>
    <col min="10249" max="10250" width="6.5703125" style="5" customWidth="1"/>
    <col min="10251" max="10251" width="5.7109375" style="5" customWidth="1"/>
    <col min="10252" max="10252" width="5.42578125" style="5" customWidth="1"/>
    <col min="10253" max="10253" width="5" style="5" customWidth="1"/>
    <col min="10254" max="10254" width="4.85546875" style="5" customWidth="1"/>
    <col min="10255" max="10255" width="6.5703125" style="5" customWidth="1"/>
    <col min="10256" max="10256" width="7.140625" style="5" customWidth="1"/>
    <col min="10257" max="10257" width="5.28515625" style="5" customWidth="1"/>
    <col min="10258" max="10258" width="5" style="5" customWidth="1"/>
    <col min="10259" max="10260" width="3.85546875" style="5" customWidth="1"/>
    <col min="10261" max="10261" width="4.7109375" style="5" customWidth="1"/>
    <col min="10262" max="10264" width="6.5703125" style="5" customWidth="1"/>
    <col min="10265" max="10265" width="4.42578125" style="5" customWidth="1"/>
    <col min="10266" max="10266" width="5.140625" style="5" customWidth="1"/>
    <col min="10267" max="10267" width="4.42578125" style="5" customWidth="1"/>
    <col min="10268" max="10268" width="5" style="5" customWidth="1"/>
    <col min="10269" max="10271" width="6.5703125" style="5" customWidth="1"/>
    <col min="10272" max="10272" width="7" style="5" customWidth="1"/>
    <col min="10273" max="10273" width="6.5703125" style="5" customWidth="1"/>
    <col min="10274" max="10274" width="7.42578125" style="5" customWidth="1"/>
    <col min="10275" max="10275" width="4" style="5" customWidth="1"/>
    <col min="10276" max="10276" width="6.5703125" style="5" customWidth="1"/>
    <col min="10277" max="10277" width="18.42578125" style="5" customWidth="1"/>
    <col min="10278" max="10278" width="24.28515625" style="5" customWidth="1"/>
    <col min="10279" max="10279" width="14.42578125" style="5" customWidth="1"/>
    <col min="10280" max="10280" width="25.5703125" style="5" customWidth="1"/>
    <col min="10281" max="10281" width="12.42578125" style="5" customWidth="1"/>
    <col min="10282" max="10282" width="19.85546875" style="5" customWidth="1"/>
    <col min="10283" max="10284" width="4.7109375" style="5" customWidth="1"/>
    <col min="10285" max="10285" width="4.28515625" style="5" customWidth="1"/>
    <col min="10286" max="10286" width="4.42578125" style="5" customWidth="1"/>
    <col min="10287" max="10287" width="5.140625" style="5" customWidth="1"/>
    <col min="10288" max="10288" width="5.7109375" style="5" customWidth="1"/>
    <col min="10289" max="10289" width="6.28515625" style="5" customWidth="1"/>
    <col min="10290" max="10290" width="6.5703125" style="5" customWidth="1"/>
    <col min="10291" max="10291" width="6.28515625" style="5" customWidth="1"/>
    <col min="10292" max="10293" width="5.7109375" style="5" customWidth="1"/>
    <col min="10294" max="10294" width="14.7109375" style="5" customWidth="1"/>
    <col min="10295" max="10304" width="5.7109375" style="5" customWidth="1"/>
    <col min="10305" max="10496" width="9.140625" style="5"/>
    <col min="10497" max="10497" width="8.28515625" style="5" customWidth="1"/>
    <col min="10498" max="10498" width="56.7109375" style="5" customWidth="1"/>
    <col min="10499" max="10499" width="13.140625" style="5" customWidth="1"/>
    <col min="10500" max="10500" width="14.140625" style="5" customWidth="1"/>
    <col min="10501" max="10501" width="18.85546875" style="5" customWidth="1"/>
    <col min="10502" max="10502" width="16.42578125" style="5" customWidth="1"/>
    <col min="10503" max="10503" width="5.140625" style="5" customWidth="1"/>
    <col min="10504" max="10504" width="6.85546875" style="5" customWidth="1"/>
    <col min="10505" max="10506" width="6.5703125" style="5" customWidth="1"/>
    <col min="10507" max="10507" width="5.7109375" style="5" customWidth="1"/>
    <col min="10508" max="10508" width="5.42578125" style="5" customWidth="1"/>
    <col min="10509" max="10509" width="5" style="5" customWidth="1"/>
    <col min="10510" max="10510" width="4.85546875" style="5" customWidth="1"/>
    <col min="10511" max="10511" width="6.5703125" style="5" customWidth="1"/>
    <col min="10512" max="10512" width="7.140625" style="5" customWidth="1"/>
    <col min="10513" max="10513" width="5.28515625" style="5" customWidth="1"/>
    <col min="10514" max="10514" width="5" style="5" customWidth="1"/>
    <col min="10515" max="10516" width="3.85546875" style="5" customWidth="1"/>
    <col min="10517" max="10517" width="4.7109375" style="5" customWidth="1"/>
    <col min="10518" max="10520" width="6.5703125" style="5" customWidth="1"/>
    <col min="10521" max="10521" width="4.42578125" style="5" customWidth="1"/>
    <col min="10522" max="10522" width="5.140625" style="5" customWidth="1"/>
    <col min="10523" max="10523" width="4.42578125" style="5" customWidth="1"/>
    <col min="10524" max="10524" width="5" style="5" customWidth="1"/>
    <col min="10525" max="10527" width="6.5703125" style="5" customWidth="1"/>
    <col min="10528" max="10528" width="7" style="5" customWidth="1"/>
    <col min="10529" max="10529" width="6.5703125" style="5" customWidth="1"/>
    <col min="10530" max="10530" width="7.42578125" style="5" customWidth="1"/>
    <col min="10531" max="10531" width="4" style="5" customWidth="1"/>
    <col min="10532" max="10532" width="6.5703125" style="5" customWidth="1"/>
    <col min="10533" max="10533" width="18.42578125" style="5" customWidth="1"/>
    <col min="10534" max="10534" width="24.28515625" style="5" customWidth="1"/>
    <col min="10535" max="10535" width="14.42578125" style="5" customWidth="1"/>
    <col min="10536" max="10536" width="25.5703125" style="5" customWidth="1"/>
    <col min="10537" max="10537" width="12.42578125" style="5" customWidth="1"/>
    <col min="10538" max="10538" width="19.85546875" style="5" customWidth="1"/>
    <col min="10539" max="10540" width="4.7109375" style="5" customWidth="1"/>
    <col min="10541" max="10541" width="4.28515625" style="5" customWidth="1"/>
    <col min="10542" max="10542" width="4.42578125" style="5" customWidth="1"/>
    <col min="10543" max="10543" width="5.140625" style="5" customWidth="1"/>
    <col min="10544" max="10544" width="5.7109375" style="5" customWidth="1"/>
    <col min="10545" max="10545" width="6.28515625" style="5" customWidth="1"/>
    <col min="10546" max="10546" width="6.5703125" style="5" customWidth="1"/>
    <col min="10547" max="10547" width="6.28515625" style="5" customWidth="1"/>
    <col min="10548" max="10549" width="5.7109375" style="5" customWidth="1"/>
    <col min="10550" max="10550" width="14.7109375" style="5" customWidth="1"/>
    <col min="10551" max="10560" width="5.7109375" style="5" customWidth="1"/>
    <col min="10561" max="10752" width="9.140625" style="5"/>
    <col min="10753" max="10753" width="8.28515625" style="5" customWidth="1"/>
    <col min="10754" max="10754" width="56.7109375" style="5" customWidth="1"/>
    <col min="10755" max="10755" width="13.140625" style="5" customWidth="1"/>
    <col min="10756" max="10756" width="14.140625" style="5" customWidth="1"/>
    <col min="10757" max="10757" width="18.85546875" style="5" customWidth="1"/>
    <col min="10758" max="10758" width="16.42578125" style="5" customWidth="1"/>
    <col min="10759" max="10759" width="5.140625" style="5" customWidth="1"/>
    <col min="10760" max="10760" width="6.85546875" style="5" customWidth="1"/>
    <col min="10761" max="10762" width="6.5703125" style="5" customWidth="1"/>
    <col min="10763" max="10763" width="5.7109375" style="5" customWidth="1"/>
    <col min="10764" max="10764" width="5.42578125" style="5" customWidth="1"/>
    <col min="10765" max="10765" width="5" style="5" customWidth="1"/>
    <col min="10766" max="10766" width="4.85546875" style="5" customWidth="1"/>
    <col min="10767" max="10767" width="6.5703125" style="5" customWidth="1"/>
    <col min="10768" max="10768" width="7.140625" style="5" customWidth="1"/>
    <col min="10769" max="10769" width="5.28515625" style="5" customWidth="1"/>
    <col min="10770" max="10770" width="5" style="5" customWidth="1"/>
    <col min="10771" max="10772" width="3.85546875" style="5" customWidth="1"/>
    <col min="10773" max="10773" width="4.7109375" style="5" customWidth="1"/>
    <col min="10774" max="10776" width="6.5703125" style="5" customWidth="1"/>
    <col min="10777" max="10777" width="4.42578125" style="5" customWidth="1"/>
    <col min="10778" max="10778" width="5.140625" style="5" customWidth="1"/>
    <col min="10779" max="10779" width="4.42578125" style="5" customWidth="1"/>
    <col min="10780" max="10780" width="5" style="5" customWidth="1"/>
    <col min="10781" max="10783" width="6.5703125" style="5" customWidth="1"/>
    <col min="10784" max="10784" width="7" style="5" customWidth="1"/>
    <col min="10785" max="10785" width="6.5703125" style="5" customWidth="1"/>
    <col min="10786" max="10786" width="7.42578125" style="5" customWidth="1"/>
    <col min="10787" max="10787" width="4" style="5" customWidth="1"/>
    <col min="10788" max="10788" width="6.5703125" style="5" customWidth="1"/>
    <col min="10789" max="10789" width="18.42578125" style="5" customWidth="1"/>
    <col min="10790" max="10790" width="24.28515625" style="5" customWidth="1"/>
    <col min="10791" max="10791" width="14.42578125" style="5" customWidth="1"/>
    <col min="10792" max="10792" width="25.5703125" style="5" customWidth="1"/>
    <col min="10793" max="10793" width="12.42578125" style="5" customWidth="1"/>
    <col min="10794" max="10794" width="19.85546875" style="5" customWidth="1"/>
    <col min="10795" max="10796" width="4.7109375" style="5" customWidth="1"/>
    <col min="10797" max="10797" width="4.28515625" style="5" customWidth="1"/>
    <col min="10798" max="10798" width="4.42578125" style="5" customWidth="1"/>
    <col min="10799" max="10799" width="5.140625" style="5" customWidth="1"/>
    <col min="10800" max="10800" width="5.7109375" style="5" customWidth="1"/>
    <col min="10801" max="10801" width="6.28515625" style="5" customWidth="1"/>
    <col min="10802" max="10802" width="6.5703125" style="5" customWidth="1"/>
    <col min="10803" max="10803" width="6.28515625" style="5" customWidth="1"/>
    <col min="10804" max="10805" width="5.7109375" style="5" customWidth="1"/>
    <col min="10806" max="10806" width="14.7109375" style="5" customWidth="1"/>
    <col min="10807" max="10816" width="5.7109375" style="5" customWidth="1"/>
    <col min="10817" max="11008" width="9.140625" style="5"/>
    <col min="11009" max="11009" width="8.28515625" style="5" customWidth="1"/>
    <col min="11010" max="11010" width="56.7109375" style="5" customWidth="1"/>
    <col min="11011" max="11011" width="13.140625" style="5" customWidth="1"/>
    <col min="11012" max="11012" width="14.140625" style="5" customWidth="1"/>
    <col min="11013" max="11013" width="18.85546875" style="5" customWidth="1"/>
    <col min="11014" max="11014" width="16.42578125" style="5" customWidth="1"/>
    <col min="11015" max="11015" width="5.140625" style="5" customWidth="1"/>
    <col min="11016" max="11016" width="6.85546875" style="5" customWidth="1"/>
    <col min="11017" max="11018" width="6.5703125" style="5" customWidth="1"/>
    <col min="11019" max="11019" width="5.7109375" style="5" customWidth="1"/>
    <col min="11020" max="11020" width="5.42578125" style="5" customWidth="1"/>
    <col min="11021" max="11021" width="5" style="5" customWidth="1"/>
    <col min="11022" max="11022" width="4.85546875" style="5" customWidth="1"/>
    <col min="11023" max="11023" width="6.5703125" style="5" customWidth="1"/>
    <col min="11024" max="11024" width="7.140625" style="5" customWidth="1"/>
    <col min="11025" max="11025" width="5.28515625" style="5" customWidth="1"/>
    <col min="11026" max="11026" width="5" style="5" customWidth="1"/>
    <col min="11027" max="11028" width="3.85546875" style="5" customWidth="1"/>
    <col min="11029" max="11029" width="4.7109375" style="5" customWidth="1"/>
    <col min="11030" max="11032" width="6.5703125" style="5" customWidth="1"/>
    <col min="11033" max="11033" width="4.42578125" style="5" customWidth="1"/>
    <col min="11034" max="11034" width="5.140625" style="5" customWidth="1"/>
    <col min="11035" max="11035" width="4.42578125" style="5" customWidth="1"/>
    <col min="11036" max="11036" width="5" style="5" customWidth="1"/>
    <col min="11037" max="11039" width="6.5703125" style="5" customWidth="1"/>
    <col min="11040" max="11040" width="7" style="5" customWidth="1"/>
    <col min="11041" max="11041" width="6.5703125" style="5" customWidth="1"/>
    <col min="11042" max="11042" width="7.42578125" style="5" customWidth="1"/>
    <col min="11043" max="11043" width="4" style="5" customWidth="1"/>
    <col min="11044" max="11044" width="6.5703125" style="5" customWidth="1"/>
    <col min="11045" max="11045" width="18.42578125" style="5" customWidth="1"/>
    <col min="11046" max="11046" width="24.28515625" style="5" customWidth="1"/>
    <col min="11047" max="11047" width="14.42578125" style="5" customWidth="1"/>
    <col min="11048" max="11048" width="25.5703125" style="5" customWidth="1"/>
    <col min="11049" max="11049" width="12.42578125" style="5" customWidth="1"/>
    <col min="11050" max="11050" width="19.85546875" style="5" customWidth="1"/>
    <col min="11051" max="11052" width="4.7109375" style="5" customWidth="1"/>
    <col min="11053" max="11053" width="4.28515625" style="5" customWidth="1"/>
    <col min="11054" max="11054" width="4.42578125" style="5" customWidth="1"/>
    <col min="11055" max="11055" width="5.140625" style="5" customWidth="1"/>
    <col min="11056" max="11056" width="5.7109375" style="5" customWidth="1"/>
    <col min="11057" max="11057" width="6.28515625" style="5" customWidth="1"/>
    <col min="11058" max="11058" width="6.5703125" style="5" customWidth="1"/>
    <col min="11059" max="11059" width="6.28515625" style="5" customWidth="1"/>
    <col min="11060" max="11061" width="5.7109375" style="5" customWidth="1"/>
    <col min="11062" max="11062" width="14.7109375" style="5" customWidth="1"/>
    <col min="11063" max="11072" width="5.7109375" style="5" customWidth="1"/>
    <col min="11073" max="11264" width="9.140625" style="5"/>
    <col min="11265" max="11265" width="8.28515625" style="5" customWidth="1"/>
    <col min="11266" max="11266" width="56.7109375" style="5" customWidth="1"/>
    <col min="11267" max="11267" width="13.140625" style="5" customWidth="1"/>
    <col min="11268" max="11268" width="14.140625" style="5" customWidth="1"/>
    <col min="11269" max="11269" width="18.85546875" style="5" customWidth="1"/>
    <col min="11270" max="11270" width="16.42578125" style="5" customWidth="1"/>
    <col min="11271" max="11271" width="5.140625" style="5" customWidth="1"/>
    <col min="11272" max="11272" width="6.85546875" style="5" customWidth="1"/>
    <col min="11273" max="11274" width="6.5703125" style="5" customWidth="1"/>
    <col min="11275" max="11275" width="5.7109375" style="5" customWidth="1"/>
    <col min="11276" max="11276" width="5.42578125" style="5" customWidth="1"/>
    <col min="11277" max="11277" width="5" style="5" customWidth="1"/>
    <col min="11278" max="11278" width="4.85546875" style="5" customWidth="1"/>
    <col min="11279" max="11279" width="6.5703125" style="5" customWidth="1"/>
    <col min="11280" max="11280" width="7.140625" style="5" customWidth="1"/>
    <col min="11281" max="11281" width="5.28515625" style="5" customWidth="1"/>
    <col min="11282" max="11282" width="5" style="5" customWidth="1"/>
    <col min="11283" max="11284" width="3.85546875" style="5" customWidth="1"/>
    <col min="11285" max="11285" width="4.7109375" style="5" customWidth="1"/>
    <col min="11286" max="11288" width="6.5703125" style="5" customWidth="1"/>
    <col min="11289" max="11289" width="4.42578125" style="5" customWidth="1"/>
    <col min="11290" max="11290" width="5.140625" style="5" customWidth="1"/>
    <col min="11291" max="11291" width="4.42578125" style="5" customWidth="1"/>
    <col min="11292" max="11292" width="5" style="5" customWidth="1"/>
    <col min="11293" max="11295" width="6.5703125" style="5" customWidth="1"/>
    <col min="11296" max="11296" width="7" style="5" customWidth="1"/>
    <col min="11297" max="11297" width="6.5703125" style="5" customWidth="1"/>
    <col min="11298" max="11298" width="7.42578125" style="5" customWidth="1"/>
    <col min="11299" max="11299" width="4" style="5" customWidth="1"/>
    <col min="11300" max="11300" width="6.5703125" style="5" customWidth="1"/>
    <col min="11301" max="11301" width="18.42578125" style="5" customWidth="1"/>
    <col min="11302" max="11302" width="24.28515625" style="5" customWidth="1"/>
    <col min="11303" max="11303" width="14.42578125" style="5" customWidth="1"/>
    <col min="11304" max="11304" width="25.5703125" style="5" customWidth="1"/>
    <col min="11305" max="11305" width="12.42578125" style="5" customWidth="1"/>
    <col min="11306" max="11306" width="19.85546875" style="5" customWidth="1"/>
    <col min="11307" max="11308" width="4.7109375" style="5" customWidth="1"/>
    <col min="11309" max="11309" width="4.28515625" style="5" customWidth="1"/>
    <col min="11310" max="11310" width="4.42578125" style="5" customWidth="1"/>
    <col min="11311" max="11311" width="5.140625" style="5" customWidth="1"/>
    <col min="11312" max="11312" width="5.7109375" style="5" customWidth="1"/>
    <col min="11313" max="11313" width="6.28515625" style="5" customWidth="1"/>
    <col min="11314" max="11314" width="6.5703125" style="5" customWidth="1"/>
    <col min="11315" max="11315" width="6.28515625" style="5" customWidth="1"/>
    <col min="11316" max="11317" width="5.7109375" style="5" customWidth="1"/>
    <col min="11318" max="11318" width="14.7109375" style="5" customWidth="1"/>
    <col min="11319" max="11328" width="5.7109375" style="5" customWidth="1"/>
    <col min="11329" max="11520" width="9.140625" style="5"/>
    <col min="11521" max="11521" width="8.28515625" style="5" customWidth="1"/>
    <col min="11522" max="11522" width="56.7109375" style="5" customWidth="1"/>
    <col min="11523" max="11523" width="13.140625" style="5" customWidth="1"/>
    <col min="11524" max="11524" width="14.140625" style="5" customWidth="1"/>
    <col min="11525" max="11525" width="18.85546875" style="5" customWidth="1"/>
    <col min="11526" max="11526" width="16.42578125" style="5" customWidth="1"/>
    <col min="11527" max="11527" width="5.140625" style="5" customWidth="1"/>
    <col min="11528" max="11528" width="6.85546875" style="5" customWidth="1"/>
    <col min="11529" max="11530" width="6.5703125" style="5" customWidth="1"/>
    <col min="11531" max="11531" width="5.7109375" style="5" customWidth="1"/>
    <col min="11532" max="11532" width="5.42578125" style="5" customWidth="1"/>
    <col min="11533" max="11533" width="5" style="5" customWidth="1"/>
    <col min="11534" max="11534" width="4.85546875" style="5" customWidth="1"/>
    <col min="11535" max="11535" width="6.5703125" style="5" customWidth="1"/>
    <col min="11536" max="11536" width="7.140625" style="5" customWidth="1"/>
    <col min="11537" max="11537" width="5.28515625" style="5" customWidth="1"/>
    <col min="11538" max="11538" width="5" style="5" customWidth="1"/>
    <col min="11539" max="11540" width="3.85546875" style="5" customWidth="1"/>
    <col min="11541" max="11541" width="4.7109375" style="5" customWidth="1"/>
    <col min="11542" max="11544" width="6.5703125" style="5" customWidth="1"/>
    <col min="11545" max="11545" width="4.42578125" style="5" customWidth="1"/>
    <col min="11546" max="11546" width="5.140625" style="5" customWidth="1"/>
    <col min="11547" max="11547" width="4.42578125" style="5" customWidth="1"/>
    <col min="11548" max="11548" width="5" style="5" customWidth="1"/>
    <col min="11549" max="11551" width="6.5703125" style="5" customWidth="1"/>
    <col min="11552" max="11552" width="7" style="5" customWidth="1"/>
    <col min="11553" max="11553" width="6.5703125" style="5" customWidth="1"/>
    <col min="11554" max="11554" width="7.42578125" style="5" customWidth="1"/>
    <col min="11555" max="11555" width="4" style="5" customWidth="1"/>
    <col min="11556" max="11556" width="6.5703125" style="5" customWidth="1"/>
    <col min="11557" max="11557" width="18.42578125" style="5" customWidth="1"/>
    <col min="11558" max="11558" width="24.28515625" style="5" customWidth="1"/>
    <col min="11559" max="11559" width="14.42578125" style="5" customWidth="1"/>
    <col min="11560" max="11560" width="25.5703125" style="5" customWidth="1"/>
    <col min="11561" max="11561" width="12.42578125" style="5" customWidth="1"/>
    <col min="11562" max="11562" width="19.85546875" style="5" customWidth="1"/>
    <col min="11563" max="11564" width="4.7109375" style="5" customWidth="1"/>
    <col min="11565" max="11565" width="4.28515625" style="5" customWidth="1"/>
    <col min="11566" max="11566" width="4.42578125" style="5" customWidth="1"/>
    <col min="11567" max="11567" width="5.140625" style="5" customWidth="1"/>
    <col min="11568" max="11568" width="5.7109375" style="5" customWidth="1"/>
    <col min="11569" max="11569" width="6.28515625" style="5" customWidth="1"/>
    <col min="11570" max="11570" width="6.5703125" style="5" customWidth="1"/>
    <col min="11571" max="11571" width="6.28515625" style="5" customWidth="1"/>
    <col min="11572" max="11573" width="5.7109375" style="5" customWidth="1"/>
    <col min="11574" max="11574" width="14.7109375" style="5" customWidth="1"/>
    <col min="11575" max="11584" width="5.7109375" style="5" customWidth="1"/>
    <col min="11585" max="11776" width="9.140625" style="5"/>
    <col min="11777" max="11777" width="8.28515625" style="5" customWidth="1"/>
    <col min="11778" max="11778" width="56.7109375" style="5" customWidth="1"/>
    <col min="11779" max="11779" width="13.140625" style="5" customWidth="1"/>
    <col min="11780" max="11780" width="14.140625" style="5" customWidth="1"/>
    <col min="11781" max="11781" width="18.85546875" style="5" customWidth="1"/>
    <col min="11782" max="11782" width="16.42578125" style="5" customWidth="1"/>
    <col min="11783" max="11783" width="5.140625" style="5" customWidth="1"/>
    <col min="11784" max="11784" width="6.85546875" style="5" customWidth="1"/>
    <col min="11785" max="11786" width="6.5703125" style="5" customWidth="1"/>
    <col min="11787" max="11787" width="5.7109375" style="5" customWidth="1"/>
    <col min="11788" max="11788" width="5.42578125" style="5" customWidth="1"/>
    <col min="11789" max="11789" width="5" style="5" customWidth="1"/>
    <col min="11790" max="11790" width="4.85546875" style="5" customWidth="1"/>
    <col min="11791" max="11791" width="6.5703125" style="5" customWidth="1"/>
    <col min="11792" max="11792" width="7.140625" style="5" customWidth="1"/>
    <col min="11793" max="11793" width="5.28515625" style="5" customWidth="1"/>
    <col min="11794" max="11794" width="5" style="5" customWidth="1"/>
    <col min="11795" max="11796" width="3.85546875" style="5" customWidth="1"/>
    <col min="11797" max="11797" width="4.7109375" style="5" customWidth="1"/>
    <col min="11798" max="11800" width="6.5703125" style="5" customWidth="1"/>
    <col min="11801" max="11801" width="4.42578125" style="5" customWidth="1"/>
    <col min="11802" max="11802" width="5.140625" style="5" customWidth="1"/>
    <col min="11803" max="11803" width="4.42578125" style="5" customWidth="1"/>
    <col min="11804" max="11804" width="5" style="5" customWidth="1"/>
    <col min="11805" max="11807" width="6.5703125" style="5" customWidth="1"/>
    <col min="11808" max="11808" width="7" style="5" customWidth="1"/>
    <col min="11809" max="11809" width="6.5703125" style="5" customWidth="1"/>
    <col min="11810" max="11810" width="7.42578125" style="5" customWidth="1"/>
    <col min="11811" max="11811" width="4" style="5" customWidth="1"/>
    <col min="11812" max="11812" width="6.5703125" style="5" customWidth="1"/>
    <col min="11813" max="11813" width="18.42578125" style="5" customWidth="1"/>
    <col min="11814" max="11814" width="24.28515625" style="5" customWidth="1"/>
    <col min="11815" max="11815" width="14.42578125" style="5" customWidth="1"/>
    <col min="11816" max="11816" width="25.5703125" style="5" customWidth="1"/>
    <col min="11817" max="11817" width="12.42578125" style="5" customWidth="1"/>
    <col min="11818" max="11818" width="19.85546875" style="5" customWidth="1"/>
    <col min="11819" max="11820" width="4.7109375" style="5" customWidth="1"/>
    <col min="11821" max="11821" width="4.28515625" style="5" customWidth="1"/>
    <col min="11822" max="11822" width="4.42578125" style="5" customWidth="1"/>
    <col min="11823" max="11823" width="5.140625" style="5" customWidth="1"/>
    <col min="11824" max="11824" width="5.7109375" style="5" customWidth="1"/>
    <col min="11825" max="11825" width="6.28515625" style="5" customWidth="1"/>
    <col min="11826" max="11826" width="6.5703125" style="5" customWidth="1"/>
    <col min="11827" max="11827" width="6.28515625" style="5" customWidth="1"/>
    <col min="11828" max="11829" width="5.7109375" style="5" customWidth="1"/>
    <col min="11830" max="11830" width="14.7109375" style="5" customWidth="1"/>
    <col min="11831" max="11840" width="5.7109375" style="5" customWidth="1"/>
    <col min="11841" max="12032" width="9.140625" style="5"/>
    <col min="12033" max="12033" width="8.28515625" style="5" customWidth="1"/>
    <col min="12034" max="12034" width="56.7109375" style="5" customWidth="1"/>
    <col min="12035" max="12035" width="13.140625" style="5" customWidth="1"/>
    <col min="12036" max="12036" width="14.140625" style="5" customWidth="1"/>
    <col min="12037" max="12037" width="18.85546875" style="5" customWidth="1"/>
    <col min="12038" max="12038" width="16.42578125" style="5" customWidth="1"/>
    <col min="12039" max="12039" width="5.140625" style="5" customWidth="1"/>
    <col min="12040" max="12040" width="6.85546875" style="5" customWidth="1"/>
    <col min="12041" max="12042" width="6.5703125" style="5" customWidth="1"/>
    <col min="12043" max="12043" width="5.7109375" style="5" customWidth="1"/>
    <col min="12044" max="12044" width="5.42578125" style="5" customWidth="1"/>
    <col min="12045" max="12045" width="5" style="5" customWidth="1"/>
    <col min="12046" max="12046" width="4.85546875" style="5" customWidth="1"/>
    <col min="12047" max="12047" width="6.5703125" style="5" customWidth="1"/>
    <col min="12048" max="12048" width="7.140625" style="5" customWidth="1"/>
    <col min="12049" max="12049" width="5.28515625" style="5" customWidth="1"/>
    <col min="12050" max="12050" width="5" style="5" customWidth="1"/>
    <col min="12051" max="12052" width="3.85546875" style="5" customWidth="1"/>
    <col min="12053" max="12053" width="4.7109375" style="5" customWidth="1"/>
    <col min="12054" max="12056" width="6.5703125" style="5" customWidth="1"/>
    <col min="12057" max="12057" width="4.42578125" style="5" customWidth="1"/>
    <col min="12058" max="12058" width="5.140625" style="5" customWidth="1"/>
    <col min="12059" max="12059" width="4.42578125" style="5" customWidth="1"/>
    <col min="12060" max="12060" width="5" style="5" customWidth="1"/>
    <col min="12061" max="12063" width="6.5703125" style="5" customWidth="1"/>
    <col min="12064" max="12064" width="7" style="5" customWidth="1"/>
    <col min="12065" max="12065" width="6.5703125" style="5" customWidth="1"/>
    <col min="12066" max="12066" width="7.42578125" style="5" customWidth="1"/>
    <col min="12067" max="12067" width="4" style="5" customWidth="1"/>
    <col min="12068" max="12068" width="6.5703125" style="5" customWidth="1"/>
    <col min="12069" max="12069" width="18.42578125" style="5" customWidth="1"/>
    <col min="12070" max="12070" width="24.28515625" style="5" customWidth="1"/>
    <col min="12071" max="12071" width="14.42578125" style="5" customWidth="1"/>
    <col min="12072" max="12072" width="25.5703125" style="5" customWidth="1"/>
    <col min="12073" max="12073" width="12.42578125" style="5" customWidth="1"/>
    <col min="12074" max="12074" width="19.85546875" style="5" customWidth="1"/>
    <col min="12075" max="12076" width="4.7109375" style="5" customWidth="1"/>
    <col min="12077" max="12077" width="4.28515625" style="5" customWidth="1"/>
    <col min="12078" max="12078" width="4.42578125" style="5" customWidth="1"/>
    <col min="12079" max="12079" width="5.140625" style="5" customWidth="1"/>
    <col min="12080" max="12080" width="5.7109375" style="5" customWidth="1"/>
    <col min="12081" max="12081" width="6.28515625" style="5" customWidth="1"/>
    <col min="12082" max="12082" width="6.5703125" style="5" customWidth="1"/>
    <col min="12083" max="12083" width="6.28515625" style="5" customWidth="1"/>
    <col min="12084" max="12085" width="5.7109375" style="5" customWidth="1"/>
    <col min="12086" max="12086" width="14.7109375" style="5" customWidth="1"/>
    <col min="12087" max="12096" width="5.7109375" style="5" customWidth="1"/>
    <col min="12097" max="12288" width="9.140625" style="5"/>
    <col min="12289" max="12289" width="8.28515625" style="5" customWidth="1"/>
    <col min="12290" max="12290" width="56.7109375" style="5" customWidth="1"/>
    <col min="12291" max="12291" width="13.140625" style="5" customWidth="1"/>
    <col min="12292" max="12292" width="14.140625" style="5" customWidth="1"/>
    <col min="12293" max="12293" width="18.85546875" style="5" customWidth="1"/>
    <col min="12294" max="12294" width="16.42578125" style="5" customWidth="1"/>
    <col min="12295" max="12295" width="5.140625" style="5" customWidth="1"/>
    <col min="12296" max="12296" width="6.85546875" style="5" customWidth="1"/>
    <col min="12297" max="12298" width="6.5703125" style="5" customWidth="1"/>
    <col min="12299" max="12299" width="5.7109375" style="5" customWidth="1"/>
    <col min="12300" max="12300" width="5.42578125" style="5" customWidth="1"/>
    <col min="12301" max="12301" width="5" style="5" customWidth="1"/>
    <col min="12302" max="12302" width="4.85546875" style="5" customWidth="1"/>
    <col min="12303" max="12303" width="6.5703125" style="5" customWidth="1"/>
    <col min="12304" max="12304" width="7.140625" style="5" customWidth="1"/>
    <col min="12305" max="12305" width="5.28515625" style="5" customWidth="1"/>
    <col min="12306" max="12306" width="5" style="5" customWidth="1"/>
    <col min="12307" max="12308" width="3.85546875" style="5" customWidth="1"/>
    <col min="12309" max="12309" width="4.7109375" style="5" customWidth="1"/>
    <col min="12310" max="12312" width="6.5703125" style="5" customWidth="1"/>
    <col min="12313" max="12313" width="4.42578125" style="5" customWidth="1"/>
    <col min="12314" max="12314" width="5.140625" style="5" customWidth="1"/>
    <col min="12315" max="12315" width="4.42578125" style="5" customWidth="1"/>
    <col min="12316" max="12316" width="5" style="5" customWidth="1"/>
    <col min="12317" max="12319" width="6.5703125" style="5" customWidth="1"/>
    <col min="12320" max="12320" width="7" style="5" customWidth="1"/>
    <col min="12321" max="12321" width="6.5703125" style="5" customWidth="1"/>
    <col min="12322" max="12322" width="7.42578125" style="5" customWidth="1"/>
    <col min="12323" max="12323" width="4" style="5" customWidth="1"/>
    <col min="12324" max="12324" width="6.5703125" style="5" customWidth="1"/>
    <col min="12325" max="12325" width="18.42578125" style="5" customWidth="1"/>
    <col min="12326" max="12326" width="24.28515625" style="5" customWidth="1"/>
    <col min="12327" max="12327" width="14.42578125" style="5" customWidth="1"/>
    <col min="12328" max="12328" width="25.5703125" style="5" customWidth="1"/>
    <col min="12329" max="12329" width="12.42578125" style="5" customWidth="1"/>
    <col min="12330" max="12330" width="19.85546875" style="5" customWidth="1"/>
    <col min="12331" max="12332" width="4.7109375" style="5" customWidth="1"/>
    <col min="12333" max="12333" width="4.28515625" style="5" customWidth="1"/>
    <col min="12334" max="12334" width="4.42578125" style="5" customWidth="1"/>
    <col min="12335" max="12335" width="5.140625" style="5" customWidth="1"/>
    <col min="12336" max="12336" width="5.7109375" style="5" customWidth="1"/>
    <col min="12337" max="12337" width="6.28515625" style="5" customWidth="1"/>
    <col min="12338" max="12338" width="6.5703125" style="5" customWidth="1"/>
    <col min="12339" max="12339" width="6.28515625" style="5" customWidth="1"/>
    <col min="12340" max="12341" width="5.7109375" style="5" customWidth="1"/>
    <col min="12342" max="12342" width="14.7109375" style="5" customWidth="1"/>
    <col min="12343" max="12352" width="5.7109375" style="5" customWidth="1"/>
    <col min="12353" max="12544" width="9.140625" style="5"/>
    <col min="12545" max="12545" width="8.28515625" style="5" customWidth="1"/>
    <col min="12546" max="12546" width="56.7109375" style="5" customWidth="1"/>
    <col min="12547" max="12547" width="13.140625" style="5" customWidth="1"/>
    <col min="12548" max="12548" width="14.140625" style="5" customWidth="1"/>
    <col min="12549" max="12549" width="18.85546875" style="5" customWidth="1"/>
    <col min="12550" max="12550" width="16.42578125" style="5" customWidth="1"/>
    <col min="12551" max="12551" width="5.140625" style="5" customWidth="1"/>
    <col min="12552" max="12552" width="6.85546875" style="5" customWidth="1"/>
    <col min="12553" max="12554" width="6.5703125" style="5" customWidth="1"/>
    <col min="12555" max="12555" width="5.7109375" style="5" customWidth="1"/>
    <col min="12556" max="12556" width="5.42578125" style="5" customWidth="1"/>
    <col min="12557" max="12557" width="5" style="5" customWidth="1"/>
    <col min="12558" max="12558" width="4.85546875" style="5" customWidth="1"/>
    <col min="12559" max="12559" width="6.5703125" style="5" customWidth="1"/>
    <col min="12560" max="12560" width="7.140625" style="5" customWidth="1"/>
    <col min="12561" max="12561" width="5.28515625" style="5" customWidth="1"/>
    <col min="12562" max="12562" width="5" style="5" customWidth="1"/>
    <col min="12563" max="12564" width="3.85546875" style="5" customWidth="1"/>
    <col min="12565" max="12565" width="4.7109375" style="5" customWidth="1"/>
    <col min="12566" max="12568" width="6.5703125" style="5" customWidth="1"/>
    <col min="12569" max="12569" width="4.42578125" style="5" customWidth="1"/>
    <col min="12570" max="12570" width="5.140625" style="5" customWidth="1"/>
    <col min="12571" max="12571" width="4.42578125" style="5" customWidth="1"/>
    <col min="12572" max="12572" width="5" style="5" customWidth="1"/>
    <col min="12573" max="12575" width="6.5703125" style="5" customWidth="1"/>
    <col min="12576" max="12576" width="7" style="5" customWidth="1"/>
    <col min="12577" max="12577" width="6.5703125" style="5" customWidth="1"/>
    <col min="12578" max="12578" width="7.42578125" style="5" customWidth="1"/>
    <col min="12579" max="12579" width="4" style="5" customWidth="1"/>
    <col min="12580" max="12580" width="6.5703125" style="5" customWidth="1"/>
    <col min="12581" max="12581" width="18.42578125" style="5" customWidth="1"/>
    <col min="12582" max="12582" width="24.28515625" style="5" customWidth="1"/>
    <col min="12583" max="12583" width="14.42578125" style="5" customWidth="1"/>
    <col min="12584" max="12584" width="25.5703125" style="5" customWidth="1"/>
    <col min="12585" max="12585" width="12.42578125" style="5" customWidth="1"/>
    <col min="12586" max="12586" width="19.85546875" style="5" customWidth="1"/>
    <col min="12587" max="12588" width="4.7109375" style="5" customWidth="1"/>
    <col min="12589" max="12589" width="4.28515625" style="5" customWidth="1"/>
    <col min="12590" max="12590" width="4.42578125" style="5" customWidth="1"/>
    <col min="12591" max="12591" width="5.140625" style="5" customWidth="1"/>
    <col min="12592" max="12592" width="5.7109375" style="5" customWidth="1"/>
    <col min="12593" max="12593" width="6.28515625" style="5" customWidth="1"/>
    <col min="12594" max="12594" width="6.5703125" style="5" customWidth="1"/>
    <col min="12595" max="12595" width="6.28515625" style="5" customWidth="1"/>
    <col min="12596" max="12597" width="5.7109375" style="5" customWidth="1"/>
    <col min="12598" max="12598" width="14.7109375" style="5" customWidth="1"/>
    <col min="12599" max="12608" width="5.7109375" style="5" customWidth="1"/>
    <col min="12609" max="12800" width="9.140625" style="5"/>
    <col min="12801" max="12801" width="8.28515625" style="5" customWidth="1"/>
    <col min="12802" max="12802" width="56.7109375" style="5" customWidth="1"/>
    <col min="12803" max="12803" width="13.140625" style="5" customWidth="1"/>
    <col min="12804" max="12804" width="14.140625" style="5" customWidth="1"/>
    <col min="12805" max="12805" width="18.85546875" style="5" customWidth="1"/>
    <col min="12806" max="12806" width="16.42578125" style="5" customWidth="1"/>
    <col min="12807" max="12807" width="5.140625" style="5" customWidth="1"/>
    <col min="12808" max="12808" width="6.85546875" style="5" customWidth="1"/>
    <col min="12809" max="12810" width="6.5703125" style="5" customWidth="1"/>
    <col min="12811" max="12811" width="5.7109375" style="5" customWidth="1"/>
    <col min="12812" max="12812" width="5.42578125" style="5" customWidth="1"/>
    <col min="12813" max="12813" width="5" style="5" customWidth="1"/>
    <col min="12814" max="12814" width="4.85546875" style="5" customWidth="1"/>
    <col min="12815" max="12815" width="6.5703125" style="5" customWidth="1"/>
    <col min="12816" max="12816" width="7.140625" style="5" customWidth="1"/>
    <col min="12817" max="12817" width="5.28515625" style="5" customWidth="1"/>
    <col min="12818" max="12818" width="5" style="5" customWidth="1"/>
    <col min="12819" max="12820" width="3.85546875" style="5" customWidth="1"/>
    <col min="12821" max="12821" width="4.7109375" style="5" customWidth="1"/>
    <col min="12822" max="12824" width="6.5703125" style="5" customWidth="1"/>
    <col min="12825" max="12825" width="4.42578125" style="5" customWidth="1"/>
    <col min="12826" max="12826" width="5.140625" style="5" customWidth="1"/>
    <col min="12827" max="12827" width="4.42578125" style="5" customWidth="1"/>
    <col min="12828" max="12828" width="5" style="5" customWidth="1"/>
    <col min="12829" max="12831" width="6.5703125" style="5" customWidth="1"/>
    <col min="12832" max="12832" width="7" style="5" customWidth="1"/>
    <col min="12833" max="12833" width="6.5703125" style="5" customWidth="1"/>
    <col min="12834" max="12834" width="7.42578125" style="5" customWidth="1"/>
    <col min="12835" max="12835" width="4" style="5" customWidth="1"/>
    <col min="12836" max="12836" width="6.5703125" style="5" customWidth="1"/>
    <col min="12837" max="12837" width="18.42578125" style="5" customWidth="1"/>
    <col min="12838" max="12838" width="24.28515625" style="5" customWidth="1"/>
    <col min="12839" max="12839" width="14.42578125" style="5" customWidth="1"/>
    <col min="12840" max="12840" width="25.5703125" style="5" customWidth="1"/>
    <col min="12841" max="12841" width="12.42578125" style="5" customWidth="1"/>
    <col min="12842" max="12842" width="19.85546875" style="5" customWidth="1"/>
    <col min="12843" max="12844" width="4.7109375" style="5" customWidth="1"/>
    <col min="12845" max="12845" width="4.28515625" style="5" customWidth="1"/>
    <col min="12846" max="12846" width="4.42578125" style="5" customWidth="1"/>
    <col min="12847" max="12847" width="5.140625" style="5" customWidth="1"/>
    <col min="12848" max="12848" width="5.7109375" style="5" customWidth="1"/>
    <col min="12849" max="12849" width="6.28515625" style="5" customWidth="1"/>
    <col min="12850" max="12850" width="6.5703125" style="5" customWidth="1"/>
    <col min="12851" max="12851" width="6.28515625" style="5" customWidth="1"/>
    <col min="12852" max="12853" width="5.7109375" style="5" customWidth="1"/>
    <col min="12854" max="12854" width="14.7109375" style="5" customWidth="1"/>
    <col min="12855" max="12864" width="5.7109375" style="5" customWidth="1"/>
    <col min="12865" max="13056" width="9.140625" style="5"/>
    <col min="13057" max="13057" width="8.28515625" style="5" customWidth="1"/>
    <col min="13058" max="13058" width="56.7109375" style="5" customWidth="1"/>
    <col min="13059" max="13059" width="13.140625" style="5" customWidth="1"/>
    <col min="13060" max="13060" width="14.140625" style="5" customWidth="1"/>
    <col min="13061" max="13061" width="18.85546875" style="5" customWidth="1"/>
    <col min="13062" max="13062" width="16.42578125" style="5" customWidth="1"/>
    <col min="13063" max="13063" width="5.140625" style="5" customWidth="1"/>
    <col min="13064" max="13064" width="6.85546875" style="5" customWidth="1"/>
    <col min="13065" max="13066" width="6.5703125" style="5" customWidth="1"/>
    <col min="13067" max="13067" width="5.7109375" style="5" customWidth="1"/>
    <col min="13068" max="13068" width="5.42578125" style="5" customWidth="1"/>
    <col min="13069" max="13069" width="5" style="5" customWidth="1"/>
    <col min="13070" max="13070" width="4.85546875" style="5" customWidth="1"/>
    <col min="13071" max="13071" width="6.5703125" style="5" customWidth="1"/>
    <col min="13072" max="13072" width="7.140625" style="5" customWidth="1"/>
    <col min="13073" max="13073" width="5.28515625" style="5" customWidth="1"/>
    <col min="13074" max="13074" width="5" style="5" customWidth="1"/>
    <col min="13075" max="13076" width="3.85546875" style="5" customWidth="1"/>
    <col min="13077" max="13077" width="4.7109375" style="5" customWidth="1"/>
    <col min="13078" max="13080" width="6.5703125" style="5" customWidth="1"/>
    <col min="13081" max="13081" width="4.42578125" style="5" customWidth="1"/>
    <col min="13082" max="13082" width="5.140625" style="5" customWidth="1"/>
    <col min="13083" max="13083" width="4.42578125" style="5" customWidth="1"/>
    <col min="13084" max="13084" width="5" style="5" customWidth="1"/>
    <col min="13085" max="13087" width="6.5703125" style="5" customWidth="1"/>
    <col min="13088" max="13088" width="7" style="5" customWidth="1"/>
    <col min="13089" max="13089" width="6.5703125" style="5" customWidth="1"/>
    <col min="13090" max="13090" width="7.42578125" style="5" customWidth="1"/>
    <col min="13091" max="13091" width="4" style="5" customWidth="1"/>
    <col min="13092" max="13092" width="6.5703125" style="5" customWidth="1"/>
    <col min="13093" max="13093" width="18.42578125" style="5" customWidth="1"/>
    <col min="13094" max="13094" width="24.28515625" style="5" customWidth="1"/>
    <col min="13095" max="13095" width="14.42578125" style="5" customWidth="1"/>
    <col min="13096" max="13096" width="25.5703125" style="5" customWidth="1"/>
    <col min="13097" max="13097" width="12.42578125" style="5" customWidth="1"/>
    <col min="13098" max="13098" width="19.85546875" style="5" customWidth="1"/>
    <col min="13099" max="13100" width="4.7109375" style="5" customWidth="1"/>
    <col min="13101" max="13101" width="4.28515625" style="5" customWidth="1"/>
    <col min="13102" max="13102" width="4.42578125" style="5" customWidth="1"/>
    <col min="13103" max="13103" width="5.140625" style="5" customWidth="1"/>
    <col min="13104" max="13104" width="5.7109375" style="5" customWidth="1"/>
    <col min="13105" max="13105" width="6.28515625" style="5" customWidth="1"/>
    <col min="13106" max="13106" width="6.5703125" style="5" customWidth="1"/>
    <col min="13107" max="13107" width="6.28515625" style="5" customWidth="1"/>
    <col min="13108" max="13109" width="5.7109375" style="5" customWidth="1"/>
    <col min="13110" max="13110" width="14.7109375" style="5" customWidth="1"/>
    <col min="13111" max="13120" width="5.7109375" style="5" customWidth="1"/>
    <col min="13121" max="13312" width="9.140625" style="5"/>
    <col min="13313" max="13313" width="8.28515625" style="5" customWidth="1"/>
    <col min="13314" max="13314" width="56.7109375" style="5" customWidth="1"/>
    <col min="13315" max="13315" width="13.140625" style="5" customWidth="1"/>
    <col min="13316" max="13316" width="14.140625" style="5" customWidth="1"/>
    <col min="13317" max="13317" width="18.85546875" style="5" customWidth="1"/>
    <col min="13318" max="13318" width="16.42578125" style="5" customWidth="1"/>
    <col min="13319" max="13319" width="5.140625" style="5" customWidth="1"/>
    <col min="13320" max="13320" width="6.85546875" style="5" customWidth="1"/>
    <col min="13321" max="13322" width="6.5703125" style="5" customWidth="1"/>
    <col min="13323" max="13323" width="5.7109375" style="5" customWidth="1"/>
    <col min="13324" max="13324" width="5.42578125" style="5" customWidth="1"/>
    <col min="13325" max="13325" width="5" style="5" customWidth="1"/>
    <col min="13326" max="13326" width="4.85546875" style="5" customWidth="1"/>
    <col min="13327" max="13327" width="6.5703125" style="5" customWidth="1"/>
    <col min="13328" max="13328" width="7.140625" style="5" customWidth="1"/>
    <col min="13329" max="13329" width="5.28515625" style="5" customWidth="1"/>
    <col min="13330" max="13330" width="5" style="5" customWidth="1"/>
    <col min="13331" max="13332" width="3.85546875" style="5" customWidth="1"/>
    <col min="13333" max="13333" width="4.7109375" style="5" customWidth="1"/>
    <col min="13334" max="13336" width="6.5703125" style="5" customWidth="1"/>
    <col min="13337" max="13337" width="4.42578125" style="5" customWidth="1"/>
    <col min="13338" max="13338" width="5.140625" style="5" customWidth="1"/>
    <col min="13339" max="13339" width="4.42578125" style="5" customWidth="1"/>
    <col min="13340" max="13340" width="5" style="5" customWidth="1"/>
    <col min="13341" max="13343" width="6.5703125" style="5" customWidth="1"/>
    <col min="13344" max="13344" width="7" style="5" customWidth="1"/>
    <col min="13345" max="13345" width="6.5703125" style="5" customWidth="1"/>
    <col min="13346" max="13346" width="7.42578125" style="5" customWidth="1"/>
    <col min="13347" max="13347" width="4" style="5" customWidth="1"/>
    <col min="13348" max="13348" width="6.5703125" style="5" customWidth="1"/>
    <col min="13349" max="13349" width="18.42578125" style="5" customWidth="1"/>
    <col min="13350" max="13350" width="24.28515625" style="5" customWidth="1"/>
    <col min="13351" max="13351" width="14.42578125" style="5" customWidth="1"/>
    <col min="13352" max="13352" width="25.5703125" style="5" customWidth="1"/>
    <col min="13353" max="13353" width="12.42578125" style="5" customWidth="1"/>
    <col min="13354" max="13354" width="19.85546875" style="5" customWidth="1"/>
    <col min="13355" max="13356" width="4.7109375" style="5" customWidth="1"/>
    <col min="13357" max="13357" width="4.28515625" style="5" customWidth="1"/>
    <col min="13358" max="13358" width="4.42578125" style="5" customWidth="1"/>
    <col min="13359" max="13359" width="5.140625" style="5" customWidth="1"/>
    <col min="13360" max="13360" width="5.7109375" style="5" customWidth="1"/>
    <col min="13361" max="13361" width="6.28515625" style="5" customWidth="1"/>
    <col min="13362" max="13362" width="6.5703125" style="5" customWidth="1"/>
    <col min="13363" max="13363" width="6.28515625" style="5" customWidth="1"/>
    <col min="13364" max="13365" width="5.7109375" style="5" customWidth="1"/>
    <col min="13366" max="13366" width="14.7109375" style="5" customWidth="1"/>
    <col min="13367" max="13376" width="5.7109375" style="5" customWidth="1"/>
    <col min="13377" max="13568" width="9.140625" style="5"/>
    <col min="13569" max="13569" width="8.28515625" style="5" customWidth="1"/>
    <col min="13570" max="13570" width="56.7109375" style="5" customWidth="1"/>
    <col min="13571" max="13571" width="13.140625" style="5" customWidth="1"/>
    <col min="13572" max="13572" width="14.140625" style="5" customWidth="1"/>
    <col min="13573" max="13573" width="18.85546875" style="5" customWidth="1"/>
    <col min="13574" max="13574" width="16.42578125" style="5" customWidth="1"/>
    <col min="13575" max="13575" width="5.140625" style="5" customWidth="1"/>
    <col min="13576" max="13576" width="6.85546875" style="5" customWidth="1"/>
    <col min="13577" max="13578" width="6.5703125" style="5" customWidth="1"/>
    <col min="13579" max="13579" width="5.7109375" style="5" customWidth="1"/>
    <col min="13580" max="13580" width="5.42578125" style="5" customWidth="1"/>
    <col min="13581" max="13581" width="5" style="5" customWidth="1"/>
    <col min="13582" max="13582" width="4.85546875" style="5" customWidth="1"/>
    <col min="13583" max="13583" width="6.5703125" style="5" customWidth="1"/>
    <col min="13584" max="13584" width="7.140625" style="5" customWidth="1"/>
    <col min="13585" max="13585" width="5.28515625" style="5" customWidth="1"/>
    <col min="13586" max="13586" width="5" style="5" customWidth="1"/>
    <col min="13587" max="13588" width="3.85546875" style="5" customWidth="1"/>
    <col min="13589" max="13589" width="4.7109375" style="5" customWidth="1"/>
    <col min="13590" max="13592" width="6.5703125" style="5" customWidth="1"/>
    <col min="13593" max="13593" width="4.42578125" style="5" customWidth="1"/>
    <col min="13594" max="13594" width="5.140625" style="5" customWidth="1"/>
    <col min="13595" max="13595" width="4.42578125" style="5" customWidth="1"/>
    <col min="13596" max="13596" width="5" style="5" customWidth="1"/>
    <col min="13597" max="13599" width="6.5703125" style="5" customWidth="1"/>
    <col min="13600" max="13600" width="7" style="5" customWidth="1"/>
    <col min="13601" max="13601" width="6.5703125" style="5" customWidth="1"/>
    <col min="13602" max="13602" width="7.42578125" style="5" customWidth="1"/>
    <col min="13603" max="13603" width="4" style="5" customWidth="1"/>
    <col min="13604" max="13604" width="6.5703125" style="5" customWidth="1"/>
    <col min="13605" max="13605" width="18.42578125" style="5" customWidth="1"/>
    <col min="13606" max="13606" width="24.28515625" style="5" customWidth="1"/>
    <col min="13607" max="13607" width="14.42578125" style="5" customWidth="1"/>
    <col min="13608" max="13608" width="25.5703125" style="5" customWidth="1"/>
    <col min="13609" max="13609" width="12.42578125" style="5" customWidth="1"/>
    <col min="13610" max="13610" width="19.85546875" style="5" customWidth="1"/>
    <col min="13611" max="13612" width="4.7109375" style="5" customWidth="1"/>
    <col min="13613" max="13613" width="4.28515625" style="5" customWidth="1"/>
    <col min="13614" max="13614" width="4.42578125" style="5" customWidth="1"/>
    <col min="13615" max="13615" width="5.140625" style="5" customWidth="1"/>
    <col min="13616" max="13616" width="5.7109375" style="5" customWidth="1"/>
    <col min="13617" max="13617" width="6.28515625" style="5" customWidth="1"/>
    <col min="13618" max="13618" width="6.5703125" style="5" customWidth="1"/>
    <col min="13619" max="13619" width="6.28515625" style="5" customWidth="1"/>
    <col min="13620" max="13621" width="5.7109375" style="5" customWidth="1"/>
    <col min="13622" max="13622" width="14.7109375" style="5" customWidth="1"/>
    <col min="13623" max="13632" width="5.7109375" style="5" customWidth="1"/>
    <col min="13633" max="13824" width="9.140625" style="5"/>
    <col min="13825" max="13825" width="8.28515625" style="5" customWidth="1"/>
    <col min="13826" max="13826" width="56.7109375" style="5" customWidth="1"/>
    <col min="13827" max="13827" width="13.140625" style="5" customWidth="1"/>
    <col min="13828" max="13828" width="14.140625" style="5" customWidth="1"/>
    <col min="13829" max="13829" width="18.85546875" style="5" customWidth="1"/>
    <col min="13830" max="13830" width="16.42578125" style="5" customWidth="1"/>
    <col min="13831" max="13831" width="5.140625" style="5" customWidth="1"/>
    <col min="13832" max="13832" width="6.85546875" style="5" customWidth="1"/>
    <col min="13833" max="13834" width="6.5703125" style="5" customWidth="1"/>
    <col min="13835" max="13835" width="5.7109375" style="5" customWidth="1"/>
    <col min="13836" max="13836" width="5.42578125" style="5" customWidth="1"/>
    <col min="13837" max="13837" width="5" style="5" customWidth="1"/>
    <col min="13838" max="13838" width="4.85546875" style="5" customWidth="1"/>
    <col min="13839" max="13839" width="6.5703125" style="5" customWidth="1"/>
    <col min="13840" max="13840" width="7.140625" style="5" customWidth="1"/>
    <col min="13841" max="13841" width="5.28515625" style="5" customWidth="1"/>
    <col min="13842" max="13842" width="5" style="5" customWidth="1"/>
    <col min="13843" max="13844" width="3.85546875" style="5" customWidth="1"/>
    <col min="13845" max="13845" width="4.7109375" style="5" customWidth="1"/>
    <col min="13846" max="13848" width="6.5703125" style="5" customWidth="1"/>
    <col min="13849" max="13849" width="4.42578125" style="5" customWidth="1"/>
    <col min="13850" max="13850" width="5.140625" style="5" customWidth="1"/>
    <col min="13851" max="13851" width="4.42578125" style="5" customWidth="1"/>
    <col min="13852" max="13852" width="5" style="5" customWidth="1"/>
    <col min="13853" max="13855" width="6.5703125" style="5" customWidth="1"/>
    <col min="13856" max="13856" width="7" style="5" customWidth="1"/>
    <col min="13857" max="13857" width="6.5703125" style="5" customWidth="1"/>
    <col min="13858" max="13858" width="7.42578125" style="5" customWidth="1"/>
    <col min="13859" max="13859" width="4" style="5" customWidth="1"/>
    <col min="13860" max="13860" width="6.5703125" style="5" customWidth="1"/>
    <col min="13861" max="13861" width="18.42578125" style="5" customWidth="1"/>
    <col min="13862" max="13862" width="24.28515625" style="5" customWidth="1"/>
    <col min="13863" max="13863" width="14.42578125" style="5" customWidth="1"/>
    <col min="13864" max="13864" width="25.5703125" style="5" customWidth="1"/>
    <col min="13865" max="13865" width="12.42578125" style="5" customWidth="1"/>
    <col min="13866" max="13866" width="19.85546875" style="5" customWidth="1"/>
    <col min="13867" max="13868" width="4.7109375" style="5" customWidth="1"/>
    <col min="13869" max="13869" width="4.28515625" style="5" customWidth="1"/>
    <col min="13870" max="13870" width="4.42578125" style="5" customWidth="1"/>
    <col min="13871" max="13871" width="5.140625" style="5" customWidth="1"/>
    <col min="13872" max="13872" width="5.7109375" style="5" customWidth="1"/>
    <col min="13873" max="13873" width="6.28515625" style="5" customWidth="1"/>
    <col min="13874" max="13874" width="6.5703125" style="5" customWidth="1"/>
    <col min="13875" max="13875" width="6.28515625" style="5" customWidth="1"/>
    <col min="13876" max="13877" width="5.7109375" style="5" customWidth="1"/>
    <col min="13878" max="13878" width="14.7109375" style="5" customWidth="1"/>
    <col min="13879" max="13888" width="5.7109375" style="5" customWidth="1"/>
    <col min="13889" max="14080" width="9.140625" style="5"/>
    <col min="14081" max="14081" width="8.28515625" style="5" customWidth="1"/>
    <col min="14082" max="14082" width="56.7109375" style="5" customWidth="1"/>
    <col min="14083" max="14083" width="13.140625" style="5" customWidth="1"/>
    <col min="14084" max="14084" width="14.140625" style="5" customWidth="1"/>
    <col min="14085" max="14085" width="18.85546875" style="5" customWidth="1"/>
    <col min="14086" max="14086" width="16.42578125" style="5" customWidth="1"/>
    <col min="14087" max="14087" width="5.140625" style="5" customWidth="1"/>
    <col min="14088" max="14088" width="6.85546875" style="5" customWidth="1"/>
    <col min="14089" max="14090" width="6.5703125" style="5" customWidth="1"/>
    <col min="14091" max="14091" width="5.7109375" style="5" customWidth="1"/>
    <col min="14092" max="14092" width="5.42578125" style="5" customWidth="1"/>
    <col min="14093" max="14093" width="5" style="5" customWidth="1"/>
    <col min="14094" max="14094" width="4.85546875" style="5" customWidth="1"/>
    <col min="14095" max="14095" width="6.5703125" style="5" customWidth="1"/>
    <col min="14096" max="14096" width="7.140625" style="5" customWidth="1"/>
    <col min="14097" max="14097" width="5.28515625" style="5" customWidth="1"/>
    <col min="14098" max="14098" width="5" style="5" customWidth="1"/>
    <col min="14099" max="14100" width="3.85546875" style="5" customWidth="1"/>
    <col min="14101" max="14101" width="4.7109375" style="5" customWidth="1"/>
    <col min="14102" max="14104" width="6.5703125" style="5" customWidth="1"/>
    <col min="14105" max="14105" width="4.42578125" style="5" customWidth="1"/>
    <col min="14106" max="14106" width="5.140625" style="5" customWidth="1"/>
    <col min="14107" max="14107" width="4.42578125" style="5" customWidth="1"/>
    <col min="14108" max="14108" width="5" style="5" customWidth="1"/>
    <col min="14109" max="14111" width="6.5703125" style="5" customWidth="1"/>
    <col min="14112" max="14112" width="7" style="5" customWidth="1"/>
    <col min="14113" max="14113" width="6.5703125" style="5" customWidth="1"/>
    <col min="14114" max="14114" width="7.42578125" style="5" customWidth="1"/>
    <col min="14115" max="14115" width="4" style="5" customWidth="1"/>
    <col min="14116" max="14116" width="6.5703125" style="5" customWidth="1"/>
    <col min="14117" max="14117" width="18.42578125" style="5" customWidth="1"/>
    <col min="14118" max="14118" width="24.28515625" style="5" customWidth="1"/>
    <col min="14119" max="14119" width="14.42578125" style="5" customWidth="1"/>
    <col min="14120" max="14120" width="25.5703125" style="5" customWidth="1"/>
    <col min="14121" max="14121" width="12.42578125" style="5" customWidth="1"/>
    <col min="14122" max="14122" width="19.85546875" style="5" customWidth="1"/>
    <col min="14123" max="14124" width="4.7109375" style="5" customWidth="1"/>
    <col min="14125" max="14125" width="4.28515625" style="5" customWidth="1"/>
    <col min="14126" max="14126" width="4.42578125" style="5" customWidth="1"/>
    <col min="14127" max="14127" width="5.140625" style="5" customWidth="1"/>
    <col min="14128" max="14128" width="5.7109375" style="5" customWidth="1"/>
    <col min="14129" max="14129" width="6.28515625" style="5" customWidth="1"/>
    <col min="14130" max="14130" width="6.5703125" style="5" customWidth="1"/>
    <col min="14131" max="14131" width="6.28515625" style="5" customWidth="1"/>
    <col min="14132" max="14133" width="5.7109375" style="5" customWidth="1"/>
    <col min="14134" max="14134" width="14.7109375" style="5" customWidth="1"/>
    <col min="14135" max="14144" width="5.7109375" style="5" customWidth="1"/>
    <col min="14145" max="14336" width="9.140625" style="5"/>
    <col min="14337" max="14337" width="8.28515625" style="5" customWidth="1"/>
    <col min="14338" max="14338" width="56.7109375" style="5" customWidth="1"/>
    <col min="14339" max="14339" width="13.140625" style="5" customWidth="1"/>
    <col min="14340" max="14340" width="14.140625" style="5" customWidth="1"/>
    <col min="14341" max="14341" width="18.85546875" style="5" customWidth="1"/>
    <col min="14342" max="14342" width="16.42578125" style="5" customWidth="1"/>
    <col min="14343" max="14343" width="5.140625" style="5" customWidth="1"/>
    <col min="14344" max="14344" width="6.85546875" style="5" customWidth="1"/>
    <col min="14345" max="14346" width="6.5703125" style="5" customWidth="1"/>
    <col min="14347" max="14347" width="5.7109375" style="5" customWidth="1"/>
    <col min="14348" max="14348" width="5.42578125" style="5" customWidth="1"/>
    <col min="14349" max="14349" width="5" style="5" customWidth="1"/>
    <col min="14350" max="14350" width="4.85546875" style="5" customWidth="1"/>
    <col min="14351" max="14351" width="6.5703125" style="5" customWidth="1"/>
    <col min="14352" max="14352" width="7.140625" style="5" customWidth="1"/>
    <col min="14353" max="14353" width="5.28515625" style="5" customWidth="1"/>
    <col min="14354" max="14354" width="5" style="5" customWidth="1"/>
    <col min="14355" max="14356" width="3.85546875" style="5" customWidth="1"/>
    <col min="14357" max="14357" width="4.7109375" style="5" customWidth="1"/>
    <col min="14358" max="14360" width="6.5703125" style="5" customWidth="1"/>
    <col min="14361" max="14361" width="4.42578125" style="5" customWidth="1"/>
    <col min="14362" max="14362" width="5.140625" style="5" customWidth="1"/>
    <col min="14363" max="14363" width="4.42578125" style="5" customWidth="1"/>
    <col min="14364" max="14364" width="5" style="5" customWidth="1"/>
    <col min="14365" max="14367" width="6.5703125" style="5" customWidth="1"/>
    <col min="14368" max="14368" width="7" style="5" customWidth="1"/>
    <col min="14369" max="14369" width="6.5703125" style="5" customWidth="1"/>
    <col min="14370" max="14370" width="7.42578125" style="5" customWidth="1"/>
    <col min="14371" max="14371" width="4" style="5" customWidth="1"/>
    <col min="14372" max="14372" width="6.5703125" style="5" customWidth="1"/>
    <col min="14373" max="14373" width="18.42578125" style="5" customWidth="1"/>
    <col min="14374" max="14374" width="24.28515625" style="5" customWidth="1"/>
    <col min="14375" max="14375" width="14.42578125" style="5" customWidth="1"/>
    <col min="14376" max="14376" width="25.5703125" style="5" customWidth="1"/>
    <col min="14377" max="14377" width="12.42578125" style="5" customWidth="1"/>
    <col min="14378" max="14378" width="19.85546875" style="5" customWidth="1"/>
    <col min="14379" max="14380" width="4.7109375" style="5" customWidth="1"/>
    <col min="14381" max="14381" width="4.28515625" style="5" customWidth="1"/>
    <col min="14382" max="14382" width="4.42578125" style="5" customWidth="1"/>
    <col min="14383" max="14383" width="5.140625" style="5" customWidth="1"/>
    <col min="14384" max="14384" width="5.7109375" style="5" customWidth="1"/>
    <col min="14385" max="14385" width="6.28515625" style="5" customWidth="1"/>
    <col min="14386" max="14386" width="6.5703125" style="5" customWidth="1"/>
    <col min="14387" max="14387" width="6.28515625" style="5" customWidth="1"/>
    <col min="14388" max="14389" width="5.7109375" style="5" customWidth="1"/>
    <col min="14390" max="14390" width="14.7109375" style="5" customWidth="1"/>
    <col min="14391" max="14400" width="5.7109375" style="5" customWidth="1"/>
    <col min="14401" max="14592" width="9.140625" style="5"/>
    <col min="14593" max="14593" width="8.28515625" style="5" customWidth="1"/>
    <col min="14594" max="14594" width="56.7109375" style="5" customWidth="1"/>
    <col min="14595" max="14595" width="13.140625" style="5" customWidth="1"/>
    <col min="14596" max="14596" width="14.140625" style="5" customWidth="1"/>
    <col min="14597" max="14597" width="18.85546875" style="5" customWidth="1"/>
    <col min="14598" max="14598" width="16.42578125" style="5" customWidth="1"/>
    <col min="14599" max="14599" width="5.140625" style="5" customWidth="1"/>
    <col min="14600" max="14600" width="6.85546875" style="5" customWidth="1"/>
    <col min="14601" max="14602" width="6.5703125" style="5" customWidth="1"/>
    <col min="14603" max="14603" width="5.7109375" style="5" customWidth="1"/>
    <col min="14604" max="14604" width="5.42578125" style="5" customWidth="1"/>
    <col min="14605" max="14605" width="5" style="5" customWidth="1"/>
    <col min="14606" max="14606" width="4.85546875" style="5" customWidth="1"/>
    <col min="14607" max="14607" width="6.5703125" style="5" customWidth="1"/>
    <col min="14608" max="14608" width="7.140625" style="5" customWidth="1"/>
    <col min="14609" max="14609" width="5.28515625" style="5" customWidth="1"/>
    <col min="14610" max="14610" width="5" style="5" customWidth="1"/>
    <col min="14611" max="14612" width="3.85546875" style="5" customWidth="1"/>
    <col min="14613" max="14613" width="4.7109375" style="5" customWidth="1"/>
    <col min="14614" max="14616" width="6.5703125" style="5" customWidth="1"/>
    <col min="14617" max="14617" width="4.42578125" style="5" customWidth="1"/>
    <col min="14618" max="14618" width="5.140625" style="5" customWidth="1"/>
    <col min="14619" max="14619" width="4.42578125" style="5" customWidth="1"/>
    <col min="14620" max="14620" width="5" style="5" customWidth="1"/>
    <col min="14621" max="14623" width="6.5703125" style="5" customWidth="1"/>
    <col min="14624" max="14624" width="7" style="5" customWidth="1"/>
    <col min="14625" max="14625" width="6.5703125" style="5" customWidth="1"/>
    <col min="14626" max="14626" width="7.42578125" style="5" customWidth="1"/>
    <col min="14627" max="14627" width="4" style="5" customWidth="1"/>
    <col min="14628" max="14628" width="6.5703125" style="5" customWidth="1"/>
    <col min="14629" max="14629" width="18.42578125" style="5" customWidth="1"/>
    <col min="14630" max="14630" width="24.28515625" style="5" customWidth="1"/>
    <col min="14631" max="14631" width="14.42578125" style="5" customWidth="1"/>
    <col min="14632" max="14632" width="25.5703125" style="5" customWidth="1"/>
    <col min="14633" max="14633" width="12.42578125" style="5" customWidth="1"/>
    <col min="14634" max="14634" width="19.85546875" style="5" customWidth="1"/>
    <col min="14635" max="14636" width="4.7109375" style="5" customWidth="1"/>
    <col min="14637" max="14637" width="4.28515625" style="5" customWidth="1"/>
    <col min="14638" max="14638" width="4.42578125" style="5" customWidth="1"/>
    <col min="14639" max="14639" width="5.140625" style="5" customWidth="1"/>
    <col min="14640" max="14640" width="5.7109375" style="5" customWidth="1"/>
    <col min="14641" max="14641" width="6.28515625" style="5" customWidth="1"/>
    <col min="14642" max="14642" width="6.5703125" style="5" customWidth="1"/>
    <col min="14643" max="14643" width="6.28515625" style="5" customWidth="1"/>
    <col min="14644" max="14645" width="5.7109375" style="5" customWidth="1"/>
    <col min="14646" max="14646" width="14.7109375" style="5" customWidth="1"/>
    <col min="14647" max="14656" width="5.7109375" style="5" customWidth="1"/>
    <col min="14657" max="14848" width="9.140625" style="5"/>
    <col min="14849" max="14849" width="8.28515625" style="5" customWidth="1"/>
    <col min="14850" max="14850" width="56.7109375" style="5" customWidth="1"/>
    <col min="14851" max="14851" width="13.140625" style="5" customWidth="1"/>
    <col min="14852" max="14852" width="14.140625" style="5" customWidth="1"/>
    <col min="14853" max="14853" width="18.85546875" style="5" customWidth="1"/>
    <col min="14854" max="14854" width="16.42578125" style="5" customWidth="1"/>
    <col min="14855" max="14855" width="5.140625" style="5" customWidth="1"/>
    <col min="14856" max="14856" width="6.85546875" style="5" customWidth="1"/>
    <col min="14857" max="14858" width="6.5703125" style="5" customWidth="1"/>
    <col min="14859" max="14859" width="5.7109375" style="5" customWidth="1"/>
    <col min="14860" max="14860" width="5.42578125" style="5" customWidth="1"/>
    <col min="14861" max="14861" width="5" style="5" customWidth="1"/>
    <col min="14862" max="14862" width="4.85546875" style="5" customWidth="1"/>
    <col min="14863" max="14863" width="6.5703125" style="5" customWidth="1"/>
    <col min="14864" max="14864" width="7.140625" style="5" customWidth="1"/>
    <col min="14865" max="14865" width="5.28515625" style="5" customWidth="1"/>
    <col min="14866" max="14866" width="5" style="5" customWidth="1"/>
    <col min="14867" max="14868" width="3.85546875" style="5" customWidth="1"/>
    <col min="14869" max="14869" width="4.7109375" style="5" customWidth="1"/>
    <col min="14870" max="14872" width="6.5703125" style="5" customWidth="1"/>
    <col min="14873" max="14873" width="4.42578125" style="5" customWidth="1"/>
    <col min="14874" max="14874" width="5.140625" style="5" customWidth="1"/>
    <col min="14875" max="14875" width="4.42578125" style="5" customWidth="1"/>
    <col min="14876" max="14876" width="5" style="5" customWidth="1"/>
    <col min="14877" max="14879" width="6.5703125" style="5" customWidth="1"/>
    <col min="14880" max="14880" width="7" style="5" customWidth="1"/>
    <col min="14881" max="14881" width="6.5703125" style="5" customWidth="1"/>
    <col min="14882" max="14882" width="7.42578125" style="5" customWidth="1"/>
    <col min="14883" max="14883" width="4" style="5" customWidth="1"/>
    <col min="14884" max="14884" width="6.5703125" style="5" customWidth="1"/>
    <col min="14885" max="14885" width="18.42578125" style="5" customWidth="1"/>
    <col min="14886" max="14886" width="24.28515625" style="5" customWidth="1"/>
    <col min="14887" max="14887" width="14.42578125" style="5" customWidth="1"/>
    <col min="14888" max="14888" width="25.5703125" style="5" customWidth="1"/>
    <col min="14889" max="14889" width="12.42578125" style="5" customWidth="1"/>
    <col min="14890" max="14890" width="19.85546875" style="5" customWidth="1"/>
    <col min="14891" max="14892" width="4.7109375" style="5" customWidth="1"/>
    <col min="14893" max="14893" width="4.28515625" style="5" customWidth="1"/>
    <col min="14894" max="14894" width="4.42578125" style="5" customWidth="1"/>
    <col min="14895" max="14895" width="5.140625" style="5" customWidth="1"/>
    <col min="14896" max="14896" width="5.7109375" style="5" customWidth="1"/>
    <col min="14897" max="14897" width="6.28515625" style="5" customWidth="1"/>
    <col min="14898" max="14898" width="6.5703125" style="5" customWidth="1"/>
    <col min="14899" max="14899" width="6.28515625" style="5" customWidth="1"/>
    <col min="14900" max="14901" width="5.7109375" style="5" customWidth="1"/>
    <col min="14902" max="14902" width="14.7109375" style="5" customWidth="1"/>
    <col min="14903" max="14912" width="5.7109375" style="5" customWidth="1"/>
    <col min="14913" max="15104" width="9.140625" style="5"/>
    <col min="15105" max="15105" width="8.28515625" style="5" customWidth="1"/>
    <col min="15106" max="15106" width="56.7109375" style="5" customWidth="1"/>
    <col min="15107" max="15107" width="13.140625" style="5" customWidth="1"/>
    <col min="15108" max="15108" width="14.140625" style="5" customWidth="1"/>
    <col min="15109" max="15109" width="18.85546875" style="5" customWidth="1"/>
    <col min="15110" max="15110" width="16.42578125" style="5" customWidth="1"/>
    <col min="15111" max="15111" width="5.140625" style="5" customWidth="1"/>
    <col min="15112" max="15112" width="6.85546875" style="5" customWidth="1"/>
    <col min="15113" max="15114" width="6.5703125" style="5" customWidth="1"/>
    <col min="15115" max="15115" width="5.7109375" style="5" customWidth="1"/>
    <col min="15116" max="15116" width="5.42578125" style="5" customWidth="1"/>
    <col min="15117" max="15117" width="5" style="5" customWidth="1"/>
    <col min="15118" max="15118" width="4.85546875" style="5" customWidth="1"/>
    <col min="15119" max="15119" width="6.5703125" style="5" customWidth="1"/>
    <col min="15120" max="15120" width="7.140625" style="5" customWidth="1"/>
    <col min="15121" max="15121" width="5.28515625" style="5" customWidth="1"/>
    <col min="15122" max="15122" width="5" style="5" customWidth="1"/>
    <col min="15123" max="15124" width="3.85546875" style="5" customWidth="1"/>
    <col min="15125" max="15125" width="4.7109375" style="5" customWidth="1"/>
    <col min="15126" max="15128" width="6.5703125" style="5" customWidth="1"/>
    <col min="15129" max="15129" width="4.42578125" style="5" customWidth="1"/>
    <col min="15130" max="15130" width="5.140625" style="5" customWidth="1"/>
    <col min="15131" max="15131" width="4.42578125" style="5" customWidth="1"/>
    <col min="15132" max="15132" width="5" style="5" customWidth="1"/>
    <col min="15133" max="15135" width="6.5703125" style="5" customWidth="1"/>
    <col min="15136" max="15136" width="7" style="5" customWidth="1"/>
    <col min="15137" max="15137" width="6.5703125" style="5" customWidth="1"/>
    <col min="15138" max="15138" width="7.42578125" style="5" customWidth="1"/>
    <col min="15139" max="15139" width="4" style="5" customWidth="1"/>
    <col min="15140" max="15140" width="6.5703125" style="5" customWidth="1"/>
    <col min="15141" max="15141" width="18.42578125" style="5" customWidth="1"/>
    <col min="15142" max="15142" width="24.28515625" style="5" customWidth="1"/>
    <col min="15143" max="15143" width="14.42578125" style="5" customWidth="1"/>
    <col min="15144" max="15144" width="25.5703125" style="5" customWidth="1"/>
    <col min="15145" max="15145" width="12.42578125" style="5" customWidth="1"/>
    <col min="15146" max="15146" width="19.85546875" style="5" customWidth="1"/>
    <col min="15147" max="15148" width="4.7109375" style="5" customWidth="1"/>
    <col min="15149" max="15149" width="4.28515625" style="5" customWidth="1"/>
    <col min="15150" max="15150" width="4.42578125" style="5" customWidth="1"/>
    <col min="15151" max="15151" width="5.140625" style="5" customWidth="1"/>
    <col min="15152" max="15152" width="5.7109375" style="5" customWidth="1"/>
    <col min="15153" max="15153" width="6.28515625" style="5" customWidth="1"/>
    <col min="15154" max="15154" width="6.5703125" style="5" customWidth="1"/>
    <col min="15155" max="15155" width="6.28515625" style="5" customWidth="1"/>
    <col min="15156" max="15157" width="5.7109375" style="5" customWidth="1"/>
    <col min="15158" max="15158" width="14.7109375" style="5" customWidth="1"/>
    <col min="15159" max="15168" width="5.7109375" style="5" customWidth="1"/>
    <col min="15169" max="15360" width="9.140625" style="5"/>
    <col min="15361" max="15361" width="8.28515625" style="5" customWidth="1"/>
    <col min="15362" max="15362" width="56.7109375" style="5" customWidth="1"/>
    <col min="15363" max="15363" width="13.140625" style="5" customWidth="1"/>
    <col min="15364" max="15364" width="14.140625" style="5" customWidth="1"/>
    <col min="15365" max="15365" width="18.85546875" style="5" customWidth="1"/>
    <col min="15366" max="15366" width="16.42578125" style="5" customWidth="1"/>
    <col min="15367" max="15367" width="5.140625" style="5" customWidth="1"/>
    <col min="15368" max="15368" width="6.85546875" style="5" customWidth="1"/>
    <col min="15369" max="15370" width="6.5703125" style="5" customWidth="1"/>
    <col min="15371" max="15371" width="5.7109375" style="5" customWidth="1"/>
    <col min="15372" max="15372" width="5.42578125" style="5" customWidth="1"/>
    <col min="15373" max="15373" width="5" style="5" customWidth="1"/>
    <col min="15374" max="15374" width="4.85546875" style="5" customWidth="1"/>
    <col min="15375" max="15375" width="6.5703125" style="5" customWidth="1"/>
    <col min="15376" max="15376" width="7.140625" style="5" customWidth="1"/>
    <col min="15377" max="15377" width="5.28515625" style="5" customWidth="1"/>
    <col min="15378" max="15378" width="5" style="5" customWidth="1"/>
    <col min="15379" max="15380" width="3.85546875" style="5" customWidth="1"/>
    <col min="15381" max="15381" width="4.7109375" style="5" customWidth="1"/>
    <col min="15382" max="15384" width="6.5703125" style="5" customWidth="1"/>
    <col min="15385" max="15385" width="4.42578125" style="5" customWidth="1"/>
    <col min="15386" max="15386" width="5.140625" style="5" customWidth="1"/>
    <col min="15387" max="15387" width="4.42578125" style="5" customWidth="1"/>
    <col min="15388" max="15388" width="5" style="5" customWidth="1"/>
    <col min="15389" max="15391" width="6.5703125" style="5" customWidth="1"/>
    <col min="15392" max="15392" width="7" style="5" customWidth="1"/>
    <col min="15393" max="15393" width="6.5703125" style="5" customWidth="1"/>
    <col min="15394" max="15394" width="7.42578125" style="5" customWidth="1"/>
    <col min="15395" max="15395" width="4" style="5" customWidth="1"/>
    <col min="15396" max="15396" width="6.5703125" style="5" customWidth="1"/>
    <col min="15397" max="15397" width="18.42578125" style="5" customWidth="1"/>
    <col min="15398" max="15398" width="24.28515625" style="5" customWidth="1"/>
    <col min="15399" max="15399" width="14.42578125" style="5" customWidth="1"/>
    <col min="15400" max="15400" width="25.5703125" style="5" customWidth="1"/>
    <col min="15401" max="15401" width="12.42578125" style="5" customWidth="1"/>
    <col min="15402" max="15402" width="19.85546875" style="5" customWidth="1"/>
    <col min="15403" max="15404" width="4.7109375" style="5" customWidth="1"/>
    <col min="15405" max="15405" width="4.28515625" style="5" customWidth="1"/>
    <col min="15406" max="15406" width="4.42578125" style="5" customWidth="1"/>
    <col min="15407" max="15407" width="5.140625" style="5" customWidth="1"/>
    <col min="15408" max="15408" width="5.7109375" style="5" customWidth="1"/>
    <col min="15409" max="15409" width="6.28515625" style="5" customWidth="1"/>
    <col min="15410" max="15410" width="6.5703125" style="5" customWidth="1"/>
    <col min="15411" max="15411" width="6.28515625" style="5" customWidth="1"/>
    <col min="15412" max="15413" width="5.7109375" style="5" customWidth="1"/>
    <col min="15414" max="15414" width="14.7109375" style="5" customWidth="1"/>
    <col min="15415" max="15424" width="5.7109375" style="5" customWidth="1"/>
    <col min="15425" max="15616" width="9.140625" style="5"/>
    <col min="15617" max="15617" width="8.28515625" style="5" customWidth="1"/>
    <col min="15618" max="15618" width="56.7109375" style="5" customWidth="1"/>
    <col min="15619" max="15619" width="13.140625" style="5" customWidth="1"/>
    <col min="15620" max="15620" width="14.140625" style="5" customWidth="1"/>
    <col min="15621" max="15621" width="18.85546875" style="5" customWidth="1"/>
    <col min="15622" max="15622" width="16.42578125" style="5" customWidth="1"/>
    <col min="15623" max="15623" width="5.140625" style="5" customWidth="1"/>
    <col min="15624" max="15624" width="6.85546875" style="5" customWidth="1"/>
    <col min="15625" max="15626" width="6.5703125" style="5" customWidth="1"/>
    <col min="15627" max="15627" width="5.7109375" style="5" customWidth="1"/>
    <col min="15628" max="15628" width="5.42578125" style="5" customWidth="1"/>
    <col min="15629" max="15629" width="5" style="5" customWidth="1"/>
    <col min="15630" max="15630" width="4.85546875" style="5" customWidth="1"/>
    <col min="15631" max="15631" width="6.5703125" style="5" customWidth="1"/>
    <col min="15632" max="15632" width="7.140625" style="5" customWidth="1"/>
    <col min="15633" max="15633" width="5.28515625" style="5" customWidth="1"/>
    <col min="15634" max="15634" width="5" style="5" customWidth="1"/>
    <col min="15635" max="15636" width="3.85546875" style="5" customWidth="1"/>
    <col min="15637" max="15637" width="4.7109375" style="5" customWidth="1"/>
    <col min="15638" max="15640" width="6.5703125" style="5" customWidth="1"/>
    <col min="15641" max="15641" width="4.42578125" style="5" customWidth="1"/>
    <col min="15642" max="15642" width="5.140625" style="5" customWidth="1"/>
    <col min="15643" max="15643" width="4.42578125" style="5" customWidth="1"/>
    <col min="15644" max="15644" width="5" style="5" customWidth="1"/>
    <col min="15645" max="15647" width="6.5703125" style="5" customWidth="1"/>
    <col min="15648" max="15648" width="7" style="5" customWidth="1"/>
    <col min="15649" max="15649" width="6.5703125" style="5" customWidth="1"/>
    <col min="15650" max="15650" width="7.42578125" style="5" customWidth="1"/>
    <col min="15651" max="15651" width="4" style="5" customWidth="1"/>
    <col min="15652" max="15652" width="6.5703125" style="5" customWidth="1"/>
    <col min="15653" max="15653" width="18.42578125" style="5" customWidth="1"/>
    <col min="15654" max="15654" width="24.28515625" style="5" customWidth="1"/>
    <col min="15655" max="15655" width="14.42578125" style="5" customWidth="1"/>
    <col min="15656" max="15656" width="25.5703125" style="5" customWidth="1"/>
    <col min="15657" max="15657" width="12.42578125" style="5" customWidth="1"/>
    <col min="15658" max="15658" width="19.85546875" style="5" customWidth="1"/>
    <col min="15659" max="15660" width="4.7109375" style="5" customWidth="1"/>
    <col min="15661" max="15661" width="4.28515625" style="5" customWidth="1"/>
    <col min="15662" max="15662" width="4.42578125" style="5" customWidth="1"/>
    <col min="15663" max="15663" width="5.140625" style="5" customWidth="1"/>
    <col min="15664" max="15664" width="5.7109375" style="5" customWidth="1"/>
    <col min="15665" max="15665" width="6.28515625" style="5" customWidth="1"/>
    <col min="15666" max="15666" width="6.5703125" style="5" customWidth="1"/>
    <col min="15667" max="15667" width="6.28515625" style="5" customWidth="1"/>
    <col min="15668" max="15669" width="5.7109375" style="5" customWidth="1"/>
    <col min="15670" max="15670" width="14.7109375" style="5" customWidth="1"/>
    <col min="15671" max="15680" width="5.7109375" style="5" customWidth="1"/>
    <col min="15681" max="15872" width="9.140625" style="5"/>
    <col min="15873" max="15873" width="8.28515625" style="5" customWidth="1"/>
    <col min="15874" max="15874" width="56.7109375" style="5" customWidth="1"/>
    <col min="15875" max="15875" width="13.140625" style="5" customWidth="1"/>
    <col min="15876" max="15876" width="14.140625" style="5" customWidth="1"/>
    <col min="15877" max="15877" width="18.85546875" style="5" customWidth="1"/>
    <col min="15878" max="15878" width="16.42578125" style="5" customWidth="1"/>
    <col min="15879" max="15879" width="5.140625" style="5" customWidth="1"/>
    <col min="15880" max="15880" width="6.85546875" style="5" customWidth="1"/>
    <col min="15881" max="15882" width="6.5703125" style="5" customWidth="1"/>
    <col min="15883" max="15883" width="5.7109375" style="5" customWidth="1"/>
    <col min="15884" max="15884" width="5.42578125" style="5" customWidth="1"/>
    <col min="15885" max="15885" width="5" style="5" customWidth="1"/>
    <col min="15886" max="15886" width="4.85546875" style="5" customWidth="1"/>
    <col min="15887" max="15887" width="6.5703125" style="5" customWidth="1"/>
    <col min="15888" max="15888" width="7.140625" style="5" customWidth="1"/>
    <col min="15889" max="15889" width="5.28515625" style="5" customWidth="1"/>
    <col min="15890" max="15890" width="5" style="5" customWidth="1"/>
    <col min="15891" max="15892" width="3.85546875" style="5" customWidth="1"/>
    <col min="15893" max="15893" width="4.7109375" style="5" customWidth="1"/>
    <col min="15894" max="15896" width="6.5703125" style="5" customWidth="1"/>
    <col min="15897" max="15897" width="4.42578125" style="5" customWidth="1"/>
    <col min="15898" max="15898" width="5.140625" style="5" customWidth="1"/>
    <col min="15899" max="15899" width="4.42578125" style="5" customWidth="1"/>
    <col min="15900" max="15900" width="5" style="5" customWidth="1"/>
    <col min="15901" max="15903" width="6.5703125" style="5" customWidth="1"/>
    <col min="15904" max="15904" width="7" style="5" customWidth="1"/>
    <col min="15905" max="15905" width="6.5703125" style="5" customWidth="1"/>
    <col min="15906" max="15906" width="7.42578125" style="5" customWidth="1"/>
    <col min="15907" max="15907" width="4" style="5" customWidth="1"/>
    <col min="15908" max="15908" width="6.5703125" style="5" customWidth="1"/>
    <col min="15909" max="15909" width="18.42578125" style="5" customWidth="1"/>
    <col min="15910" max="15910" width="24.28515625" style="5" customWidth="1"/>
    <col min="15911" max="15911" width="14.42578125" style="5" customWidth="1"/>
    <col min="15912" max="15912" width="25.5703125" style="5" customWidth="1"/>
    <col min="15913" max="15913" width="12.42578125" style="5" customWidth="1"/>
    <col min="15914" max="15914" width="19.85546875" style="5" customWidth="1"/>
    <col min="15915" max="15916" width="4.7109375" style="5" customWidth="1"/>
    <col min="15917" max="15917" width="4.28515625" style="5" customWidth="1"/>
    <col min="15918" max="15918" width="4.42578125" style="5" customWidth="1"/>
    <col min="15919" max="15919" width="5.140625" style="5" customWidth="1"/>
    <col min="15920" max="15920" width="5.7109375" style="5" customWidth="1"/>
    <col min="15921" max="15921" width="6.28515625" style="5" customWidth="1"/>
    <col min="15922" max="15922" width="6.5703125" style="5" customWidth="1"/>
    <col min="15923" max="15923" width="6.28515625" style="5" customWidth="1"/>
    <col min="15924" max="15925" width="5.7109375" style="5" customWidth="1"/>
    <col min="15926" max="15926" width="14.7109375" style="5" customWidth="1"/>
    <col min="15927" max="15936" width="5.7109375" style="5" customWidth="1"/>
    <col min="15937" max="16128" width="9.140625" style="5"/>
    <col min="16129" max="16129" width="8.28515625" style="5" customWidth="1"/>
    <col min="16130" max="16130" width="56.7109375" style="5" customWidth="1"/>
    <col min="16131" max="16131" width="13.140625" style="5" customWidth="1"/>
    <col min="16132" max="16132" width="14.140625" style="5" customWidth="1"/>
    <col min="16133" max="16133" width="18.85546875" style="5" customWidth="1"/>
    <col min="16134" max="16134" width="16.42578125" style="5" customWidth="1"/>
    <col min="16135" max="16135" width="5.140625" style="5" customWidth="1"/>
    <col min="16136" max="16136" width="6.85546875" style="5" customWidth="1"/>
    <col min="16137" max="16138" width="6.5703125" style="5" customWidth="1"/>
    <col min="16139" max="16139" width="5.7109375" style="5" customWidth="1"/>
    <col min="16140" max="16140" width="5.42578125" style="5" customWidth="1"/>
    <col min="16141" max="16141" width="5" style="5" customWidth="1"/>
    <col min="16142" max="16142" width="4.85546875" style="5" customWidth="1"/>
    <col min="16143" max="16143" width="6.5703125" style="5" customWidth="1"/>
    <col min="16144" max="16144" width="7.140625" style="5" customWidth="1"/>
    <col min="16145" max="16145" width="5.28515625" style="5" customWidth="1"/>
    <col min="16146" max="16146" width="5" style="5" customWidth="1"/>
    <col min="16147" max="16148" width="3.85546875" style="5" customWidth="1"/>
    <col min="16149" max="16149" width="4.7109375" style="5" customWidth="1"/>
    <col min="16150" max="16152" width="6.5703125" style="5" customWidth="1"/>
    <col min="16153" max="16153" width="4.42578125" style="5" customWidth="1"/>
    <col min="16154" max="16154" width="5.140625" style="5" customWidth="1"/>
    <col min="16155" max="16155" width="4.42578125" style="5" customWidth="1"/>
    <col min="16156" max="16156" width="5" style="5" customWidth="1"/>
    <col min="16157" max="16159" width="6.5703125" style="5" customWidth="1"/>
    <col min="16160" max="16160" width="7" style="5" customWidth="1"/>
    <col min="16161" max="16161" width="6.5703125" style="5" customWidth="1"/>
    <col min="16162" max="16162" width="7.42578125" style="5" customWidth="1"/>
    <col min="16163" max="16163" width="4" style="5" customWidth="1"/>
    <col min="16164" max="16164" width="6.5703125" style="5" customWidth="1"/>
    <col min="16165" max="16165" width="18.42578125" style="5" customWidth="1"/>
    <col min="16166" max="16166" width="24.28515625" style="5" customWidth="1"/>
    <col min="16167" max="16167" width="14.42578125" style="5" customWidth="1"/>
    <col min="16168" max="16168" width="25.5703125" style="5" customWidth="1"/>
    <col min="16169" max="16169" width="12.42578125" style="5" customWidth="1"/>
    <col min="16170" max="16170" width="19.85546875" style="5" customWidth="1"/>
    <col min="16171" max="16172" width="4.7109375" style="5" customWidth="1"/>
    <col min="16173" max="16173" width="4.28515625" style="5" customWidth="1"/>
    <col min="16174" max="16174" width="4.42578125" style="5" customWidth="1"/>
    <col min="16175" max="16175" width="5.140625" style="5" customWidth="1"/>
    <col min="16176" max="16176" width="5.7109375" style="5" customWidth="1"/>
    <col min="16177" max="16177" width="6.28515625" style="5" customWidth="1"/>
    <col min="16178" max="16178" width="6.5703125" style="5" customWidth="1"/>
    <col min="16179" max="16179" width="6.28515625" style="5" customWidth="1"/>
    <col min="16180" max="16181" width="5.7109375" style="5" customWidth="1"/>
    <col min="16182" max="16182" width="14.7109375" style="5" customWidth="1"/>
    <col min="16183" max="16192" width="5.7109375" style="5" customWidth="1"/>
    <col min="16193" max="16384" width="9.140625" style="5"/>
  </cols>
  <sheetData>
    <row r="1" spans="1:54" ht="18.75">
      <c r="F1" s="4" t="s">
        <v>396</v>
      </c>
      <c r="L1" s="1"/>
      <c r="M1" s="9"/>
      <c r="N1" s="1"/>
      <c r="O1" s="1"/>
      <c r="P1" s="1"/>
      <c r="Q1" s="1"/>
      <c r="R1" s="1"/>
      <c r="S1" s="1"/>
      <c r="T1" s="1"/>
      <c r="U1" s="1"/>
      <c r="V1" s="1"/>
    </row>
    <row r="2" spans="1:54" ht="18.75">
      <c r="F2" s="6" t="s">
        <v>1</v>
      </c>
      <c r="L2" s="1"/>
      <c r="M2" s="9"/>
      <c r="N2" s="1"/>
      <c r="O2" s="1"/>
      <c r="P2" s="1"/>
      <c r="Q2" s="1"/>
      <c r="R2" s="1"/>
      <c r="S2" s="1"/>
      <c r="T2" s="1"/>
      <c r="U2" s="1"/>
      <c r="V2" s="1"/>
    </row>
    <row r="3" spans="1:54" ht="18.75">
      <c r="F3" s="6"/>
      <c r="L3" s="1"/>
      <c r="M3" s="9"/>
      <c r="N3" s="1"/>
      <c r="O3" s="1"/>
      <c r="P3" s="1"/>
      <c r="Q3" s="1"/>
      <c r="R3" s="1"/>
      <c r="S3" s="1"/>
      <c r="T3" s="1"/>
      <c r="U3" s="1"/>
      <c r="V3" s="1"/>
    </row>
    <row r="4" spans="1:54" ht="18.75">
      <c r="F4" s="6"/>
      <c r="L4" s="1"/>
      <c r="M4" s="9"/>
      <c r="N4" s="1"/>
      <c r="O4" s="1"/>
      <c r="P4" s="1"/>
      <c r="Q4" s="1"/>
      <c r="R4" s="1"/>
      <c r="S4" s="1"/>
      <c r="T4" s="1"/>
      <c r="U4" s="1"/>
      <c r="V4" s="1"/>
    </row>
    <row r="5" spans="1:54" ht="45.75" customHeight="1">
      <c r="A5" s="456" t="s">
        <v>397</v>
      </c>
      <c r="B5" s="456"/>
      <c r="C5" s="456"/>
      <c r="D5" s="456"/>
      <c r="E5" s="456"/>
      <c r="F5" s="456"/>
      <c r="L5" s="1"/>
      <c r="M5" s="9"/>
      <c r="N5" s="1"/>
      <c r="O5" s="1"/>
      <c r="P5" s="1"/>
      <c r="Q5" s="1"/>
      <c r="R5" s="1"/>
      <c r="S5" s="1"/>
      <c r="T5" s="1"/>
      <c r="U5" s="1"/>
      <c r="V5" s="1"/>
    </row>
    <row r="6" spans="1:54">
      <c r="G6" s="1"/>
      <c r="H6" s="1"/>
      <c r="I6" s="1"/>
      <c r="J6" s="1"/>
      <c r="K6" s="1"/>
      <c r="L6" s="1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1"/>
      <c r="AB6" s="4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54">
      <c r="A7" s="410" t="s">
        <v>398</v>
      </c>
      <c r="B7" s="410"/>
      <c r="C7" s="410"/>
      <c r="D7" s="410"/>
      <c r="E7" s="410"/>
      <c r="F7" s="410"/>
      <c r="G7" s="77"/>
      <c r="H7" s="77"/>
      <c r="I7" s="77"/>
      <c r="J7" s="77"/>
      <c r="K7" s="77"/>
      <c r="L7" s="77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1"/>
      <c r="AB7" s="43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54">
      <c r="A8" s="410" t="s">
        <v>4</v>
      </c>
      <c r="B8" s="410"/>
      <c r="C8" s="410"/>
      <c r="D8" s="410"/>
      <c r="E8" s="410"/>
      <c r="F8" s="410"/>
      <c r="G8" s="77"/>
      <c r="H8" s="77"/>
      <c r="I8" s="77"/>
      <c r="J8" s="77"/>
      <c r="K8" s="77"/>
      <c r="L8" s="77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1"/>
      <c r="AB8" s="4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5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1"/>
      <c r="AB9" s="4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54" ht="15" customHeight="1">
      <c r="A10" s="473" t="s">
        <v>1159</v>
      </c>
      <c r="B10" s="473"/>
      <c r="C10" s="473"/>
      <c r="D10" s="473"/>
      <c r="E10" s="473"/>
      <c r="F10" s="473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498"/>
      <c r="AO10" s="498"/>
      <c r="AP10" s="498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  <c r="BB10" s="498"/>
    </row>
    <row r="11" spans="1:54" ht="36" customHeight="1">
      <c r="A11" s="497"/>
      <c r="B11" s="497"/>
      <c r="C11" s="497"/>
      <c r="D11" s="497"/>
      <c r="E11" s="497"/>
      <c r="F11" s="497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498"/>
      <c r="BB11" s="498"/>
    </row>
    <row r="12" spans="1:54">
      <c r="A12" s="473" t="s">
        <v>1166</v>
      </c>
      <c r="B12" s="473"/>
      <c r="C12" s="473"/>
      <c r="D12" s="473"/>
      <c r="E12" s="473"/>
      <c r="F12" s="473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8"/>
      <c r="AT12" s="498"/>
      <c r="AU12" s="498"/>
      <c r="AV12" s="498"/>
      <c r="AW12" s="498"/>
      <c r="AX12" s="498"/>
      <c r="AY12" s="498"/>
      <c r="AZ12" s="498"/>
      <c r="BA12" s="498"/>
      <c r="BB12" s="498"/>
    </row>
    <row r="13" spans="1:54">
      <c r="A13" s="335"/>
      <c r="B13" s="335"/>
      <c r="C13" s="335"/>
      <c r="D13" s="335"/>
      <c r="E13" s="335"/>
      <c r="F13" s="335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</row>
    <row r="14" spans="1:54">
      <c r="A14" s="457" t="s">
        <v>399</v>
      </c>
      <c r="B14" s="380" t="s">
        <v>400</v>
      </c>
      <c r="C14" s="357" t="s">
        <v>401</v>
      </c>
      <c r="D14" s="380" t="s">
        <v>402</v>
      </c>
      <c r="E14" s="380"/>
      <c r="F14" s="380"/>
      <c r="H14" s="16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54" ht="27.6" customHeight="1">
      <c r="A15" s="457"/>
      <c r="B15" s="380"/>
      <c r="C15" s="358"/>
      <c r="D15" s="332" t="s">
        <v>403</v>
      </c>
      <c r="E15" s="332" t="s">
        <v>404</v>
      </c>
      <c r="F15" s="332" t="s">
        <v>405</v>
      </c>
      <c r="H15" s="16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54">
      <c r="A16" s="345">
        <v>1</v>
      </c>
      <c r="B16" s="332">
        <v>2</v>
      </c>
      <c r="C16" s="345">
        <v>3</v>
      </c>
      <c r="D16" s="332">
        <v>4</v>
      </c>
      <c r="E16" s="345">
        <v>5</v>
      </c>
      <c r="F16" s="332">
        <v>6</v>
      </c>
      <c r="H16" s="16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31.5">
      <c r="A17" s="345">
        <v>1</v>
      </c>
      <c r="B17" s="170" t="s">
        <v>406</v>
      </c>
      <c r="C17" s="345" t="s">
        <v>407</v>
      </c>
      <c r="D17" s="171">
        <f>495.79-(495.79-71.5)/12/4</f>
        <v>486.950625</v>
      </c>
      <c r="E17" s="172">
        <v>71.5</v>
      </c>
      <c r="F17" s="173">
        <v>71.2</v>
      </c>
      <c r="H17" s="169" t="s">
        <v>408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>
      <c r="A18" s="345">
        <f>A17+1</f>
        <v>2</v>
      </c>
      <c r="B18" s="174" t="s">
        <v>409</v>
      </c>
      <c r="C18" s="175" t="s">
        <v>410</v>
      </c>
      <c r="D18" s="176">
        <f>0.01679-(0.01679/12)</f>
        <v>1.5390833333333333E-2</v>
      </c>
      <c r="E18" s="176">
        <v>0</v>
      </c>
      <c r="F18" s="176">
        <v>0</v>
      </c>
      <c r="H18" s="169" t="s">
        <v>408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7" customHeight="1">
      <c r="A19" s="345">
        <f t="shared" ref="A19:A23" si="0">A18+1</f>
        <v>3</v>
      </c>
      <c r="B19" s="174" t="s">
        <v>411</v>
      </c>
      <c r="C19" s="175" t="s">
        <v>410</v>
      </c>
      <c r="D19" s="177">
        <v>0.2533112195121951</v>
      </c>
      <c r="E19" s="176">
        <v>0</v>
      </c>
      <c r="F19" s="176">
        <v>0</v>
      </c>
      <c r="H19" s="169" t="s">
        <v>408</v>
      </c>
    </row>
    <row r="20" spans="1:46" ht="31.5">
      <c r="A20" s="345">
        <f t="shared" si="0"/>
        <v>4</v>
      </c>
      <c r="B20" s="174" t="s">
        <v>412</v>
      </c>
      <c r="C20" s="175" t="s">
        <v>413</v>
      </c>
      <c r="D20" s="177">
        <f>D17/3747.41*1000/12</f>
        <v>10.828603955798805</v>
      </c>
      <c r="E20" s="177">
        <f t="shared" ref="E20:F20" si="1">E17/3747.41*1000/12</f>
        <v>1.589987039937806</v>
      </c>
      <c r="F20" s="177">
        <f t="shared" si="1"/>
        <v>1.5833157656443608</v>
      </c>
      <c r="H20" s="169" t="s">
        <v>408</v>
      </c>
    </row>
    <row r="21" spans="1:46">
      <c r="A21" s="345">
        <f t="shared" si="0"/>
        <v>5</v>
      </c>
      <c r="B21" s="174" t="s">
        <v>414</v>
      </c>
      <c r="C21" s="341" t="s">
        <v>415</v>
      </c>
      <c r="D21" s="176">
        <v>15.19</v>
      </c>
      <c r="E21" s="176">
        <f>(10*32*15.19+2*26*15.19+6*13.68)/12/32</f>
        <v>14.929062500000001</v>
      </c>
      <c r="F21" s="176">
        <f>(9*32*15.17+3*32*13.68)/12/32</f>
        <v>14.797499999999999</v>
      </c>
      <c r="H21" s="169" t="s">
        <v>416</v>
      </c>
      <c r="L21" s="178"/>
      <c r="M21" s="178"/>
      <c r="N21" s="178"/>
    </row>
    <row r="22" spans="1:46">
      <c r="A22" s="345">
        <f t="shared" si="0"/>
        <v>6</v>
      </c>
      <c r="B22" s="174" t="s">
        <v>417</v>
      </c>
      <c r="C22" s="341" t="s">
        <v>415</v>
      </c>
      <c r="D22" s="179">
        <v>3.2000000000000002E-3</v>
      </c>
      <c r="E22" s="179">
        <f>(10*32*0.0032+2*26*0.0032+6*0.0027)/12/32</f>
        <v>3.1421875000000004E-3</v>
      </c>
      <c r="F22" s="179">
        <f>(9*32*0.0032+3*32*0.0027)/12/32-0.0001</f>
        <v>2.9750000000000002E-3</v>
      </c>
      <c r="H22" s="169" t="s">
        <v>416</v>
      </c>
      <c r="L22" s="178"/>
      <c r="M22" s="455"/>
      <c r="N22" s="455"/>
      <c r="O22" s="455"/>
      <c r="P22" s="455"/>
    </row>
    <row r="23" spans="1:46" ht="31.5">
      <c r="A23" s="345">
        <f t="shared" si="0"/>
        <v>7</v>
      </c>
      <c r="B23" s="170" t="s">
        <v>418</v>
      </c>
      <c r="C23" s="175" t="s">
        <v>410</v>
      </c>
      <c r="D23" s="176">
        <v>0.67900000000000005</v>
      </c>
      <c r="E23" s="176">
        <f>0.679/12*11</f>
        <v>0.62241666666666673</v>
      </c>
      <c r="F23" s="176">
        <v>0</v>
      </c>
      <c r="H23" s="169" t="s">
        <v>416</v>
      </c>
      <c r="L23" s="178"/>
      <c r="M23" s="178"/>
      <c r="N23" s="178"/>
    </row>
    <row r="24" spans="1:46" ht="47.25">
      <c r="A24" s="345">
        <v>8</v>
      </c>
      <c r="B24" s="180" t="s">
        <v>419</v>
      </c>
      <c r="C24" s="175" t="s">
        <v>420</v>
      </c>
      <c r="D24" s="181">
        <v>1</v>
      </c>
      <c r="E24" s="176" t="s">
        <v>421</v>
      </c>
      <c r="F24" s="176" t="s">
        <v>422</v>
      </c>
      <c r="H24" s="169"/>
      <c r="L24" s="178"/>
      <c r="M24" s="178"/>
      <c r="N24" s="178"/>
    </row>
    <row r="25" spans="1:46" ht="63">
      <c r="A25" s="69">
        <v>9</v>
      </c>
      <c r="B25" s="180" t="s">
        <v>423</v>
      </c>
      <c r="C25" s="69" t="s">
        <v>420</v>
      </c>
      <c r="D25" s="181">
        <v>1</v>
      </c>
      <c r="E25" s="182" t="s">
        <v>424</v>
      </c>
      <c r="F25" s="182" t="s">
        <v>425</v>
      </c>
      <c r="H25" s="5" t="s">
        <v>426</v>
      </c>
    </row>
  </sheetData>
  <mergeCells count="11">
    <mergeCell ref="M22:N22"/>
    <mergeCell ref="O22:P22"/>
    <mergeCell ref="A5:F5"/>
    <mergeCell ref="A7:F7"/>
    <mergeCell ref="A8:F8"/>
    <mergeCell ref="A10:F10"/>
    <mergeCell ref="A12:F12"/>
    <mergeCell ref="A14:A15"/>
    <mergeCell ref="B14:B15"/>
    <mergeCell ref="C14:C15"/>
    <mergeCell ref="D14:F14"/>
  </mergeCells>
  <printOptions horizontalCentered="1" verticalCentered="1"/>
  <pageMargins left="0.78740157480314965" right="0.39370078740157483" top="0.39370078740157483" bottom="0.39370078740157483" header="0.27559055118110237" footer="0.27559055118110237"/>
  <pageSetup paperSize="9" scale="7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83"/>
  <sheetViews>
    <sheetView workbookViewId="0">
      <selection activeCell="J10" sqref="J10"/>
    </sheetView>
  </sheetViews>
  <sheetFormatPr defaultRowHeight="15"/>
  <cols>
    <col min="1" max="1" width="12" style="204" customWidth="1"/>
    <col min="2" max="2" width="42.7109375" style="126" customWidth="1"/>
    <col min="3" max="3" width="28.28515625" style="126" customWidth="1"/>
    <col min="4" max="4" width="21.5703125" style="126" customWidth="1"/>
    <col min="5" max="5" width="12.42578125" style="126" customWidth="1"/>
    <col min="6" max="6" width="9.7109375" style="126" customWidth="1"/>
    <col min="7" max="7" width="10.85546875" style="126" customWidth="1"/>
    <col min="8" max="8" width="11.140625" style="126" customWidth="1"/>
    <col min="9" max="9" width="10.7109375" style="126" customWidth="1"/>
    <col min="10" max="255" width="9.140625" style="126"/>
    <col min="256" max="256" width="12" style="126" customWidth="1"/>
    <col min="257" max="257" width="42.7109375" style="126" customWidth="1"/>
    <col min="258" max="258" width="24.5703125" style="126" customWidth="1"/>
    <col min="259" max="259" width="21.5703125" style="126" customWidth="1"/>
    <col min="260" max="260" width="12.42578125" style="126" customWidth="1"/>
    <col min="261" max="261" width="9.7109375" style="126" customWidth="1"/>
    <col min="262" max="262" width="10.85546875" style="126" customWidth="1"/>
    <col min="263" max="263" width="11.140625" style="126" customWidth="1"/>
    <col min="264" max="264" width="10.7109375" style="126" customWidth="1"/>
    <col min="265" max="511" width="9.140625" style="126"/>
    <col min="512" max="512" width="12" style="126" customWidth="1"/>
    <col min="513" max="513" width="42.7109375" style="126" customWidth="1"/>
    <col min="514" max="514" width="24.5703125" style="126" customWidth="1"/>
    <col min="515" max="515" width="21.5703125" style="126" customWidth="1"/>
    <col min="516" max="516" width="12.42578125" style="126" customWidth="1"/>
    <col min="517" max="517" width="9.7109375" style="126" customWidth="1"/>
    <col min="518" max="518" width="10.85546875" style="126" customWidth="1"/>
    <col min="519" max="519" width="11.140625" style="126" customWidth="1"/>
    <col min="520" max="520" width="10.7109375" style="126" customWidth="1"/>
    <col min="521" max="767" width="9.140625" style="126"/>
    <col min="768" max="768" width="12" style="126" customWidth="1"/>
    <col min="769" max="769" width="42.7109375" style="126" customWidth="1"/>
    <col min="770" max="770" width="24.5703125" style="126" customWidth="1"/>
    <col min="771" max="771" width="21.5703125" style="126" customWidth="1"/>
    <col min="772" max="772" width="12.42578125" style="126" customWidth="1"/>
    <col min="773" max="773" width="9.7109375" style="126" customWidth="1"/>
    <col min="774" max="774" width="10.85546875" style="126" customWidth="1"/>
    <col min="775" max="775" width="11.140625" style="126" customWidth="1"/>
    <col min="776" max="776" width="10.7109375" style="126" customWidth="1"/>
    <col min="777" max="1023" width="9.140625" style="126"/>
    <col min="1024" max="1024" width="12" style="126" customWidth="1"/>
    <col min="1025" max="1025" width="42.7109375" style="126" customWidth="1"/>
    <col min="1026" max="1026" width="24.5703125" style="126" customWidth="1"/>
    <col min="1027" max="1027" width="21.5703125" style="126" customWidth="1"/>
    <col min="1028" max="1028" width="12.42578125" style="126" customWidth="1"/>
    <col min="1029" max="1029" width="9.7109375" style="126" customWidth="1"/>
    <col min="1030" max="1030" width="10.85546875" style="126" customWidth="1"/>
    <col min="1031" max="1031" width="11.140625" style="126" customWidth="1"/>
    <col min="1032" max="1032" width="10.7109375" style="126" customWidth="1"/>
    <col min="1033" max="1279" width="9.140625" style="126"/>
    <col min="1280" max="1280" width="12" style="126" customWidth="1"/>
    <col min="1281" max="1281" width="42.7109375" style="126" customWidth="1"/>
    <col min="1282" max="1282" width="24.5703125" style="126" customWidth="1"/>
    <col min="1283" max="1283" width="21.5703125" style="126" customWidth="1"/>
    <col min="1284" max="1284" width="12.42578125" style="126" customWidth="1"/>
    <col min="1285" max="1285" width="9.7109375" style="126" customWidth="1"/>
    <col min="1286" max="1286" width="10.85546875" style="126" customWidth="1"/>
    <col min="1287" max="1287" width="11.140625" style="126" customWidth="1"/>
    <col min="1288" max="1288" width="10.7109375" style="126" customWidth="1"/>
    <col min="1289" max="1535" width="9.140625" style="126"/>
    <col min="1536" max="1536" width="12" style="126" customWidth="1"/>
    <col min="1537" max="1537" width="42.7109375" style="126" customWidth="1"/>
    <col min="1538" max="1538" width="24.5703125" style="126" customWidth="1"/>
    <col min="1539" max="1539" width="21.5703125" style="126" customWidth="1"/>
    <col min="1540" max="1540" width="12.42578125" style="126" customWidth="1"/>
    <col min="1541" max="1541" width="9.7109375" style="126" customWidth="1"/>
    <col min="1542" max="1542" width="10.85546875" style="126" customWidth="1"/>
    <col min="1543" max="1543" width="11.140625" style="126" customWidth="1"/>
    <col min="1544" max="1544" width="10.7109375" style="126" customWidth="1"/>
    <col min="1545" max="1791" width="9.140625" style="126"/>
    <col min="1792" max="1792" width="12" style="126" customWidth="1"/>
    <col min="1793" max="1793" width="42.7109375" style="126" customWidth="1"/>
    <col min="1794" max="1794" width="24.5703125" style="126" customWidth="1"/>
    <col min="1795" max="1795" width="21.5703125" style="126" customWidth="1"/>
    <col min="1796" max="1796" width="12.42578125" style="126" customWidth="1"/>
    <col min="1797" max="1797" width="9.7109375" style="126" customWidth="1"/>
    <col min="1798" max="1798" width="10.85546875" style="126" customWidth="1"/>
    <col min="1799" max="1799" width="11.140625" style="126" customWidth="1"/>
    <col min="1800" max="1800" width="10.7109375" style="126" customWidth="1"/>
    <col min="1801" max="2047" width="9.140625" style="126"/>
    <col min="2048" max="2048" width="12" style="126" customWidth="1"/>
    <col min="2049" max="2049" width="42.7109375" style="126" customWidth="1"/>
    <col min="2050" max="2050" width="24.5703125" style="126" customWidth="1"/>
    <col min="2051" max="2051" width="21.5703125" style="126" customWidth="1"/>
    <col min="2052" max="2052" width="12.42578125" style="126" customWidth="1"/>
    <col min="2053" max="2053" width="9.7109375" style="126" customWidth="1"/>
    <col min="2054" max="2054" width="10.85546875" style="126" customWidth="1"/>
    <col min="2055" max="2055" width="11.140625" style="126" customWidth="1"/>
    <col min="2056" max="2056" width="10.7109375" style="126" customWidth="1"/>
    <col min="2057" max="2303" width="9.140625" style="126"/>
    <col min="2304" max="2304" width="12" style="126" customWidth="1"/>
    <col min="2305" max="2305" width="42.7109375" style="126" customWidth="1"/>
    <col min="2306" max="2306" width="24.5703125" style="126" customWidth="1"/>
    <col min="2307" max="2307" width="21.5703125" style="126" customWidth="1"/>
    <col min="2308" max="2308" width="12.42578125" style="126" customWidth="1"/>
    <col min="2309" max="2309" width="9.7109375" style="126" customWidth="1"/>
    <col min="2310" max="2310" width="10.85546875" style="126" customWidth="1"/>
    <col min="2311" max="2311" width="11.140625" style="126" customWidth="1"/>
    <col min="2312" max="2312" width="10.7109375" style="126" customWidth="1"/>
    <col min="2313" max="2559" width="9.140625" style="126"/>
    <col min="2560" max="2560" width="12" style="126" customWidth="1"/>
    <col min="2561" max="2561" width="42.7109375" style="126" customWidth="1"/>
    <col min="2562" max="2562" width="24.5703125" style="126" customWidth="1"/>
    <col min="2563" max="2563" width="21.5703125" style="126" customWidth="1"/>
    <col min="2564" max="2564" width="12.42578125" style="126" customWidth="1"/>
    <col min="2565" max="2565" width="9.7109375" style="126" customWidth="1"/>
    <col min="2566" max="2566" width="10.85546875" style="126" customWidth="1"/>
    <col min="2567" max="2567" width="11.140625" style="126" customWidth="1"/>
    <col min="2568" max="2568" width="10.7109375" style="126" customWidth="1"/>
    <col min="2569" max="2815" width="9.140625" style="126"/>
    <col min="2816" max="2816" width="12" style="126" customWidth="1"/>
    <col min="2817" max="2817" width="42.7109375" style="126" customWidth="1"/>
    <col min="2818" max="2818" width="24.5703125" style="126" customWidth="1"/>
    <col min="2819" max="2819" width="21.5703125" style="126" customWidth="1"/>
    <col min="2820" max="2820" width="12.42578125" style="126" customWidth="1"/>
    <col min="2821" max="2821" width="9.7109375" style="126" customWidth="1"/>
    <col min="2822" max="2822" width="10.85546875" style="126" customWidth="1"/>
    <col min="2823" max="2823" width="11.140625" style="126" customWidth="1"/>
    <col min="2824" max="2824" width="10.7109375" style="126" customWidth="1"/>
    <col min="2825" max="3071" width="9.140625" style="126"/>
    <col min="3072" max="3072" width="12" style="126" customWidth="1"/>
    <col min="3073" max="3073" width="42.7109375" style="126" customWidth="1"/>
    <col min="3074" max="3074" width="24.5703125" style="126" customWidth="1"/>
    <col min="3075" max="3075" width="21.5703125" style="126" customWidth="1"/>
    <col min="3076" max="3076" width="12.42578125" style="126" customWidth="1"/>
    <col min="3077" max="3077" width="9.7109375" style="126" customWidth="1"/>
    <col min="3078" max="3078" width="10.85546875" style="126" customWidth="1"/>
    <col min="3079" max="3079" width="11.140625" style="126" customWidth="1"/>
    <col min="3080" max="3080" width="10.7109375" style="126" customWidth="1"/>
    <col min="3081" max="3327" width="9.140625" style="126"/>
    <col min="3328" max="3328" width="12" style="126" customWidth="1"/>
    <col min="3329" max="3329" width="42.7109375" style="126" customWidth="1"/>
    <col min="3330" max="3330" width="24.5703125" style="126" customWidth="1"/>
    <col min="3331" max="3331" width="21.5703125" style="126" customWidth="1"/>
    <col min="3332" max="3332" width="12.42578125" style="126" customWidth="1"/>
    <col min="3333" max="3333" width="9.7109375" style="126" customWidth="1"/>
    <col min="3334" max="3334" width="10.85546875" style="126" customWidth="1"/>
    <col min="3335" max="3335" width="11.140625" style="126" customWidth="1"/>
    <col min="3336" max="3336" width="10.7109375" style="126" customWidth="1"/>
    <col min="3337" max="3583" width="9.140625" style="126"/>
    <col min="3584" max="3584" width="12" style="126" customWidth="1"/>
    <col min="3585" max="3585" width="42.7109375" style="126" customWidth="1"/>
    <col min="3586" max="3586" width="24.5703125" style="126" customWidth="1"/>
    <col min="3587" max="3587" width="21.5703125" style="126" customWidth="1"/>
    <col min="3588" max="3588" width="12.42578125" style="126" customWidth="1"/>
    <col min="3589" max="3589" width="9.7109375" style="126" customWidth="1"/>
    <col min="3590" max="3590" width="10.85546875" style="126" customWidth="1"/>
    <col min="3591" max="3591" width="11.140625" style="126" customWidth="1"/>
    <col min="3592" max="3592" width="10.7109375" style="126" customWidth="1"/>
    <col min="3593" max="3839" width="9.140625" style="126"/>
    <col min="3840" max="3840" width="12" style="126" customWidth="1"/>
    <col min="3841" max="3841" width="42.7109375" style="126" customWidth="1"/>
    <col min="3842" max="3842" width="24.5703125" style="126" customWidth="1"/>
    <col min="3843" max="3843" width="21.5703125" style="126" customWidth="1"/>
    <col min="3844" max="3844" width="12.42578125" style="126" customWidth="1"/>
    <col min="3845" max="3845" width="9.7109375" style="126" customWidth="1"/>
    <col min="3846" max="3846" width="10.85546875" style="126" customWidth="1"/>
    <col min="3847" max="3847" width="11.140625" style="126" customWidth="1"/>
    <col min="3848" max="3848" width="10.7109375" style="126" customWidth="1"/>
    <col min="3849" max="4095" width="9.140625" style="126"/>
    <col min="4096" max="4096" width="12" style="126" customWidth="1"/>
    <col min="4097" max="4097" width="42.7109375" style="126" customWidth="1"/>
    <col min="4098" max="4098" width="24.5703125" style="126" customWidth="1"/>
    <col min="4099" max="4099" width="21.5703125" style="126" customWidth="1"/>
    <col min="4100" max="4100" width="12.42578125" style="126" customWidth="1"/>
    <col min="4101" max="4101" width="9.7109375" style="126" customWidth="1"/>
    <col min="4102" max="4102" width="10.85546875" style="126" customWidth="1"/>
    <col min="4103" max="4103" width="11.140625" style="126" customWidth="1"/>
    <col min="4104" max="4104" width="10.7109375" style="126" customWidth="1"/>
    <col min="4105" max="4351" width="9.140625" style="126"/>
    <col min="4352" max="4352" width="12" style="126" customWidth="1"/>
    <col min="4353" max="4353" width="42.7109375" style="126" customWidth="1"/>
    <col min="4354" max="4354" width="24.5703125" style="126" customWidth="1"/>
    <col min="4355" max="4355" width="21.5703125" style="126" customWidth="1"/>
    <col min="4356" max="4356" width="12.42578125" style="126" customWidth="1"/>
    <col min="4357" max="4357" width="9.7109375" style="126" customWidth="1"/>
    <col min="4358" max="4358" width="10.85546875" style="126" customWidth="1"/>
    <col min="4359" max="4359" width="11.140625" style="126" customWidth="1"/>
    <col min="4360" max="4360" width="10.7109375" style="126" customWidth="1"/>
    <col min="4361" max="4607" width="9.140625" style="126"/>
    <col min="4608" max="4608" width="12" style="126" customWidth="1"/>
    <col min="4609" max="4609" width="42.7109375" style="126" customWidth="1"/>
    <col min="4610" max="4610" width="24.5703125" style="126" customWidth="1"/>
    <col min="4611" max="4611" width="21.5703125" style="126" customWidth="1"/>
    <col min="4612" max="4612" width="12.42578125" style="126" customWidth="1"/>
    <col min="4613" max="4613" width="9.7109375" style="126" customWidth="1"/>
    <col min="4614" max="4614" width="10.85546875" style="126" customWidth="1"/>
    <col min="4615" max="4615" width="11.140625" style="126" customWidth="1"/>
    <col min="4616" max="4616" width="10.7109375" style="126" customWidth="1"/>
    <col min="4617" max="4863" width="9.140625" style="126"/>
    <col min="4864" max="4864" width="12" style="126" customWidth="1"/>
    <col min="4865" max="4865" width="42.7109375" style="126" customWidth="1"/>
    <col min="4866" max="4866" width="24.5703125" style="126" customWidth="1"/>
    <col min="4867" max="4867" width="21.5703125" style="126" customWidth="1"/>
    <col min="4868" max="4868" width="12.42578125" style="126" customWidth="1"/>
    <col min="4869" max="4869" width="9.7109375" style="126" customWidth="1"/>
    <col min="4870" max="4870" width="10.85546875" style="126" customWidth="1"/>
    <col min="4871" max="4871" width="11.140625" style="126" customWidth="1"/>
    <col min="4872" max="4872" width="10.7109375" style="126" customWidth="1"/>
    <col min="4873" max="5119" width="9.140625" style="126"/>
    <col min="5120" max="5120" width="12" style="126" customWidth="1"/>
    <col min="5121" max="5121" width="42.7109375" style="126" customWidth="1"/>
    <col min="5122" max="5122" width="24.5703125" style="126" customWidth="1"/>
    <col min="5123" max="5123" width="21.5703125" style="126" customWidth="1"/>
    <col min="5124" max="5124" width="12.42578125" style="126" customWidth="1"/>
    <col min="5125" max="5125" width="9.7109375" style="126" customWidth="1"/>
    <col min="5126" max="5126" width="10.85546875" style="126" customWidth="1"/>
    <col min="5127" max="5127" width="11.140625" style="126" customWidth="1"/>
    <col min="5128" max="5128" width="10.7109375" style="126" customWidth="1"/>
    <col min="5129" max="5375" width="9.140625" style="126"/>
    <col min="5376" max="5376" width="12" style="126" customWidth="1"/>
    <col min="5377" max="5377" width="42.7109375" style="126" customWidth="1"/>
    <col min="5378" max="5378" width="24.5703125" style="126" customWidth="1"/>
    <col min="5379" max="5379" width="21.5703125" style="126" customWidth="1"/>
    <col min="5380" max="5380" width="12.42578125" style="126" customWidth="1"/>
    <col min="5381" max="5381" width="9.7109375" style="126" customWidth="1"/>
    <col min="5382" max="5382" width="10.85546875" style="126" customWidth="1"/>
    <col min="5383" max="5383" width="11.140625" style="126" customWidth="1"/>
    <col min="5384" max="5384" width="10.7109375" style="126" customWidth="1"/>
    <col min="5385" max="5631" width="9.140625" style="126"/>
    <col min="5632" max="5632" width="12" style="126" customWidth="1"/>
    <col min="5633" max="5633" width="42.7109375" style="126" customWidth="1"/>
    <col min="5634" max="5634" width="24.5703125" style="126" customWidth="1"/>
    <col min="5635" max="5635" width="21.5703125" style="126" customWidth="1"/>
    <col min="5636" max="5636" width="12.42578125" style="126" customWidth="1"/>
    <col min="5637" max="5637" width="9.7109375" style="126" customWidth="1"/>
    <col min="5638" max="5638" width="10.85546875" style="126" customWidth="1"/>
    <col min="5639" max="5639" width="11.140625" style="126" customWidth="1"/>
    <col min="5640" max="5640" width="10.7109375" style="126" customWidth="1"/>
    <col min="5641" max="5887" width="9.140625" style="126"/>
    <col min="5888" max="5888" width="12" style="126" customWidth="1"/>
    <col min="5889" max="5889" width="42.7109375" style="126" customWidth="1"/>
    <col min="5890" max="5890" width="24.5703125" style="126" customWidth="1"/>
    <col min="5891" max="5891" width="21.5703125" style="126" customWidth="1"/>
    <col min="5892" max="5892" width="12.42578125" style="126" customWidth="1"/>
    <col min="5893" max="5893" width="9.7109375" style="126" customWidth="1"/>
    <col min="5894" max="5894" width="10.85546875" style="126" customWidth="1"/>
    <col min="5895" max="5895" width="11.140625" style="126" customWidth="1"/>
    <col min="5896" max="5896" width="10.7109375" style="126" customWidth="1"/>
    <col min="5897" max="6143" width="9.140625" style="126"/>
    <col min="6144" max="6144" width="12" style="126" customWidth="1"/>
    <col min="6145" max="6145" width="42.7109375" style="126" customWidth="1"/>
    <col min="6146" max="6146" width="24.5703125" style="126" customWidth="1"/>
    <col min="6147" max="6147" width="21.5703125" style="126" customWidth="1"/>
    <col min="6148" max="6148" width="12.42578125" style="126" customWidth="1"/>
    <col min="6149" max="6149" width="9.7109375" style="126" customWidth="1"/>
    <col min="6150" max="6150" width="10.85546875" style="126" customWidth="1"/>
    <col min="6151" max="6151" width="11.140625" style="126" customWidth="1"/>
    <col min="6152" max="6152" width="10.7109375" style="126" customWidth="1"/>
    <col min="6153" max="6399" width="9.140625" style="126"/>
    <col min="6400" max="6400" width="12" style="126" customWidth="1"/>
    <col min="6401" max="6401" width="42.7109375" style="126" customWidth="1"/>
    <col min="6402" max="6402" width="24.5703125" style="126" customWidth="1"/>
    <col min="6403" max="6403" width="21.5703125" style="126" customWidth="1"/>
    <col min="6404" max="6404" width="12.42578125" style="126" customWidth="1"/>
    <col min="6405" max="6405" width="9.7109375" style="126" customWidth="1"/>
    <col min="6406" max="6406" width="10.85546875" style="126" customWidth="1"/>
    <col min="6407" max="6407" width="11.140625" style="126" customWidth="1"/>
    <col min="6408" max="6408" width="10.7109375" style="126" customWidth="1"/>
    <col min="6409" max="6655" width="9.140625" style="126"/>
    <col min="6656" max="6656" width="12" style="126" customWidth="1"/>
    <col min="6657" max="6657" width="42.7109375" style="126" customWidth="1"/>
    <col min="6658" max="6658" width="24.5703125" style="126" customWidth="1"/>
    <col min="6659" max="6659" width="21.5703125" style="126" customWidth="1"/>
    <col min="6660" max="6660" width="12.42578125" style="126" customWidth="1"/>
    <col min="6661" max="6661" width="9.7109375" style="126" customWidth="1"/>
    <col min="6662" max="6662" width="10.85546875" style="126" customWidth="1"/>
    <col min="6663" max="6663" width="11.140625" style="126" customWidth="1"/>
    <col min="6664" max="6664" width="10.7109375" style="126" customWidth="1"/>
    <col min="6665" max="6911" width="9.140625" style="126"/>
    <col min="6912" max="6912" width="12" style="126" customWidth="1"/>
    <col min="6913" max="6913" width="42.7109375" style="126" customWidth="1"/>
    <col min="6914" max="6914" width="24.5703125" style="126" customWidth="1"/>
    <col min="6915" max="6915" width="21.5703125" style="126" customWidth="1"/>
    <col min="6916" max="6916" width="12.42578125" style="126" customWidth="1"/>
    <col min="6917" max="6917" width="9.7109375" style="126" customWidth="1"/>
    <col min="6918" max="6918" width="10.85546875" style="126" customWidth="1"/>
    <col min="6919" max="6919" width="11.140625" style="126" customWidth="1"/>
    <col min="6920" max="6920" width="10.7109375" style="126" customWidth="1"/>
    <col min="6921" max="7167" width="9.140625" style="126"/>
    <col min="7168" max="7168" width="12" style="126" customWidth="1"/>
    <col min="7169" max="7169" width="42.7109375" style="126" customWidth="1"/>
    <col min="7170" max="7170" width="24.5703125" style="126" customWidth="1"/>
    <col min="7171" max="7171" width="21.5703125" style="126" customWidth="1"/>
    <col min="7172" max="7172" width="12.42578125" style="126" customWidth="1"/>
    <col min="7173" max="7173" width="9.7109375" style="126" customWidth="1"/>
    <col min="7174" max="7174" width="10.85546875" style="126" customWidth="1"/>
    <col min="7175" max="7175" width="11.140625" style="126" customWidth="1"/>
    <col min="7176" max="7176" width="10.7109375" style="126" customWidth="1"/>
    <col min="7177" max="7423" width="9.140625" style="126"/>
    <col min="7424" max="7424" width="12" style="126" customWidth="1"/>
    <col min="7425" max="7425" width="42.7109375" style="126" customWidth="1"/>
    <col min="7426" max="7426" width="24.5703125" style="126" customWidth="1"/>
    <col min="7427" max="7427" width="21.5703125" style="126" customWidth="1"/>
    <col min="7428" max="7428" width="12.42578125" style="126" customWidth="1"/>
    <col min="7429" max="7429" width="9.7109375" style="126" customWidth="1"/>
    <col min="7430" max="7430" width="10.85546875" style="126" customWidth="1"/>
    <col min="7431" max="7431" width="11.140625" style="126" customWidth="1"/>
    <col min="7432" max="7432" width="10.7109375" style="126" customWidth="1"/>
    <col min="7433" max="7679" width="9.140625" style="126"/>
    <col min="7680" max="7680" width="12" style="126" customWidth="1"/>
    <col min="7681" max="7681" width="42.7109375" style="126" customWidth="1"/>
    <col min="7682" max="7682" width="24.5703125" style="126" customWidth="1"/>
    <col min="7683" max="7683" width="21.5703125" style="126" customWidth="1"/>
    <col min="7684" max="7684" width="12.42578125" style="126" customWidth="1"/>
    <col min="7685" max="7685" width="9.7109375" style="126" customWidth="1"/>
    <col min="7686" max="7686" width="10.85546875" style="126" customWidth="1"/>
    <col min="7687" max="7687" width="11.140625" style="126" customWidth="1"/>
    <col min="7688" max="7688" width="10.7109375" style="126" customWidth="1"/>
    <col min="7689" max="7935" width="9.140625" style="126"/>
    <col min="7936" max="7936" width="12" style="126" customWidth="1"/>
    <col min="7937" max="7937" width="42.7109375" style="126" customWidth="1"/>
    <col min="7938" max="7938" width="24.5703125" style="126" customWidth="1"/>
    <col min="7939" max="7939" width="21.5703125" style="126" customWidth="1"/>
    <col min="7940" max="7940" width="12.42578125" style="126" customWidth="1"/>
    <col min="7941" max="7941" width="9.7109375" style="126" customWidth="1"/>
    <col min="7942" max="7942" width="10.85546875" style="126" customWidth="1"/>
    <col min="7943" max="7943" width="11.140625" style="126" customWidth="1"/>
    <col min="7944" max="7944" width="10.7109375" style="126" customWidth="1"/>
    <col min="7945" max="8191" width="9.140625" style="126"/>
    <col min="8192" max="8192" width="12" style="126" customWidth="1"/>
    <col min="8193" max="8193" width="42.7109375" style="126" customWidth="1"/>
    <col min="8194" max="8194" width="24.5703125" style="126" customWidth="1"/>
    <col min="8195" max="8195" width="21.5703125" style="126" customWidth="1"/>
    <col min="8196" max="8196" width="12.42578125" style="126" customWidth="1"/>
    <col min="8197" max="8197" width="9.7109375" style="126" customWidth="1"/>
    <col min="8198" max="8198" width="10.85546875" style="126" customWidth="1"/>
    <col min="8199" max="8199" width="11.140625" style="126" customWidth="1"/>
    <col min="8200" max="8200" width="10.7109375" style="126" customWidth="1"/>
    <col min="8201" max="8447" width="9.140625" style="126"/>
    <col min="8448" max="8448" width="12" style="126" customWidth="1"/>
    <col min="8449" max="8449" width="42.7109375" style="126" customWidth="1"/>
    <col min="8450" max="8450" width="24.5703125" style="126" customWidth="1"/>
    <col min="8451" max="8451" width="21.5703125" style="126" customWidth="1"/>
    <col min="8452" max="8452" width="12.42578125" style="126" customWidth="1"/>
    <col min="8453" max="8453" width="9.7109375" style="126" customWidth="1"/>
    <col min="8454" max="8454" width="10.85546875" style="126" customWidth="1"/>
    <col min="8455" max="8455" width="11.140625" style="126" customWidth="1"/>
    <col min="8456" max="8456" width="10.7109375" style="126" customWidth="1"/>
    <col min="8457" max="8703" width="9.140625" style="126"/>
    <col min="8704" max="8704" width="12" style="126" customWidth="1"/>
    <col min="8705" max="8705" width="42.7109375" style="126" customWidth="1"/>
    <col min="8706" max="8706" width="24.5703125" style="126" customWidth="1"/>
    <col min="8707" max="8707" width="21.5703125" style="126" customWidth="1"/>
    <col min="8708" max="8708" width="12.42578125" style="126" customWidth="1"/>
    <col min="8709" max="8709" width="9.7109375" style="126" customWidth="1"/>
    <col min="8710" max="8710" width="10.85546875" style="126" customWidth="1"/>
    <col min="8711" max="8711" width="11.140625" style="126" customWidth="1"/>
    <col min="8712" max="8712" width="10.7109375" style="126" customWidth="1"/>
    <col min="8713" max="8959" width="9.140625" style="126"/>
    <col min="8960" max="8960" width="12" style="126" customWidth="1"/>
    <col min="8961" max="8961" width="42.7109375" style="126" customWidth="1"/>
    <col min="8962" max="8962" width="24.5703125" style="126" customWidth="1"/>
    <col min="8963" max="8963" width="21.5703125" style="126" customWidth="1"/>
    <col min="8964" max="8964" width="12.42578125" style="126" customWidth="1"/>
    <col min="8965" max="8965" width="9.7109375" style="126" customWidth="1"/>
    <col min="8966" max="8966" width="10.85546875" style="126" customWidth="1"/>
    <col min="8967" max="8967" width="11.140625" style="126" customWidth="1"/>
    <col min="8968" max="8968" width="10.7109375" style="126" customWidth="1"/>
    <col min="8969" max="9215" width="9.140625" style="126"/>
    <col min="9216" max="9216" width="12" style="126" customWidth="1"/>
    <col min="9217" max="9217" width="42.7109375" style="126" customWidth="1"/>
    <col min="9218" max="9218" width="24.5703125" style="126" customWidth="1"/>
    <col min="9219" max="9219" width="21.5703125" style="126" customWidth="1"/>
    <col min="9220" max="9220" width="12.42578125" style="126" customWidth="1"/>
    <col min="9221" max="9221" width="9.7109375" style="126" customWidth="1"/>
    <col min="9222" max="9222" width="10.85546875" style="126" customWidth="1"/>
    <col min="9223" max="9223" width="11.140625" style="126" customWidth="1"/>
    <col min="9224" max="9224" width="10.7109375" style="126" customWidth="1"/>
    <col min="9225" max="9471" width="9.140625" style="126"/>
    <col min="9472" max="9472" width="12" style="126" customWidth="1"/>
    <col min="9473" max="9473" width="42.7109375" style="126" customWidth="1"/>
    <col min="9474" max="9474" width="24.5703125" style="126" customWidth="1"/>
    <col min="9475" max="9475" width="21.5703125" style="126" customWidth="1"/>
    <col min="9476" max="9476" width="12.42578125" style="126" customWidth="1"/>
    <col min="9477" max="9477" width="9.7109375" style="126" customWidth="1"/>
    <col min="9478" max="9478" width="10.85546875" style="126" customWidth="1"/>
    <col min="9479" max="9479" width="11.140625" style="126" customWidth="1"/>
    <col min="9480" max="9480" width="10.7109375" style="126" customWidth="1"/>
    <col min="9481" max="9727" width="9.140625" style="126"/>
    <col min="9728" max="9728" width="12" style="126" customWidth="1"/>
    <col min="9729" max="9729" width="42.7109375" style="126" customWidth="1"/>
    <col min="9730" max="9730" width="24.5703125" style="126" customWidth="1"/>
    <col min="9731" max="9731" width="21.5703125" style="126" customWidth="1"/>
    <col min="9732" max="9732" width="12.42578125" style="126" customWidth="1"/>
    <col min="9733" max="9733" width="9.7109375" style="126" customWidth="1"/>
    <col min="9734" max="9734" width="10.85546875" style="126" customWidth="1"/>
    <col min="9735" max="9735" width="11.140625" style="126" customWidth="1"/>
    <col min="9736" max="9736" width="10.7109375" style="126" customWidth="1"/>
    <col min="9737" max="9983" width="9.140625" style="126"/>
    <col min="9984" max="9984" width="12" style="126" customWidth="1"/>
    <col min="9985" max="9985" width="42.7109375" style="126" customWidth="1"/>
    <col min="9986" max="9986" width="24.5703125" style="126" customWidth="1"/>
    <col min="9987" max="9987" width="21.5703125" style="126" customWidth="1"/>
    <col min="9988" max="9988" width="12.42578125" style="126" customWidth="1"/>
    <col min="9989" max="9989" width="9.7109375" style="126" customWidth="1"/>
    <col min="9990" max="9990" width="10.85546875" style="126" customWidth="1"/>
    <col min="9991" max="9991" width="11.140625" style="126" customWidth="1"/>
    <col min="9992" max="9992" width="10.7109375" style="126" customWidth="1"/>
    <col min="9993" max="10239" width="9.140625" style="126"/>
    <col min="10240" max="10240" width="12" style="126" customWidth="1"/>
    <col min="10241" max="10241" width="42.7109375" style="126" customWidth="1"/>
    <col min="10242" max="10242" width="24.5703125" style="126" customWidth="1"/>
    <col min="10243" max="10243" width="21.5703125" style="126" customWidth="1"/>
    <col min="10244" max="10244" width="12.42578125" style="126" customWidth="1"/>
    <col min="10245" max="10245" width="9.7109375" style="126" customWidth="1"/>
    <col min="10246" max="10246" width="10.85546875" style="126" customWidth="1"/>
    <col min="10247" max="10247" width="11.140625" style="126" customWidth="1"/>
    <col min="10248" max="10248" width="10.7109375" style="126" customWidth="1"/>
    <col min="10249" max="10495" width="9.140625" style="126"/>
    <col min="10496" max="10496" width="12" style="126" customWidth="1"/>
    <col min="10497" max="10497" width="42.7109375" style="126" customWidth="1"/>
    <col min="10498" max="10498" width="24.5703125" style="126" customWidth="1"/>
    <col min="10499" max="10499" width="21.5703125" style="126" customWidth="1"/>
    <col min="10500" max="10500" width="12.42578125" style="126" customWidth="1"/>
    <col min="10501" max="10501" width="9.7109375" style="126" customWidth="1"/>
    <col min="10502" max="10502" width="10.85546875" style="126" customWidth="1"/>
    <col min="10503" max="10503" width="11.140625" style="126" customWidth="1"/>
    <col min="10504" max="10504" width="10.7109375" style="126" customWidth="1"/>
    <col min="10505" max="10751" width="9.140625" style="126"/>
    <col min="10752" max="10752" width="12" style="126" customWidth="1"/>
    <col min="10753" max="10753" width="42.7109375" style="126" customWidth="1"/>
    <col min="10754" max="10754" width="24.5703125" style="126" customWidth="1"/>
    <col min="10755" max="10755" width="21.5703125" style="126" customWidth="1"/>
    <col min="10756" max="10756" width="12.42578125" style="126" customWidth="1"/>
    <col min="10757" max="10757" width="9.7109375" style="126" customWidth="1"/>
    <col min="10758" max="10758" width="10.85546875" style="126" customWidth="1"/>
    <col min="10759" max="10759" width="11.140625" style="126" customWidth="1"/>
    <col min="10760" max="10760" width="10.7109375" style="126" customWidth="1"/>
    <col min="10761" max="11007" width="9.140625" style="126"/>
    <col min="11008" max="11008" width="12" style="126" customWidth="1"/>
    <col min="11009" max="11009" width="42.7109375" style="126" customWidth="1"/>
    <col min="11010" max="11010" width="24.5703125" style="126" customWidth="1"/>
    <col min="11011" max="11011" width="21.5703125" style="126" customWidth="1"/>
    <col min="11012" max="11012" width="12.42578125" style="126" customWidth="1"/>
    <col min="11013" max="11013" width="9.7109375" style="126" customWidth="1"/>
    <col min="11014" max="11014" width="10.85546875" style="126" customWidth="1"/>
    <col min="11015" max="11015" width="11.140625" style="126" customWidth="1"/>
    <col min="11016" max="11016" width="10.7109375" style="126" customWidth="1"/>
    <col min="11017" max="11263" width="9.140625" style="126"/>
    <col min="11264" max="11264" width="12" style="126" customWidth="1"/>
    <col min="11265" max="11265" width="42.7109375" style="126" customWidth="1"/>
    <col min="11266" max="11266" width="24.5703125" style="126" customWidth="1"/>
    <col min="11267" max="11267" width="21.5703125" style="126" customWidth="1"/>
    <col min="11268" max="11268" width="12.42578125" style="126" customWidth="1"/>
    <col min="11269" max="11269" width="9.7109375" style="126" customWidth="1"/>
    <col min="11270" max="11270" width="10.85546875" style="126" customWidth="1"/>
    <col min="11271" max="11271" width="11.140625" style="126" customWidth="1"/>
    <col min="11272" max="11272" width="10.7109375" style="126" customWidth="1"/>
    <col min="11273" max="11519" width="9.140625" style="126"/>
    <col min="11520" max="11520" width="12" style="126" customWidth="1"/>
    <col min="11521" max="11521" width="42.7109375" style="126" customWidth="1"/>
    <col min="11522" max="11522" width="24.5703125" style="126" customWidth="1"/>
    <col min="11523" max="11523" width="21.5703125" style="126" customWidth="1"/>
    <col min="11524" max="11524" width="12.42578125" style="126" customWidth="1"/>
    <col min="11525" max="11525" width="9.7109375" style="126" customWidth="1"/>
    <col min="11526" max="11526" width="10.85546875" style="126" customWidth="1"/>
    <col min="11527" max="11527" width="11.140625" style="126" customWidth="1"/>
    <col min="11528" max="11528" width="10.7109375" style="126" customWidth="1"/>
    <col min="11529" max="11775" width="9.140625" style="126"/>
    <col min="11776" max="11776" width="12" style="126" customWidth="1"/>
    <col min="11777" max="11777" width="42.7109375" style="126" customWidth="1"/>
    <col min="11778" max="11778" width="24.5703125" style="126" customWidth="1"/>
    <col min="11779" max="11779" width="21.5703125" style="126" customWidth="1"/>
    <col min="11780" max="11780" width="12.42578125" style="126" customWidth="1"/>
    <col min="11781" max="11781" width="9.7109375" style="126" customWidth="1"/>
    <col min="11782" max="11782" width="10.85546875" style="126" customWidth="1"/>
    <col min="11783" max="11783" width="11.140625" style="126" customWidth="1"/>
    <col min="11784" max="11784" width="10.7109375" style="126" customWidth="1"/>
    <col min="11785" max="12031" width="9.140625" style="126"/>
    <col min="12032" max="12032" width="12" style="126" customWidth="1"/>
    <col min="12033" max="12033" width="42.7109375" style="126" customWidth="1"/>
    <col min="12034" max="12034" width="24.5703125" style="126" customWidth="1"/>
    <col min="12035" max="12035" width="21.5703125" style="126" customWidth="1"/>
    <col min="12036" max="12036" width="12.42578125" style="126" customWidth="1"/>
    <col min="12037" max="12037" width="9.7109375" style="126" customWidth="1"/>
    <col min="12038" max="12038" width="10.85546875" style="126" customWidth="1"/>
    <col min="12039" max="12039" width="11.140625" style="126" customWidth="1"/>
    <col min="12040" max="12040" width="10.7109375" style="126" customWidth="1"/>
    <col min="12041" max="12287" width="9.140625" style="126"/>
    <col min="12288" max="12288" width="12" style="126" customWidth="1"/>
    <col min="12289" max="12289" width="42.7109375" style="126" customWidth="1"/>
    <col min="12290" max="12290" width="24.5703125" style="126" customWidth="1"/>
    <col min="12291" max="12291" width="21.5703125" style="126" customWidth="1"/>
    <col min="12292" max="12292" width="12.42578125" style="126" customWidth="1"/>
    <col min="12293" max="12293" width="9.7109375" style="126" customWidth="1"/>
    <col min="12294" max="12294" width="10.85546875" style="126" customWidth="1"/>
    <col min="12295" max="12295" width="11.140625" style="126" customWidth="1"/>
    <col min="12296" max="12296" width="10.7109375" style="126" customWidth="1"/>
    <col min="12297" max="12543" width="9.140625" style="126"/>
    <col min="12544" max="12544" width="12" style="126" customWidth="1"/>
    <col min="12545" max="12545" width="42.7109375" style="126" customWidth="1"/>
    <col min="12546" max="12546" width="24.5703125" style="126" customWidth="1"/>
    <col min="12547" max="12547" width="21.5703125" style="126" customWidth="1"/>
    <col min="12548" max="12548" width="12.42578125" style="126" customWidth="1"/>
    <col min="12549" max="12549" width="9.7109375" style="126" customWidth="1"/>
    <col min="12550" max="12550" width="10.85546875" style="126" customWidth="1"/>
    <col min="12551" max="12551" width="11.140625" style="126" customWidth="1"/>
    <col min="12552" max="12552" width="10.7109375" style="126" customWidth="1"/>
    <col min="12553" max="12799" width="9.140625" style="126"/>
    <col min="12800" max="12800" width="12" style="126" customWidth="1"/>
    <col min="12801" max="12801" width="42.7109375" style="126" customWidth="1"/>
    <col min="12802" max="12802" width="24.5703125" style="126" customWidth="1"/>
    <col min="12803" max="12803" width="21.5703125" style="126" customWidth="1"/>
    <col min="12804" max="12804" width="12.42578125" style="126" customWidth="1"/>
    <col min="12805" max="12805" width="9.7109375" style="126" customWidth="1"/>
    <col min="12806" max="12806" width="10.85546875" style="126" customWidth="1"/>
    <col min="12807" max="12807" width="11.140625" style="126" customWidth="1"/>
    <col min="12808" max="12808" width="10.7109375" style="126" customWidth="1"/>
    <col min="12809" max="13055" width="9.140625" style="126"/>
    <col min="13056" max="13056" width="12" style="126" customWidth="1"/>
    <col min="13057" max="13057" width="42.7109375" style="126" customWidth="1"/>
    <col min="13058" max="13058" width="24.5703125" style="126" customWidth="1"/>
    <col min="13059" max="13059" width="21.5703125" style="126" customWidth="1"/>
    <col min="13060" max="13060" width="12.42578125" style="126" customWidth="1"/>
    <col min="13061" max="13061" width="9.7109375" style="126" customWidth="1"/>
    <col min="13062" max="13062" width="10.85546875" style="126" customWidth="1"/>
    <col min="13063" max="13063" width="11.140625" style="126" customWidth="1"/>
    <col min="13064" max="13064" width="10.7109375" style="126" customWidth="1"/>
    <col min="13065" max="13311" width="9.140625" style="126"/>
    <col min="13312" max="13312" width="12" style="126" customWidth="1"/>
    <col min="13313" max="13313" width="42.7109375" style="126" customWidth="1"/>
    <col min="13314" max="13314" width="24.5703125" style="126" customWidth="1"/>
    <col min="13315" max="13315" width="21.5703125" style="126" customWidth="1"/>
    <col min="13316" max="13316" width="12.42578125" style="126" customWidth="1"/>
    <col min="13317" max="13317" width="9.7109375" style="126" customWidth="1"/>
    <col min="13318" max="13318" width="10.85546875" style="126" customWidth="1"/>
    <col min="13319" max="13319" width="11.140625" style="126" customWidth="1"/>
    <col min="13320" max="13320" width="10.7109375" style="126" customWidth="1"/>
    <col min="13321" max="13567" width="9.140625" style="126"/>
    <col min="13568" max="13568" width="12" style="126" customWidth="1"/>
    <col min="13569" max="13569" width="42.7109375" style="126" customWidth="1"/>
    <col min="13570" max="13570" width="24.5703125" style="126" customWidth="1"/>
    <col min="13571" max="13571" width="21.5703125" style="126" customWidth="1"/>
    <col min="13572" max="13572" width="12.42578125" style="126" customWidth="1"/>
    <col min="13573" max="13573" width="9.7109375" style="126" customWidth="1"/>
    <col min="13574" max="13574" width="10.85546875" style="126" customWidth="1"/>
    <col min="13575" max="13575" width="11.140625" style="126" customWidth="1"/>
    <col min="13576" max="13576" width="10.7109375" style="126" customWidth="1"/>
    <col min="13577" max="13823" width="9.140625" style="126"/>
    <col min="13824" max="13824" width="12" style="126" customWidth="1"/>
    <col min="13825" max="13825" width="42.7109375" style="126" customWidth="1"/>
    <col min="13826" max="13826" width="24.5703125" style="126" customWidth="1"/>
    <col min="13827" max="13827" width="21.5703125" style="126" customWidth="1"/>
    <col min="13828" max="13828" width="12.42578125" style="126" customWidth="1"/>
    <col min="13829" max="13829" width="9.7109375" style="126" customWidth="1"/>
    <col min="13830" max="13830" width="10.85546875" style="126" customWidth="1"/>
    <col min="13831" max="13831" width="11.140625" style="126" customWidth="1"/>
    <col min="13832" max="13832" width="10.7109375" style="126" customWidth="1"/>
    <col min="13833" max="14079" width="9.140625" style="126"/>
    <col min="14080" max="14080" width="12" style="126" customWidth="1"/>
    <col min="14081" max="14081" width="42.7109375" style="126" customWidth="1"/>
    <col min="14082" max="14082" width="24.5703125" style="126" customWidth="1"/>
    <col min="14083" max="14083" width="21.5703125" style="126" customWidth="1"/>
    <col min="14084" max="14084" width="12.42578125" style="126" customWidth="1"/>
    <col min="14085" max="14085" width="9.7109375" style="126" customWidth="1"/>
    <col min="14086" max="14086" width="10.85546875" style="126" customWidth="1"/>
    <col min="14087" max="14087" width="11.140625" style="126" customWidth="1"/>
    <col min="14088" max="14088" width="10.7109375" style="126" customWidth="1"/>
    <col min="14089" max="14335" width="9.140625" style="126"/>
    <col min="14336" max="14336" width="12" style="126" customWidth="1"/>
    <col min="14337" max="14337" width="42.7109375" style="126" customWidth="1"/>
    <col min="14338" max="14338" width="24.5703125" style="126" customWidth="1"/>
    <col min="14339" max="14339" width="21.5703125" style="126" customWidth="1"/>
    <col min="14340" max="14340" width="12.42578125" style="126" customWidth="1"/>
    <col min="14341" max="14341" width="9.7109375" style="126" customWidth="1"/>
    <col min="14342" max="14342" width="10.85546875" style="126" customWidth="1"/>
    <col min="14343" max="14343" width="11.140625" style="126" customWidth="1"/>
    <col min="14344" max="14344" width="10.7109375" style="126" customWidth="1"/>
    <col min="14345" max="14591" width="9.140625" style="126"/>
    <col min="14592" max="14592" width="12" style="126" customWidth="1"/>
    <col min="14593" max="14593" width="42.7109375" style="126" customWidth="1"/>
    <col min="14594" max="14594" width="24.5703125" style="126" customWidth="1"/>
    <col min="14595" max="14595" width="21.5703125" style="126" customWidth="1"/>
    <col min="14596" max="14596" width="12.42578125" style="126" customWidth="1"/>
    <col min="14597" max="14597" width="9.7109375" style="126" customWidth="1"/>
    <col min="14598" max="14598" width="10.85546875" style="126" customWidth="1"/>
    <col min="14599" max="14599" width="11.140625" style="126" customWidth="1"/>
    <col min="14600" max="14600" width="10.7109375" style="126" customWidth="1"/>
    <col min="14601" max="14847" width="9.140625" style="126"/>
    <col min="14848" max="14848" width="12" style="126" customWidth="1"/>
    <col min="14849" max="14849" width="42.7109375" style="126" customWidth="1"/>
    <col min="14850" max="14850" width="24.5703125" style="126" customWidth="1"/>
    <col min="14851" max="14851" width="21.5703125" style="126" customWidth="1"/>
    <col min="14852" max="14852" width="12.42578125" style="126" customWidth="1"/>
    <col min="14853" max="14853" width="9.7109375" style="126" customWidth="1"/>
    <col min="14854" max="14854" width="10.85546875" style="126" customWidth="1"/>
    <col min="14855" max="14855" width="11.140625" style="126" customWidth="1"/>
    <col min="14856" max="14856" width="10.7109375" style="126" customWidth="1"/>
    <col min="14857" max="15103" width="9.140625" style="126"/>
    <col min="15104" max="15104" width="12" style="126" customWidth="1"/>
    <col min="15105" max="15105" width="42.7109375" style="126" customWidth="1"/>
    <col min="15106" max="15106" width="24.5703125" style="126" customWidth="1"/>
    <col min="15107" max="15107" width="21.5703125" style="126" customWidth="1"/>
    <col min="15108" max="15108" width="12.42578125" style="126" customWidth="1"/>
    <col min="15109" max="15109" width="9.7109375" style="126" customWidth="1"/>
    <col min="15110" max="15110" width="10.85546875" style="126" customWidth="1"/>
    <col min="15111" max="15111" width="11.140625" style="126" customWidth="1"/>
    <col min="15112" max="15112" width="10.7109375" style="126" customWidth="1"/>
    <col min="15113" max="15359" width="9.140625" style="126"/>
    <col min="15360" max="15360" width="12" style="126" customWidth="1"/>
    <col min="15361" max="15361" width="42.7109375" style="126" customWidth="1"/>
    <col min="15362" max="15362" width="24.5703125" style="126" customWidth="1"/>
    <col min="15363" max="15363" width="21.5703125" style="126" customWidth="1"/>
    <col min="15364" max="15364" width="12.42578125" style="126" customWidth="1"/>
    <col min="15365" max="15365" width="9.7109375" style="126" customWidth="1"/>
    <col min="15366" max="15366" width="10.85546875" style="126" customWidth="1"/>
    <col min="15367" max="15367" width="11.140625" style="126" customWidth="1"/>
    <col min="15368" max="15368" width="10.7109375" style="126" customWidth="1"/>
    <col min="15369" max="15615" width="9.140625" style="126"/>
    <col min="15616" max="15616" width="12" style="126" customWidth="1"/>
    <col min="15617" max="15617" width="42.7109375" style="126" customWidth="1"/>
    <col min="15618" max="15618" width="24.5703125" style="126" customWidth="1"/>
    <col min="15619" max="15619" width="21.5703125" style="126" customWidth="1"/>
    <col min="15620" max="15620" width="12.42578125" style="126" customWidth="1"/>
    <col min="15621" max="15621" width="9.7109375" style="126" customWidth="1"/>
    <col min="15622" max="15622" width="10.85546875" style="126" customWidth="1"/>
    <col min="15623" max="15623" width="11.140625" style="126" customWidth="1"/>
    <col min="15624" max="15624" width="10.7109375" style="126" customWidth="1"/>
    <col min="15625" max="15871" width="9.140625" style="126"/>
    <col min="15872" max="15872" width="12" style="126" customWidth="1"/>
    <col min="15873" max="15873" width="42.7109375" style="126" customWidth="1"/>
    <col min="15874" max="15874" width="24.5703125" style="126" customWidth="1"/>
    <col min="15875" max="15875" width="21.5703125" style="126" customWidth="1"/>
    <col min="15876" max="15876" width="12.42578125" style="126" customWidth="1"/>
    <col min="15877" max="15877" width="9.7109375" style="126" customWidth="1"/>
    <col min="15878" max="15878" width="10.85546875" style="126" customWidth="1"/>
    <col min="15879" max="15879" width="11.140625" style="126" customWidth="1"/>
    <col min="15880" max="15880" width="10.7109375" style="126" customWidth="1"/>
    <col min="15881" max="16127" width="9.140625" style="126"/>
    <col min="16128" max="16128" width="12" style="126" customWidth="1"/>
    <col min="16129" max="16129" width="42.7109375" style="126" customWidth="1"/>
    <col min="16130" max="16130" width="24.5703125" style="126" customWidth="1"/>
    <col min="16131" max="16131" width="21.5703125" style="126" customWidth="1"/>
    <col min="16132" max="16132" width="12.42578125" style="126" customWidth="1"/>
    <col min="16133" max="16133" width="9.7109375" style="126" customWidth="1"/>
    <col min="16134" max="16134" width="10.85546875" style="126" customWidth="1"/>
    <col min="16135" max="16135" width="11.140625" style="126" customWidth="1"/>
    <col min="16136" max="16136" width="10.7109375" style="126" customWidth="1"/>
    <col min="16137" max="16384" width="9.140625" style="126"/>
  </cols>
  <sheetData>
    <row r="1" spans="1:18" ht="18.75">
      <c r="H1" s="4" t="s">
        <v>447</v>
      </c>
    </row>
    <row r="2" spans="1:18" ht="18.75">
      <c r="H2" s="6" t="s">
        <v>1</v>
      </c>
    </row>
    <row r="5" spans="1:18" ht="15.75" customHeight="1">
      <c r="A5" s="459" t="s">
        <v>427</v>
      </c>
      <c r="B5" s="459"/>
      <c r="C5" s="459"/>
      <c r="D5" s="459"/>
      <c r="E5" s="459"/>
      <c r="F5" s="459"/>
      <c r="G5" s="459"/>
      <c r="H5" s="459"/>
      <c r="I5" s="459"/>
    </row>
    <row r="6" spans="1:18" ht="15.75">
      <c r="A6" s="183"/>
      <c r="B6" s="184"/>
      <c r="C6" s="184"/>
      <c r="D6" s="184"/>
      <c r="E6" s="184"/>
      <c r="F6" s="184"/>
      <c r="G6" s="184"/>
      <c r="H6" s="184"/>
      <c r="I6" s="184"/>
    </row>
    <row r="7" spans="1:18" ht="15.75">
      <c r="A7" s="410" t="s">
        <v>428</v>
      </c>
      <c r="B7" s="410"/>
      <c r="C7" s="410"/>
      <c r="D7" s="410"/>
      <c r="E7" s="410"/>
      <c r="F7" s="410"/>
      <c r="G7" s="410"/>
      <c r="H7" s="410"/>
      <c r="I7" s="410"/>
      <c r="J7" s="185"/>
      <c r="K7" s="185"/>
      <c r="L7" s="185"/>
      <c r="M7" s="185"/>
      <c r="N7" s="185"/>
      <c r="O7" s="185"/>
      <c r="P7" s="185"/>
      <c r="Q7" s="141"/>
      <c r="R7" s="127"/>
    </row>
    <row r="8" spans="1:18" ht="15.75">
      <c r="A8" s="354" t="s">
        <v>339</v>
      </c>
      <c r="B8" s="354"/>
      <c r="C8" s="354"/>
      <c r="D8" s="354"/>
      <c r="E8" s="354"/>
      <c r="F8" s="354"/>
      <c r="G8" s="354"/>
      <c r="H8" s="354"/>
      <c r="I8" s="354"/>
      <c r="J8" s="8"/>
      <c r="K8" s="8"/>
      <c r="L8" s="8"/>
      <c r="M8" s="8"/>
      <c r="N8" s="8"/>
      <c r="O8" s="8"/>
      <c r="P8" s="8"/>
      <c r="Q8" s="141"/>
      <c r="R8" s="127"/>
    </row>
    <row r="9" spans="1:18" ht="15.75">
      <c r="A9" s="354"/>
      <c r="B9" s="354"/>
      <c r="C9" s="354"/>
      <c r="D9" s="354"/>
      <c r="E9" s="354"/>
      <c r="F9" s="354"/>
      <c r="G9" s="354"/>
      <c r="H9" s="354"/>
      <c r="I9" s="354"/>
      <c r="J9" s="329"/>
      <c r="K9" s="329"/>
      <c r="L9" s="329"/>
      <c r="M9" s="329"/>
      <c r="N9" s="329"/>
      <c r="O9" s="329"/>
      <c r="P9" s="329"/>
      <c r="Q9" s="141"/>
      <c r="R9" s="127"/>
    </row>
    <row r="10" spans="1:18" ht="34.5" customHeight="1">
      <c r="A10" s="508" t="s">
        <v>1162</v>
      </c>
      <c r="B10" s="508"/>
      <c r="C10" s="508"/>
      <c r="D10" s="508"/>
      <c r="E10" s="508"/>
      <c r="F10" s="508"/>
      <c r="G10" s="508"/>
      <c r="H10" s="508"/>
      <c r="I10" s="508"/>
    </row>
    <row r="11" spans="1:18" s="186" customFormat="1" ht="34.5" customHeight="1">
      <c r="B11" s="126"/>
      <c r="C11" s="126"/>
      <c r="D11" s="126"/>
      <c r="E11" s="126"/>
      <c r="F11" s="126"/>
      <c r="G11" s="126"/>
      <c r="H11" s="187"/>
    </row>
    <row r="12" spans="1:18" s="188" customFormat="1" ht="15.75" customHeight="1">
      <c r="A12" s="460" t="s">
        <v>399</v>
      </c>
      <c r="B12" s="461" t="s">
        <v>429</v>
      </c>
      <c r="C12" s="461" t="s">
        <v>430</v>
      </c>
      <c r="D12" s="461" t="s">
        <v>431</v>
      </c>
      <c r="E12" s="461" t="s">
        <v>432</v>
      </c>
      <c r="F12" s="461"/>
      <c r="G12" s="461"/>
      <c r="H12" s="461"/>
      <c r="I12" s="461"/>
    </row>
    <row r="13" spans="1:18" s="186" customFormat="1" ht="109.15" customHeight="1">
      <c r="A13" s="460"/>
      <c r="B13" s="461"/>
      <c r="C13" s="461"/>
      <c r="D13" s="461"/>
      <c r="E13" s="347" t="s">
        <v>433</v>
      </c>
      <c r="F13" s="347" t="s">
        <v>434</v>
      </c>
      <c r="G13" s="347" t="s">
        <v>435</v>
      </c>
      <c r="H13" s="347" t="s">
        <v>436</v>
      </c>
      <c r="I13" s="347" t="s">
        <v>437</v>
      </c>
    </row>
    <row r="14" spans="1:18" s="186" customFormat="1" ht="57.6" customHeight="1">
      <c r="A14" s="346">
        <v>1</v>
      </c>
      <c r="B14" s="347">
        <v>2</v>
      </c>
      <c r="C14" s="346">
        <v>3</v>
      </c>
      <c r="D14" s="347">
        <v>4</v>
      </c>
      <c r="E14" s="189" t="s">
        <v>438</v>
      </c>
      <c r="F14" s="190" t="s">
        <v>439</v>
      </c>
      <c r="G14" s="189" t="s">
        <v>440</v>
      </c>
      <c r="H14" s="190" t="s">
        <v>441</v>
      </c>
      <c r="I14" s="189" t="s">
        <v>442</v>
      </c>
    </row>
    <row r="15" spans="1:18" s="127" customFormat="1" ht="57.6" customHeight="1">
      <c r="A15" s="135">
        <v>1</v>
      </c>
      <c r="B15" s="138" t="s">
        <v>443</v>
      </c>
      <c r="C15" s="347" t="s">
        <v>444</v>
      </c>
      <c r="D15" s="191" t="s">
        <v>1167</v>
      </c>
      <c r="E15" s="192">
        <v>1.0389999999999999</v>
      </c>
      <c r="F15" s="192">
        <v>1.0369999999999999</v>
      </c>
      <c r="G15" s="193">
        <v>1.04</v>
      </c>
      <c r="H15" s="193">
        <v>1.04</v>
      </c>
      <c r="I15" s="193">
        <v>1.04</v>
      </c>
    </row>
    <row r="16" spans="1:18" s="127" customFormat="1" ht="18" customHeight="1">
      <c r="A16" s="135">
        <v>2</v>
      </c>
      <c r="B16" s="138" t="s">
        <v>445</v>
      </c>
      <c r="C16" s="191" t="s">
        <v>71</v>
      </c>
      <c r="D16" s="191" t="s">
        <v>71</v>
      </c>
      <c r="E16" s="191" t="s">
        <v>71</v>
      </c>
      <c r="F16" s="191" t="s">
        <v>71</v>
      </c>
      <c r="G16" s="191" t="s">
        <v>71</v>
      </c>
      <c r="H16" s="191" t="s">
        <v>71</v>
      </c>
      <c r="I16" s="191" t="s">
        <v>71</v>
      </c>
    </row>
    <row r="17" spans="1:10" s="127" customFormat="1" ht="60">
      <c r="A17" s="135">
        <v>3</v>
      </c>
      <c r="B17" s="138" t="s">
        <v>445</v>
      </c>
      <c r="C17" s="191" t="s">
        <v>71</v>
      </c>
      <c r="D17" s="191" t="s">
        <v>71</v>
      </c>
      <c r="E17" s="191" t="s">
        <v>71</v>
      </c>
      <c r="F17" s="191" t="s">
        <v>71</v>
      </c>
      <c r="G17" s="191" t="s">
        <v>71</v>
      </c>
      <c r="H17" s="191" t="s">
        <v>71</v>
      </c>
      <c r="I17" s="191" t="s">
        <v>71</v>
      </c>
    </row>
    <row r="18" spans="1:10" s="127" customFormat="1">
      <c r="A18" s="458" t="s">
        <v>446</v>
      </c>
      <c r="B18" s="458"/>
      <c r="C18" s="458"/>
      <c r="D18" s="458"/>
      <c r="E18" s="458"/>
      <c r="F18" s="458"/>
      <c r="G18" s="458"/>
      <c r="H18" s="458"/>
      <c r="I18" s="458"/>
      <c r="J18" s="126"/>
    </row>
    <row r="19" spans="1:10" s="127" customFormat="1" ht="51.75" customHeight="1">
      <c r="A19" s="128"/>
    </row>
    <row r="20" spans="1:10" s="127" customFormat="1" ht="31.5" customHeight="1">
      <c r="A20" s="128"/>
    </row>
    <row r="21" spans="1:10" s="127" customFormat="1" ht="49.5" customHeight="1">
      <c r="A21" s="128"/>
      <c r="H21" s="194"/>
      <c r="I21" s="195"/>
      <c r="J21" s="196"/>
    </row>
    <row r="22" spans="1:10" s="127" customFormat="1" ht="49.5" customHeight="1">
      <c r="A22" s="128"/>
      <c r="H22" s="194"/>
      <c r="I22" s="195"/>
      <c r="J22" s="197"/>
    </row>
    <row r="23" spans="1:10" s="127" customFormat="1" ht="29.25" customHeight="1">
      <c r="A23" s="128"/>
      <c r="H23" s="198"/>
      <c r="I23" s="198"/>
      <c r="J23" s="199"/>
    </row>
    <row r="24" spans="1:10" s="127" customFormat="1" ht="15.75">
      <c r="A24" s="128"/>
      <c r="B24" s="200"/>
      <c r="C24" s="200"/>
      <c r="D24" s="200"/>
      <c r="E24" s="200"/>
      <c r="F24" s="200"/>
      <c r="G24" s="200"/>
      <c r="H24" s="201"/>
      <c r="I24" s="202"/>
      <c r="J24" s="199"/>
    </row>
    <row r="25" spans="1:10" s="127" customFormat="1" ht="15.75" customHeight="1">
      <c r="A25" s="128"/>
      <c r="B25" s="129"/>
      <c r="C25" s="129"/>
      <c r="D25" s="129"/>
      <c r="E25" s="129"/>
      <c r="F25" s="129"/>
      <c r="G25" s="129"/>
      <c r="H25" s="203"/>
      <c r="I25" s="202"/>
      <c r="J25" s="199"/>
    </row>
    <row r="26" spans="1:10" ht="43.5" customHeight="1">
      <c r="H26" s="205"/>
      <c r="I26" s="202"/>
      <c r="J26" s="199"/>
    </row>
    <row r="27" spans="1:10" ht="15.75" customHeight="1">
      <c r="H27" s="205"/>
      <c r="I27" s="200"/>
      <c r="J27" s="199"/>
    </row>
    <row r="28" spans="1:10" ht="45" customHeight="1">
      <c r="H28" s="205"/>
      <c r="I28" s="200"/>
      <c r="J28" s="199"/>
    </row>
    <row r="29" spans="1:10" ht="46.5" customHeight="1">
      <c r="H29" s="205"/>
      <c r="I29" s="200"/>
      <c r="J29" s="199"/>
    </row>
    <row r="30" spans="1:10" ht="52.5" customHeight="1">
      <c r="H30" s="205"/>
      <c r="I30" s="200"/>
      <c r="J30" s="199"/>
    </row>
    <row r="31" spans="1:10" ht="30" customHeight="1">
      <c r="H31" s="205"/>
      <c r="I31" s="200"/>
      <c r="J31" s="199"/>
    </row>
    <row r="32" spans="1:10" ht="15.75" customHeight="1">
      <c r="H32" s="205"/>
      <c r="I32" s="200"/>
      <c r="J32" s="199"/>
    </row>
    <row r="33" spans="1:10" ht="15.75" customHeight="1">
      <c r="A33" s="126"/>
      <c r="H33" s="205"/>
      <c r="I33" s="200"/>
      <c r="J33" s="199"/>
    </row>
    <row r="34" spans="1:10" ht="15.75" customHeight="1">
      <c r="A34" s="126"/>
      <c r="H34" s="205"/>
      <c r="I34" s="200"/>
      <c r="J34" s="199"/>
    </row>
    <row r="35" spans="1:10" ht="15.75" customHeight="1">
      <c r="A35" s="126"/>
      <c r="H35" s="205"/>
      <c r="I35" s="200"/>
      <c r="J35" s="199"/>
    </row>
    <row r="36" spans="1:10" ht="42.75" customHeight="1">
      <c r="A36" s="126"/>
      <c r="H36" s="205"/>
      <c r="I36" s="200"/>
      <c r="J36" s="199"/>
    </row>
    <row r="37" spans="1:10" ht="43.5" customHeight="1">
      <c r="A37" s="126"/>
      <c r="H37" s="205"/>
      <c r="I37" s="200"/>
      <c r="J37" s="199"/>
    </row>
    <row r="38" spans="1:10" ht="54" customHeight="1">
      <c r="A38" s="126"/>
      <c r="H38" s="205"/>
      <c r="I38" s="200"/>
      <c r="J38" s="199"/>
    </row>
    <row r="39" spans="1:10" ht="15.75" customHeight="1">
      <c r="A39" s="126"/>
      <c r="H39" s="205"/>
      <c r="I39" s="200"/>
      <c r="J39" s="199"/>
    </row>
    <row r="40" spans="1:10" ht="50.25" customHeight="1">
      <c r="A40" s="126"/>
      <c r="H40" s="205"/>
      <c r="I40" s="200"/>
      <c r="J40" s="199"/>
    </row>
    <row r="41" spans="1:10" ht="34.5" customHeight="1">
      <c r="A41" s="126"/>
      <c r="H41" s="205"/>
      <c r="I41" s="200"/>
      <c r="J41" s="199"/>
    </row>
    <row r="42" spans="1:10" ht="15.75" customHeight="1">
      <c r="A42" s="126"/>
      <c r="H42" s="205"/>
      <c r="I42" s="200"/>
      <c r="J42" s="199"/>
    </row>
    <row r="43" spans="1:10" ht="15.75" customHeight="1">
      <c r="A43" s="126"/>
      <c r="H43" s="205"/>
      <c r="I43" s="200"/>
      <c r="J43" s="199"/>
    </row>
    <row r="44" spans="1:10" ht="35.25" customHeight="1">
      <c r="A44" s="126"/>
      <c r="H44" s="205"/>
      <c r="I44" s="200"/>
      <c r="J44" s="199"/>
    </row>
    <row r="45" spans="1:10" ht="45" customHeight="1">
      <c r="A45" s="126"/>
      <c r="H45" s="205"/>
      <c r="I45" s="202"/>
      <c r="J45" s="199"/>
    </row>
    <row r="46" spans="1:10" ht="78.75" customHeight="1">
      <c r="A46" s="126"/>
      <c r="H46" s="205"/>
      <c r="I46" s="202"/>
      <c r="J46" s="199"/>
    </row>
    <row r="47" spans="1:10" ht="45.75" customHeight="1">
      <c r="A47" s="126"/>
      <c r="H47" s="205"/>
      <c r="I47" s="202"/>
      <c r="J47" s="199"/>
    </row>
    <row r="48" spans="1:10" ht="102" customHeight="1">
      <c r="A48" s="126"/>
      <c r="H48" s="205"/>
      <c r="I48" s="202"/>
      <c r="J48" s="199"/>
    </row>
    <row r="49" spans="1:10" ht="54.75" customHeight="1">
      <c r="H49" s="205"/>
      <c r="I49" s="202"/>
      <c r="J49" s="199"/>
    </row>
    <row r="50" spans="1:10" s="127" customFormat="1">
      <c r="A50" s="128"/>
    </row>
    <row r="51" spans="1:10" s="127" customFormat="1">
      <c r="A51" s="128"/>
    </row>
    <row r="52" spans="1:10" s="127" customFormat="1" ht="38.25" customHeight="1">
      <c r="A52" s="128"/>
    </row>
    <row r="53" spans="1:10" s="127" customFormat="1" ht="15.75" customHeight="1">
      <c r="A53" s="128"/>
    </row>
    <row r="54" spans="1:10" ht="15.75" customHeight="1">
      <c r="H54" s="205"/>
      <c r="I54" s="202"/>
      <c r="J54" s="199"/>
    </row>
    <row r="55" spans="1:10" ht="15.75" customHeight="1">
      <c r="H55" s="205"/>
      <c r="I55" s="202"/>
      <c r="J55" s="199"/>
    </row>
    <row r="56" spans="1:10" ht="102" customHeight="1">
      <c r="H56" s="205"/>
      <c r="I56" s="202"/>
      <c r="J56" s="199"/>
    </row>
    <row r="57" spans="1:10" ht="57.75" customHeight="1">
      <c r="H57" s="205"/>
      <c r="I57" s="202"/>
      <c r="J57" s="199"/>
    </row>
    <row r="58" spans="1:10" ht="48" customHeight="1">
      <c r="H58" s="205"/>
      <c r="I58" s="202"/>
      <c r="J58" s="199"/>
    </row>
    <row r="59" spans="1:10" ht="15.75" customHeight="1">
      <c r="H59" s="205"/>
      <c r="I59" s="202"/>
      <c r="J59" s="199"/>
    </row>
    <row r="60" spans="1:10" ht="30.75" customHeight="1">
      <c r="H60" s="205"/>
      <c r="I60" s="202"/>
      <c r="J60" s="199"/>
    </row>
    <row r="61" spans="1:10" ht="15.75" customHeight="1">
      <c r="H61" s="205"/>
      <c r="I61" s="202"/>
      <c r="J61" s="199"/>
    </row>
    <row r="62" spans="1:10" ht="15.75" customHeight="1">
      <c r="H62" s="205"/>
      <c r="I62" s="202"/>
      <c r="J62" s="199"/>
    </row>
    <row r="63" spans="1:10" ht="15.75" customHeight="1">
      <c r="H63" s="205"/>
      <c r="I63" s="202"/>
      <c r="J63" s="199"/>
    </row>
    <row r="64" spans="1:10" ht="15.75" customHeight="1">
      <c r="H64" s="205"/>
      <c r="I64" s="202"/>
      <c r="J64" s="199"/>
    </row>
    <row r="65" spans="1:10" ht="15.75" customHeight="1">
      <c r="H65" s="205"/>
      <c r="I65" s="202"/>
      <c r="J65" s="199"/>
    </row>
    <row r="66" spans="1:10" ht="15.75" customHeight="1">
      <c r="H66" s="205"/>
      <c r="I66" s="202"/>
      <c r="J66" s="199"/>
    </row>
    <row r="67" spans="1:10" ht="15.75" customHeight="1">
      <c r="H67" s="205"/>
      <c r="I67" s="202"/>
      <c r="J67" s="199"/>
    </row>
    <row r="68" spans="1:10" ht="15.75" customHeight="1">
      <c r="H68" s="205"/>
      <c r="I68" s="202"/>
      <c r="J68" s="199"/>
    </row>
    <row r="69" spans="1:10" ht="15.75" customHeight="1">
      <c r="H69" s="205"/>
      <c r="I69" s="202"/>
      <c r="J69" s="199"/>
    </row>
    <row r="70" spans="1:10" ht="15.75" customHeight="1">
      <c r="H70" s="205"/>
      <c r="I70" s="202"/>
      <c r="J70" s="199"/>
    </row>
    <row r="71" spans="1:10" ht="15.75" customHeight="1">
      <c r="H71" s="205"/>
      <c r="I71" s="202"/>
      <c r="J71" s="199"/>
    </row>
    <row r="72" spans="1:10" ht="15.75" customHeight="1">
      <c r="H72" s="205"/>
      <c r="I72" s="202"/>
      <c r="J72" s="199"/>
    </row>
    <row r="73" spans="1:10" ht="15.75">
      <c r="H73" s="205"/>
      <c r="I73" s="202"/>
      <c r="J73" s="199"/>
    </row>
    <row r="74" spans="1:10" s="127" customFormat="1" ht="45" customHeight="1">
      <c r="A74" s="128"/>
    </row>
    <row r="75" spans="1:10" ht="15.75">
      <c r="H75" s="205"/>
      <c r="I75" s="202"/>
      <c r="J75" s="199"/>
    </row>
    <row r="76" spans="1:10" ht="19.5" customHeight="1">
      <c r="H76" s="206"/>
      <c r="I76" s="207"/>
      <c r="J76" s="208"/>
    </row>
    <row r="77" spans="1:10">
      <c r="B77" s="209"/>
      <c r="C77" s="209"/>
      <c r="D77" s="209"/>
      <c r="E77" s="209"/>
      <c r="F77" s="209"/>
      <c r="G77" s="209"/>
      <c r="H77" s="206"/>
      <c r="I77" s="207"/>
      <c r="J77" s="208"/>
    </row>
    <row r="78" spans="1:10" s="204" customFormat="1">
      <c r="B78" s="126"/>
      <c r="C78" s="126"/>
      <c r="D78" s="126"/>
      <c r="E78" s="126"/>
      <c r="F78" s="126"/>
      <c r="G78" s="126"/>
      <c r="H78" s="126"/>
      <c r="I78" s="126"/>
      <c r="J78" s="126"/>
    </row>
    <row r="81" spans="1:1">
      <c r="A81" s="126"/>
    </row>
    <row r="83" spans="1:1" s="204" customFormat="1"/>
  </sheetData>
  <mergeCells count="11">
    <mergeCell ref="A18:I18"/>
    <mergeCell ref="A5:I5"/>
    <mergeCell ref="A7:I7"/>
    <mergeCell ref="A8:I8"/>
    <mergeCell ref="A9:I9"/>
    <mergeCell ref="A10:I10"/>
    <mergeCell ref="A12:A13"/>
    <mergeCell ref="B12:B13"/>
    <mergeCell ref="C12:C13"/>
    <mergeCell ref="D12:D13"/>
    <mergeCell ref="E12:I12"/>
  </mergeCells>
  <pageMargins left="0.78740157480314965" right="0.39370078740157483" top="0.39370078740157483" bottom="0.39370078740157483" header="0.27559055118110237" footer="0.27559055118110237"/>
  <pageSetup paperSize="9" scale="8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997"/>
  <sheetViews>
    <sheetView zoomScale="142" zoomScaleNormal="142" workbookViewId="0">
      <selection activeCell="Q10" sqref="Q10"/>
    </sheetView>
  </sheetViews>
  <sheetFormatPr defaultRowHeight="15" customHeight="1"/>
  <cols>
    <col min="1" max="1" width="1.42578125" style="512" customWidth="1"/>
    <col min="2" max="2" width="3.42578125" style="512" customWidth="1"/>
    <col min="3" max="3" width="11.42578125" style="512" customWidth="1"/>
    <col min="4" max="4" width="7.28515625" style="512" customWidth="1"/>
    <col min="5" max="5" width="14" style="512" customWidth="1"/>
    <col min="6" max="6" width="6.42578125" style="512" customWidth="1"/>
    <col min="7" max="7" width="4.5703125" style="512" customWidth="1"/>
    <col min="8" max="8" width="6.140625" style="513" customWidth="1"/>
    <col min="9" max="9" width="5" style="513" customWidth="1"/>
    <col min="10" max="10" width="4.7109375" style="513" customWidth="1"/>
    <col min="11" max="11" width="5.140625" style="513" customWidth="1"/>
    <col min="12" max="12" width="6" style="513" customWidth="1"/>
    <col min="13" max="13" width="8.28515625" style="513" customWidth="1"/>
    <col min="14" max="14" width="6.140625" style="513" customWidth="1"/>
    <col min="15" max="15" width="8.7109375" style="513" customWidth="1"/>
    <col min="16" max="16" width="6.7109375" style="513" customWidth="1"/>
    <col min="17" max="17" width="9.140625" style="513" customWidth="1"/>
    <col min="18" max="18" width="6.140625" style="513" customWidth="1"/>
    <col min="19" max="19" width="8.7109375" style="513" customWidth="1"/>
    <col min="20" max="256" width="9.140625" style="512"/>
    <col min="257" max="257" width="1.42578125" style="512" customWidth="1"/>
    <col min="258" max="258" width="3.42578125" style="512" customWidth="1"/>
    <col min="259" max="259" width="11.42578125" style="512" customWidth="1"/>
    <col min="260" max="260" width="7.28515625" style="512" customWidth="1"/>
    <col min="261" max="261" width="14" style="512" customWidth="1"/>
    <col min="262" max="262" width="6.42578125" style="512" customWidth="1"/>
    <col min="263" max="263" width="4.5703125" style="512" customWidth="1"/>
    <col min="264" max="264" width="6.140625" style="512" customWidth="1"/>
    <col min="265" max="266" width="4.7109375" style="512" customWidth="1"/>
    <col min="267" max="267" width="5.140625" style="512" customWidth="1"/>
    <col min="268" max="268" width="8.5703125" style="512" customWidth="1"/>
    <col min="269" max="269" width="9.5703125" style="512" customWidth="1"/>
    <col min="270" max="270" width="8.7109375" style="512" customWidth="1"/>
    <col min="271" max="271" width="9.28515625" style="512" customWidth="1"/>
    <col min="272" max="272" width="8.7109375" style="512" customWidth="1"/>
    <col min="273" max="273" width="9.28515625" style="512" customWidth="1"/>
    <col min="274" max="274" width="8.7109375" style="512" customWidth="1"/>
    <col min="275" max="275" width="9.28515625" style="512" customWidth="1"/>
    <col min="276" max="512" width="9.140625" style="512"/>
    <col min="513" max="513" width="1.42578125" style="512" customWidth="1"/>
    <col min="514" max="514" width="3.42578125" style="512" customWidth="1"/>
    <col min="515" max="515" width="11.42578125" style="512" customWidth="1"/>
    <col min="516" max="516" width="7.28515625" style="512" customWidth="1"/>
    <col min="517" max="517" width="14" style="512" customWidth="1"/>
    <col min="518" max="518" width="6.42578125" style="512" customWidth="1"/>
    <col min="519" max="519" width="4.5703125" style="512" customWidth="1"/>
    <col min="520" max="520" width="6.140625" style="512" customWidth="1"/>
    <col min="521" max="522" width="4.7109375" style="512" customWidth="1"/>
    <col min="523" max="523" width="5.140625" style="512" customWidth="1"/>
    <col min="524" max="524" width="8.5703125" style="512" customWidth="1"/>
    <col min="525" max="525" width="9.5703125" style="512" customWidth="1"/>
    <col min="526" max="526" width="8.7109375" style="512" customWidth="1"/>
    <col min="527" max="527" width="9.28515625" style="512" customWidth="1"/>
    <col min="528" max="528" width="8.7109375" style="512" customWidth="1"/>
    <col min="529" max="529" width="9.28515625" style="512" customWidth="1"/>
    <col min="530" max="530" width="8.7109375" style="512" customWidth="1"/>
    <col min="531" max="531" width="9.28515625" style="512" customWidth="1"/>
    <col min="532" max="768" width="9.140625" style="512"/>
    <col min="769" max="769" width="1.42578125" style="512" customWidth="1"/>
    <col min="770" max="770" width="3.42578125" style="512" customWidth="1"/>
    <col min="771" max="771" width="11.42578125" style="512" customWidth="1"/>
    <col min="772" max="772" width="7.28515625" style="512" customWidth="1"/>
    <col min="773" max="773" width="14" style="512" customWidth="1"/>
    <col min="774" max="774" width="6.42578125" style="512" customWidth="1"/>
    <col min="775" max="775" width="4.5703125" style="512" customWidth="1"/>
    <col min="776" max="776" width="6.140625" style="512" customWidth="1"/>
    <col min="777" max="778" width="4.7109375" style="512" customWidth="1"/>
    <col min="779" max="779" width="5.140625" style="512" customWidth="1"/>
    <col min="780" max="780" width="8.5703125" style="512" customWidth="1"/>
    <col min="781" max="781" width="9.5703125" style="512" customWidth="1"/>
    <col min="782" max="782" width="8.7109375" style="512" customWidth="1"/>
    <col min="783" max="783" width="9.28515625" style="512" customWidth="1"/>
    <col min="784" max="784" width="8.7109375" style="512" customWidth="1"/>
    <col min="785" max="785" width="9.28515625" style="512" customWidth="1"/>
    <col min="786" max="786" width="8.7109375" style="512" customWidth="1"/>
    <col min="787" max="787" width="9.28515625" style="512" customWidth="1"/>
    <col min="788" max="1024" width="9.140625" style="512"/>
    <col min="1025" max="1025" width="1.42578125" style="512" customWidth="1"/>
    <col min="1026" max="1026" width="3.42578125" style="512" customWidth="1"/>
    <col min="1027" max="1027" width="11.42578125" style="512" customWidth="1"/>
    <col min="1028" max="1028" width="7.28515625" style="512" customWidth="1"/>
    <col min="1029" max="1029" width="14" style="512" customWidth="1"/>
    <col min="1030" max="1030" width="6.42578125" style="512" customWidth="1"/>
    <col min="1031" max="1031" width="4.5703125" style="512" customWidth="1"/>
    <col min="1032" max="1032" width="6.140625" style="512" customWidth="1"/>
    <col min="1033" max="1034" width="4.7109375" style="512" customWidth="1"/>
    <col min="1035" max="1035" width="5.140625" style="512" customWidth="1"/>
    <col min="1036" max="1036" width="8.5703125" style="512" customWidth="1"/>
    <col min="1037" max="1037" width="9.5703125" style="512" customWidth="1"/>
    <col min="1038" max="1038" width="8.7109375" style="512" customWidth="1"/>
    <col min="1039" max="1039" width="9.28515625" style="512" customWidth="1"/>
    <col min="1040" max="1040" width="8.7109375" style="512" customWidth="1"/>
    <col min="1041" max="1041" width="9.28515625" style="512" customWidth="1"/>
    <col min="1042" max="1042" width="8.7109375" style="512" customWidth="1"/>
    <col min="1043" max="1043" width="9.28515625" style="512" customWidth="1"/>
    <col min="1044" max="1280" width="9.140625" style="512"/>
    <col min="1281" max="1281" width="1.42578125" style="512" customWidth="1"/>
    <col min="1282" max="1282" width="3.42578125" style="512" customWidth="1"/>
    <col min="1283" max="1283" width="11.42578125" style="512" customWidth="1"/>
    <col min="1284" max="1284" width="7.28515625" style="512" customWidth="1"/>
    <col min="1285" max="1285" width="14" style="512" customWidth="1"/>
    <col min="1286" max="1286" width="6.42578125" style="512" customWidth="1"/>
    <col min="1287" max="1287" width="4.5703125" style="512" customWidth="1"/>
    <col min="1288" max="1288" width="6.140625" style="512" customWidth="1"/>
    <col min="1289" max="1290" width="4.7109375" style="512" customWidth="1"/>
    <col min="1291" max="1291" width="5.140625" style="512" customWidth="1"/>
    <col min="1292" max="1292" width="8.5703125" style="512" customWidth="1"/>
    <col min="1293" max="1293" width="9.5703125" style="512" customWidth="1"/>
    <col min="1294" max="1294" width="8.7109375" style="512" customWidth="1"/>
    <col min="1295" max="1295" width="9.28515625" style="512" customWidth="1"/>
    <col min="1296" max="1296" width="8.7109375" style="512" customWidth="1"/>
    <col min="1297" max="1297" width="9.28515625" style="512" customWidth="1"/>
    <col min="1298" max="1298" width="8.7109375" style="512" customWidth="1"/>
    <col min="1299" max="1299" width="9.28515625" style="512" customWidth="1"/>
    <col min="1300" max="1536" width="9.140625" style="512"/>
    <col min="1537" max="1537" width="1.42578125" style="512" customWidth="1"/>
    <col min="1538" max="1538" width="3.42578125" style="512" customWidth="1"/>
    <col min="1539" max="1539" width="11.42578125" style="512" customWidth="1"/>
    <col min="1540" max="1540" width="7.28515625" style="512" customWidth="1"/>
    <col min="1541" max="1541" width="14" style="512" customWidth="1"/>
    <col min="1542" max="1542" width="6.42578125" style="512" customWidth="1"/>
    <col min="1543" max="1543" width="4.5703125" style="512" customWidth="1"/>
    <col min="1544" max="1544" width="6.140625" style="512" customWidth="1"/>
    <col min="1545" max="1546" width="4.7109375" style="512" customWidth="1"/>
    <col min="1547" max="1547" width="5.140625" style="512" customWidth="1"/>
    <col min="1548" max="1548" width="8.5703125" style="512" customWidth="1"/>
    <col min="1549" max="1549" width="9.5703125" style="512" customWidth="1"/>
    <col min="1550" max="1550" width="8.7109375" style="512" customWidth="1"/>
    <col min="1551" max="1551" width="9.28515625" style="512" customWidth="1"/>
    <col min="1552" max="1552" width="8.7109375" style="512" customWidth="1"/>
    <col min="1553" max="1553" width="9.28515625" style="512" customWidth="1"/>
    <col min="1554" max="1554" width="8.7109375" style="512" customWidth="1"/>
    <col min="1555" max="1555" width="9.28515625" style="512" customWidth="1"/>
    <col min="1556" max="1792" width="9.140625" style="512"/>
    <col min="1793" max="1793" width="1.42578125" style="512" customWidth="1"/>
    <col min="1794" max="1794" width="3.42578125" style="512" customWidth="1"/>
    <col min="1795" max="1795" width="11.42578125" style="512" customWidth="1"/>
    <col min="1796" max="1796" width="7.28515625" style="512" customWidth="1"/>
    <col min="1797" max="1797" width="14" style="512" customWidth="1"/>
    <col min="1798" max="1798" width="6.42578125" style="512" customWidth="1"/>
    <col min="1799" max="1799" width="4.5703125" style="512" customWidth="1"/>
    <col min="1800" max="1800" width="6.140625" style="512" customWidth="1"/>
    <col min="1801" max="1802" width="4.7109375" style="512" customWidth="1"/>
    <col min="1803" max="1803" width="5.140625" style="512" customWidth="1"/>
    <col min="1804" max="1804" width="8.5703125" style="512" customWidth="1"/>
    <col min="1805" max="1805" width="9.5703125" style="512" customWidth="1"/>
    <col min="1806" max="1806" width="8.7109375" style="512" customWidth="1"/>
    <col min="1807" max="1807" width="9.28515625" style="512" customWidth="1"/>
    <col min="1808" max="1808" width="8.7109375" style="512" customWidth="1"/>
    <col min="1809" max="1809" width="9.28515625" style="512" customWidth="1"/>
    <col min="1810" max="1810" width="8.7109375" style="512" customWidth="1"/>
    <col min="1811" max="1811" width="9.28515625" style="512" customWidth="1"/>
    <col min="1812" max="2048" width="9.140625" style="512"/>
    <col min="2049" max="2049" width="1.42578125" style="512" customWidth="1"/>
    <col min="2050" max="2050" width="3.42578125" style="512" customWidth="1"/>
    <col min="2051" max="2051" width="11.42578125" style="512" customWidth="1"/>
    <col min="2052" max="2052" width="7.28515625" style="512" customWidth="1"/>
    <col min="2053" max="2053" width="14" style="512" customWidth="1"/>
    <col min="2054" max="2054" width="6.42578125" style="512" customWidth="1"/>
    <col min="2055" max="2055" width="4.5703125" style="512" customWidth="1"/>
    <col min="2056" max="2056" width="6.140625" style="512" customWidth="1"/>
    <col min="2057" max="2058" width="4.7109375" style="512" customWidth="1"/>
    <col min="2059" max="2059" width="5.140625" style="512" customWidth="1"/>
    <col min="2060" max="2060" width="8.5703125" style="512" customWidth="1"/>
    <col min="2061" max="2061" width="9.5703125" style="512" customWidth="1"/>
    <col min="2062" max="2062" width="8.7109375" style="512" customWidth="1"/>
    <col min="2063" max="2063" width="9.28515625" style="512" customWidth="1"/>
    <col min="2064" max="2064" width="8.7109375" style="512" customWidth="1"/>
    <col min="2065" max="2065" width="9.28515625" style="512" customWidth="1"/>
    <col min="2066" max="2066" width="8.7109375" style="512" customWidth="1"/>
    <col min="2067" max="2067" width="9.28515625" style="512" customWidth="1"/>
    <col min="2068" max="2304" width="9.140625" style="512"/>
    <col min="2305" max="2305" width="1.42578125" style="512" customWidth="1"/>
    <col min="2306" max="2306" width="3.42578125" style="512" customWidth="1"/>
    <col min="2307" max="2307" width="11.42578125" style="512" customWidth="1"/>
    <col min="2308" max="2308" width="7.28515625" style="512" customWidth="1"/>
    <col min="2309" max="2309" width="14" style="512" customWidth="1"/>
    <col min="2310" max="2310" width="6.42578125" style="512" customWidth="1"/>
    <col min="2311" max="2311" width="4.5703125" style="512" customWidth="1"/>
    <col min="2312" max="2312" width="6.140625" style="512" customWidth="1"/>
    <col min="2313" max="2314" width="4.7109375" style="512" customWidth="1"/>
    <col min="2315" max="2315" width="5.140625" style="512" customWidth="1"/>
    <col min="2316" max="2316" width="8.5703125" style="512" customWidth="1"/>
    <col min="2317" max="2317" width="9.5703125" style="512" customWidth="1"/>
    <col min="2318" max="2318" width="8.7109375" style="512" customWidth="1"/>
    <col min="2319" max="2319" width="9.28515625" style="512" customWidth="1"/>
    <col min="2320" max="2320" width="8.7109375" style="512" customWidth="1"/>
    <col min="2321" max="2321" width="9.28515625" style="512" customWidth="1"/>
    <col min="2322" max="2322" width="8.7109375" style="512" customWidth="1"/>
    <col min="2323" max="2323" width="9.28515625" style="512" customWidth="1"/>
    <col min="2324" max="2560" width="9.140625" style="512"/>
    <col min="2561" max="2561" width="1.42578125" style="512" customWidth="1"/>
    <col min="2562" max="2562" width="3.42578125" style="512" customWidth="1"/>
    <col min="2563" max="2563" width="11.42578125" style="512" customWidth="1"/>
    <col min="2564" max="2564" width="7.28515625" style="512" customWidth="1"/>
    <col min="2565" max="2565" width="14" style="512" customWidth="1"/>
    <col min="2566" max="2566" width="6.42578125" style="512" customWidth="1"/>
    <col min="2567" max="2567" width="4.5703125" style="512" customWidth="1"/>
    <col min="2568" max="2568" width="6.140625" style="512" customWidth="1"/>
    <col min="2569" max="2570" width="4.7109375" style="512" customWidth="1"/>
    <col min="2571" max="2571" width="5.140625" style="512" customWidth="1"/>
    <col min="2572" max="2572" width="8.5703125" style="512" customWidth="1"/>
    <col min="2573" max="2573" width="9.5703125" style="512" customWidth="1"/>
    <col min="2574" max="2574" width="8.7109375" style="512" customWidth="1"/>
    <col min="2575" max="2575" width="9.28515625" style="512" customWidth="1"/>
    <col min="2576" max="2576" width="8.7109375" style="512" customWidth="1"/>
    <col min="2577" max="2577" width="9.28515625" style="512" customWidth="1"/>
    <col min="2578" max="2578" width="8.7109375" style="512" customWidth="1"/>
    <col min="2579" max="2579" width="9.28515625" style="512" customWidth="1"/>
    <col min="2580" max="2816" width="9.140625" style="512"/>
    <col min="2817" max="2817" width="1.42578125" style="512" customWidth="1"/>
    <col min="2818" max="2818" width="3.42578125" style="512" customWidth="1"/>
    <col min="2819" max="2819" width="11.42578125" style="512" customWidth="1"/>
    <col min="2820" max="2820" width="7.28515625" style="512" customWidth="1"/>
    <col min="2821" max="2821" width="14" style="512" customWidth="1"/>
    <col min="2822" max="2822" width="6.42578125" style="512" customWidth="1"/>
    <col min="2823" max="2823" width="4.5703125" style="512" customWidth="1"/>
    <col min="2824" max="2824" width="6.140625" style="512" customWidth="1"/>
    <col min="2825" max="2826" width="4.7109375" style="512" customWidth="1"/>
    <col min="2827" max="2827" width="5.140625" style="512" customWidth="1"/>
    <col min="2828" max="2828" width="8.5703125" style="512" customWidth="1"/>
    <col min="2829" max="2829" width="9.5703125" style="512" customWidth="1"/>
    <col min="2830" max="2830" width="8.7109375" style="512" customWidth="1"/>
    <col min="2831" max="2831" width="9.28515625" style="512" customWidth="1"/>
    <col min="2832" max="2832" width="8.7109375" style="512" customWidth="1"/>
    <col min="2833" max="2833" width="9.28515625" style="512" customWidth="1"/>
    <col min="2834" max="2834" width="8.7109375" style="512" customWidth="1"/>
    <col min="2835" max="2835" width="9.28515625" style="512" customWidth="1"/>
    <col min="2836" max="3072" width="9.140625" style="512"/>
    <col min="3073" max="3073" width="1.42578125" style="512" customWidth="1"/>
    <col min="3074" max="3074" width="3.42578125" style="512" customWidth="1"/>
    <col min="3075" max="3075" width="11.42578125" style="512" customWidth="1"/>
    <col min="3076" max="3076" width="7.28515625" style="512" customWidth="1"/>
    <col min="3077" max="3077" width="14" style="512" customWidth="1"/>
    <col min="3078" max="3078" width="6.42578125" style="512" customWidth="1"/>
    <col min="3079" max="3079" width="4.5703125" style="512" customWidth="1"/>
    <col min="3080" max="3080" width="6.140625" style="512" customWidth="1"/>
    <col min="3081" max="3082" width="4.7109375" style="512" customWidth="1"/>
    <col min="3083" max="3083" width="5.140625" style="512" customWidth="1"/>
    <col min="3084" max="3084" width="8.5703125" style="512" customWidth="1"/>
    <col min="3085" max="3085" width="9.5703125" style="512" customWidth="1"/>
    <col min="3086" max="3086" width="8.7109375" style="512" customWidth="1"/>
    <col min="3087" max="3087" width="9.28515625" style="512" customWidth="1"/>
    <col min="3088" max="3088" width="8.7109375" style="512" customWidth="1"/>
    <col min="3089" max="3089" width="9.28515625" style="512" customWidth="1"/>
    <col min="3090" max="3090" width="8.7109375" style="512" customWidth="1"/>
    <col min="3091" max="3091" width="9.28515625" style="512" customWidth="1"/>
    <col min="3092" max="3328" width="9.140625" style="512"/>
    <col min="3329" max="3329" width="1.42578125" style="512" customWidth="1"/>
    <col min="3330" max="3330" width="3.42578125" style="512" customWidth="1"/>
    <col min="3331" max="3331" width="11.42578125" style="512" customWidth="1"/>
    <col min="3332" max="3332" width="7.28515625" style="512" customWidth="1"/>
    <col min="3333" max="3333" width="14" style="512" customWidth="1"/>
    <col min="3334" max="3334" width="6.42578125" style="512" customWidth="1"/>
    <col min="3335" max="3335" width="4.5703125" style="512" customWidth="1"/>
    <col min="3336" max="3336" width="6.140625" style="512" customWidth="1"/>
    <col min="3337" max="3338" width="4.7109375" style="512" customWidth="1"/>
    <col min="3339" max="3339" width="5.140625" style="512" customWidth="1"/>
    <col min="3340" max="3340" width="8.5703125" style="512" customWidth="1"/>
    <col min="3341" max="3341" width="9.5703125" style="512" customWidth="1"/>
    <col min="3342" max="3342" width="8.7109375" style="512" customWidth="1"/>
    <col min="3343" max="3343" width="9.28515625" style="512" customWidth="1"/>
    <col min="3344" max="3344" width="8.7109375" style="512" customWidth="1"/>
    <col min="3345" max="3345" width="9.28515625" style="512" customWidth="1"/>
    <col min="3346" max="3346" width="8.7109375" style="512" customWidth="1"/>
    <col min="3347" max="3347" width="9.28515625" style="512" customWidth="1"/>
    <col min="3348" max="3584" width="9.140625" style="512"/>
    <col min="3585" max="3585" width="1.42578125" style="512" customWidth="1"/>
    <col min="3586" max="3586" width="3.42578125" style="512" customWidth="1"/>
    <col min="3587" max="3587" width="11.42578125" style="512" customWidth="1"/>
    <col min="3588" max="3588" width="7.28515625" style="512" customWidth="1"/>
    <col min="3589" max="3589" width="14" style="512" customWidth="1"/>
    <col min="3590" max="3590" width="6.42578125" style="512" customWidth="1"/>
    <col min="3591" max="3591" width="4.5703125" style="512" customWidth="1"/>
    <col min="3592" max="3592" width="6.140625" style="512" customWidth="1"/>
    <col min="3593" max="3594" width="4.7109375" style="512" customWidth="1"/>
    <col min="3595" max="3595" width="5.140625" style="512" customWidth="1"/>
    <col min="3596" max="3596" width="8.5703125" style="512" customWidth="1"/>
    <col min="3597" max="3597" width="9.5703125" style="512" customWidth="1"/>
    <col min="3598" max="3598" width="8.7109375" style="512" customWidth="1"/>
    <col min="3599" max="3599" width="9.28515625" style="512" customWidth="1"/>
    <col min="3600" max="3600" width="8.7109375" style="512" customWidth="1"/>
    <col min="3601" max="3601" width="9.28515625" style="512" customWidth="1"/>
    <col min="3602" max="3602" width="8.7109375" style="512" customWidth="1"/>
    <col min="3603" max="3603" width="9.28515625" style="512" customWidth="1"/>
    <col min="3604" max="3840" width="9.140625" style="512"/>
    <col min="3841" max="3841" width="1.42578125" style="512" customWidth="1"/>
    <col min="3842" max="3842" width="3.42578125" style="512" customWidth="1"/>
    <col min="3843" max="3843" width="11.42578125" style="512" customWidth="1"/>
    <col min="3844" max="3844" width="7.28515625" style="512" customWidth="1"/>
    <col min="3845" max="3845" width="14" style="512" customWidth="1"/>
    <col min="3846" max="3846" width="6.42578125" style="512" customWidth="1"/>
    <col min="3847" max="3847" width="4.5703125" style="512" customWidth="1"/>
    <col min="3848" max="3848" width="6.140625" style="512" customWidth="1"/>
    <col min="3849" max="3850" width="4.7109375" style="512" customWidth="1"/>
    <col min="3851" max="3851" width="5.140625" style="512" customWidth="1"/>
    <col min="3852" max="3852" width="8.5703125" style="512" customWidth="1"/>
    <col min="3853" max="3853" width="9.5703125" style="512" customWidth="1"/>
    <col min="3854" max="3854" width="8.7109375" style="512" customWidth="1"/>
    <col min="3855" max="3855" width="9.28515625" style="512" customWidth="1"/>
    <col min="3856" max="3856" width="8.7109375" style="512" customWidth="1"/>
    <col min="3857" max="3857" width="9.28515625" style="512" customWidth="1"/>
    <col min="3858" max="3858" width="8.7109375" style="512" customWidth="1"/>
    <col min="3859" max="3859" width="9.28515625" style="512" customWidth="1"/>
    <col min="3860" max="4096" width="9.140625" style="512"/>
    <col min="4097" max="4097" width="1.42578125" style="512" customWidth="1"/>
    <col min="4098" max="4098" width="3.42578125" style="512" customWidth="1"/>
    <col min="4099" max="4099" width="11.42578125" style="512" customWidth="1"/>
    <col min="4100" max="4100" width="7.28515625" style="512" customWidth="1"/>
    <col min="4101" max="4101" width="14" style="512" customWidth="1"/>
    <col min="4102" max="4102" width="6.42578125" style="512" customWidth="1"/>
    <col min="4103" max="4103" width="4.5703125" style="512" customWidth="1"/>
    <col min="4104" max="4104" width="6.140625" style="512" customWidth="1"/>
    <col min="4105" max="4106" width="4.7109375" style="512" customWidth="1"/>
    <col min="4107" max="4107" width="5.140625" style="512" customWidth="1"/>
    <col min="4108" max="4108" width="8.5703125" style="512" customWidth="1"/>
    <col min="4109" max="4109" width="9.5703125" style="512" customWidth="1"/>
    <col min="4110" max="4110" width="8.7109375" style="512" customWidth="1"/>
    <col min="4111" max="4111" width="9.28515625" style="512" customWidth="1"/>
    <col min="4112" max="4112" width="8.7109375" style="512" customWidth="1"/>
    <col min="4113" max="4113" width="9.28515625" style="512" customWidth="1"/>
    <col min="4114" max="4114" width="8.7109375" style="512" customWidth="1"/>
    <col min="4115" max="4115" width="9.28515625" style="512" customWidth="1"/>
    <col min="4116" max="4352" width="9.140625" style="512"/>
    <col min="4353" max="4353" width="1.42578125" style="512" customWidth="1"/>
    <col min="4354" max="4354" width="3.42578125" style="512" customWidth="1"/>
    <col min="4355" max="4355" width="11.42578125" style="512" customWidth="1"/>
    <col min="4356" max="4356" width="7.28515625" style="512" customWidth="1"/>
    <col min="4357" max="4357" width="14" style="512" customWidth="1"/>
    <col min="4358" max="4358" width="6.42578125" style="512" customWidth="1"/>
    <col min="4359" max="4359" width="4.5703125" style="512" customWidth="1"/>
    <col min="4360" max="4360" width="6.140625" style="512" customWidth="1"/>
    <col min="4361" max="4362" width="4.7109375" style="512" customWidth="1"/>
    <col min="4363" max="4363" width="5.140625" style="512" customWidth="1"/>
    <col min="4364" max="4364" width="8.5703125" style="512" customWidth="1"/>
    <col min="4365" max="4365" width="9.5703125" style="512" customWidth="1"/>
    <col min="4366" max="4366" width="8.7109375" style="512" customWidth="1"/>
    <col min="4367" max="4367" width="9.28515625" style="512" customWidth="1"/>
    <col min="4368" max="4368" width="8.7109375" style="512" customWidth="1"/>
    <col min="4369" max="4369" width="9.28515625" style="512" customWidth="1"/>
    <col min="4370" max="4370" width="8.7109375" style="512" customWidth="1"/>
    <col min="4371" max="4371" width="9.28515625" style="512" customWidth="1"/>
    <col min="4372" max="4608" width="9.140625" style="512"/>
    <col min="4609" max="4609" width="1.42578125" style="512" customWidth="1"/>
    <col min="4610" max="4610" width="3.42578125" style="512" customWidth="1"/>
    <col min="4611" max="4611" width="11.42578125" style="512" customWidth="1"/>
    <col min="4612" max="4612" width="7.28515625" style="512" customWidth="1"/>
    <col min="4613" max="4613" width="14" style="512" customWidth="1"/>
    <col min="4614" max="4614" width="6.42578125" style="512" customWidth="1"/>
    <col min="4615" max="4615" width="4.5703125" style="512" customWidth="1"/>
    <col min="4616" max="4616" width="6.140625" style="512" customWidth="1"/>
    <col min="4617" max="4618" width="4.7109375" style="512" customWidth="1"/>
    <col min="4619" max="4619" width="5.140625" style="512" customWidth="1"/>
    <col min="4620" max="4620" width="8.5703125" style="512" customWidth="1"/>
    <col min="4621" max="4621" width="9.5703125" style="512" customWidth="1"/>
    <col min="4622" max="4622" width="8.7109375" style="512" customWidth="1"/>
    <col min="4623" max="4623" width="9.28515625" style="512" customWidth="1"/>
    <col min="4624" max="4624" width="8.7109375" style="512" customWidth="1"/>
    <col min="4625" max="4625" width="9.28515625" style="512" customWidth="1"/>
    <col min="4626" max="4626" width="8.7109375" style="512" customWidth="1"/>
    <col min="4627" max="4627" width="9.28515625" style="512" customWidth="1"/>
    <col min="4628" max="4864" width="9.140625" style="512"/>
    <col min="4865" max="4865" width="1.42578125" style="512" customWidth="1"/>
    <col min="4866" max="4866" width="3.42578125" style="512" customWidth="1"/>
    <col min="4867" max="4867" width="11.42578125" style="512" customWidth="1"/>
    <col min="4868" max="4868" width="7.28515625" style="512" customWidth="1"/>
    <col min="4869" max="4869" width="14" style="512" customWidth="1"/>
    <col min="4870" max="4870" width="6.42578125" style="512" customWidth="1"/>
    <col min="4871" max="4871" width="4.5703125" style="512" customWidth="1"/>
    <col min="4872" max="4872" width="6.140625" style="512" customWidth="1"/>
    <col min="4873" max="4874" width="4.7109375" style="512" customWidth="1"/>
    <col min="4875" max="4875" width="5.140625" style="512" customWidth="1"/>
    <col min="4876" max="4876" width="8.5703125" style="512" customWidth="1"/>
    <col min="4877" max="4877" width="9.5703125" style="512" customWidth="1"/>
    <col min="4878" max="4878" width="8.7109375" style="512" customWidth="1"/>
    <col min="4879" max="4879" width="9.28515625" style="512" customWidth="1"/>
    <col min="4880" max="4880" width="8.7109375" style="512" customWidth="1"/>
    <col min="4881" max="4881" width="9.28515625" style="512" customWidth="1"/>
    <col min="4882" max="4882" width="8.7109375" style="512" customWidth="1"/>
    <col min="4883" max="4883" width="9.28515625" style="512" customWidth="1"/>
    <col min="4884" max="5120" width="9.140625" style="512"/>
    <col min="5121" max="5121" width="1.42578125" style="512" customWidth="1"/>
    <col min="5122" max="5122" width="3.42578125" style="512" customWidth="1"/>
    <col min="5123" max="5123" width="11.42578125" style="512" customWidth="1"/>
    <col min="5124" max="5124" width="7.28515625" style="512" customWidth="1"/>
    <col min="5125" max="5125" width="14" style="512" customWidth="1"/>
    <col min="5126" max="5126" width="6.42578125" style="512" customWidth="1"/>
    <col min="5127" max="5127" width="4.5703125" style="512" customWidth="1"/>
    <col min="5128" max="5128" width="6.140625" style="512" customWidth="1"/>
    <col min="5129" max="5130" width="4.7109375" style="512" customWidth="1"/>
    <col min="5131" max="5131" width="5.140625" style="512" customWidth="1"/>
    <col min="5132" max="5132" width="8.5703125" style="512" customWidth="1"/>
    <col min="5133" max="5133" width="9.5703125" style="512" customWidth="1"/>
    <col min="5134" max="5134" width="8.7109375" style="512" customWidth="1"/>
    <col min="5135" max="5135" width="9.28515625" style="512" customWidth="1"/>
    <col min="5136" max="5136" width="8.7109375" style="512" customWidth="1"/>
    <col min="5137" max="5137" width="9.28515625" style="512" customWidth="1"/>
    <col min="5138" max="5138" width="8.7109375" style="512" customWidth="1"/>
    <col min="5139" max="5139" width="9.28515625" style="512" customWidth="1"/>
    <col min="5140" max="5376" width="9.140625" style="512"/>
    <col min="5377" max="5377" width="1.42578125" style="512" customWidth="1"/>
    <col min="5378" max="5378" width="3.42578125" style="512" customWidth="1"/>
    <col min="5379" max="5379" width="11.42578125" style="512" customWidth="1"/>
    <col min="5380" max="5380" width="7.28515625" style="512" customWidth="1"/>
    <col min="5381" max="5381" width="14" style="512" customWidth="1"/>
    <col min="5382" max="5382" width="6.42578125" style="512" customWidth="1"/>
    <col min="5383" max="5383" width="4.5703125" style="512" customWidth="1"/>
    <col min="5384" max="5384" width="6.140625" style="512" customWidth="1"/>
    <col min="5385" max="5386" width="4.7109375" style="512" customWidth="1"/>
    <col min="5387" max="5387" width="5.140625" style="512" customWidth="1"/>
    <col min="5388" max="5388" width="8.5703125" style="512" customWidth="1"/>
    <col min="5389" max="5389" width="9.5703125" style="512" customWidth="1"/>
    <col min="5390" max="5390" width="8.7109375" style="512" customWidth="1"/>
    <col min="5391" max="5391" width="9.28515625" style="512" customWidth="1"/>
    <col min="5392" max="5392" width="8.7109375" style="512" customWidth="1"/>
    <col min="5393" max="5393" width="9.28515625" style="512" customWidth="1"/>
    <col min="5394" max="5394" width="8.7109375" style="512" customWidth="1"/>
    <col min="5395" max="5395" width="9.28515625" style="512" customWidth="1"/>
    <col min="5396" max="5632" width="9.140625" style="512"/>
    <col min="5633" max="5633" width="1.42578125" style="512" customWidth="1"/>
    <col min="5634" max="5634" width="3.42578125" style="512" customWidth="1"/>
    <col min="5635" max="5635" width="11.42578125" style="512" customWidth="1"/>
    <col min="5636" max="5636" width="7.28515625" style="512" customWidth="1"/>
    <col min="5637" max="5637" width="14" style="512" customWidth="1"/>
    <col min="5638" max="5638" width="6.42578125" style="512" customWidth="1"/>
    <col min="5639" max="5639" width="4.5703125" style="512" customWidth="1"/>
    <col min="5640" max="5640" width="6.140625" style="512" customWidth="1"/>
    <col min="5641" max="5642" width="4.7109375" style="512" customWidth="1"/>
    <col min="5643" max="5643" width="5.140625" style="512" customWidth="1"/>
    <col min="5644" max="5644" width="8.5703125" style="512" customWidth="1"/>
    <col min="5645" max="5645" width="9.5703125" style="512" customWidth="1"/>
    <col min="5646" max="5646" width="8.7109375" style="512" customWidth="1"/>
    <col min="5647" max="5647" width="9.28515625" style="512" customWidth="1"/>
    <col min="5648" max="5648" width="8.7109375" style="512" customWidth="1"/>
    <col min="5649" max="5649" width="9.28515625" style="512" customWidth="1"/>
    <col min="5650" max="5650" width="8.7109375" style="512" customWidth="1"/>
    <col min="5651" max="5651" width="9.28515625" style="512" customWidth="1"/>
    <col min="5652" max="5888" width="9.140625" style="512"/>
    <col min="5889" max="5889" width="1.42578125" style="512" customWidth="1"/>
    <col min="5890" max="5890" width="3.42578125" style="512" customWidth="1"/>
    <col min="5891" max="5891" width="11.42578125" style="512" customWidth="1"/>
    <col min="5892" max="5892" width="7.28515625" style="512" customWidth="1"/>
    <col min="5893" max="5893" width="14" style="512" customWidth="1"/>
    <col min="5894" max="5894" width="6.42578125" style="512" customWidth="1"/>
    <col min="5895" max="5895" width="4.5703125" style="512" customWidth="1"/>
    <col min="5896" max="5896" width="6.140625" style="512" customWidth="1"/>
    <col min="5897" max="5898" width="4.7109375" style="512" customWidth="1"/>
    <col min="5899" max="5899" width="5.140625" style="512" customWidth="1"/>
    <col min="5900" max="5900" width="8.5703125" style="512" customWidth="1"/>
    <col min="5901" max="5901" width="9.5703125" style="512" customWidth="1"/>
    <col min="5902" max="5902" width="8.7109375" style="512" customWidth="1"/>
    <col min="5903" max="5903" width="9.28515625" style="512" customWidth="1"/>
    <col min="5904" max="5904" width="8.7109375" style="512" customWidth="1"/>
    <col min="5905" max="5905" width="9.28515625" style="512" customWidth="1"/>
    <col min="5906" max="5906" width="8.7109375" style="512" customWidth="1"/>
    <col min="5907" max="5907" width="9.28515625" style="512" customWidth="1"/>
    <col min="5908" max="6144" width="9.140625" style="512"/>
    <col min="6145" max="6145" width="1.42578125" style="512" customWidth="1"/>
    <col min="6146" max="6146" width="3.42578125" style="512" customWidth="1"/>
    <col min="6147" max="6147" width="11.42578125" style="512" customWidth="1"/>
    <col min="6148" max="6148" width="7.28515625" style="512" customWidth="1"/>
    <col min="6149" max="6149" width="14" style="512" customWidth="1"/>
    <col min="6150" max="6150" width="6.42578125" style="512" customWidth="1"/>
    <col min="6151" max="6151" width="4.5703125" style="512" customWidth="1"/>
    <col min="6152" max="6152" width="6.140625" style="512" customWidth="1"/>
    <col min="6153" max="6154" width="4.7109375" style="512" customWidth="1"/>
    <col min="6155" max="6155" width="5.140625" style="512" customWidth="1"/>
    <col min="6156" max="6156" width="8.5703125" style="512" customWidth="1"/>
    <col min="6157" max="6157" width="9.5703125" style="512" customWidth="1"/>
    <col min="6158" max="6158" width="8.7109375" style="512" customWidth="1"/>
    <col min="6159" max="6159" width="9.28515625" style="512" customWidth="1"/>
    <col min="6160" max="6160" width="8.7109375" style="512" customWidth="1"/>
    <col min="6161" max="6161" width="9.28515625" style="512" customWidth="1"/>
    <col min="6162" max="6162" width="8.7109375" style="512" customWidth="1"/>
    <col min="6163" max="6163" width="9.28515625" style="512" customWidth="1"/>
    <col min="6164" max="6400" width="9.140625" style="512"/>
    <col min="6401" max="6401" width="1.42578125" style="512" customWidth="1"/>
    <col min="6402" max="6402" width="3.42578125" style="512" customWidth="1"/>
    <col min="6403" max="6403" width="11.42578125" style="512" customWidth="1"/>
    <col min="6404" max="6404" width="7.28515625" style="512" customWidth="1"/>
    <col min="6405" max="6405" width="14" style="512" customWidth="1"/>
    <col min="6406" max="6406" width="6.42578125" style="512" customWidth="1"/>
    <col min="6407" max="6407" width="4.5703125" style="512" customWidth="1"/>
    <col min="6408" max="6408" width="6.140625" style="512" customWidth="1"/>
    <col min="6409" max="6410" width="4.7109375" style="512" customWidth="1"/>
    <col min="6411" max="6411" width="5.140625" style="512" customWidth="1"/>
    <col min="6412" max="6412" width="8.5703125" style="512" customWidth="1"/>
    <col min="6413" max="6413" width="9.5703125" style="512" customWidth="1"/>
    <col min="6414" max="6414" width="8.7109375" style="512" customWidth="1"/>
    <col min="6415" max="6415" width="9.28515625" style="512" customWidth="1"/>
    <col min="6416" max="6416" width="8.7109375" style="512" customWidth="1"/>
    <col min="6417" max="6417" width="9.28515625" style="512" customWidth="1"/>
    <col min="6418" max="6418" width="8.7109375" style="512" customWidth="1"/>
    <col min="6419" max="6419" width="9.28515625" style="512" customWidth="1"/>
    <col min="6420" max="6656" width="9.140625" style="512"/>
    <col min="6657" max="6657" width="1.42578125" style="512" customWidth="1"/>
    <col min="6658" max="6658" width="3.42578125" style="512" customWidth="1"/>
    <col min="6659" max="6659" width="11.42578125" style="512" customWidth="1"/>
    <col min="6660" max="6660" width="7.28515625" style="512" customWidth="1"/>
    <col min="6661" max="6661" width="14" style="512" customWidth="1"/>
    <col min="6662" max="6662" width="6.42578125" style="512" customWidth="1"/>
    <col min="6663" max="6663" width="4.5703125" style="512" customWidth="1"/>
    <col min="6664" max="6664" width="6.140625" style="512" customWidth="1"/>
    <col min="6665" max="6666" width="4.7109375" style="512" customWidth="1"/>
    <col min="6667" max="6667" width="5.140625" style="512" customWidth="1"/>
    <col min="6668" max="6668" width="8.5703125" style="512" customWidth="1"/>
    <col min="6669" max="6669" width="9.5703125" style="512" customWidth="1"/>
    <col min="6670" max="6670" width="8.7109375" style="512" customWidth="1"/>
    <col min="6671" max="6671" width="9.28515625" style="512" customWidth="1"/>
    <col min="6672" max="6672" width="8.7109375" style="512" customWidth="1"/>
    <col min="6673" max="6673" width="9.28515625" style="512" customWidth="1"/>
    <col min="6674" max="6674" width="8.7109375" style="512" customWidth="1"/>
    <col min="6675" max="6675" width="9.28515625" style="512" customWidth="1"/>
    <col min="6676" max="6912" width="9.140625" style="512"/>
    <col min="6913" max="6913" width="1.42578125" style="512" customWidth="1"/>
    <col min="6914" max="6914" width="3.42578125" style="512" customWidth="1"/>
    <col min="6915" max="6915" width="11.42578125" style="512" customWidth="1"/>
    <col min="6916" max="6916" width="7.28515625" style="512" customWidth="1"/>
    <col min="6917" max="6917" width="14" style="512" customWidth="1"/>
    <col min="6918" max="6918" width="6.42578125" style="512" customWidth="1"/>
    <col min="6919" max="6919" width="4.5703125" style="512" customWidth="1"/>
    <col min="6920" max="6920" width="6.140625" style="512" customWidth="1"/>
    <col min="6921" max="6922" width="4.7109375" style="512" customWidth="1"/>
    <col min="6923" max="6923" width="5.140625" style="512" customWidth="1"/>
    <col min="6924" max="6924" width="8.5703125" style="512" customWidth="1"/>
    <col min="6925" max="6925" width="9.5703125" style="512" customWidth="1"/>
    <col min="6926" max="6926" width="8.7109375" style="512" customWidth="1"/>
    <col min="6927" max="6927" width="9.28515625" style="512" customWidth="1"/>
    <col min="6928" max="6928" width="8.7109375" style="512" customWidth="1"/>
    <col min="6929" max="6929" width="9.28515625" style="512" customWidth="1"/>
    <col min="6930" max="6930" width="8.7109375" style="512" customWidth="1"/>
    <col min="6931" max="6931" width="9.28515625" style="512" customWidth="1"/>
    <col min="6932" max="7168" width="9.140625" style="512"/>
    <col min="7169" max="7169" width="1.42578125" style="512" customWidth="1"/>
    <col min="7170" max="7170" width="3.42578125" style="512" customWidth="1"/>
    <col min="7171" max="7171" width="11.42578125" style="512" customWidth="1"/>
    <col min="7172" max="7172" width="7.28515625" style="512" customWidth="1"/>
    <col min="7173" max="7173" width="14" style="512" customWidth="1"/>
    <col min="7174" max="7174" width="6.42578125" style="512" customWidth="1"/>
    <col min="7175" max="7175" width="4.5703125" style="512" customWidth="1"/>
    <col min="7176" max="7176" width="6.140625" style="512" customWidth="1"/>
    <col min="7177" max="7178" width="4.7109375" style="512" customWidth="1"/>
    <col min="7179" max="7179" width="5.140625" style="512" customWidth="1"/>
    <col min="7180" max="7180" width="8.5703125" style="512" customWidth="1"/>
    <col min="7181" max="7181" width="9.5703125" style="512" customWidth="1"/>
    <col min="7182" max="7182" width="8.7109375" style="512" customWidth="1"/>
    <col min="7183" max="7183" width="9.28515625" style="512" customWidth="1"/>
    <col min="7184" max="7184" width="8.7109375" style="512" customWidth="1"/>
    <col min="7185" max="7185" width="9.28515625" style="512" customWidth="1"/>
    <col min="7186" max="7186" width="8.7109375" style="512" customWidth="1"/>
    <col min="7187" max="7187" width="9.28515625" style="512" customWidth="1"/>
    <col min="7188" max="7424" width="9.140625" style="512"/>
    <col min="7425" max="7425" width="1.42578125" style="512" customWidth="1"/>
    <col min="7426" max="7426" width="3.42578125" style="512" customWidth="1"/>
    <col min="7427" max="7427" width="11.42578125" style="512" customWidth="1"/>
    <col min="7428" max="7428" width="7.28515625" style="512" customWidth="1"/>
    <col min="7429" max="7429" width="14" style="512" customWidth="1"/>
    <col min="7430" max="7430" width="6.42578125" style="512" customWidth="1"/>
    <col min="7431" max="7431" width="4.5703125" style="512" customWidth="1"/>
    <col min="7432" max="7432" width="6.140625" style="512" customWidth="1"/>
    <col min="7433" max="7434" width="4.7109375" style="512" customWidth="1"/>
    <col min="7435" max="7435" width="5.140625" style="512" customWidth="1"/>
    <col min="7436" max="7436" width="8.5703125" style="512" customWidth="1"/>
    <col min="7437" max="7437" width="9.5703125" style="512" customWidth="1"/>
    <col min="7438" max="7438" width="8.7109375" style="512" customWidth="1"/>
    <col min="7439" max="7439" width="9.28515625" style="512" customWidth="1"/>
    <col min="7440" max="7440" width="8.7109375" style="512" customWidth="1"/>
    <col min="7441" max="7441" width="9.28515625" style="512" customWidth="1"/>
    <col min="7442" max="7442" width="8.7109375" style="512" customWidth="1"/>
    <col min="7443" max="7443" width="9.28515625" style="512" customWidth="1"/>
    <col min="7444" max="7680" width="9.140625" style="512"/>
    <col min="7681" max="7681" width="1.42578125" style="512" customWidth="1"/>
    <col min="7682" max="7682" width="3.42578125" style="512" customWidth="1"/>
    <col min="7683" max="7683" width="11.42578125" style="512" customWidth="1"/>
    <col min="7684" max="7684" width="7.28515625" style="512" customWidth="1"/>
    <col min="7685" max="7685" width="14" style="512" customWidth="1"/>
    <col min="7686" max="7686" width="6.42578125" style="512" customWidth="1"/>
    <col min="7687" max="7687" width="4.5703125" style="512" customWidth="1"/>
    <col min="7688" max="7688" width="6.140625" style="512" customWidth="1"/>
    <col min="7689" max="7690" width="4.7109375" style="512" customWidth="1"/>
    <col min="7691" max="7691" width="5.140625" style="512" customWidth="1"/>
    <col min="7692" max="7692" width="8.5703125" style="512" customWidth="1"/>
    <col min="7693" max="7693" width="9.5703125" style="512" customWidth="1"/>
    <col min="7694" max="7694" width="8.7109375" style="512" customWidth="1"/>
    <col min="7695" max="7695" width="9.28515625" style="512" customWidth="1"/>
    <col min="7696" max="7696" width="8.7109375" style="512" customWidth="1"/>
    <col min="7697" max="7697" width="9.28515625" style="512" customWidth="1"/>
    <col min="7698" max="7698" width="8.7109375" style="512" customWidth="1"/>
    <col min="7699" max="7699" width="9.28515625" style="512" customWidth="1"/>
    <col min="7700" max="7936" width="9.140625" style="512"/>
    <col min="7937" max="7937" width="1.42578125" style="512" customWidth="1"/>
    <col min="7938" max="7938" width="3.42578125" style="512" customWidth="1"/>
    <col min="7939" max="7939" width="11.42578125" style="512" customWidth="1"/>
    <col min="7940" max="7940" width="7.28515625" style="512" customWidth="1"/>
    <col min="7941" max="7941" width="14" style="512" customWidth="1"/>
    <col min="7942" max="7942" width="6.42578125" style="512" customWidth="1"/>
    <col min="7943" max="7943" width="4.5703125" style="512" customWidth="1"/>
    <col min="7944" max="7944" width="6.140625" style="512" customWidth="1"/>
    <col min="7945" max="7946" width="4.7109375" style="512" customWidth="1"/>
    <col min="7947" max="7947" width="5.140625" style="512" customWidth="1"/>
    <col min="7948" max="7948" width="8.5703125" style="512" customWidth="1"/>
    <col min="7949" max="7949" width="9.5703125" style="512" customWidth="1"/>
    <col min="7950" max="7950" width="8.7109375" style="512" customWidth="1"/>
    <col min="7951" max="7951" width="9.28515625" style="512" customWidth="1"/>
    <col min="7952" max="7952" width="8.7109375" style="512" customWidth="1"/>
    <col min="7953" max="7953" width="9.28515625" style="512" customWidth="1"/>
    <col min="7954" max="7954" width="8.7109375" style="512" customWidth="1"/>
    <col min="7955" max="7955" width="9.28515625" style="512" customWidth="1"/>
    <col min="7956" max="8192" width="9.140625" style="512"/>
    <col min="8193" max="8193" width="1.42578125" style="512" customWidth="1"/>
    <col min="8194" max="8194" width="3.42578125" style="512" customWidth="1"/>
    <col min="8195" max="8195" width="11.42578125" style="512" customWidth="1"/>
    <col min="8196" max="8196" width="7.28515625" style="512" customWidth="1"/>
    <col min="8197" max="8197" width="14" style="512" customWidth="1"/>
    <col min="8198" max="8198" width="6.42578125" style="512" customWidth="1"/>
    <col min="8199" max="8199" width="4.5703125" style="512" customWidth="1"/>
    <col min="8200" max="8200" width="6.140625" style="512" customWidth="1"/>
    <col min="8201" max="8202" width="4.7109375" style="512" customWidth="1"/>
    <col min="8203" max="8203" width="5.140625" style="512" customWidth="1"/>
    <col min="8204" max="8204" width="8.5703125" style="512" customWidth="1"/>
    <col min="8205" max="8205" width="9.5703125" style="512" customWidth="1"/>
    <col min="8206" max="8206" width="8.7109375" style="512" customWidth="1"/>
    <col min="8207" max="8207" width="9.28515625" style="512" customWidth="1"/>
    <col min="8208" max="8208" width="8.7109375" style="512" customWidth="1"/>
    <col min="8209" max="8209" width="9.28515625" style="512" customWidth="1"/>
    <col min="8210" max="8210" width="8.7109375" style="512" customWidth="1"/>
    <col min="8211" max="8211" width="9.28515625" style="512" customWidth="1"/>
    <col min="8212" max="8448" width="9.140625" style="512"/>
    <col min="8449" max="8449" width="1.42578125" style="512" customWidth="1"/>
    <col min="8450" max="8450" width="3.42578125" style="512" customWidth="1"/>
    <col min="8451" max="8451" width="11.42578125" style="512" customWidth="1"/>
    <col min="8452" max="8452" width="7.28515625" style="512" customWidth="1"/>
    <col min="8453" max="8453" width="14" style="512" customWidth="1"/>
    <col min="8454" max="8454" width="6.42578125" style="512" customWidth="1"/>
    <col min="8455" max="8455" width="4.5703125" style="512" customWidth="1"/>
    <col min="8456" max="8456" width="6.140625" style="512" customWidth="1"/>
    <col min="8457" max="8458" width="4.7109375" style="512" customWidth="1"/>
    <col min="8459" max="8459" width="5.140625" style="512" customWidth="1"/>
    <col min="8460" max="8460" width="8.5703125" style="512" customWidth="1"/>
    <col min="8461" max="8461" width="9.5703125" style="512" customWidth="1"/>
    <col min="8462" max="8462" width="8.7109375" style="512" customWidth="1"/>
    <col min="8463" max="8463" width="9.28515625" style="512" customWidth="1"/>
    <col min="8464" max="8464" width="8.7109375" style="512" customWidth="1"/>
    <col min="8465" max="8465" width="9.28515625" style="512" customWidth="1"/>
    <col min="8466" max="8466" width="8.7109375" style="512" customWidth="1"/>
    <col min="8467" max="8467" width="9.28515625" style="512" customWidth="1"/>
    <col min="8468" max="8704" width="9.140625" style="512"/>
    <col min="8705" max="8705" width="1.42578125" style="512" customWidth="1"/>
    <col min="8706" max="8706" width="3.42578125" style="512" customWidth="1"/>
    <col min="8707" max="8707" width="11.42578125" style="512" customWidth="1"/>
    <col min="8708" max="8708" width="7.28515625" style="512" customWidth="1"/>
    <col min="8709" max="8709" width="14" style="512" customWidth="1"/>
    <col min="8710" max="8710" width="6.42578125" style="512" customWidth="1"/>
    <col min="8711" max="8711" width="4.5703125" style="512" customWidth="1"/>
    <col min="8712" max="8712" width="6.140625" style="512" customWidth="1"/>
    <col min="8713" max="8714" width="4.7109375" style="512" customWidth="1"/>
    <col min="8715" max="8715" width="5.140625" style="512" customWidth="1"/>
    <col min="8716" max="8716" width="8.5703125" style="512" customWidth="1"/>
    <col min="8717" max="8717" width="9.5703125" style="512" customWidth="1"/>
    <col min="8718" max="8718" width="8.7109375" style="512" customWidth="1"/>
    <col min="8719" max="8719" width="9.28515625" style="512" customWidth="1"/>
    <col min="8720" max="8720" width="8.7109375" style="512" customWidth="1"/>
    <col min="8721" max="8721" width="9.28515625" style="512" customWidth="1"/>
    <col min="8722" max="8722" width="8.7109375" style="512" customWidth="1"/>
    <col min="8723" max="8723" width="9.28515625" style="512" customWidth="1"/>
    <col min="8724" max="8960" width="9.140625" style="512"/>
    <col min="8961" max="8961" width="1.42578125" style="512" customWidth="1"/>
    <col min="8962" max="8962" width="3.42578125" style="512" customWidth="1"/>
    <col min="8963" max="8963" width="11.42578125" style="512" customWidth="1"/>
    <col min="8964" max="8964" width="7.28515625" style="512" customWidth="1"/>
    <col min="8965" max="8965" width="14" style="512" customWidth="1"/>
    <col min="8966" max="8966" width="6.42578125" style="512" customWidth="1"/>
    <col min="8967" max="8967" width="4.5703125" style="512" customWidth="1"/>
    <col min="8968" max="8968" width="6.140625" style="512" customWidth="1"/>
    <col min="8969" max="8970" width="4.7109375" style="512" customWidth="1"/>
    <col min="8971" max="8971" width="5.140625" style="512" customWidth="1"/>
    <col min="8972" max="8972" width="8.5703125" style="512" customWidth="1"/>
    <col min="8973" max="8973" width="9.5703125" style="512" customWidth="1"/>
    <col min="8974" max="8974" width="8.7109375" style="512" customWidth="1"/>
    <col min="8975" max="8975" width="9.28515625" style="512" customWidth="1"/>
    <col min="8976" max="8976" width="8.7109375" style="512" customWidth="1"/>
    <col min="8977" max="8977" width="9.28515625" style="512" customWidth="1"/>
    <col min="8978" max="8978" width="8.7109375" style="512" customWidth="1"/>
    <col min="8979" max="8979" width="9.28515625" style="512" customWidth="1"/>
    <col min="8980" max="9216" width="9.140625" style="512"/>
    <col min="9217" max="9217" width="1.42578125" style="512" customWidth="1"/>
    <col min="9218" max="9218" width="3.42578125" style="512" customWidth="1"/>
    <col min="9219" max="9219" width="11.42578125" style="512" customWidth="1"/>
    <col min="9220" max="9220" width="7.28515625" style="512" customWidth="1"/>
    <col min="9221" max="9221" width="14" style="512" customWidth="1"/>
    <col min="9222" max="9222" width="6.42578125" style="512" customWidth="1"/>
    <col min="9223" max="9223" width="4.5703125" style="512" customWidth="1"/>
    <col min="9224" max="9224" width="6.140625" style="512" customWidth="1"/>
    <col min="9225" max="9226" width="4.7109375" style="512" customWidth="1"/>
    <col min="9227" max="9227" width="5.140625" style="512" customWidth="1"/>
    <col min="9228" max="9228" width="8.5703125" style="512" customWidth="1"/>
    <col min="9229" max="9229" width="9.5703125" style="512" customWidth="1"/>
    <col min="9230" max="9230" width="8.7109375" style="512" customWidth="1"/>
    <col min="9231" max="9231" width="9.28515625" style="512" customWidth="1"/>
    <col min="9232" max="9232" width="8.7109375" style="512" customWidth="1"/>
    <col min="9233" max="9233" width="9.28515625" style="512" customWidth="1"/>
    <col min="9234" max="9234" width="8.7109375" style="512" customWidth="1"/>
    <col min="9235" max="9235" width="9.28515625" style="512" customWidth="1"/>
    <col min="9236" max="9472" width="9.140625" style="512"/>
    <col min="9473" max="9473" width="1.42578125" style="512" customWidth="1"/>
    <col min="9474" max="9474" width="3.42578125" style="512" customWidth="1"/>
    <col min="9475" max="9475" width="11.42578125" style="512" customWidth="1"/>
    <col min="9476" max="9476" width="7.28515625" style="512" customWidth="1"/>
    <col min="9477" max="9477" width="14" style="512" customWidth="1"/>
    <col min="9478" max="9478" width="6.42578125" style="512" customWidth="1"/>
    <col min="9479" max="9479" width="4.5703125" style="512" customWidth="1"/>
    <col min="9480" max="9480" width="6.140625" style="512" customWidth="1"/>
    <col min="9481" max="9482" width="4.7109375" style="512" customWidth="1"/>
    <col min="9483" max="9483" width="5.140625" style="512" customWidth="1"/>
    <col min="9484" max="9484" width="8.5703125" style="512" customWidth="1"/>
    <col min="9485" max="9485" width="9.5703125" style="512" customWidth="1"/>
    <col min="9486" max="9486" width="8.7109375" style="512" customWidth="1"/>
    <col min="9487" max="9487" width="9.28515625" style="512" customWidth="1"/>
    <col min="9488" max="9488" width="8.7109375" style="512" customWidth="1"/>
    <col min="9489" max="9489" width="9.28515625" style="512" customWidth="1"/>
    <col min="9490" max="9490" width="8.7109375" style="512" customWidth="1"/>
    <col min="9491" max="9491" width="9.28515625" style="512" customWidth="1"/>
    <col min="9492" max="9728" width="9.140625" style="512"/>
    <col min="9729" max="9729" width="1.42578125" style="512" customWidth="1"/>
    <col min="9730" max="9730" width="3.42578125" style="512" customWidth="1"/>
    <col min="9731" max="9731" width="11.42578125" style="512" customWidth="1"/>
    <col min="9732" max="9732" width="7.28515625" style="512" customWidth="1"/>
    <col min="9733" max="9733" width="14" style="512" customWidth="1"/>
    <col min="9734" max="9734" width="6.42578125" style="512" customWidth="1"/>
    <col min="9735" max="9735" width="4.5703125" style="512" customWidth="1"/>
    <col min="9736" max="9736" width="6.140625" style="512" customWidth="1"/>
    <col min="9737" max="9738" width="4.7109375" style="512" customWidth="1"/>
    <col min="9739" max="9739" width="5.140625" style="512" customWidth="1"/>
    <col min="9740" max="9740" width="8.5703125" style="512" customWidth="1"/>
    <col min="9741" max="9741" width="9.5703125" style="512" customWidth="1"/>
    <col min="9742" max="9742" width="8.7109375" style="512" customWidth="1"/>
    <col min="9743" max="9743" width="9.28515625" style="512" customWidth="1"/>
    <col min="9744" max="9744" width="8.7109375" style="512" customWidth="1"/>
    <col min="9745" max="9745" width="9.28515625" style="512" customWidth="1"/>
    <col min="9746" max="9746" width="8.7109375" style="512" customWidth="1"/>
    <col min="9747" max="9747" width="9.28515625" style="512" customWidth="1"/>
    <col min="9748" max="9984" width="9.140625" style="512"/>
    <col min="9985" max="9985" width="1.42578125" style="512" customWidth="1"/>
    <col min="9986" max="9986" width="3.42578125" style="512" customWidth="1"/>
    <col min="9987" max="9987" width="11.42578125" style="512" customWidth="1"/>
    <col min="9988" max="9988" width="7.28515625" style="512" customWidth="1"/>
    <col min="9989" max="9989" width="14" style="512" customWidth="1"/>
    <col min="9990" max="9990" width="6.42578125" style="512" customWidth="1"/>
    <col min="9991" max="9991" width="4.5703125" style="512" customWidth="1"/>
    <col min="9992" max="9992" width="6.140625" style="512" customWidth="1"/>
    <col min="9993" max="9994" width="4.7109375" style="512" customWidth="1"/>
    <col min="9995" max="9995" width="5.140625" style="512" customWidth="1"/>
    <col min="9996" max="9996" width="8.5703125" style="512" customWidth="1"/>
    <col min="9997" max="9997" width="9.5703125" style="512" customWidth="1"/>
    <col min="9998" max="9998" width="8.7109375" style="512" customWidth="1"/>
    <col min="9999" max="9999" width="9.28515625" style="512" customWidth="1"/>
    <col min="10000" max="10000" width="8.7109375" style="512" customWidth="1"/>
    <col min="10001" max="10001" width="9.28515625" style="512" customWidth="1"/>
    <col min="10002" max="10002" width="8.7109375" style="512" customWidth="1"/>
    <col min="10003" max="10003" width="9.28515625" style="512" customWidth="1"/>
    <col min="10004" max="10240" width="9.140625" style="512"/>
    <col min="10241" max="10241" width="1.42578125" style="512" customWidth="1"/>
    <col min="10242" max="10242" width="3.42578125" style="512" customWidth="1"/>
    <col min="10243" max="10243" width="11.42578125" style="512" customWidth="1"/>
    <col min="10244" max="10244" width="7.28515625" style="512" customWidth="1"/>
    <col min="10245" max="10245" width="14" style="512" customWidth="1"/>
    <col min="10246" max="10246" width="6.42578125" style="512" customWidth="1"/>
    <col min="10247" max="10247" width="4.5703125" style="512" customWidth="1"/>
    <col min="10248" max="10248" width="6.140625" style="512" customWidth="1"/>
    <col min="10249" max="10250" width="4.7109375" style="512" customWidth="1"/>
    <col min="10251" max="10251" width="5.140625" style="512" customWidth="1"/>
    <col min="10252" max="10252" width="8.5703125" style="512" customWidth="1"/>
    <col min="10253" max="10253" width="9.5703125" style="512" customWidth="1"/>
    <col min="10254" max="10254" width="8.7109375" style="512" customWidth="1"/>
    <col min="10255" max="10255" width="9.28515625" style="512" customWidth="1"/>
    <col min="10256" max="10256" width="8.7109375" style="512" customWidth="1"/>
    <col min="10257" max="10257" width="9.28515625" style="512" customWidth="1"/>
    <col min="10258" max="10258" width="8.7109375" style="512" customWidth="1"/>
    <col min="10259" max="10259" width="9.28515625" style="512" customWidth="1"/>
    <col min="10260" max="10496" width="9.140625" style="512"/>
    <col min="10497" max="10497" width="1.42578125" style="512" customWidth="1"/>
    <col min="10498" max="10498" width="3.42578125" style="512" customWidth="1"/>
    <col min="10499" max="10499" width="11.42578125" style="512" customWidth="1"/>
    <col min="10500" max="10500" width="7.28515625" style="512" customWidth="1"/>
    <col min="10501" max="10501" width="14" style="512" customWidth="1"/>
    <col min="10502" max="10502" width="6.42578125" style="512" customWidth="1"/>
    <col min="10503" max="10503" width="4.5703125" style="512" customWidth="1"/>
    <col min="10504" max="10504" width="6.140625" style="512" customWidth="1"/>
    <col min="10505" max="10506" width="4.7109375" style="512" customWidth="1"/>
    <col min="10507" max="10507" width="5.140625" style="512" customWidth="1"/>
    <col min="10508" max="10508" width="8.5703125" style="512" customWidth="1"/>
    <col min="10509" max="10509" width="9.5703125" style="512" customWidth="1"/>
    <col min="10510" max="10510" width="8.7109375" style="512" customWidth="1"/>
    <col min="10511" max="10511" width="9.28515625" style="512" customWidth="1"/>
    <col min="10512" max="10512" width="8.7109375" style="512" customWidth="1"/>
    <col min="10513" max="10513" width="9.28515625" style="512" customWidth="1"/>
    <col min="10514" max="10514" width="8.7109375" style="512" customWidth="1"/>
    <col min="10515" max="10515" width="9.28515625" style="512" customWidth="1"/>
    <col min="10516" max="10752" width="9.140625" style="512"/>
    <col min="10753" max="10753" width="1.42578125" style="512" customWidth="1"/>
    <col min="10754" max="10754" width="3.42578125" style="512" customWidth="1"/>
    <col min="10755" max="10755" width="11.42578125" style="512" customWidth="1"/>
    <col min="10756" max="10756" width="7.28515625" style="512" customWidth="1"/>
    <col min="10757" max="10757" width="14" style="512" customWidth="1"/>
    <col min="10758" max="10758" width="6.42578125" style="512" customWidth="1"/>
    <col min="10759" max="10759" width="4.5703125" style="512" customWidth="1"/>
    <col min="10760" max="10760" width="6.140625" style="512" customWidth="1"/>
    <col min="10761" max="10762" width="4.7109375" style="512" customWidth="1"/>
    <col min="10763" max="10763" width="5.140625" style="512" customWidth="1"/>
    <col min="10764" max="10764" width="8.5703125" style="512" customWidth="1"/>
    <col min="10765" max="10765" width="9.5703125" style="512" customWidth="1"/>
    <col min="10766" max="10766" width="8.7109375" style="512" customWidth="1"/>
    <col min="10767" max="10767" width="9.28515625" style="512" customWidth="1"/>
    <col min="10768" max="10768" width="8.7109375" style="512" customWidth="1"/>
    <col min="10769" max="10769" width="9.28515625" style="512" customWidth="1"/>
    <col min="10770" max="10770" width="8.7109375" style="512" customWidth="1"/>
    <col min="10771" max="10771" width="9.28515625" style="512" customWidth="1"/>
    <col min="10772" max="11008" width="9.140625" style="512"/>
    <col min="11009" max="11009" width="1.42578125" style="512" customWidth="1"/>
    <col min="11010" max="11010" width="3.42578125" style="512" customWidth="1"/>
    <col min="11011" max="11011" width="11.42578125" style="512" customWidth="1"/>
    <col min="11012" max="11012" width="7.28515625" style="512" customWidth="1"/>
    <col min="11013" max="11013" width="14" style="512" customWidth="1"/>
    <col min="11014" max="11014" width="6.42578125" style="512" customWidth="1"/>
    <col min="11015" max="11015" width="4.5703125" style="512" customWidth="1"/>
    <col min="11016" max="11016" width="6.140625" style="512" customWidth="1"/>
    <col min="11017" max="11018" width="4.7109375" style="512" customWidth="1"/>
    <col min="11019" max="11019" width="5.140625" style="512" customWidth="1"/>
    <col min="11020" max="11020" width="8.5703125" style="512" customWidth="1"/>
    <col min="11021" max="11021" width="9.5703125" style="512" customWidth="1"/>
    <col min="11022" max="11022" width="8.7109375" style="512" customWidth="1"/>
    <col min="11023" max="11023" width="9.28515625" style="512" customWidth="1"/>
    <col min="11024" max="11024" width="8.7109375" style="512" customWidth="1"/>
    <col min="11025" max="11025" width="9.28515625" style="512" customWidth="1"/>
    <col min="11026" max="11026" width="8.7109375" style="512" customWidth="1"/>
    <col min="11027" max="11027" width="9.28515625" style="512" customWidth="1"/>
    <col min="11028" max="11264" width="9.140625" style="512"/>
    <col min="11265" max="11265" width="1.42578125" style="512" customWidth="1"/>
    <col min="11266" max="11266" width="3.42578125" style="512" customWidth="1"/>
    <col min="11267" max="11267" width="11.42578125" style="512" customWidth="1"/>
    <col min="11268" max="11268" width="7.28515625" style="512" customWidth="1"/>
    <col min="11269" max="11269" width="14" style="512" customWidth="1"/>
    <col min="11270" max="11270" width="6.42578125" style="512" customWidth="1"/>
    <col min="11271" max="11271" width="4.5703125" style="512" customWidth="1"/>
    <col min="11272" max="11272" width="6.140625" style="512" customWidth="1"/>
    <col min="11273" max="11274" width="4.7109375" style="512" customWidth="1"/>
    <col min="11275" max="11275" width="5.140625" style="512" customWidth="1"/>
    <col min="11276" max="11276" width="8.5703125" style="512" customWidth="1"/>
    <col min="11277" max="11277" width="9.5703125" style="512" customWidth="1"/>
    <col min="11278" max="11278" width="8.7109375" style="512" customWidth="1"/>
    <col min="11279" max="11279" width="9.28515625" style="512" customWidth="1"/>
    <col min="11280" max="11280" width="8.7109375" style="512" customWidth="1"/>
    <col min="11281" max="11281" width="9.28515625" style="512" customWidth="1"/>
    <col min="11282" max="11282" width="8.7109375" style="512" customWidth="1"/>
    <col min="11283" max="11283" width="9.28515625" style="512" customWidth="1"/>
    <col min="11284" max="11520" width="9.140625" style="512"/>
    <col min="11521" max="11521" width="1.42578125" style="512" customWidth="1"/>
    <col min="11522" max="11522" width="3.42578125" style="512" customWidth="1"/>
    <col min="11523" max="11523" width="11.42578125" style="512" customWidth="1"/>
    <col min="11524" max="11524" width="7.28515625" style="512" customWidth="1"/>
    <col min="11525" max="11525" width="14" style="512" customWidth="1"/>
    <col min="11526" max="11526" width="6.42578125" style="512" customWidth="1"/>
    <col min="11527" max="11527" width="4.5703125" style="512" customWidth="1"/>
    <col min="11528" max="11528" width="6.140625" style="512" customWidth="1"/>
    <col min="11529" max="11530" width="4.7109375" style="512" customWidth="1"/>
    <col min="11531" max="11531" width="5.140625" style="512" customWidth="1"/>
    <col min="11532" max="11532" width="8.5703125" style="512" customWidth="1"/>
    <col min="11533" max="11533" width="9.5703125" style="512" customWidth="1"/>
    <col min="11534" max="11534" width="8.7109375" style="512" customWidth="1"/>
    <col min="11535" max="11535" width="9.28515625" style="512" customWidth="1"/>
    <col min="11536" max="11536" width="8.7109375" style="512" customWidth="1"/>
    <col min="11537" max="11537" width="9.28515625" style="512" customWidth="1"/>
    <col min="11538" max="11538" width="8.7109375" style="512" customWidth="1"/>
    <col min="11539" max="11539" width="9.28515625" style="512" customWidth="1"/>
    <col min="11540" max="11776" width="9.140625" style="512"/>
    <col min="11777" max="11777" width="1.42578125" style="512" customWidth="1"/>
    <col min="11778" max="11778" width="3.42578125" style="512" customWidth="1"/>
    <col min="11779" max="11779" width="11.42578125" style="512" customWidth="1"/>
    <col min="11780" max="11780" width="7.28515625" style="512" customWidth="1"/>
    <col min="11781" max="11781" width="14" style="512" customWidth="1"/>
    <col min="11782" max="11782" width="6.42578125" style="512" customWidth="1"/>
    <col min="11783" max="11783" width="4.5703125" style="512" customWidth="1"/>
    <col min="11784" max="11784" width="6.140625" style="512" customWidth="1"/>
    <col min="11785" max="11786" width="4.7109375" style="512" customWidth="1"/>
    <col min="11787" max="11787" width="5.140625" style="512" customWidth="1"/>
    <col min="11788" max="11788" width="8.5703125" style="512" customWidth="1"/>
    <col min="11789" max="11789" width="9.5703125" style="512" customWidth="1"/>
    <col min="11790" max="11790" width="8.7109375" style="512" customWidth="1"/>
    <col min="11791" max="11791" width="9.28515625" style="512" customWidth="1"/>
    <col min="11792" max="11792" width="8.7109375" style="512" customWidth="1"/>
    <col min="11793" max="11793" width="9.28515625" style="512" customWidth="1"/>
    <col min="11794" max="11794" width="8.7109375" style="512" customWidth="1"/>
    <col min="11795" max="11795" width="9.28515625" style="512" customWidth="1"/>
    <col min="11796" max="12032" width="9.140625" style="512"/>
    <col min="12033" max="12033" width="1.42578125" style="512" customWidth="1"/>
    <col min="12034" max="12034" width="3.42578125" style="512" customWidth="1"/>
    <col min="12035" max="12035" width="11.42578125" style="512" customWidth="1"/>
    <col min="12036" max="12036" width="7.28515625" style="512" customWidth="1"/>
    <col min="12037" max="12037" width="14" style="512" customWidth="1"/>
    <col min="12038" max="12038" width="6.42578125" style="512" customWidth="1"/>
    <col min="12039" max="12039" width="4.5703125" style="512" customWidth="1"/>
    <col min="12040" max="12040" width="6.140625" style="512" customWidth="1"/>
    <col min="12041" max="12042" width="4.7109375" style="512" customWidth="1"/>
    <col min="12043" max="12043" width="5.140625" style="512" customWidth="1"/>
    <col min="12044" max="12044" width="8.5703125" style="512" customWidth="1"/>
    <col min="12045" max="12045" width="9.5703125" style="512" customWidth="1"/>
    <col min="12046" max="12046" width="8.7109375" style="512" customWidth="1"/>
    <col min="12047" max="12047" width="9.28515625" style="512" customWidth="1"/>
    <col min="12048" max="12048" width="8.7109375" style="512" customWidth="1"/>
    <col min="12049" max="12049" width="9.28515625" style="512" customWidth="1"/>
    <col min="12050" max="12050" width="8.7109375" style="512" customWidth="1"/>
    <col min="12051" max="12051" width="9.28515625" style="512" customWidth="1"/>
    <col min="12052" max="12288" width="9.140625" style="512"/>
    <col min="12289" max="12289" width="1.42578125" style="512" customWidth="1"/>
    <col min="12290" max="12290" width="3.42578125" style="512" customWidth="1"/>
    <col min="12291" max="12291" width="11.42578125" style="512" customWidth="1"/>
    <col min="12292" max="12292" width="7.28515625" style="512" customWidth="1"/>
    <col min="12293" max="12293" width="14" style="512" customWidth="1"/>
    <col min="12294" max="12294" width="6.42578125" style="512" customWidth="1"/>
    <col min="12295" max="12295" width="4.5703125" style="512" customWidth="1"/>
    <col min="12296" max="12296" width="6.140625" style="512" customWidth="1"/>
    <col min="12297" max="12298" width="4.7109375" style="512" customWidth="1"/>
    <col min="12299" max="12299" width="5.140625" style="512" customWidth="1"/>
    <col min="12300" max="12300" width="8.5703125" style="512" customWidth="1"/>
    <col min="12301" max="12301" width="9.5703125" style="512" customWidth="1"/>
    <col min="12302" max="12302" width="8.7109375" style="512" customWidth="1"/>
    <col min="12303" max="12303" width="9.28515625" style="512" customWidth="1"/>
    <col min="12304" max="12304" width="8.7109375" style="512" customWidth="1"/>
    <col min="12305" max="12305" width="9.28515625" style="512" customWidth="1"/>
    <col min="12306" max="12306" width="8.7109375" style="512" customWidth="1"/>
    <col min="12307" max="12307" width="9.28515625" style="512" customWidth="1"/>
    <col min="12308" max="12544" width="9.140625" style="512"/>
    <col min="12545" max="12545" width="1.42578125" style="512" customWidth="1"/>
    <col min="12546" max="12546" width="3.42578125" style="512" customWidth="1"/>
    <col min="12547" max="12547" width="11.42578125" style="512" customWidth="1"/>
    <col min="12548" max="12548" width="7.28515625" style="512" customWidth="1"/>
    <col min="12549" max="12549" width="14" style="512" customWidth="1"/>
    <col min="12550" max="12550" width="6.42578125" style="512" customWidth="1"/>
    <col min="12551" max="12551" width="4.5703125" style="512" customWidth="1"/>
    <col min="12552" max="12552" width="6.140625" style="512" customWidth="1"/>
    <col min="12553" max="12554" width="4.7109375" style="512" customWidth="1"/>
    <col min="12555" max="12555" width="5.140625" style="512" customWidth="1"/>
    <col min="12556" max="12556" width="8.5703125" style="512" customWidth="1"/>
    <col min="12557" max="12557" width="9.5703125" style="512" customWidth="1"/>
    <col min="12558" max="12558" width="8.7109375" style="512" customWidth="1"/>
    <col min="12559" max="12559" width="9.28515625" style="512" customWidth="1"/>
    <col min="12560" max="12560" width="8.7109375" style="512" customWidth="1"/>
    <col min="12561" max="12561" width="9.28515625" style="512" customWidth="1"/>
    <col min="12562" max="12562" width="8.7109375" style="512" customWidth="1"/>
    <col min="12563" max="12563" width="9.28515625" style="512" customWidth="1"/>
    <col min="12564" max="12800" width="9.140625" style="512"/>
    <col min="12801" max="12801" width="1.42578125" style="512" customWidth="1"/>
    <col min="12802" max="12802" width="3.42578125" style="512" customWidth="1"/>
    <col min="12803" max="12803" width="11.42578125" style="512" customWidth="1"/>
    <col min="12804" max="12804" width="7.28515625" style="512" customWidth="1"/>
    <col min="12805" max="12805" width="14" style="512" customWidth="1"/>
    <col min="12806" max="12806" width="6.42578125" style="512" customWidth="1"/>
    <col min="12807" max="12807" width="4.5703125" style="512" customWidth="1"/>
    <col min="12808" max="12808" width="6.140625" style="512" customWidth="1"/>
    <col min="12809" max="12810" width="4.7109375" style="512" customWidth="1"/>
    <col min="12811" max="12811" width="5.140625" style="512" customWidth="1"/>
    <col min="12812" max="12812" width="8.5703125" style="512" customWidth="1"/>
    <col min="12813" max="12813" width="9.5703125" style="512" customWidth="1"/>
    <col min="12814" max="12814" width="8.7109375" style="512" customWidth="1"/>
    <col min="12815" max="12815" width="9.28515625" style="512" customWidth="1"/>
    <col min="12816" max="12816" width="8.7109375" style="512" customWidth="1"/>
    <col min="12817" max="12817" width="9.28515625" style="512" customWidth="1"/>
    <col min="12818" max="12818" width="8.7109375" style="512" customWidth="1"/>
    <col min="12819" max="12819" width="9.28515625" style="512" customWidth="1"/>
    <col min="12820" max="13056" width="9.140625" style="512"/>
    <col min="13057" max="13057" width="1.42578125" style="512" customWidth="1"/>
    <col min="13058" max="13058" width="3.42578125" style="512" customWidth="1"/>
    <col min="13059" max="13059" width="11.42578125" style="512" customWidth="1"/>
    <col min="13060" max="13060" width="7.28515625" style="512" customWidth="1"/>
    <col min="13061" max="13061" width="14" style="512" customWidth="1"/>
    <col min="13062" max="13062" width="6.42578125" style="512" customWidth="1"/>
    <col min="13063" max="13063" width="4.5703125" style="512" customWidth="1"/>
    <col min="13064" max="13064" width="6.140625" style="512" customWidth="1"/>
    <col min="13065" max="13066" width="4.7109375" style="512" customWidth="1"/>
    <col min="13067" max="13067" width="5.140625" style="512" customWidth="1"/>
    <col min="13068" max="13068" width="8.5703125" style="512" customWidth="1"/>
    <col min="13069" max="13069" width="9.5703125" style="512" customWidth="1"/>
    <col min="13070" max="13070" width="8.7109375" style="512" customWidth="1"/>
    <col min="13071" max="13071" width="9.28515625" style="512" customWidth="1"/>
    <col min="13072" max="13072" width="8.7109375" style="512" customWidth="1"/>
    <col min="13073" max="13073" width="9.28515625" style="512" customWidth="1"/>
    <col min="13074" max="13074" width="8.7109375" style="512" customWidth="1"/>
    <col min="13075" max="13075" width="9.28515625" style="512" customWidth="1"/>
    <col min="13076" max="13312" width="9.140625" style="512"/>
    <col min="13313" max="13313" width="1.42578125" style="512" customWidth="1"/>
    <col min="13314" max="13314" width="3.42578125" style="512" customWidth="1"/>
    <col min="13315" max="13315" width="11.42578125" style="512" customWidth="1"/>
    <col min="13316" max="13316" width="7.28515625" style="512" customWidth="1"/>
    <col min="13317" max="13317" width="14" style="512" customWidth="1"/>
    <col min="13318" max="13318" width="6.42578125" style="512" customWidth="1"/>
    <col min="13319" max="13319" width="4.5703125" style="512" customWidth="1"/>
    <col min="13320" max="13320" width="6.140625" style="512" customWidth="1"/>
    <col min="13321" max="13322" width="4.7109375" style="512" customWidth="1"/>
    <col min="13323" max="13323" width="5.140625" style="512" customWidth="1"/>
    <col min="13324" max="13324" width="8.5703125" style="512" customWidth="1"/>
    <col min="13325" max="13325" width="9.5703125" style="512" customWidth="1"/>
    <col min="13326" max="13326" width="8.7109375" style="512" customWidth="1"/>
    <col min="13327" max="13327" width="9.28515625" style="512" customWidth="1"/>
    <col min="13328" max="13328" width="8.7109375" style="512" customWidth="1"/>
    <col min="13329" max="13329" width="9.28515625" style="512" customWidth="1"/>
    <col min="13330" max="13330" width="8.7109375" style="512" customWidth="1"/>
    <col min="13331" max="13331" width="9.28515625" style="512" customWidth="1"/>
    <col min="13332" max="13568" width="9.140625" style="512"/>
    <col min="13569" max="13569" width="1.42578125" style="512" customWidth="1"/>
    <col min="13570" max="13570" width="3.42578125" style="512" customWidth="1"/>
    <col min="13571" max="13571" width="11.42578125" style="512" customWidth="1"/>
    <col min="13572" max="13572" width="7.28515625" style="512" customWidth="1"/>
    <col min="13573" max="13573" width="14" style="512" customWidth="1"/>
    <col min="13574" max="13574" width="6.42578125" style="512" customWidth="1"/>
    <col min="13575" max="13575" width="4.5703125" style="512" customWidth="1"/>
    <col min="13576" max="13576" width="6.140625" style="512" customWidth="1"/>
    <col min="13577" max="13578" width="4.7109375" style="512" customWidth="1"/>
    <col min="13579" max="13579" width="5.140625" style="512" customWidth="1"/>
    <col min="13580" max="13580" width="8.5703125" style="512" customWidth="1"/>
    <col min="13581" max="13581" width="9.5703125" style="512" customWidth="1"/>
    <col min="13582" max="13582" width="8.7109375" style="512" customWidth="1"/>
    <col min="13583" max="13583" width="9.28515625" style="512" customWidth="1"/>
    <col min="13584" max="13584" width="8.7109375" style="512" customWidth="1"/>
    <col min="13585" max="13585" width="9.28515625" style="512" customWidth="1"/>
    <col min="13586" max="13586" width="8.7109375" style="512" customWidth="1"/>
    <col min="13587" max="13587" width="9.28515625" style="512" customWidth="1"/>
    <col min="13588" max="13824" width="9.140625" style="512"/>
    <col min="13825" max="13825" width="1.42578125" style="512" customWidth="1"/>
    <col min="13826" max="13826" width="3.42578125" style="512" customWidth="1"/>
    <col min="13827" max="13827" width="11.42578125" style="512" customWidth="1"/>
    <col min="13828" max="13828" width="7.28515625" style="512" customWidth="1"/>
    <col min="13829" max="13829" width="14" style="512" customWidth="1"/>
    <col min="13830" max="13830" width="6.42578125" style="512" customWidth="1"/>
    <col min="13831" max="13831" width="4.5703125" style="512" customWidth="1"/>
    <col min="13832" max="13832" width="6.140625" style="512" customWidth="1"/>
    <col min="13833" max="13834" width="4.7109375" style="512" customWidth="1"/>
    <col min="13835" max="13835" width="5.140625" style="512" customWidth="1"/>
    <col min="13836" max="13836" width="8.5703125" style="512" customWidth="1"/>
    <col min="13837" max="13837" width="9.5703125" style="512" customWidth="1"/>
    <col min="13838" max="13838" width="8.7109375" style="512" customWidth="1"/>
    <col min="13839" max="13839" width="9.28515625" style="512" customWidth="1"/>
    <col min="13840" max="13840" width="8.7109375" style="512" customWidth="1"/>
    <col min="13841" max="13841" width="9.28515625" style="512" customWidth="1"/>
    <col min="13842" max="13842" width="8.7109375" style="512" customWidth="1"/>
    <col min="13843" max="13843" width="9.28515625" style="512" customWidth="1"/>
    <col min="13844" max="14080" width="9.140625" style="512"/>
    <col min="14081" max="14081" width="1.42578125" style="512" customWidth="1"/>
    <col min="14082" max="14082" width="3.42578125" style="512" customWidth="1"/>
    <col min="14083" max="14083" width="11.42578125" style="512" customWidth="1"/>
    <col min="14084" max="14084" width="7.28515625" style="512" customWidth="1"/>
    <col min="14085" max="14085" width="14" style="512" customWidth="1"/>
    <col min="14086" max="14086" width="6.42578125" style="512" customWidth="1"/>
    <col min="14087" max="14087" width="4.5703125" style="512" customWidth="1"/>
    <col min="14088" max="14088" width="6.140625" style="512" customWidth="1"/>
    <col min="14089" max="14090" width="4.7109375" style="512" customWidth="1"/>
    <col min="14091" max="14091" width="5.140625" style="512" customWidth="1"/>
    <col min="14092" max="14092" width="8.5703125" style="512" customWidth="1"/>
    <col min="14093" max="14093" width="9.5703125" style="512" customWidth="1"/>
    <col min="14094" max="14094" width="8.7109375" style="512" customWidth="1"/>
    <col min="14095" max="14095" width="9.28515625" style="512" customWidth="1"/>
    <col min="14096" max="14096" width="8.7109375" style="512" customWidth="1"/>
    <col min="14097" max="14097" width="9.28515625" style="512" customWidth="1"/>
    <col min="14098" max="14098" width="8.7109375" style="512" customWidth="1"/>
    <col min="14099" max="14099" width="9.28515625" style="512" customWidth="1"/>
    <col min="14100" max="14336" width="9.140625" style="512"/>
    <col min="14337" max="14337" width="1.42578125" style="512" customWidth="1"/>
    <col min="14338" max="14338" width="3.42578125" style="512" customWidth="1"/>
    <col min="14339" max="14339" width="11.42578125" style="512" customWidth="1"/>
    <col min="14340" max="14340" width="7.28515625" style="512" customWidth="1"/>
    <col min="14341" max="14341" width="14" style="512" customWidth="1"/>
    <col min="14342" max="14342" width="6.42578125" style="512" customWidth="1"/>
    <col min="14343" max="14343" width="4.5703125" style="512" customWidth="1"/>
    <col min="14344" max="14344" width="6.140625" style="512" customWidth="1"/>
    <col min="14345" max="14346" width="4.7109375" style="512" customWidth="1"/>
    <col min="14347" max="14347" width="5.140625" style="512" customWidth="1"/>
    <col min="14348" max="14348" width="8.5703125" style="512" customWidth="1"/>
    <col min="14349" max="14349" width="9.5703125" style="512" customWidth="1"/>
    <col min="14350" max="14350" width="8.7109375" style="512" customWidth="1"/>
    <col min="14351" max="14351" width="9.28515625" style="512" customWidth="1"/>
    <col min="14352" max="14352" width="8.7109375" style="512" customWidth="1"/>
    <col min="14353" max="14353" width="9.28515625" style="512" customWidth="1"/>
    <col min="14354" max="14354" width="8.7109375" style="512" customWidth="1"/>
    <col min="14355" max="14355" width="9.28515625" style="512" customWidth="1"/>
    <col min="14356" max="14592" width="9.140625" style="512"/>
    <col min="14593" max="14593" width="1.42578125" style="512" customWidth="1"/>
    <col min="14594" max="14594" width="3.42578125" style="512" customWidth="1"/>
    <col min="14595" max="14595" width="11.42578125" style="512" customWidth="1"/>
    <col min="14596" max="14596" width="7.28515625" style="512" customWidth="1"/>
    <col min="14597" max="14597" width="14" style="512" customWidth="1"/>
    <col min="14598" max="14598" width="6.42578125" style="512" customWidth="1"/>
    <col min="14599" max="14599" width="4.5703125" style="512" customWidth="1"/>
    <col min="14600" max="14600" width="6.140625" style="512" customWidth="1"/>
    <col min="14601" max="14602" width="4.7109375" style="512" customWidth="1"/>
    <col min="14603" max="14603" width="5.140625" style="512" customWidth="1"/>
    <col min="14604" max="14604" width="8.5703125" style="512" customWidth="1"/>
    <col min="14605" max="14605" width="9.5703125" style="512" customWidth="1"/>
    <col min="14606" max="14606" width="8.7109375" style="512" customWidth="1"/>
    <col min="14607" max="14607" width="9.28515625" style="512" customWidth="1"/>
    <col min="14608" max="14608" width="8.7109375" style="512" customWidth="1"/>
    <col min="14609" max="14609" width="9.28515625" style="512" customWidth="1"/>
    <col min="14610" max="14610" width="8.7109375" style="512" customWidth="1"/>
    <col min="14611" max="14611" width="9.28515625" style="512" customWidth="1"/>
    <col min="14612" max="14848" width="9.140625" style="512"/>
    <col min="14849" max="14849" width="1.42578125" style="512" customWidth="1"/>
    <col min="14850" max="14850" width="3.42578125" style="512" customWidth="1"/>
    <col min="14851" max="14851" width="11.42578125" style="512" customWidth="1"/>
    <col min="14852" max="14852" width="7.28515625" style="512" customWidth="1"/>
    <col min="14853" max="14853" width="14" style="512" customWidth="1"/>
    <col min="14854" max="14854" width="6.42578125" style="512" customWidth="1"/>
    <col min="14855" max="14855" width="4.5703125" style="512" customWidth="1"/>
    <col min="14856" max="14856" width="6.140625" style="512" customWidth="1"/>
    <col min="14857" max="14858" width="4.7109375" style="512" customWidth="1"/>
    <col min="14859" max="14859" width="5.140625" style="512" customWidth="1"/>
    <col min="14860" max="14860" width="8.5703125" style="512" customWidth="1"/>
    <col min="14861" max="14861" width="9.5703125" style="512" customWidth="1"/>
    <col min="14862" max="14862" width="8.7109375" style="512" customWidth="1"/>
    <col min="14863" max="14863" width="9.28515625" style="512" customWidth="1"/>
    <col min="14864" max="14864" width="8.7109375" style="512" customWidth="1"/>
    <col min="14865" max="14865" width="9.28515625" style="512" customWidth="1"/>
    <col min="14866" max="14866" width="8.7109375" style="512" customWidth="1"/>
    <col min="14867" max="14867" width="9.28515625" style="512" customWidth="1"/>
    <col min="14868" max="15104" width="9.140625" style="512"/>
    <col min="15105" max="15105" width="1.42578125" style="512" customWidth="1"/>
    <col min="15106" max="15106" width="3.42578125" style="512" customWidth="1"/>
    <col min="15107" max="15107" width="11.42578125" style="512" customWidth="1"/>
    <col min="15108" max="15108" width="7.28515625" style="512" customWidth="1"/>
    <col min="15109" max="15109" width="14" style="512" customWidth="1"/>
    <col min="15110" max="15110" width="6.42578125" style="512" customWidth="1"/>
    <col min="15111" max="15111" width="4.5703125" style="512" customWidth="1"/>
    <col min="15112" max="15112" width="6.140625" style="512" customWidth="1"/>
    <col min="15113" max="15114" width="4.7109375" style="512" customWidth="1"/>
    <col min="15115" max="15115" width="5.140625" style="512" customWidth="1"/>
    <col min="15116" max="15116" width="8.5703125" style="512" customWidth="1"/>
    <col min="15117" max="15117" width="9.5703125" style="512" customWidth="1"/>
    <col min="15118" max="15118" width="8.7109375" style="512" customWidth="1"/>
    <col min="15119" max="15119" width="9.28515625" style="512" customWidth="1"/>
    <col min="15120" max="15120" width="8.7109375" style="512" customWidth="1"/>
    <col min="15121" max="15121" width="9.28515625" style="512" customWidth="1"/>
    <col min="15122" max="15122" width="8.7109375" style="512" customWidth="1"/>
    <col min="15123" max="15123" width="9.28515625" style="512" customWidth="1"/>
    <col min="15124" max="15360" width="9.140625" style="512"/>
    <col min="15361" max="15361" width="1.42578125" style="512" customWidth="1"/>
    <col min="15362" max="15362" width="3.42578125" style="512" customWidth="1"/>
    <col min="15363" max="15363" width="11.42578125" style="512" customWidth="1"/>
    <col min="15364" max="15364" width="7.28515625" style="512" customWidth="1"/>
    <col min="15365" max="15365" width="14" style="512" customWidth="1"/>
    <col min="15366" max="15366" width="6.42578125" style="512" customWidth="1"/>
    <col min="15367" max="15367" width="4.5703125" style="512" customWidth="1"/>
    <col min="15368" max="15368" width="6.140625" style="512" customWidth="1"/>
    <col min="15369" max="15370" width="4.7109375" style="512" customWidth="1"/>
    <col min="15371" max="15371" width="5.140625" style="512" customWidth="1"/>
    <col min="15372" max="15372" width="8.5703125" style="512" customWidth="1"/>
    <col min="15373" max="15373" width="9.5703125" style="512" customWidth="1"/>
    <col min="15374" max="15374" width="8.7109375" style="512" customWidth="1"/>
    <col min="15375" max="15375" width="9.28515625" style="512" customWidth="1"/>
    <col min="15376" max="15376" width="8.7109375" style="512" customWidth="1"/>
    <col min="15377" max="15377" width="9.28515625" style="512" customWidth="1"/>
    <col min="15378" max="15378" width="8.7109375" style="512" customWidth="1"/>
    <col min="15379" max="15379" width="9.28515625" style="512" customWidth="1"/>
    <col min="15380" max="15616" width="9.140625" style="512"/>
    <col min="15617" max="15617" width="1.42578125" style="512" customWidth="1"/>
    <col min="15618" max="15618" width="3.42578125" style="512" customWidth="1"/>
    <col min="15619" max="15619" width="11.42578125" style="512" customWidth="1"/>
    <col min="15620" max="15620" width="7.28515625" style="512" customWidth="1"/>
    <col min="15621" max="15621" width="14" style="512" customWidth="1"/>
    <col min="15622" max="15622" width="6.42578125" style="512" customWidth="1"/>
    <col min="15623" max="15623" width="4.5703125" style="512" customWidth="1"/>
    <col min="15624" max="15624" width="6.140625" style="512" customWidth="1"/>
    <col min="15625" max="15626" width="4.7109375" style="512" customWidth="1"/>
    <col min="15627" max="15627" width="5.140625" style="512" customWidth="1"/>
    <col min="15628" max="15628" width="8.5703125" style="512" customWidth="1"/>
    <col min="15629" max="15629" width="9.5703125" style="512" customWidth="1"/>
    <col min="15630" max="15630" width="8.7109375" style="512" customWidth="1"/>
    <col min="15631" max="15631" width="9.28515625" style="512" customWidth="1"/>
    <col min="15632" max="15632" width="8.7109375" style="512" customWidth="1"/>
    <col min="15633" max="15633" width="9.28515625" style="512" customWidth="1"/>
    <col min="15634" max="15634" width="8.7109375" style="512" customWidth="1"/>
    <col min="15635" max="15635" width="9.28515625" style="512" customWidth="1"/>
    <col min="15636" max="15872" width="9.140625" style="512"/>
    <col min="15873" max="15873" width="1.42578125" style="512" customWidth="1"/>
    <col min="15874" max="15874" width="3.42578125" style="512" customWidth="1"/>
    <col min="15875" max="15875" width="11.42578125" style="512" customWidth="1"/>
    <col min="15876" max="15876" width="7.28515625" style="512" customWidth="1"/>
    <col min="15877" max="15877" width="14" style="512" customWidth="1"/>
    <col min="15878" max="15878" width="6.42578125" style="512" customWidth="1"/>
    <col min="15879" max="15879" width="4.5703125" style="512" customWidth="1"/>
    <col min="15880" max="15880" width="6.140625" style="512" customWidth="1"/>
    <col min="15881" max="15882" width="4.7109375" style="512" customWidth="1"/>
    <col min="15883" max="15883" width="5.140625" style="512" customWidth="1"/>
    <col min="15884" max="15884" width="8.5703125" style="512" customWidth="1"/>
    <col min="15885" max="15885" width="9.5703125" style="512" customWidth="1"/>
    <col min="15886" max="15886" width="8.7109375" style="512" customWidth="1"/>
    <col min="15887" max="15887" width="9.28515625" style="512" customWidth="1"/>
    <col min="15888" max="15888" width="8.7109375" style="512" customWidth="1"/>
    <col min="15889" max="15889" width="9.28515625" style="512" customWidth="1"/>
    <col min="15890" max="15890" width="8.7109375" style="512" customWidth="1"/>
    <col min="15891" max="15891" width="9.28515625" style="512" customWidth="1"/>
    <col min="15892" max="16128" width="9.140625" style="512"/>
    <col min="16129" max="16129" width="1.42578125" style="512" customWidth="1"/>
    <col min="16130" max="16130" width="3.42578125" style="512" customWidth="1"/>
    <col min="16131" max="16131" width="11.42578125" style="512" customWidth="1"/>
    <col min="16132" max="16132" width="7.28515625" style="512" customWidth="1"/>
    <col min="16133" max="16133" width="14" style="512" customWidth="1"/>
    <col min="16134" max="16134" width="6.42578125" style="512" customWidth="1"/>
    <col min="16135" max="16135" width="4.5703125" style="512" customWidth="1"/>
    <col min="16136" max="16136" width="6.140625" style="512" customWidth="1"/>
    <col min="16137" max="16138" width="4.7109375" style="512" customWidth="1"/>
    <col min="16139" max="16139" width="5.140625" style="512" customWidth="1"/>
    <col min="16140" max="16140" width="8.5703125" style="512" customWidth="1"/>
    <col min="16141" max="16141" width="9.5703125" style="512" customWidth="1"/>
    <col min="16142" max="16142" width="8.7109375" style="512" customWidth="1"/>
    <col min="16143" max="16143" width="9.28515625" style="512" customWidth="1"/>
    <col min="16144" max="16144" width="8.7109375" style="512" customWidth="1"/>
    <col min="16145" max="16145" width="9.28515625" style="512" customWidth="1"/>
    <col min="16146" max="16146" width="8.7109375" style="512" customWidth="1"/>
    <col min="16147" max="16147" width="9.28515625" style="512" customWidth="1"/>
    <col min="16148" max="16384" width="9.140625" style="512"/>
  </cols>
  <sheetData>
    <row r="1" spans="1:19" s="509" customFormat="1" ht="11.25" customHeight="1"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1" t="s">
        <v>1103</v>
      </c>
    </row>
    <row r="2" spans="1:19" s="509" customFormat="1" ht="9.75" customHeight="1"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1"/>
      <c r="S2" s="511" t="s">
        <v>1</v>
      </c>
    </row>
    <row r="3" spans="1:19" s="509" customFormat="1" ht="9.75" customHeight="1"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1"/>
      <c r="S3" s="511"/>
    </row>
    <row r="4" spans="1:19" ht="6.75" customHeight="1"/>
    <row r="5" spans="1:19" s="514" customFormat="1" ht="12">
      <c r="H5" s="515" t="s">
        <v>448</v>
      </c>
      <c r="I5" s="516"/>
      <c r="J5" s="517" t="s">
        <v>449</v>
      </c>
      <c r="K5" s="517"/>
      <c r="L5" s="517"/>
      <c r="M5" s="517"/>
      <c r="N5" s="517"/>
      <c r="O5" s="517"/>
      <c r="P5" s="517"/>
      <c r="Q5" s="517"/>
      <c r="R5" s="517"/>
      <c r="S5" s="518"/>
    </row>
    <row r="6" spans="1:19" s="509" customFormat="1" ht="6" customHeight="1"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</row>
    <row r="7" spans="1:19" s="509" customFormat="1" ht="10.5">
      <c r="A7" s="519" t="s">
        <v>450</v>
      </c>
      <c r="B7" s="519"/>
      <c r="C7" s="519"/>
      <c r="D7" s="520" t="s">
        <v>451</v>
      </c>
      <c r="E7" s="520"/>
      <c r="F7" s="520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</row>
    <row r="8" spans="1:19" s="509" customFormat="1" ht="9" customHeight="1">
      <c r="A8" s="519"/>
      <c r="B8" s="519"/>
      <c r="C8" s="519"/>
      <c r="D8" s="521" t="s">
        <v>452</v>
      </c>
      <c r="E8" s="521"/>
      <c r="F8" s="521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</row>
    <row r="9" spans="1:19" s="509" customFormat="1" ht="14.25" customHeight="1">
      <c r="A9" s="519"/>
      <c r="B9" s="519"/>
      <c r="D9" s="511" t="s">
        <v>1168</v>
      </c>
      <c r="E9" s="520" t="s">
        <v>1169</v>
      </c>
      <c r="F9" s="520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</row>
    <row r="10" spans="1:19" s="509" customFormat="1" ht="29.45" customHeight="1">
      <c r="A10" s="519"/>
      <c r="B10" s="519"/>
      <c r="D10" s="519"/>
      <c r="E10" s="511" t="s">
        <v>1170</v>
      </c>
      <c r="F10" s="522" t="s">
        <v>1171</v>
      </c>
      <c r="G10" s="519" t="s">
        <v>1172</v>
      </c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</row>
    <row r="11" spans="1:19" s="509" customFormat="1" ht="29.45" customHeight="1">
      <c r="A11" s="519"/>
      <c r="B11" s="519"/>
      <c r="D11" s="519"/>
      <c r="E11" s="511"/>
      <c r="F11" s="684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</row>
    <row r="12" spans="1:19" s="524" customFormat="1" ht="8.25" customHeight="1" thickBot="1">
      <c r="A12" s="523" t="s">
        <v>453</v>
      </c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</row>
    <row r="13" spans="1:19" s="535" customFormat="1" ht="16.5" customHeight="1">
      <c r="A13" s="525" t="s">
        <v>399</v>
      </c>
      <c r="B13" s="526"/>
      <c r="C13" s="527" t="s">
        <v>454</v>
      </c>
      <c r="D13" s="528"/>
      <c r="E13" s="528"/>
      <c r="F13" s="528"/>
      <c r="G13" s="526"/>
      <c r="H13" s="529" t="s">
        <v>455</v>
      </c>
      <c r="I13" s="530" t="s">
        <v>456</v>
      </c>
      <c r="J13" s="531" t="s">
        <v>457</v>
      </c>
      <c r="K13" s="531" t="s">
        <v>458</v>
      </c>
      <c r="L13" s="532" t="s">
        <v>459</v>
      </c>
      <c r="M13" s="533"/>
      <c r="N13" s="532" t="s">
        <v>460</v>
      </c>
      <c r="O13" s="533"/>
      <c r="P13" s="532" t="s">
        <v>461</v>
      </c>
      <c r="Q13" s="533"/>
      <c r="R13" s="532" t="s">
        <v>147</v>
      </c>
      <c r="S13" s="534"/>
    </row>
    <row r="14" spans="1:19" s="535" customFormat="1" ht="16.5" customHeight="1">
      <c r="A14" s="536"/>
      <c r="B14" s="537"/>
      <c r="C14" s="538"/>
      <c r="D14" s="539"/>
      <c r="E14" s="539"/>
      <c r="F14" s="539"/>
      <c r="G14" s="537"/>
      <c r="H14" s="540"/>
      <c r="I14" s="541" t="s">
        <v>263</v>
      </c>
      <c r="J14" s="542" t="s">
        <v>263</v>
      </c>
      <c r="K14" s="542" t="s">
        <v>462</v>
      </c>
      <c r="L14" s="542" t="s">
        <v>27</v>
      </c>
      <c r="M14" s="542" t="s">
        <v>19</v>
      </c>
      <c r="N14" s="542" t="s">
        <v>27</v>
      </c>
      <c r="O14" s="542" t="s">
        <v>19</v>
      </c>
      <c r="P14" s="542" t="s">
        <v>18</v>
      </c>
      <c r="Q14" s="542" t="s">
        <v>19</v>
      </c>
      <c r="R14" s="542" t="s">
        <v>18</v>
      </c>
      <c r="S14" s="543" t="s">
        <v>19</v>
      </c>
    </row>
    <row r="15" spans="1:19" s="551" customFormat="1" ht="16.5" customHeight="1" thickBot="1">
      <c r="A15" s="544">
        <v>1</v>
      </c>
      <c r="B15" s="545"/>
      <c r="C15" s="546">
        <v>2</v>
      </c>
      <c r="D15" s="547"/>
      <c r="E15" s="547"/>
      <c r="F15" s="547"/>
      <c r="G15" s="545"/>
      <c r="H15" s="548">
        <v>3</v>
      </c>
      <c r="I15" s="549">
        <v>4</v>
      </c>
      <c r="J15" s="550">
        <v>5</v>
      </c>
      <c r="K15" s="550">
        <v>6</v>
      </c>
      <c r="L15" s="550">
        <v>7</v>
      </c>
      <c r="M15" s="550">
        <v>8</v>
      </c>
      <c r="N15" s="550">
        <v>9</v>
      </c>
      <c r="O15" s="550">
        <v>10</v>
      </c>
      <c r="P15" s="550">
        <v>11</v>
      </c>
      <c r="Q15" s="550">
        <v>12</v>
      </c>
      <c r="R15" s="550">
        <v>13</v>
      </c>
      <c r="S15" s="548">
        <v>14</v>
      </c>
    </row>
    <row r="16" spans="1:19" s="555" customFormat="1" ht="8.1" customHeight="1" thickBot="1">
      <c r="A16" s="552" t="s">
        <v>463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4"/>
    </row>
    <row r="17" spans="1:19" s="565" customFormat="1" ht="8.1" customHeight="1">
      <c r="A17" s="556" t="s">
        <v>464</v>
      </c>
      <c r="B17" s="557"/>
      <c r="C17" s="558" t="s">
        <v>465</v>
      </c>
      <c r="D17" s="559"/>
      <c r="E17" s="559"/>
      <c r="F17" s="559"/>
      <c r="G17" s="560"/>
      <c r="H17" s="561" t="s">
        <v>466</v>
      </c>
      <c r="I17" s="562">
        <f>I18+I22+I23+I24+I25+I26+I27+I31</f>
        <v>9819.4</v>
      </c>
      <c r="J17" s="563">
        <f t="shared" ref="J17:Q17" si="0">J18+J22+J23+J24+J25+J26+J27+J31</f>
        <v>7620.7540000000008</v>
      </c>
      <c r="K17" s="563">
        <f t="shared" si="0"/>
        <v>6928.5029999999997</v>
      </c>
      <c r="L17" s="563">
        <f t="shared" si="0"/>
        <v>7384.8008950000003</v>
      </c>
      <c r="M17" s="563">
        <f t="shared" si="0"/>
        <v>7384.8008950000003</v>
      </c>
      <c r="N17" s="563">
        <f t="shared" si="0"/>
        <v>7716.321885675</v>
      </c>
      <c r="O17" s="563">
        <f t="shared" si="0"/>
        <v>7716.321885675</v>
      </c>
      <c r="P17" s="563">
        <f t="shared" si="0"/>
        <v>8031.2965189463694</v>
      </c>
      <c r="Q17" s="563">
        <f t="shared" si="0"/>
        <v>8031.2965189463694</v>
      </c>
      <c r="R17" s="563">
        <f>I17+J17+K17+L17+N17+P17</f>
        <v>47501.076299621374</v>
      </c>
      <c r="S17" s="564">
        <f>M17+O17+Q17</f>
        <v>23132.419299621368</v>
      </c>
    </row>
    <row r="18" spans="1:19" s="565" customFormat="1" ht="8.1" customHeight="1">
      <c r="A18" s="566" t="s">
        <v>84</v>
      </c>
      <c r="B18" s="567"/>
      <c r="C18" s="568" t="s">
        <v>467</v>
      </c>
      <c r="D18" s="569"/>
      <c r="E18" s="569"/>
      <c r="F18" s="569"/>
      <c r="G18" s="570"/>
      <c r="H18" s="571" t="s">
        <v>466</v>
      </c>
      <c r="I18" s="572">
        <f t="shared" ref="I18:R18" si="1">I19+I20+I21</f>
        <v>0</v>
      </c>
      <c r="J18" s="573">
        <f t="shared" si="1"/>
        <v>0</v>
      </c>
      <c r="K18" s="573">
        <f t="shared" si="1"/>
        <v>0</v>
      </c>
      <c r="L18" s="573">
        <f t="shared" si="1"/>
        <v>0</v>
      </c>
      <c r="M18" s="573">
        <f t="shared" si="1"/>
        <v>0</v>
      </c>
      <c r="N18" s="573">
        <f t="shared" si="1"/>
        <v>0</v>
      </c>
      <c r="O18" s="573">
        <f t="shared" si="1"/>
        <v>0</v>
      </c>
      <c r="P18" s="573">
        <f t="shared" si="1"/>
        <v>0</v>
      </c>
      <c r="Q18" s="573">
        <f t="shared" si="1"/>
        <v>0</v>
      </c>
      <c r="R18" s="573">
        <f t="shared" si="1"/>
        <v>0</v>
      </c>
      <c r="S18" s="574">
        <f t="shared" ref="S18:S81" si="2">M18+O18+Q18</f>
        <v>0</v>
      </c>
    </row>
    <row r="19" spans="1:19" s="565" customFormat="1" ht="8.1" customHeight="1">
      <c r="A19" s="566" t="s">
        <v>468</v>
      </c>
      <c r="B19" s="567"/>
      <c r="C19" s="568" t="s">
        <v>469</v>
      </c>
      <c r="D19" s="569"/>
      <c r="E19" s="569"/>
      <c r="F19" s="569"/>
      <c r="G19" s="570"/>
      <c r="H19" s="571" t="s">
        <v>466</v>
      </c>
      <c r="I19" s="572"/>
      <c r="J19" s="573"/>
      <c r="K19" s="573"/>
      <c r="L19" s="573"/>
      <c r="M19" s="573"/>
      <c r="N19" s="573"/>
      <c r="O19" s="573"/>
      <c r="P19" s="573"/>
      <c r="Q19" s="573"/>
      <c r="R19" s="573">
        <f t="shared" ref="R19:R158" si="3">I19+J19+K19+L19+N19+P19</f>
        <v>0</v>
      </c>
      <c r="S19" s="574">
        <f t="shared" si="2"/>
        <v>0</v>
      </c>
    </row>
    <row r="20" spans="1:19" s="565" customFormat="1" ht="8.1" customHeight="1">
      <c r="A20" s="566" t="s">
        <v>470</v>
      </c>
      <c r="B20" s="567"/>
      <c r="C20" s="568" t="s">
        <v>471</v>
      </c>
      <c r="D20" s="569"/>
      <c r="E20" s="569"/>
      <c r="F20" s="569"/>
      <c r="G20" s="570"/>
      <c r="H20" s="571" t="s">
        <v>466</v>
      </c>
      <c r="I20" s="572"/>
      <c r="J20" s="573"/>
      <c r="K20" s="573"/>
      <c r="L20" s="573"/>
      <c r="M20" s="573"/>
      <c r="N20" s="573"/>
      <c r="O20" s="573"/>
      <c r="P20" s="573"/>
      <c r="Q20" s="573"/>
      <c r="R20" s="573">
        <f t="shared" si="3"/>
        <v>0</v>
      </c>
      <c r="S20" s="574">
        <f t="shared" si="2"/>
        <v>0</v>
      </c>
    </row>
    <row r="21" spans="1:19" s="565" customFormat="1" ht="8.1" customHeight="1">
      <c r="A21" s="566" t="s">
        <v>472</v>
      </c>
      <c r="B21" s="567"/>
      <c r="C21" s="568" t="s">
        <v>473</v>
      </c>
      <c r="D21" s="569"/>
      <c r="E21" s="569"/>
      <c r="F21" s="569"/>
      <c r="G21" s="570"/>
      <c r="H21" s="571" t="s">
        <v>466</v>
      </c>
      <c r="I21" s="572"/>
      <c r="J21" s="573"/>
      <c r="K21" s="573"/>
      <c r="L21" s="573"/>
      <c r="M21" s="573"/>
      <c r="N21" s="573"/>
      <c r="O21" s="573"/>
      <c r="P21" s="573"/>
      <c r="Q21" s="573"/>
      <c r="R21" s="573">
        <f t="shared" si="3"/>
        <v>0</v>
      </c>
      <c r="S21" s="574">
        <f t="shared" si="2"/>
        <v>0</v>
      </c>
    </row>
    <row r="22" spans="1:19" s="565" customFormat="1" ht="16.5" customHeight="1">
      <c r="A22" s="566" t="s">
        <v>85</v>
      </c>
      <c r="B22" s="567"/>
      <c r="C22" s="568" t="s">
        <v>474</v>
      </c>
      <c r="D22" s="569"/>
      <c r="E22" s="569"/>
      <c r="F22" s="569"/>
      <c r="G22" s="570"/>
      <c r="H22" s="571" t="s">
        <v>466</v>
      </c>
      <c r="I22" s="572"/>
      <c r="J22" s="573"/>
      <c r="K22" s="573"/>
      <c r="L22" s="573"/>
      <c r="M22" s="573"/>
      <c r="N22" s="573"/>
      <c r="O22" s="573"/>
      <c r="P22" s="573"/>
      <c r="Q22" s="573"/>
      <c r="R22" s="573">
        <f t="shared" si="3"/>
        <v>0</v>
      </c>
      <c r="S22" s="574">
        <f t="shared" si="2"/>
        <v>0</v>
      </c>
    </row>
    <row r="23" spans="1:19" s="565" customFormat="1" ht="8.1" customHeight="1">
      <c r="A23" s="566" t="s">
        <v>86</v>
      </c>
      <c r="B23" s="567"/>
      <c r="C23" s="568" t="s">
        <v>475</v>
      </c>
      <c r="D23" s="569"/>
      <c r="E23" s="569"/>
      <c r="F23" s="569"/>
      <c r="G23" s="570"/>
      <c r="H23" s="571" t="s">
        <v>466</v>
      </c>
      <c r="I23" s="572"/>
      <c r="J23" s="573"/>
      <c r="K23" s="573"/>
      <c r="L23" s="573"/>
      <c r="M23" s="573"/>
      <c r="N23" s="573"/>
      <c r="O23" s="573"/>
      <c r="P23" s="573"/>
      <c r="Q23" s="573"/>
      <c r="R23" s="573">
        <f t="shared" si="3"/>
        <v>0</v>
      </c>
      <c r="S23" s="574">
        <f t="shared" si="2"/>
        <v>0</v>
      </c>
    </row>
    <row r="24" spans="1:19" s="565" customFormat="1" ht="8.1" customHeight="1">
      <c r="A24" s="566" t="s">
        <v>87</v>
      </c>
      <c r="B24" s="567"/>
      <c r="C24" s="568" t="s">
        <v>476</v>
      </c>
      <c r="D24" s="569"/>
      <c r="E24" s="569"/>
      <c r="F24" s="569"/>
      <c r="G24" s="570"/>
      <c r="H24" s="571" t="s">
        <v>466</v>
      </c>
      <c r="I24" s="572"/>
      <c r="J24" s="573"/>
      <c r="K24" s="573"/>
      <c r="L24" s="573"/>
      <c r="M24" s="573"/>
      <c r="N24" s="573"/>
      <c r="O24" s="573"/>
      <c r="P24" s="573"/>
      <c r="Q24" s="573"/>
      <c r="R24" s="573">
        <f t="shared" si="3"/>
        <v>0</v>
      </c>
      <c r="S24" s="574">
        <f t="shared" si="2"/>
        <v>0</v>
      </c>
    </row>
    <row r="25" spans="1:19" s="565" customFormat="1" ht="8.1" customHeight="1">
      <c r="A25" s="566" t="s">
        <v>88</v>
      </c>
      <c r="B25" s="567"/>
      <c r="C25" s="568" t="s">
        <v>477</v>
      </c>
      <c r="D25" s="569"/>
      <c r="E25" s="569"/>
      <c r="F25" s="569"/>
      <c r="G25" s="570"/>
      <c r="H25" s="571" t="s">
        <v>466</v>
      </c>
      <c r="I25" s="572"/>
      <c r="J25" s="573"/>
      <c r="K25" s="573"/>
      <c r="L25" s="573"/>
      <c r="M25" s="573"/>
      <c r="N25" s="573"/>
      <c r="O25" s="573"/>
      <c r="P25" s="573"/>
      <c r="Q25" s="573"/>
      <c r="R25" s="573">
        <f t="shared" si="3"/>
        <v>0</v>
      </c>
      <c r="S25" s="574">
        <f t="shared" si="2"/>
        <v>0</v>
      </c>
    </row>
    <row r="26" spans="1:19" s="565" customFormat="1" ht="16.5" customHeight="1">
      <c r="A26" s="566" t="s">
        <v>478</v>
      </c>
      <c r="B26" s="567"/>
      <c r="C26" s="568" t="s">
        <v>479</v>
      </c>
      <c r="D26" s="569"/>
      <c r="E26" s="569"/>
      <c r="F26" s="569"/>
      <c r="G26" s="570"/>
      <c r="H26" s="571" t="s">
        <v>466</v>
      </c>
      <c r="I26" s="572">
        <v>9796.1</v>
      </c>
      <c r="J26" s="573">
        <f>7601.225</f>
        <v>7601.2250000000004</v>
      </c>
      <c r="K26" s="573">
        <v>6866.9549999999999</v>
      </c>
      <c r="L26" s="573">
        <v>7320.7909749999999</v>
      </c>
      <c r="M26" s="573">
        <v>7320.7909749999999</v>
      </c>
      <c r="N26" s="573">
        <v>7649.751568875</v>
      </c>
      <c r="O26" s="573">
        <v>7649.751568875</v>
      </c>
      <c r="P26" s="573">
        <v>7962.0633894743696</v>
      </c>
      <c r="Q26" s="573">
        <v>7962.0633894743696</v>
      </c>
      <c r="R26" s="573">
        <f t="shared" si="3"/>
        <v>47196.885933349375</v>
      </c>
      <c r="S26" s="574">
        <f t="shared" si="2"/>
        <v>22932.605933349369</v>
      </c>
    </row>
    <row r="27" spans="1:19" s="565" customFormat="1" ht="8.1" customHeight="1">
      <c r="A27" s="566" t="s">
        <v>480</v>
      </c>
      <c r="B27" s="567"/>
      <c r="C27" s="568" t="s">
        <v>481</v>
      </c>
      <c r="D27" s="569"/>
      <c r="E27" s="569"/>
      <c r="F27" s="569"/>
      <c r="G27" s="570"/>
      <c r="H27" s="571" t="s">
        <v>466</v>
      </c>
      <c r="I27" s="572"/>
      <c r="J27" s="573"/>
      <c r="K27" s="573"/>
      <c r="L27" s="573"/>
      <c r="M27" s="573"/>
      <c r="N27" s="573"/>
      <c r="O27" s="573"/>
      <c r="P27" s="573"/>
      <c r="Q27" s="573"/>
      <c r="R27" s="573">
        <f t="shared" si="3"/>
        <v>0</v>
      </c>
      <c r="S27" s="574">
        <f t="shared" si="2"/>
        <v>0</v>
      </c>
    </row>
    <row r="28" spans="1:19" s="565" customFormat="1" ht="16.5" customHeight="1">
      <c r="A28" s="566" t="s">
        <v>482</v>
      </c>
      <c r="B28" s="567"/>
      <c r="C28" s="568" t="s">
        <v>483</v>
      </c>
      <c r="D28" s="569"/>
      <c r="E28" s="569"/>
      <c r="F28" s="569"/>
      <c r="G28" s="570"/>
      <c r="H28" s="571" t="s">
        <v>466</v>
      </c>
      <c r="I28" s="572">
        <f t="shared" ref="I28:Q28" si="4">I29+I30</f>
        <v>0</v>
      </c>
      <c r="J28" s="573">
        <f t="shared" si="4"/>
        <v>0</v>
      </c>
      <c r="K28" s="573">
        <f t="shared" si="4"/>
        <v>0</v>
      </c>
      <c r="L28" s="573">
        <f t="shared" si="4"/>
        <v>0</v>
      </c>
      <c r="M28" s="573">
        <f t="shared" si="4"/>
        <v>0</v>
      </c>
      <c r="N28" s="573">
        <f t="shared" si="4"/>
        <v>0</v>
      </c>
      <c r="O28" s="573">
        <f t="shared" si="4"/>
        <v>0</v>
      </c>
      <c r="P28" s="573">
        <f t="shared" si="4"/>
        <v>0</v>
      </c>
      <c r="Q28" s="573">
        <f t="shared" si="4"/>
        <v>0</v>
      </c>
      <c r="R28" s="573">
        <f t="shared" si="3"/>
        <v>0</v>
      </c>
      <c r="S28" s="574">
        <f t="shared" si="2"/>
        <v>0</v>
      </c>
    </row>
    <row r="29" spans="1:19" s="565" customFormat="1" ht="16.5" customHeight="1">
      <c r="A29" s="566" t="s">
        <v>484</v>
      </c>
      <c r="B29" s="567"/>
      <c r="C29" s="575" t="s">
        <v>485</v>
      </c>
      <c r="D29" s="576"/>
      <c r="E29" s="576"/>
      <c r="F29" s="576"/>
      <c r="G29" s="577"/>
      <c r="H29" s="571" t="s">
        <v>466</v>
      </c>
      <c r="I29" s="572"/>
      <c r="J29" s="573"/>
      <c r="K29" s="573"/>
      <c r="L29" s="573"/>
      <c r="M29" s="573"/>
      <c r="N29" s="573"/>
      <c r="O29" s="573"/>
      <c r="P29" s="573"/>
      <c r="Q29" s="573"/>
      <c r="R29" s="573">
        <f t="shared" si="3"/>
        <v>0</v>
      </c>
      <c r="S29" s="574">
        <f t="shared" si="2"/>
        <v>0</v>
      </c>
    </row>
    <row r="30" spans="1:19" s="565" customFormat="1" ht="16.5" customHeight="1">
      <c r="A30" s="566" t="s">
        <v>486</v>
      </c>
      <c r="B30" s="567"/>
      <c r="C30" s="575" t="s">
        <v>487</v>
      </c>
      <c r="D30" s="576"/>
      <c r="E30" s="576"/>
      <c r="F30" s="576"/>
      <c r="G30" s="577"/>
      <c r="H30" s="571" t="s">
        <v>466</v>
      </c>
      <c r="I30" s="572"/>
      <c r="J30" s="573"/>
      <c r="K30" s="573"/>
      <c r="L30" s="573"/>
      <c r="M30" s="573"/>
      <c r="N30" s="573"/>
      <c r="O30" s="573"/>
      <c r="P30" s="573"/>
      <c r="Q30" s="573"/>
      <c r="R30" s="573">
        <f t="shared" si="3"/>
        <v>0</v>
      </c>
      <c r="S30" s="574">
        <f t="shared" si="2"/>
        <v>0</v>
      </c>
    </row>
    <row r="31" spans="1:19" s="565" customFormat="1" ht="8.1" customHeight="1">
      <c r="A31" s="566" t="s">
        <v>488</v>
      </c>
      <c r="B31" s="567"/>
      <c r="C31" s="568" t="s">
        <v>489</v>
      </c>
      <c r="D31" s="569"/>
      <c r="E31" s="569"/>
      <c r="F31" s="569"/>
      <c r="G31" s="570"/>
      <c r="H31" s="571" t="s">
        <v>466</v>
      </c>
      <c r="I31" s="572">
        <v>23.3</v>
      </c>
      <c r="J31" s="573">
        <v>19.529</v>
      </c>
      <c r="K31" s="573">
        <v>61.548000000000002</v>
      </c>
      <c r="L31" s="573">
        <v>64.009920000000008</v>
      </c>
      <c r="M31" s="573">
        <v>64.009920000000008</v>
      </c>
      <c r="N31" s="573">
        <v>66.570316800000015</v>
      </c>
      <c r="O31" s="573">
        <v>66.570316800000015</v>
      </c>
      <c r="P31" s="573">
        <v>69.233129472000016</v>
      </c>
      <c r="Q31" s="573">
        <v>69.233129472000016</v>
      </c>
      <c r="R31" s="573">
        <f t="shared" si="3"/>
        <v>304.19036627200006</v>
      </c>
      <c r="S31" s="574">
        <f t="shared" si="2"/>
        <v>199.81336627200005</v>
      </c>
    </row>
    <row r="32" spans="1:19" s="565" customFormat="1" ht="8.1" customHeight="1">
      <c r="A32" s="566" t="s">
        <v>490</v>
      </c>
      <c r="B32" s="567"/>
      <c r="C32" s="578" t="s">
        <v>491</v>
      </c>
      <c r="D32" s="579"/>
      <c r="E32" s="579"/>
      <c r="F32" s="579"/>
      <c r="G32" s="580"/>
      <c r="H32" s="571" t="s">
        <v>466</v>
      </c>
      <c r="I32" s="572">
        <f t="shared" ref="I32:Q32" si="5">I47+I56+I62+I63+I64+I67</f>
        <v>9678.0866467180786</v>
      </c>
      <c r="J32" s="573">
        <f>J47+J56+J62+J63+J64+J67</f>
        <v>7365.8232247205287</v>
      </c>
      <c r="K32" s="573">
        <f t="shared" si="5"/>
        <v>6895.1262272342256</v>
      </c>
      <c r="L32" s="573">
        <f t="shared" si="5"/>
        <v>7170.9312763235957</v>
      </c>
      <c r="M32" s="573">
        <f t="shared" si="5"/>
        <v>7170.9312763235957</v>
      </c>
      <c r="N32" s="573">
        <f t="shared" si="5"/>
        <v>7457.0046923606506</v>
      </c>
      <c r="O32" s="573">
        <f t="shared" si="5"/>
        <v>7457.0046923606506</v>
      </c>
      <c r="P32" s="573">
        <f t="shared" si="5"/>
        <v>7755.2848800550755</v>
      </c>
      <c r="Q32" s="573">
        <f t="shared" si="5"/>
        <v>7755.2848800550755</v>
      </c>
      <c r="R32" s="573">
        <f t="shared" si="3"/>
        <v>46322.256947412156</v>
      </c>
      <c r="S32" s="574">
        <f t="shared" si="2"/>
        <v>22383.220848739322</v>
      </c>
    </row>
    <row r="33" spans="1:19" s="565" customFormat="1" ht="8.1" customHeight="1">
      <c r="A33" s="566" t="s">
        <v>492</v>
      </c>
      <c r="B33" s="567"/>
      <c r="C33" s="568" t="s">
        <v>467</v>
      </c>
      <c r="D33" s="569"/>
      <c r="E33" s="569"/>
      <c r="F33" s="569"/>
      <c r="G33" s="570"/>
      <c r="H33" s="571" t="s">
        <v>466</v>
      </c>
      <c r="I33" s="572">
        <f t="shared" ref="I33:Q33" si="6">I34+I35+I36</f>
        <v>0</v>
      </c>
      <c r="J33" s="573">
        <f t="shared" si="6"/>
        <v>0</v>
      </c>
      <c r="K33" s="573">
        <f t="shared" si="6"/>
        <v>0</v>
      </c>
      <c r="L33" s="573">
        <f t="shared" si="6"/>
        <v>0</v>
      </c>
      <c r="M33" s="573">
        <f t="shared" si="6"/>
        <v>0</v>
      </c>
      <c r="N33" s="573">
        <f t="shared" si="6"/>
        <v>0</v>
      </c>
      <c r="O33" s="573">
        <f t="shared" si="6"/>
        <v>0</v>
      </c>
      <c r="P33" s="573">
        <f t="shared" si="6"/>
        <v>0</v>
      </c>
      <c r="Q33" s="573">
        <f t="shared" si="6"/>
        <v>0</v>
      </c>
      <c r="R33" s="573">
        <f t="shared" si="3"/>
        <v>0</v>
      </c>
      <c r="S33" s="574">
        <f t="shared" si="2"/>
        <v>0</v>
      </c>
    </row>
    <row r="34" spans="1:19" s="565" customFormat="1" ht="8.1" customHeight="1">
      <c r="A34" s="566" t="s">
        <v>493</v>
      </c>
      <c r="B34" s="567"/>
      <c r="C34" s="575" t="s">
        <v>469</v>
      </c>
      <c r="D34" s="576"/>
      <c r="E34" s="576"/>
      <c r="F34" s="576"/>
      <c r="G34" s="577"/>
      <c r="H34" s="571" t="s">
        <v>466</v>
      </c>
      <c r="I34" s="572"/>
      <c r="J34" s="573"/>
      <c r="K34" s="573"/>
      <c r="L34" s="573"/>
      <c r="M34" s="573"/>
      <c r="N34" s="573"/>
      <c r="O34" s="573"/>
      <c r="P34" s="573"/>
      <c r="Q34" s="573"/>
      <c r="R34" s="573">
        <f t="shared" si="3"/>
        <v>0</v>
      </c>
      <c r="S34" s="574">
        <f t="shared" si="2"/>
        <v>0</v>
      </c>
    </row>
    <row r="35" spans="1:19" s="565" customFormat="1" ht="8.1" customHeight="1">
      <c r="A35" s="566" t="s">
        <v>494</v>
      </c>
      <c r="B35" s="567"/>
      <c r="C35" s="575" t="s">
        <v>471</v>
      </c>
      <c r="D35" s="576"/>
      <c r="E35" s="576"/>
      <c r="F35" s="576"/>
      <c r="G35" s="577"/>
      <c r="H35" s="571" t="s">
        <v>466</v>
      </c>
      <c r="I35" s="572"/>
      <c r="J35" s="573"/>
      <c r="K35" s="573"/>
      <c r="L35" s="573"/>
      <c r="M35" s="573"/>
      <c r="N35" s="573"/>
      <c r="O35" s="573"/>
      <c r="P35" s="573"/>
      <c r="Q35" s="573"/>
      <c r="R35" s="573">
        <f t="shared" si="3"/>
        <v>0</v>
      </c>
      <c r="S35" s="574">
        <f t="shared" si="2"/>
        <v>0</v>
      </c>
    </row>
    <row r="36" spans="1:19" s="565" customFormat="1" ht="8.1" customHeight="1">
      <c r="A36" s="566" t="s">
        <v>495</v>
      </c>
      <c r="B36" s="567"/>
      <c r="C36" s="575" t="s">
        <v>473</v>
      </c>
      <c r="D36" s="576"/>
      <c r="E36" s="576"/>
      <c r="F36" s="576"/>
      <c r="G36" s="577"/>
      <c r="H36" s="571" t="s">
        <v>466</v>
      </c>
      <c r="I36" s="572"/>
      <c r="J36" s="573"/>
      <c r="K36" s="573"/>
      <c r="L36" s="573"/>
      <c r="M36" s="573"/>
      <c r="N36" s="573"/>
      <c r="O36" s="573"/>
      <c r="P36" s="573"/>
      <c r="Q36" s="573"/>
      <c r="R36" s="573">
        <f t="shared" si="3"/>
        <v>0</v>
      </c>
      <c r="S36" s="574">
        <f t="shared" si="2"/>
        <v>0</v>
      </c>
    </row>
    <row r="37" spans="1:19" s="565" customFormat="1" ht="16.5" customHeight="1">
      <c r="A37" s="566" t="s">
        <v>496</v>
      </c>
      <c r="B37" s="567"/>
      <c r="C37" s="568" t="s">
        <v>474</v>
      </c>
      <c r="D37" s="569"/>
      <c r="E37" s="569"/>
      <c r="F37" s="569"/>
      <c r="G37" s="570"/>
      <c r="H37" s="571" t="s">
        <v>466</v>
      </c>
      <c r="I37" s="572"/>
      <c r="J37" s="573"/>
      <c r="K37" s="573"/>
      <c r="L37" s="573"/>
      <c r="M37" s="573"/>
      <c r="N37" s="573"/>
      <c r="O37" s="573"/>
      <c r="P37" s="573"/>
      <c r="Q37" s="573"/>
      <c r="R37" s="573">
        <f t="shared" si="3"/>
        <v>0</v>
      </c>
      <c r="S37" s="574">
        <f t="shared" si="2"/>
        <v>0</v>
      </c>
    </row>
    <row r="38" spans="1:19" s="565" customFormat="1" ht="8.1" customHeight="1">
      <c r="A38" s="566" t="s">
        <v>497</v>
      </c>
      <c r="B38" s="567"/>
      <c r="C38" s="568" t="s">
        <v>475</v>
      </c>
      <c r="D38" s="569"/>
      <c r="E38" s="569"/>
      <c r="F38" s="569"/>
      <c r="G38" s="570"/>
      <c r="H38" s="571" t="s">
        <v>466</v>
      </c>
      <c r="I38" s="572"/>
      <c r="J38" s="573"/>
      <c r="K38" s="573"/>
      <c r="L38" s="573"/>
      <c r="M38" s="573"/>
      <c r="N38" s="573"/>
      <c r="O38" s="573"/>
      <c r="P38" s="573"/>
      <c r="Q38" s="573"/>
      <c r="R38" s="573">
        <f t="shared" si="3"/>
        <v>0</v>
      </c>
      <c r="S38" s="574">
        <f t="shared" si="2"/>
        <v>0</v>
      </c>
    </row>
    <row r="39" spans="1:19" s="565" customFormat="1" ht="8.1" customHeight="1">
      <c r="A39" s="566" t="s">
        <v>498</v>
      </c>
      <c r="B39" s="567"/>
      <c r="C39" s="568" t="s">
        <v>476</v>
      </c>
      <c r="D39" s="569"/>
      <c r="E39" s="569"/>
      <c r="F39" s="569"/>
      <c r="G39" s="570"/>
      <c r="H39" s="571" t="s">
        <v>466</v>
      </c>
      <c r="I39" s="572"/>
      <c r="J39" s="573"/>
      <c r="K39" s="573"/>
      <c r="L39" s="573"/>
      <c r="M39" s="573"/>
      <c r="N39" s="573"/>
      <c r="O39" s="573"/>
      <c r="P39" s="573"/>
      <c r="Q39" s="573"/>
      <c r="R39" s="573">
        <f t="shared" si="3"/>
        <v>0</v>
      </c>
      <c r="S39" s="574">
        <f t="shared" si="2"/>
        <v>0</v>
      </c>
    </row>
    <row r="40" spans="1:19" s="565" customFormat="1" ht="8.1" customHeight="1">
      <c r="A40" s="566" t="s">
        <v>499</v>
      </c>
      <c r="B40" s="567"/>
      <c r="C40" s="568" t="s">
        <v>477</v>
      </c>
      <c r="D40" s="569"/>
      <c r="E40" s="569"/>
      <c r="F40" s="569"/>
      <c r="G40" s="570"/>
      <c r="H40" s="571" t="s">
        <v>466</v>
      </c>
      <c r="I40" s="572"/>
      <c r="J40" s="573"/>
      <c r="K40" s="573"/>
      <c r="L40" s="573"/>
      <c r="M40" s="573"/>
      <c r="N40" s="573"/>
      <c r="O40" s="573"/>
      <c r="P40" s="573"/>
      <c r="Q40" s="573"/>
      <c r="R40" s="573">
        <f t="shared" si="3"/>
        <v>0</v>
      </c>
      <c r="S40" s="574">
        <f t="shared" si="2"/>
        <v>0</v>
      </c>
    </row>
    <row r="41" spans="1:19" s="565" customFormat="1" ht="8.1" customHeight="1">
      <c r="A41" s="566" t="s">
        <v>500</v>
      </c>
      <c r="B41" s="567"/>
      <c r="C41" s="568" t="s">
        <v>479</v>
      </c>
      <c r="D41" s="569"/>
      <c r="E41" s="569"/>
      <c r="F41" s="569"/>
      <c r="G41" s="570"/>
      <c r="H41" s="571" t="s">
        <v>466</v>
      </c>
      <c r="I41" s="572">
        <f t="shared" ref="I41:Q41" si="7">I32-I46</f>
        <v>9659.3866467180778</v>
      </c>
      <c r="J41" s="573">
        <f>J32-J46</f>
        <v>7352.8042561805287</v>
      </c>
      <c r="K41" s="573">
        <f t="shared" si="7"/>
        <v>6851.0572272342251</v>
      </c>
      <c r="L41" s="573">
        <f t="shared" si="7"/>
        <v>7125.0995163235957</v>
      </c>
      <c r="M41" s="573">
        <f t="shared" si="7"/>
        <v>7125.0995163235957</v>
      </c>
      <c r="N41" s="573">
        <f t="shared" si="7"/>
        <v>7409.3396619606501</v>
      </c>
      <c r="O41" s="573">
        <f t="shared" si="7"/>
        <v>7409.3396619606501</v>
      </c>
      <c r="P41" s="573">
        <f t="shared" si="7"/>
        <v>7705.7132484390759</v>
      </c>
      <c r="Q41" s="573">
        <f t="shared" si="7"/>
        <v>7705.7132484390759</v>
      </c>
      <c r="R41" s="573">
        <f t="shared" si="3"/>
        <v>46103.400556856155</v>
      </c>
      <c r="S41" s="574">
        <f t="shared" si="2"/>
        <v>22240.152426723322</v>
      </c>
    </row>
    <row r="42" spans="1:19" s="565" customFormat="1" ht="8.1" customHeight="1">
      <c r="A42" s="566" t="s">
        <v>501</v>
      </c>
      <c r="B42" s="567"/>
      <c r="C42" s="568" t="s">
        <v>481</v>
      </c>
      <c r="D42" s="569"/>
      <c r="E42" s="569"/>
      <c r="F42" s="569"/>
      <c r="G42" s="570"/>
      <c r="H42" s="571" t="s">
        <v>466</v>
      </c>
      <c r="I42" s="572"/>
      <c r="J42" s="573"/>
      <c r="K42" s="573"/>
      <c r="L42" s="573"/>
      <c r="M42" s="573"/>
      <c r="N42" s="573"/>
      <c r="O42" s="573"/>
      <c r="P42" s="573"/>
      <c r="Q42" s="573"/>
      <c r="R42" s="573">
        <f t="shared" si="3"/>
        <v>0</v>
      </c>
      <c r="S42" s="574">
        <f t="shared" si="2"/>
        <v>0</v>
      </c>
    </row>
    <row r="43" spans="1:19" s="565" customFormat="1" ht="8.1" customHeight="1">
      <c r="A43" s="566" t="s">
        <v>502</v>
      </c>
      <c r="B43" s="567"/>
      <c r="C43" s="568" t="s">
        <v>483</v>
      </c>
      <c r="D43" s="569"/>
      <c r="E43" s="569"/>
      <c r="F43" s="569"/>
      <c r="G43" s="570"/>
      <c r="H43" s="571" t="s">
        <v>466</v>
      </c>
      <c r="I43" s="572">
        <f t="shared" ref="I43:Q43" si="8">I44+I45</f>
        <v>0</v>
      </c>
      <c r="J43" s="573">
        <f t="shared" si="8"/>
        <v>0</v>
      </c>
      <c r="K43" s="573">
        <f t="shared" si="8"/>
        <v>0</v>
      </c>
      <c r="L43" s="573">
        <f t="shared" si="8"/>
        <v>0</v>
      </c>
      <c r="M43" s="573">
        <f t="shared" si="8"/>
        <v>0</v>
      </c>
      <c r="N43" s="573">
        <f t="shared" si="8"/>
        <v>0</v>
      </c>
      <c r="O43" s="573">
        <f t="shared" si="8"/>
        <v>0</v>
      </c>
      <c r="P43" s="573">
        <f t="shared" si="8"/>
        <v>0</v>
      </c>
      <c r="Q43" s="573">
        <f t="shared" si="8"/>
        <v>0</v>
      </c>
      <c r="R43" s="573">
        <f t="shared" si="3"/>
        <v>0</v>
      </c>
      <c r="S43" s="574">
        <f t="shared" si="2"/>
        <v>0</v>
      </c>
    </row>
    <row r="44" spans="1:19" s="565" customFormat="1" ht="8.1" customHeight="1">
      <c r="A44" s="566" t="s">
        <v>503</v>
      </c>
      <c r="B44" s="567"/>
      <c r="C44" s="575" t="s">
        <v>485</v>
      </c>
      <c r="D44" s="576"/>
      <c r="E44" s="576"/>
      <c r="F44" s="576"/>
      <c r="G44" s="577"/>
      <c r="H44" s="571" t="s">
        <v>466</v>
      </c>
      <c r="I44" s="572"/>
      <c r="J44" s="573"/>
      <c r="K44" s="573"/>
      <c r="L44" s="573"/>
      <c r="M44" s="573"/>
      <c r="N44" s="573"/>
      <c r="O44" s="573"/>
      <c r="P44" s="573"/>
      <c r="Q44" s="573"/>
      <c r="R44" s="573">
        <f t="shared" si="3"/>
        <v>0</v>
      </c>
      <c r="S44" s="574">
        <f t="shared" si="2"/>
        <v>0</v>
      </c>
    </row>
    <row r="45" spans="1:19" s="565" customFormat="1" ht="16.5" customHeight="1">
      <c r="A45" s="566" t="s">
        <v>504</v>
      </c>
      <c r="B45" s="567"/>
      <c r="C45" s="575" t="s">
        <v>487</v>
      </c>
      <c r="D45" s="576"/>
      <c r="E45" s="576"/>
      <c r="F45" s="576"/>
      <c r="G45" s="577"/>
      <c r="H45" s="571" t="s">
        <v>466</v>
      </c>
      <c r="I45" s="572"/>
      <c r="J45" s="573"/>
      <c r="K45" s="573"/>
      <c r="L45" s="573"/>
      <c r="M45" s="573"/>
      <c r="N45" s="573"/>
      <c r="O45" s="573"/>
      <c r="P45" s="573"/>
      <c r="Q45" s="573"/>
      <c r="R45" s="573">
        <f t="shared" si="3"/>
        <v>0</v>
      </c>
      <c r="S45" s="574">
        <f t="shared" si="2"/>
        <v>0</v>
      </c>
    </row>
    <row r="46" spans="1:19" s="565" customFormat="1" ht="8.1" customHeight="1">
      <c r="A46" s="566" t="s">
        <v>505</v>
      </c>
      <c r="B46" s="567"/>
      <c r="C46" s="568" t="s">
        <v>489</v>
      </c>
      <c r="D46" s="569"/>
      <c r="E46" s="569"/>
      <c r="F46" s="569"/>
      <c r="G46" s="570"/>
      <c r="H46" s="571" t="s">
        <v>466</v>
      </c>
      <c r="I46" s="572">
        <v>18.7</v>
      </c>
      <c r="J46" s="573">
        <f>13018.96854/1000</f>
        <v>13.018968539999999</v>
      </c>
      <c r="K46" s="573">
        <v>44.069000000000003</v>
      </c>
      <c r="L46" s="573">
        <v>45.831760000000003</v>
      </c>
      <c r="M46" s="573">
        <v>45.831760000000003</v>
      </c>
      <c r="N46" s="573">
        <v>47.665030400000006</v>
      </c>
      <c r="O46" s="573">
        <v>47.665030400000006</v>
      </c>
      <c r="P46" s="573">
        <v>49.571631616000005</v>
      </c>
      <c r="Q46" s="573">
        <v>49.571631616000005</v>
      </c>
      <c r="R46" s="573">
        <f t="shared" si="3"/>
        <v>218.85639055600001</v>
      </c>
      <c r="S46" s="574">
        <f t="shared" si="2"/>
        <v>143.068422016</v>
      </c>
    </row>
    <row r="47" spans="1:19" s="565" customFormat="1" ht="8.1" customHeight="1">
      <c r="A47" s="566" t="s">
        <v>506</v>
      </c>
      <c r="B47" s="567"/>
      <c r="C47" s="568" t="s">
        <v>507</v>
      </c>
      <c r="D47" s="569"/>
      <c r="E47" s="569"/>
      <c r="F47" s="569"/>
      <c r="G47" s="570"/>
      <c r="H47" s="571" t="s">
        <v>466</v>
      </c>
      <c r="I47" s="572">
        <f t="shared" ref="I47:Q47" si="9">I48+I49+I54+I55</f>
        <v>5461.6492270200006</v>
      </c>
      <c r="J47" s="573">
        <f t="shared" si="9"/>
        <v>3513.4406723315496</v>
      </c>
      <c r="K47" s="573">
        <f t="shared" si="9"/>
        <v>2786.8793903626738</v>
      </c>
      <c r="L47" s="573">
        <f t="shared" si="9"/>
        <v>2898.3545659771812</v>
      </c>
      <c r="M47" s="573">
        <f t="shared" si="9"/>
        <v>2898.3545659771812</v>
      </c>
      <c r="N47" s="573">
        <f t="shared" si="9"/>
        <v>3014.2887486162681</v>
      </c>
      <c r="O47" s="573">
        <f t="shared" si="9"/>
        <v>3014.2887486162681</v>
      </c>
      <c r="P47" s="573">
        <f t="shared" si="9"/>
        <v>3134.8602985609191</v>
      </c>
      <c r="Q47" s="573">
        <f t="shared" si="9"/>
        <v>3134.8602985609191</v>
      </c>
      <c r="R47" s="573">
        <f t="shared" si="3"/>
        <v>20809.472902868591</v>
      </c>
      <c r="S47" s="574">
        <f t="shared" si="2"/>
        <v>9047.5036131543693</v>
      </c>
    </row>
    <row r="48" spans="1:19" s="565" customFormat="1" ht="8.1" customHeight="1">
      <c r="A48" s="566" t="s">
        <v>493</v>
      </c>
      <c r="B48" s="567"/>
      <c r="C48" s="575" t="s">
        <v>508</v>
      </c>
      <c r="D48" s="576"/>
      <c r="E48" s="576"/>
      <c r="F48" s="576"/>
      <c r="G48" s="577"/>
      <c r="H48" s="571" t="s">
        <v>466</v>
      </c>
      <c r="I48" s="572"/>
      <c r="J48" s="573"/>
      <c r="K48" s="573"/>
      <c r="L48" s="573"/>
      <c r="M48" s="573"/>
      <c r="N48" s="573"/>
      <c r="O48" s="573"/>
      <c r="P48" s="573"/>
      <c r="Q48" s="573"/>
      <c r="R48" s="573">
        <f t="shared" si="3"/>
        <v>0</v>
      </c>
      <c r="S48" s="574">
        <f t="shared" si="2"/>
        <v>0</v>
      </c>
    </row>
    <row r="49" spans="1:19" s="565" customFormat="1" ht="8.1" customHeight="1">
      <c r="A49" s="566" t="s">
        <v>494</v>
      </c>
      <c r="B49" s="567"/>
      <c r="C49" s="575" t="s">
        <v>509</v>
      </c>
      <c r="D49" s="576"/>
      <c r="E49" s="576"/>
      <c r="F49" s="576"/>
      <c r="G49" s="577"/>
      <c r="H49" s="571" t="s">
        <v>466</v>
      </c>
      <c r="I49" s="572">
        <f t="shared" ref="I49:Q49" si="10">I50+I53</f>
        <v>5440.3</v>
      </c>
      <c r="J49" s="573">
        <f t="shared" si="10"/>
        <v>3492.1238457915497</v>
      </c>
      <c r="K49" s="573">
        <f t="shared" si="10"/>
        <v>2764.18863105234</v>
      </c>
      <c r="L49" s="573">
        <f t="shared" si="10"/>
        <v>2874.7561762944338</v>
      </c>
      <c r="M49" s="573">
        <f t="shared" si="10"/>
        <v>2874.7561762944338</v>
      </c>
      <c r="N49" s="573">
        <f t="shared" si="10"/>
        <v>2989.746423346211</v>
      </c>
      <c r="O49" s="573">
        <f t="shared" si="10"/>
        <v>2989.746423346211</v>
      </c>
      <c r="P49" s="573">
        <f t="shared" si="10"/>
        <v>3109.3362802800598</v>
      </c>
      <c r="Q49" s="573">
        <f t="shared" si="10"/>
        <v>3109.3362802800598</v>
      </c>
      <c r="R49" s="573">
        <f t="shared" si="3"/>
        <v>20670.451356764592</v>
      </c>
      <c r="S49" s="574">
        <f t="shared" si="2"/>
        <v>8973.8388799207041</v>
      </c>
    </row>
    <row r="50" spans="1:19" s="565" customFormat="1" ht="8.1" customHeight="1">
      <c r="A50" s="566" t="s">
        <v>510</v>
      </c>
      <c r="B50" s="567"/>
      <c r="C50" s="581" t="s">
        <v>511</v>
      </c>
      <c r="D50" s="582"/>
      <c r="E50" s="582"/>
      <c r="F50" s="582"/>
      <c r="G50" s="583"/>
      <c r="H50" s="571" t="s">
        <v>466</v>
      </c>
      <c r="I50" s="572">
        <f t="shared" ref="I50:Q50" si="11">I51+I52</f>
        <v>5440.3</v>
      </c>
      <c r="J50" s="573">
        <f t="shared" si="11"/>
        <v>3492.1238457915497</v>
      </c>
      <c r="K50" s="573">
        <f t="shared" si="11"/>
        <v>2764.18863105234</v>
      </c>
      <c r="L50" s="573">
        <f t="shared" si="11"/>
        <v>2874.7561762944338</v>
      </c>
      <c r="M50" s="573">
        <f t="shared" si="11"/>
        <v>2874.7561762944338</v>
      </c>
      <c r="N50" s="573">
        <f t="shared" si="11"/>
        <v>2989.746423346211</v>
      </c>
      <c r="O50" s="573">
        <f t="shared" si="11"/>
        <v>2989.746423346211</v>
      </c>
      <c r="P50" s="573">
        <f t="shared" si="11"/>
        <v>3109.3362802800598</v>
      </c>
      <c r="Q50" s="573">
        <f t="shared" si="11"/>
        <v>3109.3362802800598</v>
      </c>
      <c r="R50" s="573">
        <f t="shared" si="3"/>
        <v>20670.451356764592</v>
      </c>
      <c r="S50" s="574">
        <f t="shared" si="2"/>
        <v>8973.8388799207041</v>
      </c>
    </row>
    <row r="51" spans="1:19" s="565" customFormat="1" ht="16.5" customHeight="1">
      <c r="A51" s="566" t="s">
        <v>512</v>
      </c>
      <c r="B51" s="567"/>
      <c r="C51" s="584" t="s">
        <v>513</v>
      </c>
      <c r="D51" s="585"/>
      <c r="E51" s="585"/>
      <c r="F51" s="585"/>
      <c r="G51" s="586"/>
      <c r="H51" s="571" t="s">
        <v>466</v>
      </c>
      <c r="I51" s="572"/>
      <c r="J51" s="573"/>
      <c r="K51" s="573"/>
      <c r="L51" s="573"/>
      <c r="M51" s="573"/>
      <c r="N51" s="573"/>
      <c r="O51" s="573"/>
      <c r="P51" s="573"/>
      <c r="Q51" s="573"/>
      <c r="R51" s="573">
        <f t="shared" si="3"/>
        <v>0</v>
      </c>
      <c r="S51" s="574">
        <f t="shared" si="2"/>
        <v>0</v>
      </c>
    </row>
    <row r="52" spans="1:19" s="565" customFormat="1" ht="16.5" customHeight="1">
      <c r="A52" s="566" t="s">
        <v>514</v>
      </c>
      <c r="B52" s="567"/>
      <c r="C52" s="584" t="s">
        <v>515</v>
      </c>
      <c r="D52" s="585"/>
      <c r="E52" s="585"/>
      <c r="F52" s="585"/>
      <c r="G52" s="586"/>
      <c r="H52" s="571" t="s">
        <v>466</v>
      </c>
      <c r="I52" s="572">
        <v>5440.3</v>
      </c>
      <c r="J52" s="573">
        <f>3492123.84579155/1000</f>
        <v>3492.1238457915497</v>
      </c>
      <c r="K52" s="573">
        <f>2764188.63105234/1000</f>
        <v>2764.18863105234</v>
      </c>
      <c r="L52" s="573">
        <v>2874.7561762944338</v>
      </c>
      <c r="M52" s="573">
        <v>2874.7561762944338</v>
      </c>
      <c r="N52" s="573">
        <v>2989.746423346211</v>
      </c>
      <c r="O52" s="573">
        <v>2989.746423346211</v>
      </c>
      <c r="P52" s="573">
        <v>3109.3362802800598</v>
      </c>
      <c r="Q52" s="573">
        <v>3109.3362802800598</v>
      </c>
      <c r="R52" s="573">
        <f t="shared" si="3"/>
        <v>20670.451356764592</v>
      </c>
      <c r="S52" s="574">
        <f t="shared" si="2"/>
        <v>8973.8388799207041</v>
      </c>
    </row>
    <row r="53" spans="1:19" s="565" customFormat="1" ht="8.1" customHeight="1">
      <c r="A53" s="566" t="s">
        <v>516</v>
      </c>
      <c r="B53" s="567"/>
      <c r="C53" s="581" t="s">
        <v>517</v>
      </c>
      <c r="D53" s="582"/>
      <c r="E53" s="582"/>
      <c r="F53" s="582"/>
      <c r="G53" s="583"/>
      <c r="H53" s="571" t="s">
        <v>466</v>
      </c>
      <c r="I53" s="572"/>
      <c r="J53" s="573"/>
      <c r="K53" s="573"/>
      <c r="L53" s="573"/>
      <c r="M53" s="573"/>
      <c r="N53" s="573"/>
      <c r="O53" s="573"/>
      <c r="P53" s="573"/>
      <c r="Q53" s="573"/>
      <c r="R53" s="573">
        <f t="shared" si="3"/>
        <v>0</v>
      </c>
      <c r="S53" s="574">
        <f t="shared" si="2"/>
        <v>0</v>
      </c>
    </row>
    <row r="54" spans="1:19" s="565" customFormat="1" ht="8.1" customHeight="1">
      <c r="A54" s="566" t="s">
        <v>495</v>
      </c>
      <c r="B54" s="567"/>
      <c r="C54" s="575" t="s">
        <v>518</v>
      </c>
      <c r="D54" s="576"/>
      <c r="E54" s="576"/>
      <c r="F54" s="576"/>
      <c r="G54" s="577"/>
      <c r="H54" s="571" t="s">
        <v>466</v>
      </c>
      <c r="I54" s="572">
        <f>21349.22702/1000</f>
        <v>21.349227019999997</v>
      </c>
      <c r="J54" s="573">
        <f>21316.82654/1000</f>
        <v>21.316826539999997</v>
      </c>
      <c r="K54" s="573">
        <f>22690.7593103339/1000</f>
        <v>22.690759310333899</v>
      </c>
      <c r="L54" s="573">
        <v>23.598389682747257</v>
      </c>
      <c r="M54" s="573">
        <v>23.598389682747257</v>
      </c>
      <c r="N54" s="573">
        <v>24.542325270057148</v>
      </c>
      <c r="O54" s="573">
        <v>24.542325270057148</v>
      </c>
      <c r="P54" s="573">
        <v>25.524018280859433</v>
      </c>
      <c r="Q54" s="573">
        <v>25.524018280859433</v>
      </c>
      <c r="R54" s="573">
        <f t="shared" si="3"/>
        <v>139.02154610399774</v>
      </c>
      <c r="S54" s="574">
        <f t="shared" si="2"/>
        <v>73.664733233663839</v>
      </c>
    </row>
    <row r="55" spans="1:19" s="565" customFormat="1" ht="8.1" customHeight="1">
      <c r="A55" s="566" t="s">
        <v>519</v>
      </c>
      <c r="B55" s="567"/>
      <c r="C55" s="575" t="s">
        <v>520</v>
      </c>
      <c r="D55" s="576"/>
      <c r="E55" s="576"/>
      <c r="F55" s="576"/>
      <c r="G55" s="577"/>
      <c r="H55" s="571" t="s">
        <v>466</v>
      </c>
      <c r="I55" s="572"/>
      <c r="J55" s="573"/>
      <c r="K55" s="573"/>
      <c r="L55" s="573"/>
      <c r="M55" s="573"/>
      <c r="N55" s="573"/>
      <c r="O55" s="573"/>
      <c r="P55" s="573"/>
      <c r="Q55" s="573"/>
      <c r="R55" s="573">
        <f t="shared" si="3"/>
        <v>0</v>
      </c>
      <c r="S55" s="574">
        <f t="shared" si="2"/>
        <v>0</v>
      </c>
    </row>
    <row r="56" spans="1:19" s="565" customFormat="1" ht="8.1" customHeight="1">
      <c r="A56" s="566" t="s">
        <v>521</v>
      </c>
      <c r="B56" s="567"/>
      <c r="C56" s="568" t="s">
        <v>522</v>
      </c>
      <c r="D56" s="569"/>
      <c r="E56" s="569"/>
      <c r="F56" s="569"/>
      <c r="G56" s="570"/>
      <c r="H56" s="571" t="s">
        <v>466</v>
      </c>
      <c r="I56" s="572">
        <f t="shared" ref="I56:Q56" si="12">I57+I58+I59+I60+I61</f>
        <v>3711.6652851280778</v>
      </c>
      <c r="J56" s="573">
        <f t="shared" si="12"/>
        <v>3382.14625500898</v>
      </c>
      <c r="K56" s="573">
        <f t="shared" si="12"/>
        <v>3415.841836871552</v>
      </c>
      <c r="L56" s="573">
        <f>L57+L58+L59+L60+L61</f>
        <v>3552.475510346414</v>
      </c>
      <c r="M56" s="573">
        <f t="shared" si="12"/>
        <v>3552.475510346414</v>
      </c>
      <c r="N56" s="573">
        <f t="shared" si="12"/>
        <v>3693.8106957443815</v>
      </c>
      <c r="O56" s="573">
        <f t="shared" si="12"/>
        <v>3693.8106957443815</v>
      </c>
      <c r="P56" s="573">
        <f t="shared" si="12"/>
        <v>3841.5631235741566</v>
      </c>
      <c r="Q56" s="573">
        <f t="shared" si="12"/>
        <v>3841.5631235741566</v>
      </c>
      <c r="R56" s="573">
        <f t="shared" si="3"/>
        <v>21597.50270667356</v>
      </c>
      <c r="S56" s="574">
        <f t="shared" si="2"/>
        <v>11087.849329664952</v>
      </c>
    </row>
    <row r="57" spans="1:19" s="565" customFormat="1" ht="8.1" customHeight="1">
      <c r="A57" s="566" t="s">
        <v>523</v>
      </c>
      <c r="B57" s="567"/>
      <c r="C57" s="575" t="s">
        <v>524</v>
      </c>
      <c r="D57" s="576"/>
      <c r="E57" s="576"/>
      <c r="F57" s="576"/>
      <c r="G57" s="577"/>
      <c r="H57" s="571" t="s">
        <v>466</v>
      </c>
      <c r="I57" s="572"/>
      <c r="J57" s="573"/>
      <c r="K57" s="573"/>
      <c r="L57" s="573"/>
      <c r="M57" s="573"/>
      <c r="N57" s="573"/>
      <c r="O57" s="573"/>
      <c r="P57" s="573"/>
      <c r="Q57" s="573"/>
      <c r="R57" s="573">
        <f t="shared" si="3"/>
        <v>0</v>
      </c>
      <c r="S57" s="574">
        <f t="shared" si="2"/>
        <v>0</v>
      </c>
    </row>
    <row r="58" spans="1:19" s="565" customFormat="1" ht="8.1" customHeight="1">
      <c r="A58" s="566" t="s">
        <v>525</v>
      </c>
      <c r="B58" s="567"/>
      <c r="C58" s="575" t="s">
        <v>526</v>
      </c>
      <c r="D58" s="576"/>
      <c r="E58" s="576"/>
      <c r="F58" s="576"/>
      <c r="G58" s="577"/>
      <c r="H58" s="571" t="s">
        <v>466</v>
      </c>
      <c r="I58" s="572">
        <f>3702163.44535/1000</f>
        <v>3702.1634453500001</v>
      </c>
      <c r="J58" s="573">
        <f>3360240.79112/1000</f>
        <v>3360.2407911200003</v>
      </c>
      <c r="K58" s="573">
        <f>3406440.62418432/1000</f>
        <v>3406.4406241843203</v>
      </c>
      <c r="L58" s="573">
        <v>3542.6982491516933</v>
      </c>
      <c r="M58" s="573">
        <v>3542.6982491516933</v>
      </c>
      <c r="N58" s="573">
        <v>3684.406179117761</v>
      </c>
      <c r="O58" s="573">
        <v>3684.406179117761</v>
      </c>
      <c r="P58" s="573">
        <v>3831.7824262824715</v>
      </c>
      <c r="Q58" s="573">
        <v>3831.7824262824715</v>
      </c>
      <c r="R58" s="573">
        <f t="shared" si="3"/>
        <v>21527.731715206246</v>
      </c>
      <c r="S58" s="574">
        <f t="shared" si="2"/>
        <v>11058.886854551925</v>
      </c>
    </row>
    <row r="59" spans="1:19" s="565" customFormat="1" ht="8.1" customHeight="1">
      <c r="A59" s="566" t="s">
        <v>527</v>
      </c>
      <c r="B59" s="567"/>
      <c r="C59" s="575" t="s">
        <v>528</v>
      </c>
      <c r="D59" s="576"/>
      <c r="E59" s="576"/>
      <c r="F59" s="576"/>
      <c r="G59" s="577"/>
      <c r="H59" s="571" t="s">
        <v>466</v>
      </c>
      <c r="I59" s="572"/>
      <c r="J59" s="573"/>
      <c r="K59" s="573"/>
      <c r="L59" s="573"/>
      <c r="M59" s="573"/>
      <c r="N59" s="573"/>
      <c r="O59" s="573"/>
      <c r="P59" s="573"/>
      <c r="Q59" s="573"/>
      <c r="R59" s="573">
        <f t="shared" si="3"/>
        <v>0</v>
      </c>
      <c r="S59" s="574">
        <f t="shared" si="2"/>
        <v>0</v>
      </c>
    </row>
    <row r="60" spans="1:19" s="565" customFormat="1" ht="8.1" customHeight="1">
      <c r="A60" s="566" t="s">
        <v>529</v>
      </c>
      <c r="B60" s="567"/>
      <c r="C60" s="575" t="s">
        <v>530</v>
      </c>
      <c r="D60" s="576"/>
      <c r="E60" s="576"/>
      <c r="F60" s="576"/>
      <c r="G60" s="577"/>
      <c r="H60" s="571" t="s">
        <v>466</v>
      </c>
      <c r="I60" s="572">
        <f>9374.1566880774/1000</f>
        <v>9.3741566880774005</v>
      </c>
      <c r="J60" s="573">
        <f>9148.96121898/1000</f>
        <v>9.1489612189799985</v>
      </c>
      <c r="K60" s="573">
        <f>8695.00427757068/1000</f>
        <v>8.6950042775706802</v>
      </c>
      <c r="L60" s="573">
        <v>9.0428044486735075</v>
      </c>
      <c r="M60" s="573">
        <v>9.0428044486735075</v>
      </c>
      <c r="N60" s="573">
        <v>9.404516626620449</v>
      </c>
      <c r="O60" s="573">
        <v>9.404516626620449</v>
      </c>
      <c r="P60" s="573">
        <v>9.7806972916852679</v>
      </c>
      <c r="Q60" s="573">
        <v>9.7806972916852679</v>
      </c>
      <c r="R60" s="573">
        <f t="shared" si="3"/>
        <v>55.4461405516073</v>
      </c>
      <c r="S60" s="574">
        <f t="shared" si="2"/>
        <v>28.228018366979224</v>
      </c>
    </row>
    <row r="61" spans="1:19" s="565" customFormat="1" ht="8.1" customHeight="1">
      <c r="A61" s="566" t="s">
        <v>531</v>
      </c>
      <c r="B61" s="567"/>
      <c r="C61" s="575" t="s">
        <v>532</v>
      </c>
      <c r="D61" s="576"/>
      <c r="E61" s="576"/>
      <c r="F61" s="576"/>
      <c r="G61" s="577"/>
      <c r="H61" s="571" t="s">
        <v>466</v>
      </c>
      <c r="I61" s="572">
        <f>127.68309/1000</f>
        <v>0.12768309</v>
      </c>
      <c r="J61" s="573">
        <f>12756.50267/1000</f>
        <v>12.75650267</v>
      </c>
      <c r="K61" s="573">
        <f>706.208409661017/1000</f>
        <v>0.70620840966101694</v>
      </c>
      <c r="L61" s="573">
        <v>0.7344567460474577</v>
      </c>
      <c r="M61" s="573">
        <v>0.7344567460474577</v>
      </c>
      <c r="N61" s="573"/>
      <c r="O61" s="573"/>
      <c r="P61" s="573"/>
      <c r="Q61" s="573"/>
      <c r="R61" s="573">
        <f t="shared" si="3"/>
        <v>14.324850915708474</v>
      </c>
      <c r="S61" s="574">
        <f t="shared" si="2"/>
        <v>0.7344567460474577</v>
      </c>
    </row>
    <row r="62" spans="1:19" s="565" customFormat="1" ht="8.1" customHeight="1">
      <c r="A62" s="566" t="s">
        <v>533</v>
      </c>
      <c r="B62" s="567"/>
      <c r="C62" s="568" t="s">
        <v>534</v>
      </c>
      <c r="D62" s="569"/>
      <c r="E62" s="569"/>
      <c r="F62" s="569"/>
      <c r="G62" s="570"/>
      <c r="H62" s="571" t="s">
        <v>466</v>
      </c>
      <c r="I62" s="572">
        <f>(277892.95222+79508.20421+3492.40294)/1000</f>
        <v>360.89355936999999</v>
      </c>
      <c r="J62" s="573">
        <f>(316753.38577+89600.79458+3170.75728)/1000</f>
        <v>409.52493763000001</v>
      </c>
      <c r="K62" s="573">
        <v>517.68200000000002</v>
      </c>
      <c r="L62" s="573">
        <v>538.38927999999999</v>
      </c>
      <c r="M62" s="573">
        <v>538.38927999999999</v>
      </c>
      <c r="N62" s="573">
        <v>559.92485120000003</v>
      </c>
      <c r="O62" s="573">
        <v>559.92485120000003</v>
      </c>
      <c r="P62" s="573">
        <v>582.32184524800005</v>
      </c>
      <c r="Q62" s="573">
        <v>582.32184524800005</v>
      </c>
      <c r="R62" s="573">
        <f t="shared" si="3"/>
        <v>2968.7364734479997</v>
      </c>
      <c r="S62" s="574">
        <f t="shared" si="2"/>
        <v>1680.6359764480001</v>
      </c>
    </row>
    <row r="63" spans="1:19" s="565" customFormat="1" ht="8.1" customHeight="1">
      <c r="A63" s="566" t="s">
        <v>535</v>
      </c>
      <c r="B63" s="567"/>
      <c r="C63" s="568" t="s">
        <v>536</v>
      </c>
      <c r="D63" s="569"/>
      <c r="E63" s="569"/>
      <c r="F63" s="569"/>
      <c r="G63" s="570"/>
      <c r="H63" s="571" t="s">
        <v>466</v>
      </c>
      <c r="I63" s="572">
        <f>5961.37258/1000</f>
        <v>5.9613725799999999</v>
      </c>
      <c r="J63" s="573">
        <f>4283.56794/1000</f>
        <v>4.2835679400000002</v>
      </c>
      <c r="K63" s="573">
        <v>4.5369999999999999</v>
      </c>
      <c r="L63" s="573">
        <v>4.7184800000000005</v>
      </c>
      <c r="M63" s="573">
        <v>4.7184800000000005</v>
      </c>
      <c r="N63" s="573">
        <v>4.907219200000001</v>
      </c>
      <c r="O63" s="573">
        <v>4.907219200000001</v>
      </c>
      <c r="P63" s="573">
        <v>5.1035079680000015</v>
      </c>
      <c r="Q63" s="573">
        <v>5.1035079680000015</v>
      </c>
      <c r="R63" s="573">
        <f t="shared" si="3"/>
        <v>29.511147688000001</v>
      </c>
      <c r="S63" s="574">
        <f t="shared" si="2"/>
        <v>14.729207168000002</v>
      </c>
    </row>
    <row r="64" spans="1:19" s="565" customFormat="1" ht="9" customHeight="1">
      <c r="A64" s="566" t="s">
        <v>537</v>
      </c>
      <c r="B64" s="567"/>
      <c r="C64" s="568" t="s">
        <v>538</v>
      </c>
      <c r="D64" s="569"/>
      <c r="E64" s="569"/>
      <c r="F64" s="569"/>
      <c r="G64" s="570"/>
      <c r="H64" s="571" t="s">
        <v>466</v>
      </c>
      <c r="I64" s="572">
        <f t="shared" ref="I64:Q64" si="13">I65+I66</f>
        <v>0.38111368000000001</v>
      </c>
      <c r="J64" s="573">
        <f t="shared" si="13"/>
        <v>0.40376785999999998</v>
      </c>
      <c r="K64" s="573">
        <f t="shared" si="13"/>
        <v>0.46</v>
      </c>
      <c r="L64" s="573">
        <f t="shared" si="13"/>
        <v>0.47840000000000005</v>
      </c>
      <c r="M64" s="573">
        <f t="shared" si="13"/>
        <v>0.47840000000000005</v>
      </c>
      <c r="N64" s="573">
        <f t="shared" si="13"/>
        <v>0.49753600000000009</v>
      </c>
      <c r="O64" s="573">
        <f t="shared" si="13"/>
        <v>0.49753600000000009</v>
      </c>
      <c r="P64" s="573">
        <f t="shared" si="13"/>
        <v>0.51743744000000014</v>
      </c>
      <c r="Q64" s="573">
        <f t="shared" si="13"/>
        <v>0.51743744000000014</v>
      </c>
      <c r="R64" s="573">
        <f t="shared" si="3"/>
        <v>2.7382549800000002</v>
      </c>
      <c r="S64" s="574">
        <f t="shared" si="2"/>
        <v>1.4933734400000003</v>
      </c>
    </row>
    <row r="65" spans="1:19" s="565" customFormat="1" ht="9.75" customHeight="1">
      <c r="A65" s="566" t="s">
        <v>539</v>
      </c>
      <c r="B65" s="567"/>
      <c r="C65" s="575" t="s">
        <v>540</v>
      </c>
      <c r="D65" s="576"/>
      <c r="E65" s="576"/>
      <c r="F65" s="576"/>
      <c r="G65" s="577"/>
      <c r="H65" s="571" t="s">
        <v>466</v>
      </c>
      <c r="I65" s="572">
        <f>104.512/1000</f>
        <v>0.10451199999999999</v>
      </c>
      <c r="J65" s="573">
        <f>0.09745</f>
        <v>9.7449999999999995E-2</v>
      </c>
      <c r="K65" s="573">
        <v>0.104</v>
      </c>
      <c r="L65" s="573">
        <v>0.10815999999999999</v>
      </c>
      <c r="M65" s="573">
        <v>0.10815999999999999</v>
      </c>
      <c r="N65" s="573">
        <v>0.1124864</v>
      </c>
      <c r="O65" s="573">
        <v>0.1124864</v>
      </c>
      <c r="P65" s="573">
        <v>0.116985856</v>
      </c>
      <c r="Q65" s="573">
        <v>0.116985856</v>
      </c>
      <c r="R65" s="573">
        <f t="shared" si="3"/>
        <v>0.64359425599999998</v>
      </c>
      <c r="S65" s="574">
        <f t="shared" si="2"/>
        <v>0.33763225600000002</v>
      </c>
    </row>
    <row r="66" spans="1:19" s="565" customFormat="1" ht="8.1" customHeight="1">
      <c r="A66" s="566" t="s">
        <v>541</v>
      </c>
      <c r="B66" s="567"/>
      <c r="C66" s="575" t="s">
        <v>542</v>
      </c>
      <c r="D66" s="576"/>
      <c r="E66" s="576"/>
      <c r="F66" s="576"/>
      <c r="G66" s="577"/>
      <c r="H66" s="571" t="s">
        <v>466</v>
      </c>
      <c r="I66" s="572">
        <f>381.11368/1000-I65</f>
        <v>0.27660168000000002</v>
      </c>
      <c r="J66" s="573">
        <f>403.76786/1000-J65</f>
        <v>0.30631786</v>
      </c>
      <c r="K66" s="573">
        <f>0.46-K65</f>
        <v>0.35600000000000004</v>
      </c>
      <c r="L66" s="573">
        <v>0.37024000000000007</v>
      </c>
      <c r="M66" s="573">
        <v>0.37024000000000007</v>
      </c>
      <c r="N66" s="573">
        <v>0.3850496000000001</v>
      </c>
      <c r="O66" s="573">
        <v>0.3850496000000001</v>
      </c>
      <c r="P66" s="573">
        <v>0.40045158400000014</v>
      </c>
      <c r="Q66" s="573">
        <v>0.40045158400000014</v>
      </c>
      <c r="R66" s="573">
        <f t="shared" si="3"/>
        <v>2.0946607240000006</v>
      </c>
      <c r="S66" s="574">
        <f t="shared" si="2"/>
        <v>1.1557411840000005</v>
      </c>
    </row>
    <row r="67" spans="1:19" s="565" customFormat="1" ht="8.1" customHeight="1">
      <c r="A67" s="566" t="s">
        <v>543</v>
      </c>
      <c r="B67" s="567"/>
      <c r="C67" s="568" t="s">
        <v>544</v>
      </c>
      <c r="D67" s="569"/>
      <c r="E67" s="569"/>
      <c r="F67" s="569"/>
      <c r="G67" s="570"/>
      <c r="H67" s="571" t="s">
        <v>466</v>
      </c>
      <c r="I67" s="572">
        <f t="shared" ref="I67:Q67" si="14">I68+I69+I70</f>
        <v>137.53608893999998</v>
      </c>
      <c r="J67" s="573">
        <f t="shared" si="14"/>
        <v>56.024023949999986</v>
      </c>
      <c r="K67" s="573">
        <f t="shared" si="14"/>
        <v>169.726</v>
      </c>
      <c r="L67" s="573">
        <f t="shared" si="14"/>
        <v>176.51504</v>
      </c>
      <c r="M67" s="573">
        <f t="shared" si="14"/>
        <v>176.51504</v>
      </c>
      <c r="N67" s="573">
        <f t="shared" si="14"/>
        <v>183.57564160000004</v>
      </c>
      <c r="O67" s="573">
        <f t="shared" si="14"/>
        <v>183.57564160000004</v>
      </c>
      <c r="P67" s="573">
        <f t="shared" si="14"/>
        <v>190.91866726400002</v>
      </c>
      <c r="Q67" s="573">
        <f t="shared" si="14"/>
        <v>190.91866726400002</v>
      </c>
      <c r="R67" s="573">
        <f t="shared" si="3"/>
        <v>914.29546175399992</v>
      </c>
      <c r="S67" s="574">
        <f t="shared" si="2"/>
        <v>551.009348864</v>
      </c>
    </row>
    <row r="68" spans="1:19" s="565" customFormat="1" ht="9" customHeight="1">
      <c r="A68" s="566" t="s">
        <v>545</v>
      </c>
      <c r="B68" s="567"/>
      <c r="C68" s="575" t="s">
        <v>546</v>
      </c>
      <c r="D68" s="576"/>
      <c r="E68" s="576"/>
      <c r="F68" s="576"/>
      <c r="G68" s="577"/>
      <c r="H68" s="571" t="s">
        <v>466</v>
      </c>
      <c r="I68" s="572"/>
      <c r="J68" s="573"/>
      <c r="K68" s="573"/>
      <c r="L68" s="573"/>
      <c r="M68" s="573"/>
      <c r="N68" s="573"/>
      <c r="O68" s="573"/>
      <c r="P68" s="573"/>
      <c r="Q68" s="573"/>
      <c r="R68" s="573">
        <f t="shared" si="3"/>
        <v>0</v>
      </c>
      <c r="S68" s="574">
        <f t="shared" si="2"/>
        <v>0</v>
      </c>
    </row>
    <row r="69" spans="1:19" s="565" customFormat="1" ht="9" customHeight="1">
      <c r="A69" s="566" t="s">
        <v>547</v>
      </c>
      <c r="B69" s="567"/>
      <c r="C69" s="575" t="s">
        <v>548</v>
      </c>
      <c r="D69" s="576"/>
      <c r="E69" s="576"/>
      <c r="F69" s="576"/>
      <c r="G69" s="577"/>
      <c r="H69" s="571" t="s">
        <v>466</v>
      </c>
      <c r="I69" s="572">
        <f>19118.72911/1000</f>
        <v>19.11872911</v>
      </c>
      <c r="J69" s="573">
        <f>17884.37048/1000</f>
        <v>17.884370480000001</v>
      </c>
      <c r="K69" s="573">
        <v>24.352</v>
      </c>
      <c r="L69" s="573">
        <v>25.326080000000001</v>
      </c>
      <c r="M69" s="573">
        <v>25.326080000000001</v>
      </c>
      <c r="N69" s="573">
        <v>26.339123200000003</v>
      </c>
      <c r="O69" s="573">
        <v>26.339123200000003</v>
      </c>
      <c r="P69" s="573">
        <v>27.392688128000003</v>
      </c>
      <c r="Q69" s="573">
        <v>27.392688128000003</v>
      </c>
      <c r="R69" s="573">
        <f t="shared" si="3"/>
        <v>140.41299091800002</v>
      </c>
      <c r="S69" s="574">
        <f t="shared" si="2"/>
        <v>79.057891328000011</v>
      </c>
    </row>
    <row r="70" spans="1:19" s="565" customFormat="1" ht="8.1" customHeight="1" thickBot="1">
      <c r="A70" s="587" t="s">
        <v>549</v>
      </c>
      <c r="B70" s="588"/>
      <c r="C70" s="589" t="s">
        <v>550</v>
      </c>
      <c r="D70" s="590"/>
      <c r="E70" s="590"/>
      <c r="F70" s="590"/>
      <c r="G70" s="591"/>
      <c r="H70" s="592" t="s">
        <v>466</v>
      </c>
      <c r="I70" s="593">
        <f>137917.20262/1000-I64-I69</f>
        <v>118.41735982999998</v>
      </c>
      <c r="J70" s="594">
        <f>84350.79181/1000-J64-J69-27.923</f>
        <v>38.139653469999985</v>
      </c>
      <c r="K70" s="594">
        <f>170.186-K64-K69</f>
        <v>145.374</v>
      </c>
      <c r="L70" s="594">
        <v>151.18896000000001</v>
      </c>
      <c r="M70" s="594">
        <v>151.18896000000001</v>
      </c>
      <c r="N70" s="594">
        <v>157.23651840000002</v>
      </c>
      <c r="O70" s="594">
        <v>157.23651840000002</v>
      </c>
      <c r="P70" s="594">
        <v>163.52597913600002</v>
      </c>
      <c r="Q70" s="594">
        <v>163.52597913600002</v>
      </c>
      <c r="R70" s="594">
        <f t="shared" si="3"/>
        <v>773.88247083600004</v>
      </c>
      <c r="S70" s="595">
        <f t="shared" si="2"/>
        <v>471.95145753600002</v>
      </c>
    </row>
    <row r="71" spans="1:19" s="565" customFormat="1" ht="16.5" customHeight="1">
      <c r="A71" s="556" t="s">
        <v>551</v>
      </c>
      <c r="B71" s="557"/>
      <c r="C71" s="596" t="s">
        <v>552</v>
      </c>
      <c r="D71" s="597"/>
      <c r="E71" s="597"/>
      <c r="F71" s="597"/>
      <c r="G71" s="598"/>
      <c r="H71" s="561" t="s">
        <v>466</v>
      </c>
      <c r="I71" s="562">
        <f t="shared" ref="I71:Q71" si="15">I72+I73+I74</f>
        <v>4218.2868757899996</v>
      </c>
      <c r="J71" s="563">
        <f t="shared" si="15"/>
        <v>3880.9279162900002</v>
      </c>
      <c r="K71" s="563">
        <f t="shared" si="15"/>
        <v>3997.3557537787005</v>
      </c>
      <c r="L71" s="563">
        <f t="shared" si="15"/>
        <v>4157.2499839298489</v>
      </c>
      <c r="M71" s="563">
        <f t="shared" si="15"/>
        <v>4157.2499839298489</v>
      </c>
      <c r="N71" s="563">
        <f t="shared" si="15"/>
        <v>4323.5399832870426</v>
      </c>
      <c r="O71" s="563">
        <f t="shared" si="15"/>
        <v>4323.5399832870426</v>
      </c>
      <c r="P71" s="563">
        <f t="shared" si="15"/>
        <v>4496.481582618524</v>
      </c>
      <c r="Q71" s="563">
        <f t="shared" si="15"/>
        <v>4496.481582618524</v>
      </c>
      <c r="R71" s="563">
        <f t="shared" si="3"/>
        <v>25073.842095694112</v>
      </c>
      <c r="S71" s="564">
        <f t="shared" si="2"/>
        <v>12977.271549835415</v>
      </c>
    </row>
    <row r="72" spans="1:19" s="565" customFormat="1" ht="16.5" customHeight="1">
      <c r="A72" s="566" t="s">
        <v>553</v>
      </c>
      <c r="B72" s="567"/>
      <c r="C72" s="575" t="s">
        <v>554</v>
      </c>
      <c r="D72" s="576"/>
      <c r="E72" s="576"/>
      <c r="F72" s="576"/>
      <c r="G72" s="577"/>
      <c r="H72" s="571" t="s">
        <v>466</v>
      </c>
      <c r="I72" s="572"/>
      <c r="J72" s="573"/>
      <c r="K72" s="573"/>
      <c r="L72" s="573"/>
      <c r="M72" s="573"/>
      <c r="N72" s="573"/>
      <c r="O72" s="573"/>
      <c r="P72" s="573"/>
      <c r="Q72" s="573"/>
      <c r="R72" s="573">
        <f t="shared" si="3"/>
        <v>0</v>
      </c>
      <c r="S72" s="574">
        <f t="shared" si="2"/>
        <v>0</v>
      </c>
    </row>
    <row r="73" spans="1:19" s="565" customFormat="1" ht="16.5" customHeight="1">
      <c r="A73" s="566" t="s">
        <v>555</v>
      </c>
      <c r="B73" s="567"/>
      <c r="C73" s="575" t="s">
        <v>556</v>
      </c>
      <c r="D73" s="576"/>
      <c r="E73" s="576"/>
      <c r="F73" s="576"/>
      <c r="G73" s="577"/>
      <c r="H73" s="571" t="s">
        <v>466</v>
      </c>
      <c r="I73" s="572">
        <f>4218286.87579/1000</f>
        <v>4218.2868757899996</v>
      </c>
      <c r="J73" s="573">
        <f>3880927.91629/1000</f>
        <v>3880.9279162900002</v>
      </c>
      <c r="K73" s="573">
        <f>J73*1.03</f>
        <v>3997.3557537787005</v>
      </c>
      <c r="L73" s="573">
        <v>4157.2499839298489</v>
      </c>
      <c r="M73" s="573">
        <v>4157.2499839298489</v>
      </c>
      <c r="N73" s="573">
        <v>4323.5399832870426</v>
      </c>
      <c r="O73" s="573">
        <v>4323.5399832870426</v>
      </c>
      <c r="P73" s="573">
        <v>4496.481582618524</v>
      </c>
      <c r="Q73" s="573">
        <v>4496.481582618524</v>
      </c>
      <c r="R73" s="573">
        <f t="shared" si="3"/>
        <v>25073.842095694112</v>
      </c>
      <c r="S73" s="574">
        <f t="shared" si="2"/>
        <v>12977.271549835415</v>
      </c>
    </row>
    <row r="74" spans="1:19" s="565" customFormat="1" ht="8.1" customHeight="1" thickBot="1">
      <c r="A74" s="587" t="s">
        <v>557</v>
      </c>
      <c r="B74" s="588"/>
      <c r="C74" s="589" t="s">
        <v>558</v>
      </c>
      <c r="D74" s="590"/>
      <c r="E74" s="590"/>
      <c r="F74" s="590"/>
      <c r="G74" s="591"/>
      <c r="H74" s="599" t="s">
        <v>466</v>
      </c>
      <c r="I74" s="600"/>
      <c r="J74" s="601"/>
      <c r="K74" s="601"/>
      <c r="L74" s="601"/>
      <c r="M74" s="601"/>
      <c r="N74" s="601"/>
      <c r="O74" s="601"/>
      <c r="P74" s="601"/>
      <c r="Q74" s="601"/>
      <c r="R74" s="601">
        <f t="shared" si="3"/>
        <v>0</v>
      </c>
      <c r="S74" s="602">
        <f t="shared" si="2"/>
        <v>0</v>
      </c>
    </row>
    <row r="75" spans="1:19" s="565" customFormat="1" ht="8.1" customHeight="1">
      <c r="A75" s="556" t="s">
        <v>559</v>
      </c>
      <c r="B75" s="557"/>
      <c r="C75" s="558" t="s">
        <v>560</v>
      </c>
      <c r="D75" s="559"/>
      <c r="E75" s="559"/>
      <c r="F75" s="559"/>
      <c r="G75" s="560"/>
      <c r="H75" s="561" t="s">
        <v>466</v>
      </c>
      <c r="I75" s="562">
        <f t="shared" ref="I75:Q89" si="16">I17-I32</f>
        <v>141.31335328192108</v>
      </c>
      <c r="J75" s="563">
        <f t="shared" si="16"/>
        <v>254.93077527947207</v>
      </c>
      <c r="K75" s="563">
        <f t="shared" si="16"/>
        <v>33.376772765774149</v>
      </c>
      <c r="L75" s="563">
        <f t="shared" si="16"/>
        <v>213.86961867640457</v>
      </c>
      <c r="M75" s="563">
        <f t="shared" si="16"/>
        <v>213.86961867640457</v>
      </c>
      <c r="N75" s="563">
        <f t="shared" si="16"/>
        <v>259.31719331434942</v>
      </c>
      <c r="O75" s="563">
        <f t="shared" si="16"/>
        <v>259.31719331434942</v>
      </c>
      <c r="P75" s="563">
        <f t="shared" si="16"/>
        <v>276.01163889129384</v>
      </c>
      <c r="Q75" s="563">
        <f t="shared" si="16"/>
        <v>276.01163889129384</v>
      </c>
      <c r="R75" s="563">
        <f t="shared" si="3"/>
        <v>1178.8193522092151</v>
      </c>
      <c r="S75" s="564">
        <f t="shared" si="2"/>
        <v>749.19845088204784</v>
      </c>
    </row>
    <row r="76" spans="1:19" s="565" customFormat="1" ht="8.1" customHeight="1">
      <c r="A76" s="566" t="s">
        <v>561</v>
      </c>
      <c r="B76" s="567"/>
      <c r="C76" s="568" t="s">
        <v>467</v>
      </c>
      <c r="D76" s="569"/>
      <c r="E76" s="569"/>
      <c r="F76" s="569"/>
      <c r="G76" s="570"/>
      <c r="H76" s="571" t="s">
        <v>466</v>
      </c>
      <c r="I76" s="572">
        <f t="shared" si="16"/>
        <v>0</v>
      </c>
      <c r="J76" s="573">
        <f t="shared" si="16"/>
        <v>0</v>
      </c>
      <c r="K76" s="573">
        <f t="shared" si="16"/>
        <v>0</v>
      </c>
      <c r="L76" s="573">
        <f t="shared" si="16"/>
        <v>0</v>
      </c>
      <c r="M76" s="573">
        <f t="shared" si="16"/>
        <v>0</v>
      </c>
      <c r="N76" s="573">
        <f t="shared" si="16"/>
        <v>0</v>
      </c>
      <c r="O76" s="573">
        <f t="shared" si="16"/>
        <v>0</v>
      </c>
      <c r="P76" s="573">
        <f t="shared" si="16"/>
        <v>0</v>
      </c>
      <c r="Q76" s="573">
        <f t="shared" si="16"/>
        <v>0</v>
      </c>
      <c r="R76" s="573">
        <f t="shared" si="3"/>
        <v>0</v>
      </c>
      <c r="S76" s="574">
        <f t="shared" si="2"/>
        <v>0</v>
      </c>
    </row>
    <row r="77" spans="1:19" s="565" customFormat="1" ht="8.1" customHeight="1">
      <c r="A77" s="566" t="s">
        <v>562</v>
      </c>
      <c r="B77" s="567"/>
      <c r="C77" s="575" t="s">
        <v>469</v>
      </c>
      <c r="D77" s="576"/>
      <c r="E77" s="576"/>
      <c r="F77" s="576"/>
      <c r="G77" s="577"/>
      <c r="H77" s="571" t="s">
        <v>466</v>
      </c>
      <c r="I77" s="572">
        <f t="shared" si="16"/>
        <v>0</v>
      </c>
      <c r="J77" s="573">
        <f t="shared" si="16"/>
        <v>0</v>
      </c>
      <c r="K77" s="573">
        <f t="shared" si="16"/>
        <v>0</v>
      </c>
      <c r="L77" s="573">
        <f t="shared" si="16"/>
        <v>0</v>
      </c>
      <c r="M77" s="573">
        <f t="shared" si="16"/>
        <v>0</v>
      </c>
      <c r="N77" s="573">
        <f t="shared" si="16"/>
        <v>0</v>
      </c>
      <c r="O77" s="573">
        <f t="shared" si="16"/>
        <v>0</v>
      </c>
      <c r="P77" s="573">
        <f t="shared" si="16"/>
        <v>0</v>
      </c>
      <c r="Q77" s="573">
        <f t="shared" si="16"/>
        <v>0</v>
      </c>
      <c r="R77" s="573">
        <f t="shared" si="3"/>
        <v>0</v>
      </c>
      <c r="S77" s="574">
        <f t="shared" si="2"/>
        <v>0</v>
      </c>
    </row>
    <row r="78" spans="1:19" s="565" customFormat="1" ht="8.1" customHeight="1">
      <c r="A78" s="566" t="s">
        <v>563</v>
      </c>
      <c r="B78" s="567"/>
      <c r="C78" s="575" t="s">
        <v>471</v>
      </c>
      <c r="D78" s="576"/>
      <c r="E78" s="576"/>
      <c r="F78" s="576"/>
      <c r="G78" s="577"/>
      <c r="H78" s="571" t="s">
        <v>466</v>
      </c>
      <c r="I78" s="572">
        <f t="shared" si="16"/>
        <v>0</v>
      </c>
      <c r="J78" s="573">
        <f t="shared" si="16"/>
        <v>0</v>
      </c>
      <c r="K78" s="573">
        <f t="shared" si="16"/>
        <v>0</v>
      </c>
      <c r="L78" s="573">
        <f t="shared" si="16"/>
        <v>0</v>
      </c>
      <c r="M78" s="573">
        <f t="shared" si="16"/>
        <v>0</v>
      </c>
      <c r="N78" s="573">
        <f t="shared" si="16"/>
        <v>0</v>
      </c>
      <c r="O78" s="573">
        <f t="shared" si="16"/>
        <v>0</v>
      </c>
      <c r="P78" s="573">
        <f t="shared" si="16"/>
        <v>0</v>
      </c>
      <c r="Q78" s="573">
        <f t="shared" si="16"/>
        <v>0</v>
      </c>
      <c r="R78" s="573">
        <f t="shared" si="3"/>
        <v>0</v>
      </c>
      <c r="S78" s="574">
        <f t="shared" si="2"/>
        <v>0</v>
      </c>
    </row>
    <row r="79" spans="1:19" s="565" customFormat="1" ht="8.1" customHeight="1">
      <c r="A79" s="566" t="s">
        <v>564</v>
      </c>
      <c r="B79" s="567"/>
      <c r="C79" s="575" t="s">
        <v>473</v>
      </c>
      <c r="D79" s="576"/>
      <c r="E79" s="576"/>
      <c r="F79" s="576"/>
      <c r="G79" s="577"/>
      <c r="H79" s="571" t="s">
        <v>466</v>
      </c>
      <c r="I79" s="572">
        <f t="shared" si="16"/>
        <v>0</v>
      </c>
      <c r="J79" s="573">
        <f t="shared" si="16"/>
        <v>0</v>
      </c>
      <c r="K79" s="573">
        <f t="shared" si="16"/>
        <v>0</v>
      </c>
      <c r="L79" s="573">
        <f t="shared" si="16"/>
        <v>0</v>
      </c>
      <c r="M79" s="573">
        <f t="shared" si="16"/>
        <v>0</v>
      </c>
      <c r="N79" s="573">
        <f t="shared" si="16"/>
        <v>0</v>
      </c>
      <c r="O79" s="573">
        <f t="shared" si="16"/>
        <v>0</v>
      </c>
      <c r="P79" s="573">
        <f t="shared" si="16"/>
        <v>0</v>
      </c>
      <c r="Q79" s="573">
        <f t="shared" si="16"/>
        <v>0</v>
      </c>
      <c r="R79" s="573">
        <f t="shared" si="3"/>
        <v>0</v>
      </c>
      <c r="S79" s="574">
        <f t="shared" si="2"/>
        <v>0</v>
      </c>
    </row>
    <row r="80" spans="1:19" s="565" customFormat="1" ht="16.5" customHeight="1">
      <c r="A80" s="566" t="s">
        <v>565</v>
      </c>
      <c r="B80" s="567"/>
      <c r="C80" s="568" t="s">
        <v>474</v>
      </c>
      <c r="D80" s="569"/>
      <c r="E80" s="569"/>
      <c r="F80" s="569"/>
      <c r="G80" s="570"/>
      <c r="H80" s="571" t="s">
        <v>466</v>
      </c>
      <c r="I80" s="572">
        <f t="shared" si="16"/>
        <v>0</v>
      </c>
      <c r="J80" s="573">
        <f t="shared" si="16"/>
        <v>0</v>
      </c>
      <c r="K80" s="573">
        <f t="shared" si="16"/>
        <v>0</v>
      </c>
      <c r="L80" s="573">
        <f t="shared" si="16"/>
        <v>0</v>
      </c>
      <c r="M80" s="573">
        <f t="shared" si="16"/>
        <v>0</v>
      </c>
      <c r="N80" s="573">
        <f t="shared" si="16"/>
        <v>0</v>
      </c>
      <c r="O80" s="573">
        <f t="shared" si="16"/>
        <v>0</v>
      </c>
      <c r="P80" s="573">
        <f t="shared" si="16"/>
        <v>0</v>
      </c>
      <c r="Q80" s="573">
        <f t="shared" si="16"/>
        <v>0</v>
      </c>
      <c r="R80" s="573">
        <f t="shared" si="3"/>
        <v>0</v>
      </c>
      <c r="S80" s="574">
        <f t="shared" si="2"/>
        <v>0</v>
      </c>
    </row>
    <row r="81" spans="1:19" s="565" customFormat="1" ht="8.1" customHeight="1">
      <c r="A81" s="566" t="s">
        <v>566</v>
      </c>
      <c r="B81" s="567"/>
      <c r="C81" s="568" t="s">
        <v>475</v>
      </c>
      <c r="D81" s="569"/>
      <c r="E81" s="569"/>
      <c r="F81" s="569"/>
      <c r="G81" s="570"/>
      <c r="H81" s="571" t="s">
        <v>466</v>
      </c>
      <c r="I81" s="572">
        <f t="shared" si="16"/>
        <v>0</v>
      </c>
      <c r="J81" s="573">
        <f t="shared" si="16"/>
        <v>0</v>
      </c>
      <c r="K81" s="573">
        <f t="shared" si="16"/>
        <v>0</v>
      </c>
      <c r="L81" s="573">
        <f t="shared" si="16"/>
        <v>0</v>
      </c>
      <c r="M81" s="573">
        <f t="shared" si="16"/>
        <v>0</v>
      </c>
      <c r="N81" s="573">
        <f t="shared" si="16"/>
        <v>0</v>
      </c>
      <c r="O81" s="573">
        <f t="shared" si="16"/>
        <v>0</v>
      </c>
      <c r="P81" s="573">
        <f t="shared" si="16"/>
        <v>0</v>
      </c>
      <c r="Q81" s="573">
        <f t="shared" si="16"/>
        <v>0</v>
      </c>
      <c r="R81" s="573">
        <f t="shared" si="3"/>
        <v>0</v>
      </c>
      <c r="S81" s="574">
        <f t="shared" si="2"/>
        <v>0</v>
      </c>
    </row>
    <row r="82" spans="1:19" s="565" customFormat="1" ht="8.1" customHeight="1">
      <c r="A82" s="566" t="s">
        <v>567</v>
      </c>
      <c r="B82" s="567"/>
      <c r="C82" s="568" t="s">
        <v>476</v>
      </c>
      <c r="D82" s="569"/>
      <c r="E82" s="569"/>
      <c r="F82" s="569"/>
      <c r="G82" s="570"/>
      <c r="H82" s="571" t="s">
        <v>466</v>
      </c>
      <c r="I82" s="572">
        <f t="shared" si="16"/>
        <v>0</v>
      </c>
      <c r="J82" s="573">
        <f t="shared" si="16"/>
        <v>0</v>
      </c>
      <c r="K82" s="573">
        <f t="shared" si="16"/>
        <v>0</v>
      </c>
      <c r="L82" s="573">
        <f t="shared" si="16"/>
        <v>0</v>
      </c>
      <c r="M82" s="573">
        <f t="shared" si="16"/>
        <v>0</v>
      </c>
      <c r="N82" s="573">
        <f t="shared" si="16"/>
        <v>0</v>
      </c>
      <c r="O82" s="573">
        <f t="shared" si="16"/>
        <v>0</v>
      </c>
      <c r="P82" s="573">
        <f t="shared" si="16"/>
        <v>0</v>
      </c>
      <c r="Q82" s="573">
        <f t="shared" si="16"/>
        <v>0</v>
      </c>
      <c r="R82" s="573">
        <f t="shared" si="3"/>
        <v>0</v>
      </c>
      <c r="S82" s="574">
        <f t="shared" ref="S82:S145" si="17">M82+O82+Q82</f>
        <v>0</v>
      </c>
    </row>
    <row r="83" spans="1:19" s="565" customFormat="1" ht="8.1" customHeight="1">
      <c r="A83" s="566" t="s">
        <v>568</v>
      </c>
      <c r="B83" s="567"/>
      <c r="C83" s="568" t="s">
        <v>477</v>
      </c>
      <c r="D83" s="569"/>
      <c r="E83" s="569"/>
      <c r="F83" s="569"/>
      <c r="G83" s="570"/>
      <c r="H83" s="571" t="s">
        <v>466</v>
      </c>
      <c r="I83" s="572">
        <f t="shared" si="16"/>
        <v>0</v>
      </c>
      <c r="J83" s="573">
        <f t="shared" si="16"/>
        <v>0</v>
      </c>
      <c r="K83" s="573">
        <f t="shared" si="16"/>
        <v>0</v>
      </c>
      <c r="L83" s="573">
        <f t="shared" si="16"/>
        <v>0</v>
      </c>
      <c r="M83" s="573">
        <f t="shared" si="16"/>
        <v>0</v>
      </c>
      <c r="N83" s="573">
        <f t="shared" si="16"/>
        <v>0</v>
      </c>
      <c r="O83" s="573">
        <f t="shared" si="16"/>
        <v>0</v>
      </c>
      <c r="P83" s="573">
        <f t="shared" si="16"/>
        <v>0</v>
      </c>
      <c r="Q83" s="573">
        <f t="shared" si="16"/>
        <v>0</v>
      </c>
      <c r="R83" s="573">
        <f t="shared" si="3"/>
        <v>0</v>
      </c>
      <c r="S83" s="574">
        <f t="shared" si="17"/>
        <v>0</v>
      </c>
    </row>
    <row r="84" spans="1:19" s="565" customFormat="1" ht="8.25" customHeight="1">
      <c r="A84" s="566" t="s">
        <v>569</v>
      </c>
      <c r="B84" s="567"/>
      <c r="C84" s="568" t="s">
        <v>479</v>
      </c>
      <c r="D84" s="569"/>
      <c r="E84" s="569"/>
      <c r="F84" s="569"/>
      <c r="G84" s="570"/>
      <c r="H84" s="571" t="s">
        <v>466</v>
      </c>
      <c r="I84" s="572">
        <f t="shared" si="16"/>
        <v>136.71335328192254</v>
      </c>
      <c r="J84" s="573">
        <f t="shared" si="16"/>
        <v>248.42074381947168</v>
      </c>
      <c r="K84" s="573">
        <f t="shared" si="16"/>
        <v>15.897772765774789</v>
      </c>
      <c r="L84" s="573">
        <f t="shared" si="16"/>
        <v>195.69145867640418</v>
      </c>
      <c r="M84" s="573">
        <f t="shared" si="16"/>
        <v>195.69145867640418</v>
      </c>
      <c r="N84" s="573">
        <f t="shared" si="16"/>
        <v>240.41190691434986</v>
      </c>
      <c r="O84" s="573">
        <f t="shared" si="16"/>
        <v>240.41190691434986</v>
      </c>
      <c r="P84" s="573">
        <f t="shared" si="16"/>
        <v>256.35014103529375</v>
      </c>
      <c r="Q84" s="573">
        <f t="shared" si="16"/>
        <v>256.35014103529375</v>
      </c>
      <c r="R84" s="573">
        <f t="shared" si="3"/>
        <v>1093.4853764932168</v>
      </c>
      <c r="S84" s="574">
        <f t="shared" si="17"/>
        <v>692.45350662604778</v>
      </c>
    </row>
    <row r="85" spans="1:19" s="565" customFormat="1" ht="8.1" customHeight="1">
      <c r="A85" s="566" t="s">
        <v>570</v>
      </c>
      <c r="B85" s="567"/>
      <c r="C85" s="568" t="s">
        <v>481</v>
      </c>
      <c r="D85" s="569"/>
      <c r="E85" s="569"/>
      <c r="F85" s="569"/>
      <c r="G85" s="570"/>
      <c r="H85" s="571" t="s">
        <v>466</v>
      </c>
      <c r="I85" s="572">
        <f t="shared" si="16"/>
        <v>0</v>
      </c>
      <c r="J85" s="573">
        <f t="shared" si="16"/>
        <v>0</v>
      </c>
      <c r="K85" s="573">
        <f t="shared" si="16"/>
        <v>0</v>
      </c>
      <c r="L85" s="573">
        <f t="shared" si="16"/>
        <v>0</v>
      </c>
      <c r="M85" s="573">
        <f t="shared" si="16"/>
        <v>0</v>
      </c>
      <c r="N85" s="573">
        <f t="shared" si="16"/>
        <v>0</v>
      </c>
      <c r="O85" s="573">
        <f t="shared" si="16"/>
        <v>0</v>
      </c>
      <c r="P85" s="573">
        <f t="shared" si="16"/>
        <v>0</v>
      </c>
      <c r="Q85" s="573">
        <f t="shared" si="16"/>
        <v>0</v>
      </c>
      <c r="R85" s="573">
        <f t="shared" si="3"/>
        <v>0</v>
      </c>
      <c r="S85" s="574">
        <f t="shared" si="17"/>
        <v>0</v>
      </c>
    </row>
    <row r="86" spans="1:19" s="565" customFormat="1" ht="8.1" customHeight="1">
      <c r="A86" s="566" t="s">
        <v>571</v>
      </c>
      <c r="B86" s="567"/>
      <c r="C86" s="568" t="s">
        <v>483</v>
      </c>
      <c r="D86" s="569"/>
      <c r="E86" s="569"/>
      <c r="F86" s="569"/>
      <c r="G86" s="570"/>
      <c r="H86" s="571" t="s">
        <v>466</v>
      </c>
      <c r="I86" s="572">
        <f t="shared" si="16"/>
        <v>0</v>
      </c>
      <c r="J86" s="573">
        <f t="shared" si="16"/>
        <v>0</v>
      </c>
      <c r="K86" s="573">
        <f t="shared" si="16"/>
        <v>0</v>
      </c>
      <c r="L86" s="573">
        <f t="shared" si="16"/>
        <v>0</v>
      </c>
      <c r="M86" s="573">
        <f t="shared" si="16"/>
        <v>0</v>
      </c>
      <c r="N86" s="573">
        <f t="shared" si="16"/>
        <v>0</v>
      </c>
      <c r="O86" s="573">
        <f t="shared" si="16"/>
        <v>0</v>
      </c>
      <c r="P86" s="573">
        <f t="shared" si="16"/>
        <v>0</v>
      </c>
      <c r="Q86" s="573">
        <f t="shared" si="16"/>
        <v>0</v>
      </c>
      <c r="R86" s="573">
        <f t="shared" si="3"/>
        <v>0</v>
      </c>
      <c r="S86" s="574">
        <f t="shared" si="17"/>
        <v>0</v>
      </c>
    </row>
    <row r="87" spans="1:19" s="565" customFormat="1" ht="8.1" customHeight="1">
      <c r="A87" s="566" t="s">
        <v>572</v>
      </c>
      <c r="B87" s="567"/>
      <c r="C87" s="575" t="s">
        <v>485</v>
      </c>
      <c r="D87" s="576"/>
      <c r="E87" s="576"/>
      <c r="F87" s="576"/>
      <c r="G87" s="577"/>
      <c r="H87" s="571" t="s">
        <v>466</v>
      </c>
      <c r="I87" s="572">
        <f t="shared" si="16"/>
        <v>0</v>
      </c>
      <c r="J87" s="573">
        <f t="shared" si="16"/>
        <v>0</v>
      </c>
      <c r="K87" s="573">
        <f t="shared" si="16"/>
        <v>0</v>
      </c>
      <c r="L87" s="573">
        <f t="shared" si="16"/>
        <v>0</v>
      </c>
      <c r="M87" s="573">
        <f t="shared" si="16"/>
        <v>0</v>
      </c>
      <c r="N87" s="573">
        <f t="shared" si="16"/>
        <v>0</v>
      </c>
      <c r="O87" s="573">
        <f t="shared" si="16"/>
        <v>0</v>
      </c>
      <c r="P87" s="573">
        <f t="shared" si="16"/>
        <v>0</v>
      </c>
      <c r="Q87" s="573">
        <f t="shared" si="16"/>
        <v>0</v>
      </c>
      <c r="R87" s="573">
        <f t="shared" si="3"/>
        <v>0</v>
      </c>
      <c r="S87" s="574">
        <f t="shared" si="17"/>
        <v>0</v>
      </c>
    </row>
    <row r="88" spans="1:19" s="565" customFormat="1" ht="8.1" customHeight="1">
      <c r="A88" s="566" t="s">
        <v>573</v>
      </c>
      <c r="B88" s="567"/>
      <c r="C88" s="575" t="s">
        <v>487</v>
      </c>
      <c r="D88" s="576"/>
      <c r="E88" s="576"/>
      <c r="F88" s="576"/>
      <c r="G88" s="577"/>
      <c r="H88" s="571" t="s">
        <v>466</v>
      </c>
      <c r="I88" s="572">
        <f t="shared" si="16"/>
        <v>0</v>
      </c>
      <c r="J88" s="573">
        <f t="shared" si="16"/>
        <v>0</v>
      </c>
      <c r="K88" s="573">
        <f t="shared" si="16"/>
        <v>0</v>
      </c>
      <c r="L88" s="573">
        <f t="shared" si="16"/>
        <v>0</v>
      </c>
      <c r="M88" s="573">
        <f t="shared" si="16"/>
        <v>0</v>
      </c>
      <c r="N88" s="573">
        <f t="shared" si="16"/>
        <v>0</v>
      </c>
      <c r="O88" s="573">
        <f t="shared" si="16"/>
        <v>0</v>
      </c>
      <c r="P88" s="573">
        <f t="shared" si="16"/>
        <v>0</v>
      </c>
      <c r="Q88" s="573">
        <f t="shared" si="16"/>
        <v>0</v>
      </c>
      <c r="R88" s="573">
        <f t="shared" si="3"/>
        <v>0</v>
      </c>
      <c r="S88" s="574">
        <f t="shared" si="17"/>
        <v>0</v>
      </c>
    </row>
    <row r="89" spans="1:19" s="565" customFormat="1" ht="8.1" customHeight="1">
      <c r="A89" s="566" t="s">
        <v>574</v>
      </c>
      <c r="B89" s="567"/>
      <c r="C89" s="568" t="s">
        <v>489</v>
      </c>
      <c r="D89" s="569"/>
      <c r="E89" s="569"/>
      <c r="F89" s="569"/>
      <c r="G89" s="570"/>
      <c r="H89" s="571" t="s">
        <v>466</v>
      </c>
      <c r="I89" s="572">
        <f t="shared" si="16"/>
        <v>4.6000000000000014</v>
      </c>
      <c r="J89" s="573">
        <f>J31-J46</f>
        <v>6.5100314600000004</v>
      </c>
      <c r="K89" s="573">
        <f t="shared" si="16"/>
        <v>17.478999999999999</v>
      </c>
      <c r="L89" s="573">
        <f t="shared" si="16"/>
        <v>18.178160000000005</v>
      </c>
      <c r="M89" s="573">
        <f t="shared" si="16"/>
        <v>18.178160000000005</v>
      </c>
      <c r="N89" s="573">
        <f t="shared" si="16"/>
        <v>18.905286400000008</v>
      </c>
      <c r="O89" s="573">
        <f t="shared" si="16"/>
        <v>18.905286400000008</v>
      </c>
      <c r="P89" s="573">
        <f t="shared" si="16"/>
        <v>19.661497856000011</v>
      </c>
      <c r="Q89" s="573">
        <f t="shared" si="16"/>
        <v>19.661497856000011</v>
      </c>
      <c r="R89" s="573">
        <f t="shared" si="3"/>
        <v>85.333975716000026</v>
      </c>
      <c r="S89" s="574">
        <f t="shared" si="17"/>
        <v>56.744944256000025</v>
      </c>
    </row>
    <row r="90" spans="1:19" s="565" customFormat="1" ht="8.1" customHeight="1">
      <c r="A90" s="566" t="s">
        <v>575</v>
      </c>
      <c r="B90" s="567"/>
      <c r="C90" s="578" t="s">
        <v>576</v>
      </c>
      <c r="D90" s="579"/>
      <c r="E90" s="579"/>
      <c r="F90" s="579"/>
      <c r="G90" s="580"/>
      <c r="H90" s="571" t="s">
        <v>466</v>
      </c>
      <c r="I90" s="572">
        <f t="shared" ref="I90:Q90" si="18">I91-I97</f>
        <v>-271.18299999999988</v>
      </c>
      <c r="J90" s="573">
        <f t="shared" si="18"/>
        <v>-545.02299999999991</v>
      </c>
      <c r="K90" s="573">
        <f t="shared" si="18"/>
        <v>-164.74</v>
      </c>
      <c r="L90" s="573">
        <f t="shared" si="18"/>
        <v>-171.32960000000003</v>
      </c>
      <c r="M90" s="573">
        <f t="shared" si="18"/>
        <v>-171.32960000000003</v>
      </c>
      <c r="N90" s="573">
        <f t="shared" si="18"/>
        <v>-178.18278400000003</v>
      </c>
      <c r="O90" s="573">
        <f t="shared" si="18"/>
        <v>-178.18278400000003</v>
      </c>
      <c r="P90" s="573">
        <f t="shared" si="18"/>
        <v>-185.31009536000005</v>
      </c>
      <c r="Q90" s="573">
        <f t="shared" si="18"/>
        <v>-185.31009536000005</v>
      </c>
      <c r="R90" s="573">
        <f t="shared" si="3"/>
        <v>-1515.7684793600001</v>
      </c>
      <c r="S90" s="574">
        <f t="shared" si="17"/>
        <v>-534.8224793600001</v>
      </c>
    </row>
    <row r="91" spans="1:19" s="565" customFormat="1" ht="8.1" customHeight="1">
      <c r="A91" s="566" t="s">
        <v>577</v>
      </c>
      <c r="B91" s="567"/>
      <c r="C91" s="568" t="s">
        <v>578</v>
      </c>
      <c r="D91" s="569"/>
      <c r="E91" s="569"/>
      <c r="F91" s="569"/>
      <c r="G91" s="570"/>
      <c r="H91" s="571" t="s">
        <v>466</v>
      </c>
      <c r="I91" s="572">
        <f t="shared" ref="I91:Q91" si="19">I92+I93+I94+I96</f>
        <v>420.30000000000007</v>
      </c>
      <c r="J91" s="573">
        <f t="shared" si="19"/>
        <v>395.6</v>
      </c>
      <c r="K91" s="573">
        <f t="shared" si="19"/>
        <v>106.625</v>
      </c>
      <c r="L91" s="573">
        <f t="shared" si="19"/>
        <v>110.88999999999997</v>
      </c>
      <c r="M91" s="573">
        <f t="shared" si="19"/>
        <v>110.88999999999997</v>
      </c>
      <c r="N91" s="573">
        <f t="shared" si="19"/>
        <v>115.32559999999995</v>
      </c>
      <c r="O91" s="573">
        <f t="shared" si="19"/>
        <v>115.32559999999995</v>
      </c>
      <c r="P91" s="573">
        <f t="shared" si="19"/>
        <v>119.93862399999996</v>
      </c>
      <c r="Q91" s="573">
        <f t="shared" si="19"/>
        <v>119.93862399999996</v>
      </c>
      <c r="R91" s="573">
        <f t="shared" si="3"/>
        <v>1268.6792239999997</v>
      </c>
      <c r="S91" s="574">
        <f t="shared" si="17"/>
        <v>346.15422399999989</v>
      </c>
    </row>
    <row r="92" spans="1:19" s="565" customFormat="1" ht="8.1" customHeight="1">
      <c r="A92" s="566" t="s">
        <v>226</v>
      </c>
      <c r="B92" s="567"/>
      <c r="C92" s="575" t="s">
        <v>579</v>
      </c>
      <c r="D92" s="576"/>
      <c r="E92" s="576"/>
      <c r="F92" s="576"/>
      <c r="G92" s="577"/>
      <c r="H92" s="571" t="s">
        <v>466</v>
      </c>
      <c r="I92" s="572"/>
      <c r="J92" s="573"/>
      <c r="K92" s="573"/>
      <c r="L92" s="573"/>
      <c r="M92" s="573"/>
      <c r="N92" s="573"/>
      <c r="O92" s="573"/>
      <c r="P92" s="573"/>
      <c r="Q92" s="573"/>
      <c r="R92" s="573">
        <f t="shared" si="3"/>
        <v>0</v>
      </c>
      <c r="S92" s="574">
        <f t="shared" si="17"/>
        <v>0</v>
      </c>
    </row>
    <row r="93" spans="1:19" s="565" customFormat="1" ht="8.1" customHeight="1">
      <c r="A93" s="566" t="s">
        <v>227</v>
      </c>
      <c r="B93" s="567"/>
      <c r="C93" s="575" t="s">
        <v>580</v>
      </c>
      <c r="D93" s="576"/>
      <c r="E93" s="576"/>
      <c r="F93" s="576"/>
      <c r="G93" s="577"/>
      <c r="H93" s="571" t="s">
        <v>466</v>
      </c>
      <c r="I93" s="572">
        <f>6207.38693/1000</f>
        <v>6.2073869299999993</v>
      </c>
      <c r="J93" s="573">
        <f>4326/1000</f>
        <v>4.3259999999999996</v>
      </c>
      <c r="K93" s="573">
        <v>6</v>
      </c>
      <c r="L93" s="573">
        <v>6.24</v>
      </c>
      <c r="M93" s="573">
        <v>6.24</v>
      </c>
      <c r="N93" s="573">
        <v>6.4896000000000003</v>
      </c>
      <c r="O93" s="573">
        <v>6.4896000000000003</v>
      </c>
      <c r="P93" s="573">
        <v>6.7491840000000005</v>
      </c>
      <c r="Q93" s="573">
        <v>6.7491840000000005</v>
      </c>
      <c r="R93" s="573">
        <f t="shared" si="3"/>
        <v>36.012170930000003</v>
      </c>
      <c r="S93" s="574">
        <f t="shared" si="17"/>
        <v>19.478784000000001</v>
      </c>
    </row>
    <row r="94" spans="1:19" s="565" customFormat="1" ht="8.1" customHeight="1">
      <c r="A94" s="566" t="s">
        <v>228</v>
      </c>
      <c r="B94" s="567"/>
      <c r="C94" s="575" t="s">
        <v>581</v>
      </c>
      <c r="D94" s="576"/>
      <c r="E94" s="576"/>
      <c r="F94" s="576"/>
      <c r="G94" s="577"/>
      <c r="H94" s="571" t="s">
        <v>466</v>
      </c>
      <c r="I94" s="572">
        <f>106359.67558/1000</f>
        <v>106.35967558</v>
      </c>
      <c r="J94" s="573">
        <f>6176/1000</f>
        <v>6.1760000000000002</v>
      </c>
      <c r="K94" s="573">
        <v>0</v>
      </c>
      <c r="L94" s="573">
        <v>0</v>
      </c>
      <c r="M94" s="573">
        <v>0</v>
      </c>
      <c r="N94" s="573"/>
      <c r="O94" s="573"/>
      <c r="P94" s="573"/>
      <c r="Q94" s="573"/>
      <c r="R94" s="573">
        <f t="shared" si="3"/>
        <v>112.53567558</v>
      </c>
      <c r="S94" s="574">
        <f t="shared" si="17"/>
        <v>0</v>
      </c>
    </row>
    <row r="95" spans="1:19" s="565" customFormat="1" ht="8.1" customHeight="1">
      <c r="A95" s="566" t="s">
        <v>582</v>
      </c>
      <c r="B95" s="567"/>
      <c r="C95" s="581" t="s">
        <v>583</v>
      </c>
      <c r="D95" s="582"/>
      <c r="E95" s="582"/>
      <c r="F95" s="582"/>
      <c r="G95" s="583"/>
      <c r="H95" s="571" t="s">
        <v>466</v>
      </c>
      <c r="I95" s="572">
        <f>83.308</f>
        <v>83.308000000000007</v>
      </c>
      <c r="J95" s="573">
        <f>1783/1000</f>
        <v>1.7829999999999999</v>
      </c>
      <c r="K95" s="573">
        <v>0</v>
      </c>
      <c r="L95" s="573">
        <v>0</v>
      </c>
      <c r="M95" s="573">
        <v>0</v>
      </c>
      <c r="N95" s="573"/>
      <c r="O95" s="573"/>
      <c r="P95" s="573"/>
      <c r="Q95" s="573"/>
      <c r="R95" s="573">
        <f t="shared" si="3"/>
        <v>85.091000000000008</v>
      </c>
      <c r="S95" s="574">
        <f t="shared" si="17"/>
        <v>0</v>
      </c>
    </row>
    <row r="96" spans="1:19" s="565" customFormat="1" ht="8.1" customHeight="1">
      <c r="A96" s="566" t="s">
        <v>229</v>
      </c>
      <c r="B96" s="567"/>
      <c r="C96" s="575" t="s">
        <v>584</v>
      </c>
      <c r="D96" s="576"/>
      <c r="E96" s="576"/>
      <c r="F96" s="576"/>
      <c r="G96" s="577"/>
      <c r="H96" s="571" t="s">
        <v>466</v>
      </c>
      <c r="I96" s="572">
        <f>420.3-I93-I94</f>
        <v>307.73293749000004</v>
      </c>
      <c r="J96" s="573">
        <f>395600/1000-J93-J94</f>
        <v>385.09800000000001</v>
      </c>
      <c r="K96" s="573">
        <v>100.625</v>
      </c>
      <c r="L96" s="573">
        <v>104.64999999999998</v>
      </c>
      <c r="M96" s="573">
        <v>104.64999999999998</v>
      </c>
      <c r="N96" s="573">
        <v>108.83599999999996</v>
      </c>
      <c r="O96" s="573">
        <v>108.83599999999996</v>
      </c>
      <c r="P96" s="573">
        <v>113.18943999999996</v>
      </c>
      <c r="Q96" s="573">
        <v>113.18943999999996</v>
      </c>
      <c r="R96" s="573">
        <f t="shared" si="3"/>
        <v>1120.1313774899997</v>
      </c>
      <c r="S96" s="574">
        <f t="shared" si="17"/>
        <v>326.67543999999987</v>
      </c>
    </row>
    <row r="97" spans="1:19" s="565" customFormat="1" ht="8.25" customHeight="1">
      <c r="A97" s="566" t="s">
        <v>585</v>
      </c>
      <c r="B97" s="567"/>
      <c r="C97" s="568" t="s">
        <v>544</v>
      </c>
      <c r="D97" s="569"/>
      <c r="E97" s="569"/>
      <c r="F97" s="569"/>
      <c r="G97" s="570"/>
      <c r="H97" s="571" t="s">
        <v>466</v>
      </c>
      <c r="I97" s="572">
        <f t="shared" ref="I97:Q97" si="20">I98+I99+I100+I102</f>
        <v>691.48299999999995</v>
      </c>
      <c r="J97" s="573">
        <f t="shared" si="20"/>
        <v>940.62299999999993</v>
      </c>
      <c r="K97" s="573">
        <f t="shared" si="20"/>
        <v>271.36500000000001</v>
      </c>
      <c r="L97" s="573">
        <f t="shared" si="20"/>
        <v>282.21960000000001</v>
      </c>
      <c r="M97" s="573">
        <f t="shared" si="20"/>
        <v>282.21960000000001</v>
      </c>
      <c r="N97" s="573">
        <f t="shared" si="20"/>
        <v>293.50838399999998</v>
      </c>
      <c r="O97" s="573">
        <f t="shared" si="20"/>
        <v>293.50838399999998</v>
      </c>
      <c r="P97" s="573">
        <f t="shared" si="20"/>
        <v>305.24871936</v>
      </c>
      <c r="Q97" s="573">
        <f t="shared" si="20"/>
        <v>305.24871936</v>
      </c>
      <c r="R97" s="573">
        <f t="shared" si="3"/>
        <v>2784.4477033599997</v>
      </c>
      <c r="S97" s="574">
        <f t="shared" si="17"/>
        <v>880.97670335999999</v>
      </c>
    </row>
    <row r="98" spans="1:19" s="565" customFormat="1" ht="16.5" customHeight="1">
      <c r="A98" s="566" t="s">
        <v>232</v>
      </c>
      <c r="B98" s="567"/>
      <c r="C98" s="575" t="s">
        <v>586</v>
      </c>
      <c r="D98" s="576"/>
      <c r="E98" s="576"/>
      <c r="F98" s="576"/>
      <c r="G98" s="577"/>
      <c r="H98" s="571" t="s">
        <v>466</v>
      </c>
      <c r="I98" s="572">
        <f>7.332</f>
        <v>7.3319999999999999</v>
      </c>
      <c r="J98" s="573">
        <f>9.238</f>
        <v>9.2379999999999995</v>
      </c>
      <c r="K98" s="573">
        <v>9.5990000000000002</v>
      </c>
      <c r="L98" s="573">
        <v>9.9829600000000003</v>
      </c>
      <c r="M98" s="573">
        <v>9.9829600000000003</v>
      </c>
      <c r="N98" s="573">
        <v>10.382278400000001</v>
      </c>
      <c r="O98" s="573">
        <v>10.382278400000001</v>
      </c>
      <c r="P98" s="573">
        <v>10.797569536000001</v>
      </c>
      <c r="Q98" s="573">
        <v>10.797569536000001</v>
      </c>
      <c r="R98" s="573">
        <f t="shared" si="3"/>
        <v>57.331807936000004</v>
      </c>
      <c r="S98" s="574">
        <f t="shared" si="17"/>
        <v>31.162807936000004</v>
      </c>
    </row>
    <row r="99" spans="1:19" s="565" customFormat="1" ht="16.5" customHeight="1">
      <c r="A99" s="566" t="s">
        <v>233</v>
      </c>
      <c r="B99" s="567"/>
      <c r="C99" s="575" t="s">
        <v>587</v>
      </c>
      <c r="D99" s="576"/>
      <c r="E99" s="576"/>
      <c r="F99" s="576"/>
      <c r="G99" s="577"/>
      <c r="H99" s="571" t="s">
        <v>466</v>
      </c>
      <c r="I99" s="572">
        <f>25892.89892/1000</f>
        <v>25.89289892</v>
      </c>
      <c r="J99" s="573">
        <f>94021.94896/1000</f>
        <v>94.021948959999989</v>
      </c>
      <c r="K99" s="573">
        <v>163.01300000000001</v>
      </c>
      <c r="L99" s="573">
        <v>169.53352000000001</v>
      </c>
      <c r="M99" s="573">
        <v>169.53352000000001</v>
      </c>
      <c r="N99" s="573">
        <v>176.31486080000002</v>
      </c>
      <c r="O99" s="573">
        <v>176.31486080000002</v>
      </c>
      <c r="P99" s="573">
        <v>183.36745523200003</v>
      </c>
      <c r="Q99" s="573">
        <v>183.36745523200003</v>
      </c>
      <c r="R99" s="573">
        <f t="shared" si="3"/>
        <v>812.14368391200003</v>
      </c>
      <c r="S99" s="574">
        <f t="shared" si="17"/>
        <v>529.21583603200008</v>
      </c>
    </row>
    <row r="100" spans="1:19" s="565" customFormat="1" ht="16.5" customHeight="1">
      <c r="A100" s="566" t="s">
        <v>234</v>
      </c>
      <c r="B100" s="567"/>
      <c r="C100" s="575" t="s">
        <v>588</v>
      </c>
      <c r="D100" s="576"/>
      <c r="E100" s="576"/>
      <c r="F100" s="576"/>
      <c r="G100" s="577"/>
      <c r="H100" s="571" t="s">
        <v>466</v>
      </c>
      <c r="I100" s="572">
        <f>161203.77449/1000</f>
        <v>161.20377449</v>
      </c>
      <c r="J100" s="573">
        <f>57377.28323/1000</f>
        <v>57.377283230000003</v>
      </c>
      <c r="K100" s="573">
        <v>0</v>
      </c>
      <c r="L100" s="573">
        <v>0</v>
      </c>
      <c r="M100" s="573">
        <v>0</v>
      </c>
      <c r="N100" s="573"/>
      <c r="O100" s="573"/>
      <c r="P100" s="573"/>
      <c r="Q100" s="573"/>
      <c r="R100" s="573">
        <f t="shared" si="3"/>
        <v>218.58105771999999</v>
      </c>
      <c r="S100" s="574">
        <f t="shared" si="17"/>
        <v>0</v>
      </c>
    </row>
    <row r="101" spans="1:19" s="565" customFormat="1" ht="16.5" customHeight="1">
      <c r="A101" s="566" t="s">
        <v>589</v>
      </c>
      <c r="B101" s="567"/>
      <c r="C101" s="581" t="s">
        <v>583</v>
      </c>
      <c r="D101" s="582"/>
      <c r="E101" s="582"/>
      <c r="F101" s="582"/>
      <c r="G101" s="583"/>
      <c r="H101" s="571" t="s">
        <v>466</v>
      </c>
      <c r="I101" s="572">
        <f>93.006</f>
        <v>93.006</v>
      </c>
      <c r="J101" s="573">
        <f>57377.28323/1000</f>
        <v>57.377283230000003</v>
      </c>
      <c r="K101" s="573">
        <v>0</v>
      </c>
      <c r="L101" s="573">
        <v>0</v>
      </c>
      <c r="M101" s="573">
        <v>0</v>
      </c>
      <c r="N101" s="573"/>
      <c r="O101" s="573"/>
      <c r="P101" s="573"/>
      <c r="Q101" s="573"/>
      <c r="R101" s="573">
        <f t="shared" si="3"/>
        <v>150.38328323000002</v>
      </c>
      <c r="S101" s="574">
        <f t="shared" si="17"/>
        <v>0</v>
      </c>
    </row>
    <row r="102" spans="1:19" s="565" customFormat="1" ht="8.1" customHeight="1">
      <c r="A102" s="566" t="s">
        <v>235</v>
      </c>
      <c r="B102" s="567"/>
      <c r="C102" s="575" t="s">
        <v>590</v>
      </c>
      <c r="D102" s="576"/>
      <c r="E102" s="576"/>
      <c r="F102" s="576"/>
      <c r="G102" s="577"/>
      <c r="H102" s="571" t="s">
        <v>466</v>
      </c>
      <c r="I102" s="572">
        <f>691.483-I98-I99-I100</f>
        <v>497.05432658999996</v>
      </c>
      <c r="J102" s="573">
        <f>940.623-J98-J99-J100</f>
        <v>779.98576780999997</v>
      </c>
      <c r="K102" s="573">
        <v>98.753</v>
      </c>
      <c r="L102" s="573">
        <v>102.70312</v>
      </c>
      <c r="M102" s="573">
        <v>102.70312</v>
      </c>
      <c r="N102" s="573">
        <v>106.8112448</v>
      </c>
      <c r="O102" s="573">
        <v>106.8112448</v>
      </c>
      <c r="P102" s="573">
        <v>111.083694592</v>
      </c>
      <c r="Q102" s="573">
        <v>111.083694592</v>
      </c>
      <c r="R102" s="573">
        <f t="shared" si="3"/>
        <v>1696.3911537919996</v>
      </c>
      <c r="S102" s="574">
        <f t="shared" si="17"/>
        <v>320.59805939199998</v>
      </c>
    </row>
    <row r="103" spans="1:19" s="565" customFormat="1" ht="8.1" customHeight="1">
      <c r="A103" s="566" t="s">
        <v>591</v>
      </c>
      <c r="B103" s="567"/>
      <c r="C103" s="578" t="s">
        <v>592</v>
      </c>
      <c r="D103" s="579"/>
      <c r="E103" s="579"/>
      <c r="F103" s="579"/>
      <c r="G103" s="580"/>
      <c r="H103" s="571" t="s">
        <v>466</v>
      </c>
      <c r="I103" s="572">
        <f t="shared" ref="I103:Q103" si="21">I75+I90</f>
        <v>-129.8696467180788</v>
      </c>
      <c r="J103" s="573">
        <f t="shared" si="21"/>
        <v>-290.09222472052784</v>
      </c>
      <c r="K103" s="573">
        <f t="shared" si="21"/>
        <v>-131.36322723422586</v>
      </c>
      <c r="L103" s="573">
        <f t="shared" si="21"/>
        <v>42.540018676404543</v>
      </c>
      <c r="M103" s="573">
        <f t="shared" si="21"/>
        <v>42.540018676404543</v>
      </c>
      <c r="N103" s="573">
        <f t="shared" si="21"/>
        <v>81.134409314349398</v>
      </c>
      <c r="O103" s="573">
        <f t="shared" si="21"/>
        <v>81.134409314349398</v>
      </c>
      <c r="P103" s="573">
        <f t="shared" si="21"/>
        <v>90.701543531293794</v>
      </c>
      <c r="Q103" s="573">
        <f t="shared" si="21"/>
        <v>90.701543531293794</v>
      </c>
      <c r="R103" s="573">
        <f t="shared" si="3"/>
        <v>-336.94912715078476</v>
      </c>
      <c r="S103" s="574">
        <f t="shared" si="17"/>
        <v>214.37597152204773</v>
      </c>
    </row>
    <row r="104" spans="1:19" s="565" customFormat="1" ht="8.1" customHeight="1">
      <c r="A104" s="566" t="s">
        <v>438</v>
      </c>
      <c r="B104" s="567"/>
      <c r="C104" s="568" t="s">
        <v>593</v>
      </c>
      <c r="D104" s="569"/>
      <c r="E104" s="569"/>
      <c r="F104" s="569"/>
      <c r="G104" s="570"/>
      <c r="H104" s="571" t="s">
        <v>466</v>
      </c>
      <c r="I104" s="572">
        <f t="shared" ref="I104:Q111" si="22">I76</f>
        <v>0</v>
      </c>
      <c r="J104" s="573">
        <f t="shared" si="22"/>
        <v>0</v>
      </c>
      <c r="K104" s="573">
        <f t="shared" si="22"/>
        <v>0</v>
      </c>
      <c r="L104" s="573">
        <f t="shared" si="22"/>
        <v>0</v>
      </c>
      <c r="M104" s="573">
        <f t="shared" si="22"/>
        <v>0</v>
      </c>
      <c r="N104" s="573">
        <f t="shared" si="22"/>
        <v>0</v>
      </c>
      <c r="O104" s="573">
        <f t="shared" si="22"/>
        <v>0</v>
      </c>
      <c r="P104" s="573">
        <f t="shared" si="22"/>
        <v>0</v>
      </c>
      <c r="Q104" s="573">
        <f t="shared" si="22"/>
        <v>0</v>
      </c>
      <c r="R104" s="573">
        <f t="shared" si="3"/>
        <v>0</v>
      </c>
      <c r="S104" s="574">
        <f t="shared" si="17"/>
        <v>0</v>
      </c>
    </row>
    <row r="105" spans="1:19" s="565" customFormat="1" ht="8.1" customHeight="1">
      <c r="A105" s="566" t="s">
        <v>264</v>
      </c>
      <c r="B105" s="567"/>
      <c r="C105" s="575" t="s">
        <v>469</v>
      </c>
      <c r="D105" s="576"/>
      <c r="E105" s="576"/>
      <c r="F105" s="576"/>
      <c r="G105" s="577"/>
      <c r="H105" s="571" t="s">
        <v>466</v>
      </c>
      <c r="I105" s="572">
        <f t="shared" si="22"/>
        <v>0</v>
      </c>
      <c r="J105" s="573">
        <f t="shared" si="22"/>
        <v>0</v>
      </c>
      <c r="K105" s="573">
        <f t="shared" si="22"/>
        <v>0</v>
      </c>
      <c r="L105" s="573">
        <f t="shared" si="22"/>
        <v>0</v>
      </c>
      <c r="M105" s="573">
        <f t="shared" si="22"/>
        <v>0</v>
      </c>
      <c r="N105" s="573">
        <f t="shared" si="22"/>
        <v>0</v>
      </c>
      <c r="O105" s="573">
        <f t="shared" si="22"/>
        <v>0</v>
      </c>
      <c r="P105" s="573">
        <f t="shared" si="22"/>
        <v>0</v>
      </c>
      <c r="Q105" s="573">
        <f t="shared" si="22"/>
        <v>0</v>
      </c>
      <c r="R105" s="573">
        <f t="shared" si="3"/>
        <v>0</v>
      </c>
      <c r="S105" s="574">
        <f t="shared" si="17"/>
        <v>0</v>
      </c>
    </row>
    <row r="106" spans="1:19" s="565" customFormat="1" ht="8.1" customHeight="1">
      <c r="A106" s="566" t="s">
        <v>265</v>
      </c>
      <c r="B106" s="567"/>
      <c r="C106" s="575" t="s">
        <v>471</v>
      </c>
      <c r="D106" s="576"/>
      <c r="E106" s="576"/>
      <c r="F106" s="576"/>
      <c r="G106" s="577"/>
      <c r="H106" s="571" t="s">
        <v>466</v>
      </c>
      <c r="I106" s="572">
        <f t="shared" si="22"/>
        <v>0</v>
      </c>
      <c r="J106" s="573">
        <f t="shared" si="22"/>
        <v>0</v>
      </c>
      <c r="K106" s="573">
        <f t="shared" si="22"/>
        <v>0</v>
      </c>
      <c r="L106" s="573">
        <f t="shared" si="22"/>
        <v>0</v>
      </c>
      <c r="M106" s="573">
        <f t="shared" si="22"/>
        <v>0</v>
      </c>
      <c r="N106" s="573">
        <f t="shared" si="22"/>
        <v>0</v>
      </c>
      <c r="O106" s="573">
        <f t="shared" si="22"/>
        <v>0</v>
      </c>
      <c r="P106" s="573">
        <f t="shared" si="22"/>
        <v>0</v>
      </c>
      <c r="Q106" s="573">
        <f t="shared" si="22"/>
        <v>0</v>
      </c>
      <c r="R106" s="573">
        <f t="shared" si="3"/>
        <v>0</v>
      </c>
      <c r="S106" s="574">
        <f t="shared" si="17"/>
        <v>0</v>
      </c>
    </row>
    <row r="107" spans="1:19" s="565" customFormat="1" ht="8.1" customHeight="1">
      <c r="A107" s="566" t="s">
        <v>266</v>
      </c>
      <c r="B107" s="567"/>
      <c r="C107" s="575" t="s">
        <v>473</v>
      </c>
      <c r="D107" s="576"/>
      <c r="E107" s="576"/>
      <c r="F107" s="576"/>
      <c r="G107" s="577"/>
      <c r="H107" s="571" t="s">
        <v>466</v>
      </c>
      <c r="I107" s="572">
        <f t="shared" si="22"/>
        <v>0</v>
      </c>
      <c r="J107" s="573">
        <f t="shared" si="22"/>
        <v>0</v>
      </c>
      <c r="K107" s="573">
        <f t="shared" si="22"/>
        <v>0</v>
      </c>
      <c r="L107" s="573">
        <f t="shared" si="22"/>
        <v>0</v>
      </c>
      <c r="M107" s="573">
        <f t="shared" si="22"/>
        <v>0</v>
      </c>
      <c r="N107" s="573">
        <f t="shared" si="22"/>
        <v>0</v>
      </c>
      <c r="O107" s="573">
        <f t="shared" si="22"/>
        <v>0</v>
      </c>
      <c r="P107" s="573">
        <f t="shared" si="22"/>
        <v>0</v>
      </c>
      <c r="Q107" s="573">
        <f t="shared" si="22"/>
        <v>0</v>
      </c>
      <c r="R107" s="573">
        <f t="shared" si="3"/>
        <v>0</v>
      </c>
      <c r="S107" s="574">
        <f t="shared" si="17"/>
        <v>0</v>
      </c>
    </row>
    <row r="108" spans="1:19" s="565" customFormat="1" ht="16.5" customHeight="1">
      <c r="A108" s="566" t="s">
        <v>439</v>
      </c>
      <c r="B108" s="567"/>
      <c r="C108" s="568" t="s">
        <v>474</v>
      </c>
      <c r="D108" s="569"/>
      <c r="E108" s="569"/>
      <c r="F108" s="569"/>
      <c r="G108" s="570"/>
      <c r="H108" s="571" t="s">
        <v>466</v>
      </c>
      <c r="I108" s="572">
        <f t="shared" si="22"/>
        <v>0</v>
      </c>
      <c r="J108" s="573">
        <f t="shared" si="22"/>
        <v>0</v>
      </c>
      <c r="K108" s="573">
        <f t="shared" si="22"/>
        <v>0</v>
      </c>
      <c r="L108" s="573">
        <f t="shared" si="22"/>
        <v>0</v>
      </c>
      <c r="M108" s="573">
        <f t="shared" si="22"/>
        <v>0</v>
      </c>
      <c r="N108" s="573">
        <f t="shared" si="22"/>
        <v>0</v>
      </c>
      <c r="O108" s="573">
        <f t="shared" si="22"/>
        <v>0</v>
      </c>
      <c r="P108" s="573">
        <f t="shared" si="22"/>
        <v>0</v>
      </c>
      <c r="Q108" s="573">
        <f t="shared" si="22"/>
        <v>0</v>
      </c>
      <c r="R108" s="573">
        <f t="shared" si="3"/>
        <v>0</v>
      </c>
      <c r="S108" s="574">
        <f t="shared" si="17"/>
        <v>0</v>
      </c>
    </row>
    <row r="109" spans="1:19" s="565" customFormat="1" ht="8.1" customHeight="1">
      <c r="A109" s="566" t="s">
        <v>440</v>
      </c>
      <c r="B109" s="567"/>
      <c r="C109" s="568" t="s">
        <v>475</v>
      </c>
      <c r="D109" s="569"/>
      <c r="E109" s="569"/>
      <c r="F109" s="569"/>
      <c r="G109" s="570"/>
      <c r="H109" s="571" t="s">
        <v>466</v>
      </c>
      <c r="I109" s="572">
        <f t="shared" si="22"/>
        <v>0</v>
      </c>
      <c r="J109" s="573">
        <f t="shared" si="22"/>
        <v>0</v>
      </c>
      <c r="K109" s="573">
        <f t="shared" si="22"/>
        <v>0</v>
      </c>
      <c r="L109" s="573">
        <f t="shared" si="22"/>
        <v>0</v>
      </c>
      <c r="M109" s="573">
        <f t="shared" si="22"/>
        <v>0</v>
      </c>
      <c r="N109" s="573">
        <f t="shared" si="22"/>
        <v>0</v>
      </c>
      <c r="O109" s="573">
        <f t="shared" si="22"/>
        <v>0</v>
      </c>
      <c r="P109" s="573">
        <f t="shared" si="22"/>
        <v>0</v>
      </c>
      <c r="Q109" s="573">
        <f t="shared" si="22"/>
        <v>0</v>
      </c>
      <c r="R109" s="573">
        <f t="shared" si="3"/>
        <v>0</v>
      </c>
      <c r="S109" s="574">
        <f t="shared" si="17"/>
        <v>0</v>
      </c>
    </row>
    <row r="110" spans="1:19" s="565" customFormat="1" ht="8.1" customHeight="1">
      <c r="A110" s="566" t="s">
        <v>441</v>
      </c>
      <c r="B110" s="567"/>
      <c r="C110" s="568" t="s">
        <v>476</v>
      </c>
      <c r="D110" s="569"/>
      <c r="E110" s="569"/>
      <c r="F110" s="569"/>
      <c r="G110" s="570"/>
      <c r="H110" s="571" t="s">
        <v>466</v>
      </c>
      <c r="I110" s="572">
        <f t="shared" si="22"/>
        <v>0</v>
      </c>
      <c r="J110" s="573">
        <f t="shared" si="22"/>
        <v>0</v>
      </c>
      <c r="K110" s="573">
        <f t="shared" si="22"/>
        <v>0</v>
      </c>
      <c r="L110" s="573">
        <f t="shared" si="22"/>
        <v>0</v>
      </c>
      <c r="M110" s="573">
        <f t="shared" si="22"/>
        <v>0</v>
      </c>
      <c r="N110" s="573">
        <f t="shared" si="22"/>
        <v>0</v>
      </c>
      <c r="O110" s="573">
        <f t="shared" si="22"/>
        <v>0</v>
      </c>
      <c r="P110" s="573">
        <f t="shared" si="22"/>
        <v>0</v>
      </c>
      <c r="Q110" s="573">
        <f t="shared" si="22"/>
        <v>0</v>
      </c>
      <c r="R110" s="573">
        <f t="shared" si="3"/>
        <v>0</v>
      </c>
      <c r="S110" s="574">
        <f t="shared" si="17"/>
        <v>0</v>
      </c>
    </row>
    <row r="111" spans="1:19" s="565" customFormat="1" ht="8.1" customHeight="1">
      <c r="A111" s="566" t="s">
        <v>442</v>
      </c>
      <c r="B111" s="567"/>
      <c r="C111" s="568" t="s">
        <v>477</v>
      </c>
      <c r="D111" s="569"/>
      <c r="E111" s="569"/>
      <c r="F111" s="569"/>
      <c r="G111" s="570"/>
      <c r="H111" s="571" t="s">
        <v>466</v>
      </c>
      <c r="I111" s="572">
        <f t="shared" si="22"/>
        <v>0</v>
      </c>
      <c r="J111" s="573">
        <f t="shared" si="22"/>
        <v>0</v>
      </c>
      <c r="K111" s="573">
        <f t="shared" si="22"/>
        <v>0</v>
      </c>
      <c r="L111" s="573">
        <f t="shared" si="22"/>
        <v>0</v>
      </c>
      <c r="M111" s="573">
        <f t="shared" si="22"/>
        <v>0</v>
      </c>
      <c r="N111" s="573">
        <f t="shared" si="22"/>
        <v>0</v>
      </c>
      <c r="O111" s="573">
        <f t="shared" si="22"/>
        <v>0</v>
      </c>
      <c r="P111" s="573">
        <f t="shared" si="22"/>
        <v>0</v>
      </c>
      <c r="Q111" s="573">
        <f t="shared" si="22"/>
        <v>0</v>
      </c>
      <c r="R111" s="573">
        <f t="shared" si="3"/>
        <v>0</v>
      </c>
      <c r="S111" s="574">
        <f t="shared" si="17"/>
        <v>0</v>
      </c>
    </row>
    <row r="112" spans="1:19" s="565" customFormat="1" ht="8.25" customHeight="1">
      <c r="A112" s="566" t="s">
        <v>594</v>
      </c>
      <c r="B112" s="567"/>
      <c r="C112" s="568" t="s">
        <v>479</v>
      </c>
      <c r="D112" s="569"/>
      <c r="E112" s="569"/>
      <c r="F112" s="569"/>
      <c r="G112" s="570"/>
      <c r="H112" s="571" t="s">
        <v>466</v>
      </c>
      <c r="I112" s="572">
        <f t="shared" ref="I112:Q112" si="23">I84+I90</f>
        <v>-134.46964671807734</v>
      </c>
      <c r="J112" s="573">
        <f t="shared" si="23"/>
        <v>-296.60225618052823</v>
      </c>
      <c r="K112" s="573">
        <f t="shared" si="23"/>
        <v>-148.84222723422522</v>
      </c>
      <c r="L112" s="573">
        <f t="shared" si="23"/>
        <v>24.361858676404154</v>
      </c>
      <c r="M112" s="573">
        <f t="shared" si="23"/>
        <v>24.361858676404154</v>
      </c>
      <c r="N112" s="573">
        <f t="shared" si="23"/>
        <v>62.22912291434983</v>
      </c>
      <c r="O112" s="573">
        <f t="shared" si="23"/>
        <v>62.22912291434983</v>
      </c>
      <c r="P112" s="573">
        <f t="shared" si="23"/>
        <v>71.040045675293698</v>
      </c>
      <c r="Q112" s="573">
        <f t="shared" si="23"/>
        <v>71.040045675293698</v>
      </c>
      <c r="R112" s="573">
        <f t="shared" si="3"/>
        <v>-422.28310286678311</v>
      </c>
      <c r="S112" s="574">
        <f t="shared" si="17"/>
        <v>157.63102726604768</v>
      </c>
    </row>
    <row r="113" spans="1:19" s="565" customFormat="1" ht="8.1" customHeight="1">
      <c r="A113" s="566" t="s">
        <v>595</v>
      </c>
      <c r="B113" s="567"/>
      <c r="C113" s="568" t="s">
        <v>481</v>
      </c>
      <c r="D113" s="569"/>
      <c r="E113" s="569"/>
      <c r="F113" s="569"/>
      <c r="G113" s="570"/>
      <c r="H113" s="571" t="s">
        <v>466</v>
      </c>
      <c r="I113" s="572">
        <f t="shared" ref="I113:Q117" si="24">I85</f>
        <v>0</v>
      </c>
      <c r="J113" s="573">
        <f t="shared" si="24"/>
        <v>0</v>
      </c>
      <c r="K113" s="573">
        <f t="shared" si="24"/>
        <v>0</v>
      </c>
      <c r="L113" s="573">
        <f t="shared" si="24"/>
        <v>0</v>
      </c>
      <c r="M113" s="573">
        <f t="shared" si="24"/>
        <v>0</v>
      </c>
      <c r="N113" s="573">
        <f t="shared" si="24"/>
        <v>0</v>
      </c>
      <c r="O113" s="573">
        <f t="shared" si="24"/>
        <v>0</v>
      </c>
      <c r="P113" s="573">
        <f t="shared" si="24"/>
        <v>0</v>
      </c>
      <c r="Q113" s="573">
        <f t="shared" si="24"/>
        <v>0</v>
      </c>
      <c r="R113" s="573">
        <f t="shared" si="3"/>
        <v>0</v>
      </c>
      <c r="S113" s="574">
        <f t="shared" si="17"/>
        <v>0</v>
      </c>
    </row>
    <row r="114" spans="1:19" s="565" customFormat="1" ht="16.5" customHeight="1">
      <c r="A114" s="566" t="s">
        <v>596</v>
      </c>
      <c r="B114" s="567"/>
      <c r="C114" s="568" t="s">
        <v>483</v>
      </c>
      <c r="D114" s="569"/>
      <c r="E114" s="569"/>
      <c r="F114" s="569"/>
      <c r="G114" s="570"/>
      <c r="H114" s="571" t="s">
        <v>466</v>
      </c>
      <c r="I114" s="572">
        <f t="shared" si="24"/>
        <v>0</v>
      </c>
      <c r="J114" s="573">
        <f t="shared" si="24"/>
        <v>0</v>
      </c>
      <c r="K114" s="573">
        <f t="shared" si="24"/>
        <v>0</v>
      </c>
      <c r="L114" s="573">
        <f t="shared" si="24"/>
        <v>0</v>
      </c>
      <c r="M114" s="573">
        <f t="shared" si="24"/>
        <v>0</v>
      </c>
      <c r="N114" s="573">
        <f t="shared" si="24"/>
        <v>0</v>
      </c>
      <c r="O114" s="573">
        <f t="shared" si="24"/>
        <v>0</v>
      </c>
      <c r="P114" s="573">
        <f t="shared" si="24"/>
        <v>0</v>
      </c>
      <c r="Q114" s="573">
        <f t="shared" si="24"/>
        <v>0</v>
      </c>
      <c r="R114" s="573">
        <f t="shared" si="3"/>
        <v>0</v>
      </c>
      <c r="S114" s="574">
        <f t="shared" si="17"/>
        <v>0</v>
      </c>
    </row>
    <row r="115" spans="1:19" s="565" customFormat="1" ht="16.5" customHeight="1">
      <c r="A115" s="566" t="s">
        <v>597</v>
      </c>
      <c r="B115" s="567"/>
      <c r="C115" s="575" t="s">
        <v>485</v>
      </c>
      <c r="D115" s="576"/>
      <c r="E115" s="576"/>
      <c r="F115" s="576"/>
      <c r="G115" s="577"/>
      <c r="H115" s="571" t="s">
        <v>466</v>
      </c>
      <c r="I115" s="572">
        <f t="shared" si="24"/>
        <v>0</v>
      </c>
      <c r="J115" s="573">
        <f t="shared" si="24"/>
        <v>0</v>
      </c>
      <c r="K115" s="573">
        <f t="shared" si="24"/>
        <v>0</v>
      </c>
      <c r="L115" s="573">
        <f t="shared" si="24"/>
        <v>0</v>
      </c>
      <c r="M115" s="573">
        <f t="shared" si="24"/>
        <v>0</v>
      </c>
      <c r="N115" s="573">
        <f t="shared" si="24"/>
        <v>0</v>
      </c>
      <c r="O115" s="573">
        <f t="shared" si="24"/>
        <v>0</v>
      </c>
      <c r="P115" s="573">
        <f t="shared" si="24"/>
        <v>0</v>
      </c>
      <c r="Q115" s="573">
        <f t="shared" si="24"/>
        <v>0</v>
      </c>
      <c r="R115" s="573">
        <f t="shared" si="3"/>
        <v>0</v>
      </c>
      <c r="S115" s="574">
        <f t="shared" si="17"/>
        <v>0</v>
      </c>
    </row>
    <row r="116" spans="1:19" s="565" customFormat="1" ht="16.5" customHeight="1">
      <c r="A116" s="566" t="s">
        <v>598</v>
      </c>
      <c r="B116" s="567"/>
      <c r="C116" s="575" t="s">
        <v>487</v>
      </c>
      <c r="D116" s="576"/>
      <c r="E116" s="576"/>
      <c r="F116" s="576"/>
      <c r="G116" s="577"/>
      <c r="H116" s="571" t="s">
        <v>466</v>
      </c>
      <c r="I116" s="572">
        <f t="shared" si="24"/>
        <v>0</v>
      </c>
      <c r="J116" s="573">
        <f t="shared" si="24"/>
        <v>0</v>
      </c>
      <c r="K116" s="573">
        <f t="shared" si="24"/>
        <v>0</v>
      </c>
      <c r="L116" s="573">
        <f t="shared" si="24"/>
        <v>0</v>
      </c>
      <c r="M116" s="573">
        <f t="shared" si="24"/>
        <v>0</v>
      </c>
      <c r="N116" s="573">
        <f t="shared" si="24"/>
        <v>0</v>
      </c>
      <c r="O116" s="573">
        <f t="shared" si="24"/>
        <v>0</v>
      </c>
      <c r="P116" s="573">
        <f t="shared" si="24"/>
        <v>0</v>
      </c>
      <c r="Q116" s="573">
        <f t="shared" si="24"/>
        <v>0</v>
      </c>
      <c r="R116" s="573">
        <f t="shared" si="3"/>
        <v>0</v>
      </c>
      <c r="S116" s="574">
        <f t="shared" si="17"/>
        <v>0</v>
      </c>
    </row>
    <row r="117" spans="1:19" s="565" customFormat="1" ht="8.1" customHeight="1">
      <c r="A117" s="566" t="s">
        <v>599</v>
      </c>
      <c r="B117" s="567"/>
      <c r="C117" s="568" t="s">
        <v>489</v>
      </c>
      <c r="D117" s="569"/>
      <c r="E117" s="569"/>
      <c r="F117" s="569"/>
      <c r="G117" s="570"/>
      <c r="H117" s="571" t="s">
        <v>466</v>
      </c>
      <c r="I117" s="572">
        <f t="shared" si="24"/>
        <v>4.6000000000000014</v>
      </c>
      <c r="J117" s="573">
        <f t="shared" si="24"/>
        <v>6.5100314600000004</v>
      </c>
      <c r="K117" s="573">
        <f t="shared" si="24"/>
        <v>17.478999999999999</v>
      </c>
      <c r="L117" s="573">
        <f t="shared" si="24"/>
        <v>18.178160000000005</v>
      </c>
      <c r="M117" s="573">
        <f t="shared" si="24"/>
        <v>18.178160000000005</v>
      </c>
      <c r="N117" s="573">
        <f t="shared" si="24"/>
        <v>18.905286400000008</v>
      </c>
      <c r="O117" s="573">
        <f t="shared" si="24"/>
        <v>18.905286400000008</v>
      </c>
      <c r="P117" s="573">
        <f t="shared" si="24"/>
        <v>19.661497856000011</v>
      </c>
      <c r="Q117" s="573">
        <f t="shared" si="24"/>
        <v>19.661497856000011</v>
      </c>
      <c r="R117" s="573">
        <f t="shared" si="3"/>
        <v>85.333975716000026</v>
      </c>
      <c r="S117" s="574">
        <f t="shared" si="17"/>
        <v>56.744944256000025</v>
      </c>
    </row>
    <row r="118" spans="1:19" s="565" customFormat="1" ht="8.1" customHeight="1">
      <c r="A118" s="566" t="s">
        <v>600</v>
      </c>
      <c r="B118" s="567"/>
      <c r="C118" s="578" t="s">
        <v>601</v>
      </c>
      <c r="D118" s="579"/>
      <c r="E118" s="579"/>
      <c r="F118" s="579"/>
      <c r="G118" s="580"/>
      <c r="H118" s="571" t="s">
        <v>466</v>
      </c>
      <c r="I118" s="572">
        <f t="shared" ref="I118:Q118" si="25">I119+I123+I124+I125+I126+I127+I128+I129+I132</f>
        <v>-21.775099721151999</v>
      </c>
      <c r="J118" s="573">
        <f t="shared" si="25"/>
        <v>-38.090317918915304</v>
      </c>
      <c r="K118" s="573">
        <f t="shared" si="25"/>
        <v>-26.272645446845047</v>
      </c>
      <c r="L118" s="573">
        <f t="shared" si="25"/>
        <v>8.5080037352808322</v>
      </c>
      <c r="M118" s="573">
        <f t="shared" si="25"/>
        <v>8.5080037352808322</v>
      </c>
      <c r="N118" s="573">
        <f t="shared" si="25"/>
        <v>16.22688186286997</v>
      </c>
      <c r="O118" s="573">
        <f t="shared" si="25"/>
        <v>16.22688186286997</v>
      </c>
      <c r="P118" s="573">
        <f t="shared" si="25"/>
        <v>18.140308706258743</v>
      </c>
      <c r="Q118" s="573">
        <f t="shared" si="25"/>
        <v>18.140308706258743</v>
      </c>
      <c r="R118" s="573">
        <f t="shared" si="3"/>
        <v>-43.2628687825028</v>
      </c>
      <c r="S118" s="574">
        <f t="shared" si="17"/>
        <v>42.875194304409547</v>
      </c>
    </row>
    <row r="119" spans="1:19" s="565" customFormat="1" ht="8.1" customHeight="1">
      <c r="A119" s="566" t="s">
        <v>602</v>
      </c>
      <c r="B119" s="567"/>
      <c r="C119" s="568" t="s">
        <v>467</v>
      </c>
      <c r="D119" s="569"/>
      <c r="E119" s="569"/>
      <c r="F119" s="569"/>
      <c r="G119" s="570"/>
      <c r="H119" s="571" t="s">
        <v>466</v>
      </c>
      <c r="I119" s="572">
        <f t="shared" ref="I119:Q119" si="26">I120+I121+I122</f>
        <v>0</v>
      </c>
      <c r="J119" s="573">
        <f t="shared" si="26"/>
        <v>0</v>
      </c>
      <c r="K119" s="573">
        <f t="shared" si="26"/>
        <v>0</v>
      </c>
      <c r="L119" s="573">
        <f t="shared" si="26"/>
        <v>0</v>
      </c>
      <c r="M119" s="573">
        <f t="shared" si="26"/>
        <v>0</v>
      </c>
      <c r="N119" s="573">
        <f t="shared" si="26"/>
        <v>0</v>
      </c>
      <c r="O119" s="573">
        <f t="shared" si="26"/>
        <v>0</v>
      </c>
      <c r="P119" s="573">
        <f t="shared" si="26"/>
        <v>0</v>
      </c>
      <c r="Q119" s="573">
        <f t="shared" si="26"/>
        <v>0</v>
      </c>
      <c r="R119" s="573">
        <f t="shared" si="3"/>
        <v>0</v>
      </c>
      <c r="S119" s="574">
        <f t="shared" si="17"/>
        <v>0</v>
      </c>
    </row>
    <row r="120" spans="1:19" s="565" customFormat="1" ht="8.1" customHeight="1">
      <c r="A120" s="566" t="s">
        <v>157</v>
      </c>
      <c r="B120" s="567"/>
      <c r="C120" s="575" t="s">
        <v>469</v>
      </c>
      <c r="D120" s="576"/>
      <c r="E120" s="576"/>
      <c r="F120" s="576"/>
      <c r="G120" s="577"/>
      <c r="H120" s="571" t="s">
        <v>466</v>
      </c>
      <c r="I120" s="572"/>
      <c r="J120" s="573"/>
      <c r="K120" s="573"/>
      <c r="L120" s="573"/>
      <c r="M120" s="573"/>
      <c r="N120" s="573"/>
      <c r="O120" s="573"/>
      <c r="P120" s="573"/>
      <c r="Q120" s="573"/>
      <c r="R120" s="573">
        <f t="shared" si="3"/>
        <v>0</v>
      </c>
      <c r="S120" s="574">
        <f t="shared" si="17"/>
        <v>0</v>
      </c>
    </row>
    <row r="121" spans="1:19" s="565" customFormat="1" ht="8.1" customHeight="1">
      <c r="A121" s="566" t="s">
        <v>158</v>
      </c>
      <c r="B121" s="567"/>
      <c r="C121" s="575" t="s">
        <v>471</v>
      </c>
      <c r="D121" s="576"/>
      <c r="E121" s="576"/>
      <c r="F121" s="576"/>
      <c r="G121" s="577"/>
      <c r="H121" s="571" t="s">
        <v>466</v>
      </c>
      <c r="I121" s="572"/>
      <c r="J121" s="573"/>
      <c r="K121" s="573"/>
      <c r="L121" s="573"/>
      <c r="M121" s="573"/>
      <c r="N121" s="573"/>
      <c r="O121" s="573"/>
      <c r="P121" s="573"/>
      <c r="Q121" s="573"/>
      <c r="R121" s="573">
        <f t="shared" si="3"/>
        <v>0</v>
      </c>
      <c r="S121" s="574">
        <f t="shared" si="17"/>
        <v>0</v>
      </c>
    </row>
    <row r="122" spans="1:19" s="565" customFormat="1" ht="8.1" customHeight="1">
      <c r="A122" s="566" t="s">
        <v>159</v>
      </c>
      <c r="B122" s="567"/>
      <c r="C122" s="575" t="s">
        <v>473</v>
      </c>
      <c r="D122" s="576"/>
      <c r="E122" s="576"/>
      <c r="F122" s="576"/>
      <c r="G122" s="577"/>
      <c r="H122" s="571" t="s">
        <v>466</v>
      </c>
      <c r="I122" s="572"/>
      <c r="J122" s="573"/>
      <c r="K122" s="573"/>
      <c r="L122" s="573"/>
      <c r="M122" s="573"/>
      <c r="N122" s="573"/>
      <c r="O122" s="573"/>
      <c r="P122" s="573"/>
      <c r="Q122" s="573"/>
      <c r="R122" s="573">
        <f t="shared" si="3"/>
        <v>0</v>
      </c>
      <c r="S122" s="574">
        <f t="shared" si="17"/>
        <v>0</v>
      </c>
    </row>
    <row r="123" spans="1:19" s="565" customFormat="1" ht="17.100000000000001" customHeight="1">
      <c r="A123" s="566" t="s">
        <v>603</v>
      </c>
      <c r="B123" s="567"/>
      <c r="C123" s="568" t="s">
        <v>604</v>
      </c>
      <c r="D123" s="569"/>
      <c r="E123" s="569"/>
      <c r="F123" s="569"/>
      <c r="G123" s="570"/>
      <c r="H123" s="571" t="s">
        <v>466</v>
      </c>
      <c r="I123" s="572"/>
      <c r="J123" s="573"/>
      <c r="K123" s="573"/>
      <c r="L123" s="573"/>
      <c r="M123" s="573"/>
      <c r="N123" s="573"/>
      <c r="O123" s="573"/>
      <c r="P123" s="573"/>
      <c r="Q123" s="573"/>
      <c r="R123" s="573">
        <f t="shared" si="3"/>
        <v>0</v>
      </c>
      <c r="S123" s="574">
        <f t="shared" si="17"/>
        <v>0</v>
      </c>
    </row>
    <row r="124" spans="1:19" s="565" customFormat="1" ht="8.1" customHeight="1">
      <c r="A124" s="566" t="s">
        <v>605</v>
      </c>
      <c r="B124" s="567"/>
      <c r="C124" s="568" t="s">
        <v>606</v>
      </c>
      <c r="D124" s="569"/>
      <c r="E124" s="569"/>
      <c r="F124" s="569"/>
      <c r="G124" s="570"/>
      <c r="H124" s="571" t="s">
        <v>466</v>
      </c>
      <c r="I124" s="572"/>
      <c r="J124" s="573"/>
      <c r="K124" s="573"/>
      <c r="L124" s="573"/>
      <c r="M124" s="573"/>
      <c r="N124" s="573"/>
      <c r="O124" s="573"/>
      <c r="P124" s="573"/>
      <c r="Q124" s="573"/>
      <c r="R124" s="573">
        <f t="shared" si="3"/>
        <v>0</v>
      </c>
      <c r="S124" s="574">
        <f t="shared" si="17"/>
        <v>0</v>
      </c>
    </row>
    <row r="125" spans="1:19" s="565" customFormat="1" ht="8.1" customHeight="1">
      <c r="A125" s="566" t="s">
        <v>607</v>
      </c>
      <c r="B125" s="567"/>
      <c r="C125" s="568" t="s">
        <v>608</v>
      </c>
      <c r="D125" s="569"/>
      <c r="E125" s="569"/>
      <c r="F125" s="569"/>
      <c r="G125" s="570"/>
      <c r="H125" s="571" t="s">
        <v>466</v>
      </c>
      <c r="I125" s="572"/>
      <c r="J125" s="573"/>
      <c r="K125" s="573"/>
      <c r="L125" s="573"/>
      <c r="M125" s="573"/>
      <c r="N125" s="573"/>
      <c r="O125" s="573"/>
      <c r="P125" s="573"/>
      <c r="Q125" s="573"/>
      <c r="R125" s="573">
        <f t="shared" si="3"/>
        <v>0</v>
      </c>
      <c r="S125" s="574">
        <f t="shared" si="17"/>
        <v>0</v>
      </c>
    </row>
    <row r="126" spans="1:19" s="565" customFormat="1" ht="8.1" customHeight="1">
      <c r="A126" s="566" t="s">
        <v>609</v>
      </c>
      <c r="B126" s="567"/>
      <c r="C126" s="568" t="s">
        <v>610</v>
      </c>
      <c r="D126" s="569"/>
      <c r="E126" s="569"/>
      <c r="F126" s="569"/>
      <c r="G126" s="570"/>
      <c r="H126" s="571" t="s">
        <v>466</v>
      </c>
      <c r="I126" s="572"/>
      <c r="J126" s="573"/>
      <c r="K126" s="573"/>
      <c r="L126" s="573"/>
      <c r="M126" s="573"/>
      <c r="N126" s="573"/>
      <c r="O126" s="573"/>
      <c r="P126" s="573"/>
      <c r="Q126" s="573"/>
      <c r="R126" s="573">
        <f t="shared" si="3"/>
        <v>0</v>
      </c>
      <c r="S126" s="574">
        <f t="shared" si="17"/>
        <v>0</v>
      </c>
    </row>
    <row r="127" spans="1:19" s="565" customFormat="1" ht="8.25" customHeight="1">
      <c r="A127" s="566" t="s">
        <v>611</v>
      </c>
      <c r="B127" s="567"/>
      <c r="C127" s="568" t="s">
        <v>612</v>
      </c>
      <c r="D127" s="569"/>
      <c r="E127" s="569"/>
      <c r="F127" s="569"/>
      <c r="G127" s="570"/>
      <c r="H127" s="571" t="s">
        <v>466</v>
      </c>
      <c r="I127" s="572">
        <f>-21775.099721152/1000-I132</f>
        <v>-22.695099721152001</v>
      </c>
      <c r="J127" s="573">
        <f>-38090.3179189153/1000-J132</f>
        <v>-39.392324210915305</v>
      </c>
      <c r="K127" s="573">
        <f>K112*0.2</f>
        <v>-29.768445446845046</v>
      </c>
      <c r="L127" s="573">
        <f t="shared" ref="L127:Q127" si="27">L112*0.2</f>
        <v>4.8723717352808311</v>
      </c>
      <c r="M127" s="573">
        <f t="shared" si="27"/>
        <v>4.8723717352808311</v>
      </c>
      <c r="N127" s="573">
        <f t="shared" si="27"/>
        <v>12.445824582869967</v>
      </c>
      <c r="O127" s="573">
        <f t="shared" si="27"/>
        <v>12.445824582869967</v>
      </c>
      <c r="P127" s="573">
        <f t="shared" si="27"/>
        <v>14.20800913505874</v>
      </c>
      <c r="Q127" s="573">
        <f t="shared" si="27"/>
        <v>14.20800913505874</v>
      </c>
      <c r="R127" s="573">
        <f t="shared" si="3"/>
        <v>-60.329663925702825</v>
      </c>
      <c r="S127" s="574">
        <f t="shared" si="17"/>
        <v>31.526205453209535</v>
      </c>
    </row>
    <row r="128" spans="1:19" s="565" customFormat="1" ht="8.1" customHeight="1">
      <c r="A128" s="566" t="s">
        <v>613</v>
      </c>
      <c r="B128" s="567"/>
      <c r="C128" s="568" t="s">
        <v>614</v>
      </c>
      <c r="D128" s="569"/>
      <c r="E128" s="569"/>
      <c r="F128" s="569"/>
      <c r="G128" s="570"/>
      <c r="H128" s="571" t="s">
        <v>466</v>
      </c>
      <c r="I128" s="572"/>
      <c r="J128" s="573"/>
      <c r="K128" s="573"/>
      <c r="L128" s="573"/>
      <c r="M128" s="573"/>
      <c r="N128" s="573"/>
      <c r="O128" s="573"/>
      <c r="P128" s="573"/>
      <c r="Q128" s="573"/>
      <c r="R128" s="573">
        <f t="shared" si="3"/>
        <v>0</v>
      </c>
      <c r="S128" s="574">
        <f t="shared" si="17"/>
        <v>0</v>
      </c>
    </row>
    <row r="129" spans="1:19" s="565" customFormat="1" ht="16.5" customHeight="1">
      <c r="A129" s="566" t="s">
        <v>615</v>
      </c>
      <c r="B129" s="567"/>
      <c r="C129" s="568" t="s">
        <v>483</v>
      </c>
      <c r="D129" s="569"/>
      <c r="E129" s="569"/>
      <c r="F129" s="569"/>
      <c r="G129" s="570"/>
      <c r="H129" s="571" t="s">
        <v>466</v>
      </c>
      <c r="I129" s="572">
        <f t="shared" ref="I129:Q129" si="28">I130+I131</f>
        <v>0</v>
      </c>
      <c r="J129" s="573">
        <f t="shared" si="28"/>
        <v>0</v>
      </c>
      <c r="K129" s="573">
        <f t="shared" si="28"/>
        <v>0</v>
      </c>
      <c r="L129" s="573">
        <f t="shared" si="28"/>
        <v>0</v>
      </c>
      <c r="M129" s="573">
        <f t="shared" si="28"/>
        <v>0</v>
      </c>
      <c r="N129" s="573">
        <f t="shared" si="28"/>
        <v>0</v>
      </c>
      <c r="O129" s="573">
        <f t="shared" si="28"/>
        <v>0</v>
      </c>
      <c r="P129" s="573">
        <f t="shared" si="28"/>
        <v>0</v>
      </c>
      <c r="Q129" s="573">
        <f t="shared" si="28"/>
        <v>0</v>
      </c>
      <c r="R129" s="573">
        <f t="shared" si="3"/>
        <v>0</v>
      </c>
      <c r="S129" s="574">
        <f t="shared" si="17"/>
        <v>0</v>
      </c>
    </row>
    <row r="130" spans="1:19" s="565" customFormat="1" ht="16.5" customHeight="1">
      <c r="A130" s="566" t="s">
        <v>616</v>
      </c>
      <c r="B130" s="567"/>
      <c r="C130" s="575" t="s">
        <v>485</v>
      </c>
      <c r="D130" s="576"/>
      <c r="E130" s="576"/>
      <c r="F130" s="576"/>
      <c r="G130" s="577"/>
      <c r="H130" s="571" t="s">
        <v>466</v>
      </c>
      <c r="I130" s="572"/>
      <c r="J130" s="573"/>
      <c r="K130" s="573"/>
      <c r="L130" s="573"/>
      <c r="M130" s="573"/>
      <c r="N130" s="573"/>
      <c r="O130" s="573"/>
      <c r="P130" s="573"/>
      <c r="Q130" s="573"/>
      <c r="R130" s="573">
        <f t="shared" si="3"/>
        <v>0</v>
      </c>
      <c r="S130" s="574">
        <f t="shared" si="17"/>
        <v>0</v>
      </c>
    </row>
    <row r="131" spans="1:19" s="565" customFormat="1" ht="16.5" customHeight="1">
      <c r="A131" s="566" t="s">
        <v>617</v>
      </c>
      <c r="B131" s="567"/>
      <c r="C131" s="575" t="s">
        <v>487</v>
      </c>
      <c r="D131" s="576"/>
      <c r="E131" s="576"/>
      <c r="F131" s="576"/>
      <c r="G131" s="577"/>
      <c r="H131" s="571" t="s">
        <v>466</v>
      </c>
      <c r="I131" s="572"/>
      <c r="J131" s="573"/>
      <c r="K131" s="573"/>
      <c r="L131" s="573"/>
      <c r="M131" s="573"/>
      <c r="N131" s="573"/>
      <c r="O131" s="573"/>
      <c r="P131" s="573"/>
      <c r="Q131" s="573"/>
      <c r="R131" s="573">
        <f t="shared" si="3"/>
        <v>0</v>
      </c>
      <c r="S131" s="574">
        <f t="shared" si="17"/>
        <v>0</v>
      </c>
    </row>
    <row r="132" spans="1:19" s="565" customFormat="1" ht="8.1" customHeight="1">
      <c r="A132" s="566" t="s">
        <v>618</v>
      </c>
      <c r="B132" s="567"/>
      <c r="C132" s="568" t="s">
        <v>619</v>
      </c>
      <c r="D132" s="569"/>
      <c r="E132" s="569"/>
      <c r="F132" s="569"/>
      <c r="G132" s="570"/>
      <c r="H132" s="571" t="s">
        <v>466</v>
      </c>
      <c r="I132" s="572">
        <f>I117*0.2</f>
        <v>0.92000000000000037</v>
      </c>
      <c r="J132" s="572">
        <f>J117*0.2</f>
        <v>1.3020062920000002</v>
      </c>
      <c r="K132" s="573">
        <f>K117*0.2</f>
        <v>3.4958</v>
      </c>
      <c r="L132" s="573">
        <f t="shared" ref="L132:Q132" si="29">L117*0.2</f>
        <v>3.6356320000000011</v>
      </c>
      <c r="M132" s="573">
        <f t="shared" si="29"/>
        <v>3.6356320000000011</v>
      </c>
      <c r="N132" s="573">
        <f t="shared" si="29"/>
        <v>3.781057280000002</v>
      </c>
      <c r="O132" s="573">
        <f t="shared" si="29"/>
        <v>3.781057280000002</v>
      </c>
      <c r="P132" s="573">
        <f t="shared" si="29"/>
        <v>3.9322995712000024</v>
      </c>
      <c r="Q132" s="573">
        <f t="shared" si="29"/>
        <v>3.9322995712000024</v>
      </c>
      <c r="R132" s="573">
        <f t="shared" si="3"/>
        <v>17.066795143200007</v>
      </c>
      <c r="S132" s="574">
        <f t="shared" si="17"/>
        <v>11.348988851200005</v>
      </c>
    </row>
    <row r="133" spans="1:19" s="565" customFormat="1" ht="8.1" customHeight="1">
      <c r="A133" s="566" t="s">
        <v>620</v>
      </c>
      <c r="B133" s="567"/>
      <c r="C133" s="578" t="s">
        <v>621</v>
      </c>
      <c r="D133" s="579"/>
      <c r="E133" s="579"/>
      <c r="F133" s="579"/>
      <c r="G133" s="580"/>
      <c r="H133" s="571" t="s">
        <v>466</v>
      </c>
      <c r="I133" s="572">
        <f t="shared" ref="I133:Q147" si="30">I103-I118</f>
        <v>-108.09454699692679</v>
      </c>
      <c r="J133" s="573">
        <f t="shared" si="30"/>
        <v>-252.00190680161253</v>
      </c>
      <c r="K133" s="573">
        <f t="shared" si="30"/>
        <v>-105.09058178738081</v>
      </c>
      <c r="L133" s="573">
        <f t="shared" si="30"/>
        <v>34.032014941123713</v>
      </c>
      <c r="M133" s="573">
        <f t="shared" si="30"/>
        <v>34.032014941123713</v>
      </c>
      <c r="N133" s="573">
        <f t="shared" si="30"/>
        <v>64.907527451479424</v>
      </c>
      <c r="O133" s="573">
        <f t="shared" si="30"/>
        <v>64.907527451479424</v>
      </c>
      <c r="P133" s="573">
        <f t="shared" si="30"/>
        <v>72.561234825035058</v>
      </c>
      <c r="Q133" s="573">
        <f t="shared" si="30"/>
        <v>72.561234825035058</v>
      </c>
      <c r="R133" s="573">
        <f t="shared" si="3"/>
        <v>-293.68625836828193</v>
      </c>
      <c r="S133" s="574">
        <f t="shared" si="17"/>
        <v>171.50077721763819</v>
      </c>
    </row>
    <row r="134" spans="1:19" s="565" customFormat="1" ht="8.1" customHeight="1">
      <c r="A134" s="566" t="s">
        <v>622</v>
      </c>
      <c r="B134" s="567"/>
      <c r="C134" s="568" t="s">
        <v>467</v>
      </c>
      <c r="D134" s="569"/>
      <c r="E134" s="569"/>
      <c r="F134" s="569"/>
      <c r="G134" s="570"/>
      <c r="H134" s="571" t="s">
        <v>466</v>
      </c>
      <c r="I134" s="572">
        <f t="shared" si="30"/>
        <v>0</v>
      </c>
      <c r="J134" s="573">
        <f t="shared" si="30"/>
        <v>0</v>
      </c>
      <c r="K134" s="573">
        <f t="shared" si="30"/>
        <v>0</v>
      </c>
      <c r="L134" s="573">
        <f t="shared" si="30"/>
        <v>0</v>
      </c>
      <c r="M134" s="573">
        <f t="shared" si="30"/>
        <v>0</v>
      </c>
      <c r="N134" s="573">
        <f t="shared" si="30"/>
        <v>0</v>
      </c>
      <c r="O134" s="573">
        <f t="shared" si="30"/>
        <v>0</v>
      </c>
      <c r="P134" s="573">
        <f t="shared" si="30"/>
        <v>0</v>
      </c>
      <c r="Q134" s="573">
        <f t="shared" si="30"/>
        <v>0</v>
      </c>
      <c r="R134" s="573">
        <f t="shared" si="3"/>
        <v>0</v>
      </c>
      <c r="S134" s="574">
        <f t="shared" si="17"/>
        <v>0</v>
      </c>
    </row>
    <row r="135" spans="1:19" s="565" customFormat="1" ht="8.1" customHeight="1">
      <c r="A135" s="566" t="s">
        <v>169</v>
      </c>
      <c r="B135" s="567"/>
      <c r="C135" s="575" t="s">
        <v>469</v>
      </c>
      <c r="D135" s="576"/>
      <c r="E135" s="576"/>
      <c r="F135" s="576"/>
      <c r="G135" s="577"/>
      <c r="H135" s="571" t="s">
        <v>466</v>
      </c>
      <c r="I135" s="572">
        <f t="shared" si="30"/>
        <v>0</v>
      </c>
      <c r="J135" s="573">
        <f t="shared" si="30"/>
        <v>0</v>
      </c>
      <c r="K135" s="573">
        <f t="shared" si="30"/>
        <v>0</v>
      </c>
      <c r="L135" s="573">
        <f t="shared" si="30"/>
        <v>0</v>
      </c>
      <c r="M135" s="573">
        <f t="shared" si="30"/>
        <v>0</v>
      </c>
      <c r="N135" s="573">
        <f t="shared" si="30"/>
        <v>0</v>
      </c>
      <c r="O135" s="573">
        <f t="shared" si="30"/>
        <v>0</v>
      </c>
      <c r="P135" s="573">
        <f t="shared" si="30"/>
        <v>0</v>
      </c>
      <c r="Q135" s="573">
        <f t="shared" si="30"/>
        <v>0</v>
      </c>
      <c r="R135" s="573">
        <f t="shared" si="3"/>
        <v>0</v>
      </c>
      <c r="S135" s="574">
        <f t="shared" si="17"/>
        <v>0</v>
      </c>
    </row>
    <row r="136" spans="1:19" s="565" customFormat="1" ht="8.1" customHeight="1">
      <c r="A136" s="566" t="s">
        <v>170</v>
      </c>
      <c r="B136" s="567"/>
      <c r="C136" s="575" t="s">
        <v>471</v>
      </c>
      <c r="D136" s="576"/>
      <c r="E136" s="576"/>
      <c r="F136" s="576"/>
      <c r="G136" s="577"/>
      <c r="H136" s="571" t="s">
        <v>466</v>
      </c>
      <c r="I136" s="572">
        <f t="shared" si="30"/>
        <v>0</v>
      </c>
      <c r="J136" s="573">
        <f t="shared" si="30"/>
        <v>0</v>
      </c>
      <c r="K136" s="573">
        <f t="shared" si="30"/>
        <v>0</v>
      </c>
      <c r="L136" s="573">
        <f t="shared" si="30"/>
        <v>0</v>
      </c>
      <c r="M136" s="573">
        <f t="shared" si="30"/>
        <v>0</v>
      </c>
      <c r="N136" s="573">
        <f t="shared" si="30"/>
        <v>0</v>
      </c>
      <c r="O136" s="573">
        <f t="shared" si="30"/>
        <v>0</v>
      </c>
      <c r="P136" s="573">
        <f t="shared" si="30"/>
        <v>0</v>
      </c>
      <c r="Q136" s="573">
        <f t="shared" si="30"/>
        <v>0</v>
      </c>
      <c r="R136" s="573">
        <f t="shared" si="3"/>
        <v>0</v>
      </c>
      <c r="S136" s="574">
        <f t="shared" si="17"/>
        <v>0</v>
      </c>
    </row>
    <row r="137" spans="1:19" s="565" customFormat="1" ht="8.1" customHeight="1">
      <c r="A137" s="566" t="s">
        <v>171</v>
      </c>
      <c r="B137" s="567"/>
      <c r="C137" s="575" t="s">
        <v>473</v>
      </c>
      <c r="D137" s="576"/>
      <c r="E137" s="576"/>
      <c r="F137" s="576"/>
      <c r="G137" s="577"/>
      <c r="H137" s="571" t="s">
        <v>466</v>
      </c>
      <c r="I137" s="572">
        <f t="shared" si="30"/>
        <v>0</v>
      </c>
      <c r="J137" s="573">
        <f t="shared" si="30"/>
        <v>0</v>
      </c>
      <c r="K137" s="573">
        <f t="shared" si="30"/>
        <v>0</v>
      </c>
      <c r="L137" s="573">
        <f t="shared" si="30"/>
        <v>0</v>
      </c>
      <c r="M137" s="573">
        <f t="shared" si="30"/>
        <v>0</v>
      </c>
      <c r="N137" s="573">
        <f t="shared" si="30"/>
        <v>0</v>
      </c>
      <c r="O137" s="573">
        <f t="shared" si="30"/>
        <v>0</v>
      </c>
      <c r="P137" s="573">
        <f t="shared" si="30"/>
        <v>0</v>
      </c>
      <c r="Q137" s="573">
        <f t="shared" si="30"/>
        <v>0</v>
      </c>
      <c r="R137" s="573">
        <f t="shared" si="3"/>
        <v>0</v>
      </c>
      <c r="S137" s="574">
        <f t="shared" si="17"/>
        <v>0</v>
      </c>
    </row>
    <row r="138" spans="1:19" s="565" customFormat="1" ht="16.5" customHeight="1">
      <c r="A138" s="566" t="s">
        <v>623</v>
      </c>
      <c r="B138" s="567"/>
      <c r="C138" s="568" t="s">
        <v>474</v>
      </c>
      <c r="D138" s="569"/>
      <c r="E138" s="569"/>
      <c r="F138" s="569"/>
      <c r="G138" s="570"/>
      <c r="H138" s="571" t="s">
        <v>466</v>
      </c>
      <c r="I138" s="572">
        <f t="shared" si="30"/>
        <v>0</v>
      </c>
      <c r="J138" s="573">
        <f t="shared" si="30"/>
        <v>0</v>
      </c>
      <c r="K138" s="573">
        <f t="shared" si="30"/>
        <v>0</v>
      </c>
      <c r="L138" s="573">
        <f t="shared" si="30"/>
        <v>0</v>
      </c>
      <c r="M138" s="573">
        <f t="shared" si="30"/>
        <v>0</v>
      </c>
      <c r="N138" s="573">
        <f t="shared" si="30"/>
        <v>0</v>
      </c>
      <c r="O138" s="573">
        <f t="shared" si="30"/>
        <v>0</v>
      </c>
      <c r="P138" s="573">
        <f t="shared" si="30"/>
        <v>0</v>
      </c>
      <c r="Q138" s="573">
        <f t="shared" si="30"/>
        <v>0</v>
      </c>
      <c r="R138" s="573">
        <f t="shared" si="3"/>
        <v>0</v>
      </c>
      <c r="S138" s="574">
        <f t="shared" si="17"/>
        <v>0</v>
      </c>
    </row>
    <row r="139" spans="1:19" s="565" customFormat="1" ht="8.1" customHeight="1">
      <c r="A139" s="566" t="s">
        <v>624</v>
      </c>
      <c r="B139" s="567"/>
      <c r="C139" s="568" t="s">
        <v>475</v>
      </c>
      <c r="D139" s="569"/>
      <c r="E139" s="569"/>
      <c r="F139" s="569"/>
      <c r="G139" s="570"/>
      <c r="H139" s="571" t="s">
        <v>466</v>
      </c>
      <c r="I139" s="572">
        <f t="shared" si="30"/>
        <v>0</v>
      </c>
      <c r="J139" s="573">
        <f t="shared" si="30"/>
        <v>0</v>
      </c>
      <c r="K139" s="573">
        <f t="shared" si="30"/>
        <v>0</v>
      </c>
      <c r="L139" s="573">
        <f t="shared" si="30"/>
        <v>0</v>
      </c>
      <c r="M139" s="573">
        <f t="shared" si="30"/>
        <v>0</v>
      </c>
      <c r="N139" s="573">
        <f t="shared" si="30"/>
        <v>0</v>
      </c>
      <c r="O139" s="573">
        <f t="shared" si="30"/>
        <v>0</v>
      </c>
      <c r="P139" s="573">
        <f t="shared" si="30"/>
        <v>0</v>
      </c>
      <c r="Q139" s="573">
        <f t="shared" si="30"/>
        <v>0</v>
      </c>
      <c r="R139" s="573">
        <f t="shared" si="3"/>
        <v>0</v>
      </c>
      <c r="S139" s="574">
        <f t="shared" si="17"/>
        <v>0</v>
      </c>
    </row>
    <row r="140" spans="1:19" s="565" customFormat="1" ht="8.1" customHeight="1">
      <c r="A140" s="566" t="s">
        <v>625</v>
      </c>
      <c r="B140" s="567"/>
      <c r="C140" s="568" t="s">
        <v>476</v>
      </c>
      <c r="D140" s="569"/>
      <c r="E140" s="569"/>
      <c r="F140" s="569"/>
      <c r="G140" s="570"/>
      <c r="H140" s="571" t="s">
        <v>466</v>
      </c>
      <c r="I140" s="572">
        <f t="shared" si="30"/>
        <v>0</v>
      </c>
      <c r="J140" s="573">
        <f t="shared" si="30"/>
        <v>0</v>
      </c>
      <c r="K140" s="573">
        <f t="shared" si="30"/>
        <v>0</v>
      </c>
      <c r="L140" s="573">
        <f t="shared" si="30"/>
        <v>0</v>
      </c>
      <c r="M140" s="573">
        <f t="shared" si="30"/>
        <v>0</v>
      </c>
      <c r="N140" s="573">
        <f t="shared" si="30"/>
        <v>0</v>
      </c>
      <c r="O140" s="573">
        <f t="shared" si="30"/>
        <v>0</v>
      </c>
      <c r="P140" s="573">
        <f t="shared" si="30"/>
        <v>0</v>
      </c>
      <c r="Q140" s="573">
        <f t="shared" si="30"/>
        <v>0</v>
      </c>
      <c r="R140" s="573">
        <f t="shared" si="3"/>
        <v>0</v>
      </c>
      <c r="S140" s="574">
        <f t="shared" si="17"/>
        <v>0</v>
      </c>
    </row>
    <row r="141" spans="1:19" s="565" customFormat="1" ht="8.1" customHeight="1">
      <c r="A141" s="566" t="s">
        <v>626</v>
      </c>
      <c r="B141" s="567"/>
      <c r="C141" s="568" t="s">
        <v>477</v>
      </c>
      <c r="D141" s="569"/>
      <c r="E141" s="569"/>
      <c r="F141" s="569"/>
      <c r="G141" s="570"/>
      <c r="H141" s="571" t="s">
        <v>466</v>
      </c>
      <c r="I141" s="572">
        <f t="shared" si="30"/>
        <v>0</v>
      </c>
      <c r="J141" s="573">
        <f t="shared" si="30"/>
        <v>0</v>
      </c>
      <c r="K141" s="573">
        <f t="shared" si="30"/>
        <v>0</v>
      </c>
      <c r="L141" s="573">
        <f t="shared" si="30"/>
        <v>0</v>
      </c>
      <c r="M141" s="573">
        <f t="shared" si="30"/>
        <v>0</v>
      </c>
      <c r="N141" s="573">
        <f t="shared" si="30"/>
        <v>0</v>
      </c>
      <c r="O141" s="573">
        <f t="shared" si="30"/>
        <v>0</v>
      </c>
      <c r="P141" s="573">
        <f t="shared" si="30"/>
        <v>0</v>
      </c>
      <c r="Q141" s="573">
        <f t="shared" si="30"/>
        <v>0</v>
      </c>
      <c r="R141" s="573">
        <f t="shared" si="3"/>
        <v>0</v>
      </c>
      <c r="S141" s="574">
        <f t="shared" si="17"/>
        <v>0</v>
      </c>
    </row>
    <row r="142" spans="1:19" s="565" customFormat="1" ht="8.1" customHeight="1">
      <c r="A142" s="566" t="s">
        <v>627</v>
      </c>
      <c r="B142" s="567"/>
      <c r="C142" s="568" t="s">
        <v>479</v>
      </c>
      <c r="D142" s="569"/>
      <c r="E142" s="569"/>
      <c r="F142" s="569"/>
      <c r="G142" s="570"/>
      <c r="H142" s="571" t="s">
        <v>466</v>
      </c>
      <c r="I142" s="572">
        <f t="shared" si="30"/>
        <v>-111.77454699692534</v>
      </c>
      <c r="J142" s="573">
        <f t="shared" si="30"/>
        <v>-257.20993196961291</v>
      </c>
      <c r="K142" s="573">
        <f t="shared" si="30"/>
        <v>-119.07378178738017</v>
      </c>
      <c r="L142" s="573">
        <f t="shared" si="30"/>
        <v>19.489486941123324</v>
      </c>
      <c r="M142" s="573">
        <f t="shared" si="30"/>
        <v>19.489486941123324</v>
      </c>
      <c r="N142" s="573">
        <f t="shared" si="30"/>
        <v>49.783298331479862</v>
      </c>
      <c r="O142" s="573">
        <f t="shared" si="30"/>
        <v>49.783298331479862</v>
      </c>
      <c r="P142" s="573">
        <f t="shared" si="30"/>
        <v>56.832036540234959</v>
      </c>
      <c r="Q142" s="573">
        <f t="shared" si="30"/>
        <v>56.832036540234959</v>
      </c>
      <c r="R142" s="573">
        <f t="shared" si="3"/>
        <v>-361.95343894108021</v>
      </c>
      <c r="S142" s="574">
        <f t="shared" si="17"/>
        <v>126.10482181283814</v>
      </c>
    </row>
    <row r="143" spans="1:19" s="565" customFormat="1" ht="8.1" customHeight="1">
      <c r="A143" s="566" t="s">
        <v>628</v>
      </c>
      <c r="B143" s="567"/>
      <c r="C143" s="568" t="s">
        <v>481</v>
      </c>
      <c r="D143" s="569"/>
      <c r="E143" s="569"/>
      <c r="F143" s="569"/>
      <c r="G143" s="570"/>
      <c r="H143" s="571" t="s">
        <v>466</v>
      </c>
      <c r="I143" s="572">
        <f t="shared" si="30"/>
        <v>0</v>
      </c>
      <c r="J143" s="573">
        <f t="shared" si="30"/>
        <v>0</v>
      </c>
      <c r="K143" s="573">
        <f t="shared" si="30"/>
        <v>0</v>
      </c>
      <c r="L143" s="573">
        <f t="shared" si="30"/>
        <v>0</v>
      </c>
      <c r="M143" s="573">
        <f t="shared" si="30"/>
        <v>0</v>
      </c>
      <c r="N143" s="573">
        <f t="shared" si="30"/>
        <v>0</v>
      </c>
      <c r="O143" s="573">
        <f t="shared" si="30"/>
        <v>0</v>
      </c>
      <c r="P143" s="573">
        <f t="shared" si="30"/>
        <v>0</v>
      </c>
      <c r="Q143" s="573">
        <f t="shared" si="30"/>
        <v>0</v>
      </c>
      <c r="R143" s="573">
        <f t="shared" si="3"/>
        <v>0</v>
      </c>
      <c r="S143" s="574">
        <f t="shared" si="17"/>
        <v>0</v>
      </c>
    </row>
    <row r="144" spans="1:19" s="565" customFormat="1" ht="8.1" customHeight="1">
      <c r="A144" s="566" t="s">
        <v>629</v>
      </c>
      <c r="B144" s="567"/>
      <c r="C144" s="568" t="s">
        <v>483</v>
      </c>
      <c r="D144" s="569"/>
      <c r="E144" s="569"/>
      <c r="F144" s="569"/>
      <c r="G144" s="570"/>
      <c r="H144" s="571" t="s">
        <v>466</v>
      </c>
      <c r="I144" s="572">
        <f t="shared" si="30"/>
        <v>0</v>
      </c>
      <c r="J144" s="573">
        <f t="shared" si="30"/>
        <v>0</v>
      </c>
      <c r="K144" s="573">
        <f t="shared" si="30"/>
        <v>0</v>
      </c>
      <c r="L144" s="573">
        <f t="shared" si="30"/>
        <v>0</v>
      </c>
      <c r="M144" s="573">
        <f t="shared" si="30"/>
        <v>0</v>
      </c>
      <c r="N144" s="573">
        <f t="shared" si="30"/>
        <v>0</v>
      </c>
      <c r="O144" s="573">
        <f t="shared" si="30"/>
        <v>0</v>
      </c>
      <c r="P144" s="573">
        <f t="shared" si="30"/>
        <v>0</v>
      </c>
      <c r="Q144" s="573">
        <f t="shared" si="30"/>
        <v>0</v>
      </c>
      <c r="R144" s="573">
        <f t="shared" si="3"/>
        <v>0</v>
      </c>
      <c r="S144" s="574">
        <f t="shared" si="17"/>
        <v>0</v>
      </c>
    </row>
    <row r="145" spans="1:19" s="565" customFormat="1" ht="8.1" customHeight="1">
      <c r="A145" s="566" t="s">
        <v>630</v>
      </c>
      <c r="B145" s="567"/>
      <c r="C145" s="575" t="s">
        <v>485</v>
      </c>
      <c r="D145" s="576"/>
      <c r="E145" s="576"/>
      <c r="F145" s="576"/>
      <c r="G145" s="577"/>
      <c r="H145" s="571" t="s">
        <v>466</v>
      </c>
      <c r="I145" s="572">
        <f t="shared" si="30"/>
        <v>0</v>
      </c>
      <c r="J145" s="573">
        <f t="shared" si="30"/>
        <v>0</v>
      </c>
      <c r="K145" s="573">
        <f t="shared" si="30"/>
        <v>0</v>
      </c>
      <c r="L145" s="573">
        <f t="shared" si="30"/>
        <v>0</v>
      </c>
      <c r="M145" s="573">
        <f t="shared" si="30"/>
        <v>0</v>
      </c>
      <c r="N145" s="573">
        <f t="shared" si="30"/>
        <v>0</v>
      </c>
      <c r="O145" s="573">
        <f t="shared" si="30"/>
        <v>0</v>
      </c>
      <c r="P145" s="573">
        <f t="shared" si="30"/>
        <v>0</v>
      </c>
      <c r="Q145" s="573">
        <f t="shared" si="30"/>
        <v>0</v>
      </c>
      <c r="R145" s="573">
        <f t="shared" si="3"/>
        <v>0</v>
      </c>
      <c r="S145" s="574">
        <f t="shared" si="17"/>
        <v>0</v>
      </c>
    </row>
    <row r="146" spans="1:19" s="565" customFormat="1" ht="9" customHeight="1">
      <c r="A146" s="566" t="s">
        <v>631</v>
      </c>
      <c r="B146" s="567"/>
      <c r="C146" s="575" t="s">
        <v>487</v>
      </c>
      <c r="D146" s="576"/>
      <c r="E146" s="576"/>
      <c r="F146" s="576"/>
      <c r="G146" s="577"/>
      <c r="H146" s="571" t="s">
        <v>466</v>
      </c>
      <c r="I146" s="572">
        <f t="shared" si="30"/>
        <v>0</v>
      </c>
      <c r="J146" s="573">
        <f t="shared" si="30"/>
        <v>0</v>
      </c>
      <c r="K146" s="573">
        <f t="shared" si="30"/>
        <v>0</v>
      </c>
      <c r="L146" s="573">
        <f t="shared" si="30"/>
        <v>0</v>
      </c>
      <c r="M146" s="573">
        <f t="shared" si="30"/>
        <v>0</v>
      </c>
      <c r="N146" s="573">
        <f t="shared" si="30"/>
        <v>0</v>
      </c>
      <c r="O146" s="573">
        <f t="shared" si="30"/>
        <v>0</v>
      </c>
      <c r="P146" s="573">
        <f t="shared" si="30"/>
        <v>0</v>
      </c>
      <c r="Q146" s="573">
        <f t="shared" si="30"/>
        <v>0</v>
      </c>
      <c r="R146" s="573">
        <f t="shared" si="3"/>
        <v>0</v>
      </c>
      <c r="S146" s="574">
        <f t="shared" ref="S146:S159" si="31">M146+O146+Q146</f>
        <v>0</v>
      </c>
    </row>
    <row r="147" spans="1:19" s="565" customFormat="1" ht="9" customHeight="1">
      <c r="A147" s="566" t="s">
        <v>632</v>
      </c>
      <c r="B147" s="567"/>
      <c r="C147" s="568" t="s">
        <v>489</v>
      </c>
      <c r="D147" s="569"/>
      <c r="E147" s="569"/>
      <c r="F147" s="569"/>
      <c r="G147" s="570"/>
      <c r="H147" s="571" t="s">
        <v>466</v>
      </c>
      <c r="I147" s="572">
        <f t="shared" si="30"/>
        <v>3.680000000000001</v>
      </c>
      <c r="J147" s="573">
        <f>J117-J132</f>
        <v>5.2080251680000007</v>
      </c>
      <c r="K147" s="573">
        <f t="shared" si="30"/>
        <v>13.9832</v>
      </c>
      <c r="L147" s="573">
        <f>L117-L132</f>
        <v>14.542528000000004</v>
      </c>
      <c r="M147" s="573">
        <f t="shared" si="30"/>
        <v>14.542528000000004</v>
      </c>
      <c r="N147" s="573">
        <f t="shared" si="30"/>
        <v>15.124229120000006</v>
      </c>
      <c r="O147" s="573">
        <f t="shared" si="30"/>
        <v>15.124229120000006</v>
      </c>
      <c r="P147" s="573">
        <f t="shared" si="30"/>
        <v>15.72919828480001</v>
      </c>
      <c r="Q147" s="573">
        <f t="shared" si="30"/>
        <v>15.72919828480001</v>
      </c>
      <c r="R147" s="573">
        <f t="shared" si="3"/>
        <v>68.267180572800015</v>
      </c>
      <c r="S147" s="574">
        <f t="shared" si="31"/>
        <v>45.39595540480002</v>
      </c>
    </row>
    <row r="148" spans="1:19" s="565" customFormat="1" ht="16.5" customHeight="1">
      <c r="A148" s="566" t="s">
        <v>633</v>
      </c>
      <c r="B148" s="567"/>
      <c r="C148" s="578" t="s">
        <v>634</v>
      </c>
      <c r="D148" s="579"/>
      <c r="E148" s="579"/>
      <c r="F148" s="579"/>
      <c r="G148" s="580"/>
      <c r="H148" s="571" t="s">
        <v>466</v>
      </c>
      <c r="I148" s="572">
        <f t="shared" ref="I148:Q148" si="32">I149+I150+I151+I152</f>
        <v>0</v>
      </c>
      <c r="J148" s="573">
        <f t="shared" si="32"/>
        <v>0</v>
      </c>
      <c r="K148" s="573">
        <f t="shared" si="32"/>
        <v>0</v>
      </c>
      <c r="L148" s="573">
        <f t="shared" si="32"/>
        <v>0</v>
      </c>
      <c r="M148" s="573">
        <f t="shared" si="32"/>
        <v>0</v>
      </c>
      <c r="N148" s="573">
        <f t="shared" si="32"/>
        <v>0</v>
      </c>
      <c r="O148" s="573">
        <f t="shared" si="32"/>
        <v>0</v>
      </c>
      <c r="P148" s="573">
        <f t="shared" si="32"/>
        <v>0</v>
      </c>
      <c r="Q148" s="573">
        <f t="shared" si="32"/>
        <v>0</v>
      </c>
      <c r="R148" s="573">
        <f t="shared" si="3"/>
        <v>0</v>
      </c>
      <c r="S148" s="574">
        <f t="shared" si="31"/>
        <v>0</v>
      </c>
    </row>
    <row r="149" spans="1:19" s="565" customFormat="1" ht="8.1" customHeight="1">
      <c r="A149" s="566" t="s">
        <v>635</v>
      </c>
      <c r="B149" s="567"/>
      <c r="C149" s="568" t="s">
        <v>636</v>
      </c>
      <c r="D149" s="569"/>
      <c r="E149" s="569"/>
      <c r="F149" s="569"/>
      <c r="G149" s="570"/>
      <c r="H149" s="571" t="s">
        <v>466</v>
      </c>
      <c r="I149" s="572"/>
      <c r="J149" s="573"/>
      <c r="K149" s="573"/>
      <c r="L149" s="573"/>
      <c r="M149" s="573"/>
      <c r="N149" s="573"/>
      <c r="O149" s="573"/>
      <c r="P149" s="573"/>
      <c r="Q149" s="573"/>
      <c r="R149" s="573">
        <f t="shared" si="3"/>
        <v>0</v>
      </c>
      <c r="S149" s="574">
        <f t="shared" si="31"/>
        <v>0</v>
      </c>
    </row>
    <row r="150" spans="1:19" s="565" customFormat="1" ht="8.1" customHeight="1">
      <c r="A150" s="566" t="s">
        <v>637</v>
      </c>
      <c r="B150" s="567"/>
      <c r="C150" s="568" t="s">
        <v>638</v>
      </c>
      <c r="D150" s="569"/>
      <c r="E150" s="569"/>
      <c r="F150" s="569"/>
      <c r="G150" s="570"/>
      <c r="H150" s="571" t="s">
        <v>466</v>
      </c>
      <c r="I150" s="572"/>
      <c r="J150" s="573"/>
      <c r="K150" s="573"/>
      <c r="L150" s="573"/>
      <c r="M150" s="573"/>
      <c r="N150" s="573"/>
      <c r="O150" s="573"/>
      <c r="P150" s="573"/>
      <c r="Q150" s="573"/>
      <c r="R150" s="573">
        <f t="shared" si="3"/>
        <v>0</v>
      </c>
      <c r="S150" s="574">
        <f t="shared" si="31"/>
        <v>0</v>
      </c>
    </row>
    <row r="151" spans="1:19" s="565" customFormat="1" ht="8.1" customHeight="1">
      <c r="A151" s="566" t="s">
        <v>639</v>
      </c>
      <c r="B151" s="567"/>
      <c r="C151" s="568" t="s">
        <v>640</v>
      </c>
      <c r="D151" s="569"/>
      <c r="E151" s="569"/>
      <c r="F151" s="569"/>
      <c r="G151" s="570"/>
      <c r="H151" s="571" t="s">
        <v>466</v>
      </c>
      <c r="I151" s="572"/>
      <c r="J151" s="573"/>
      <c r="K151" s="573"/>
      <c r="L151" s="573"/>
      <c r="M151" s="573"/>
      <c r="N151" s="573"/>
      <c r="O151" s="573"/>
      <c r="P151" s="573"/>
      <c r="Q151" s="573"/>
      <c r="R151" s="573">
        <f t="shared" si="3"/>
        <v>0</v>
      </c>
      <c r="S151" s="574">
        <f t="shared" si="31"/>
        <v>0</v>
      </c>
    </row>
    <row r="152" spans="1:19" s="565" customFormat="1" ht="8.1" customHeight="1" thickBot="1">
      <c r="A152" s="587" t="s">
        <v>641</v>
      </c>
      <c r="B152" s="588"/>
      <c r="C152" s="603" t="s">
        <v>642</v>
      </c>
      <c r="D152" s="604"/>
      <c r="E152" s="604"/>
      <c r="F152" s="604"/>
      <c r="G152" s="605"/>
      <c r="H152" s="599" t="s">
        <v>466</v>
      </c>
      <c r="I152" s="600"/>
      <c r="J152" s="601"/>
      <c r="K152" s="601"/>
      <c r="L152" s="601"/>
      <c r="M152" s="601"/>
      <c r="N152" s="601"/>
      <c r="O152" s="601"/>
      <c r="P152" s="601"/>
      <c r="Q152" s="601"/>
      <c r="R152" s="601">
        <f t="shared" si="3"/>
        <v>0</v>
      </c>
      <c r="S152" s="602">
        <f t="shared" si="31"/>
        <v>0</v>
      </c>
    </row>
    <row r="153" spans="1:19" s="565" customFormat="1" ht="17.25" customHeight="1">
      <c r="A153" s="556" t="s">
        <v>643</v>
      </c>
      <c r="B153" s="557"/>
      <c r="C153" s="558" t="s">
        <v>552</v>
      </c>
      <c r="D153" s="559"/>
      <c r="E153" s="559"/>
      <c r="F153" s="559"/>
      <c r="G153" s="560"/>
      <c r="H153" s="606" t="s">
        <v>383</v>
      </c>
      <c r="I153" s="607"/>
      <c r="J153" s="608"/>
      <c r="K153" s="608"/>
      <c r="L153" s="608"/>
      <c r="M153" s="608"/>
      <c r="N153" s="608"/>
      <c r="O153" s="608"/>
      <c r="P153" s="608"/>
      <c r="Q153" s="608"/>
      <c r="R153" s="608">
        <f t="shared" si="3"/>
        <v>0</v>
      </c>
      <c r="S153" s="609">
        <f t="shared" si="31"/>
        <v>0</v>
      </c>
    </row>
    <row r="154" spans="1:19" s="565" customFormat="1" ht="10.5" customHeight="1">
      <c r="A154" s="566" t="s">
        <v>644</v>
      </c>
      <c r="B154" s="567"/>
      <c r="C154" s="568" t="s">
        <v>645</v>
      </c>
      <c r="D154" s="569"/>
      <c r="E154" s="569"/>
      <c r="F154" s="569"/>
      <c r="G154" s="570"/>
      <c r="H154" s="571" t="s">
        <v>466</v>
      </c>
      <c r="I154" s="572">
        <f t="shared" ref="I154:Q154" si="33">I103+I99+I63</f>
        <v>-98.015375218078802</v>
      </c>
      <c r="J154" s="573">
        <f t="shared" si="33"/>
        <v>-191.78670782052785</v>
      </c>
      <c r="K154" s="573">
        <f t="shared" si="33"/>
        <v>36.186772765774144</v>
      </c>
      <c r="L154" s="573">
        <f t="shared" si="33"/>
        <v>216.79201867640455</v>
      </c>
      <c r="M154" s="573">
        <f t="shared" si="33"/>
        <v>216.79201867640455</v>
      </c>
      <c r="N154" s="573">
        <f t="shared" si="33"/>
        <v>262.3564893143494</v>
      </c>
      <c r="O154" s="573">
        <f t="shared" si="33"/>
        <v>262.3564893143494</v>
      </c>
      <c r="P154" s="573">
        <f t="shared" si="33"/>
        <v>279.17250673129382</v>
      </c>
      <c r="Q154" s="573">
        <f t="shared" si="33"/>
        <v>279.17250673129382</v>
      </c>
      <c r="R154" s="573">
        <f t="shared" si="3"/>
        <v>504.70570444921526</v>
      </c>
      <c r="S154" s="574">
        <f t="shared" si="31"/>
        <v>758.32101472204772</v>
      </c>
    </row>
    <row r="155" spans="1:19" s="565" customFormat="1" ht="9" customHeight="1">
      <c r="A155" s="566" t="s">
        <v>646</v>
      </c>
      <c r="B155" s="567"/>
      <c r="C155" s="568" t="s">
        <v>647</v>
      </c>
      <c r="D155" s="569"/>
      <c r="E155" s="569"/>
      <c r="F155" s="569"/>
      <c r="G155" s="570"/>
      <c r="H155" s="571" t="s">
        <v>466</v>
      </c>
      <c r="I155" s="572">
        <v>50</v>
      </c>
      <c r="J155" s="573">
        <v>832</v>
      </c>
      <c r="K155" s="573">
        <v>1170.5519999999999</v>
      </c>
      <c r="L155" s="573">
        <v>1210.5519999999999</v>
      </c>
      <c r="M155" s="573">
        <v>1210.5519999999999</v>
      </c>
      <c r="N155" s="573">
        <v>953</v>
      </c>
      <c r="O155" s="573">
        <v>953</v>
      </c>
      <c r="P155" s="573">
        <v>821</v>
      </c>
      <c r="Q155" s="573">
        <v>821</v>
      </c>
      <c r="R155" s="573">
        <f t="shared" si="3"/>
        <v>5037.1039999999994</v>
      </c>
      <c r="S155" s="574">
        <f t="shared" si="31"/>
        <v>2984.5519999999997</v>
      </c>
    </row>
    <row r="156" spans="1:19" s="565" customFormat="1" ht="8.1" customHeight="1">
      <c r="A156" s="566" t="s">
        <v>648</v>
      </c>
      <c r="B156" s="567"/>
      <c r="C156" s="575" t="s">
        <v>649</v>
      </c>
      <c r="D156" s="576"/>
      <c r="E156" s="576"/>
      <c r="F156" s="576"/>
      <c r="G156" s="577"/>
      <c r="H156" s="571" t="s">
        <v>466</v>
      </c>
      <c r="I156" s="572">
        <v>50</v>
      </c>
      <c r="J156" s="573">
        <v>832</v>
      </c>
      <c r="K156" s="573">
        <v>1170.5519999999999</v>
      </c>
      <c r="L156" s="573">
        <v>1210.5519999999999</v>
      </c>
      <c r="M156" s="573">
        <v>1210.5519999999999</v>
      </c>
      <c r="N156" s="573">
        <v>953</v>
      </c>
      <c r="O156" s="573">
        <v>953</v>
      </c>
      <c r="P156" s="573">
        <v>821</v>
      </c>
      <c r="Q156" s="573">
        <v>821</v>
      </c>
      <c r="R156" s="573">
        <f t="shared" si="3"/>
        <v>5037.1039999999994</v>
      </c>
      <c r="S156" s="574">
        <f t="shared" si="31"/>
        <v>2984.5519999999997</v>
      </c>
    </row>
    <row r="157" spans="1:19" s="565" customFormat="1" ht="16.5" customHeight="1">
      <c r="A157" s="566" t="s">
        <v>650</v>
      </c>
      <c r="B157" s="567"/>
      <c r="C157" s="568" t="s">
        <v>651</v>
      </c>
      <c r="D157" s="569"/>
      <c r="E157" s="569"/>
      <c r="F157" s="569"/>
      <c r="G157" s="570"/>
      <c r="H157" s="571" t="s">
        <v>466</v>
      </c>
      <c r="I157" s="572">
        <v>832</v>
      </c>
      <c r="J157" s="573">
        <v>1170.5519999999999</v>
      </c>
      <c r="K157" s="573">
        <v>1210.5519999999999</v>
      </c>
      <c r="L157" s="573">
        <v>953</v>
      </c>
      <c r="M157" s="573">
        <v>953</v>
      </c>
      <c r="N157" s="573">
        <v>821</v>
      </c>
      <c r="O157" s="573">
        <v>821</v>
      </c>
      <c r="P157" s="573">
        <v>687</v>
      </c>
      <c r="Q157" s="573">
        <v>687</v>
      </c>
      <c r="R157" s="573">
        <f t="shared" si="3"/>
        <v>5674.1039999999994</v>
      </c>
      <c r="S157" s="574">
        <f t="shared" si="31"/>
        <v>2461</v>
      </c>
    </row>
    <row r="158" spans="1:19" s="565" customFormat="1" ht="16.5" customHeight="1">
      <c r="A158" s="566" t="s">
        <v>652</v>
      </c>
      <c r="B158" s="567"/>
      <c r="C158" s="575" t="s">
        <v>653</v>
      </c>
      <c r="D158" s="576"/>
      <c r="E158" s="576"/>
      <c r="F158" s="576"/>
      <c r="G158" s="577"/>
      <c r="H158" s="571" t="s">
        <v>466</v>
      </c>
      <c r="I158" s="572">
        <v>832</v>
      </c>
      <c r="J158" s="573">
        <v>1170.5519999999999</v>
      </c>
      <c r="K158" s="573">
        <v>1210.5519999999999</v>
      </c>
      <c r="L158" s="573">
        <v>953</v>
      </c>
      <c r="M158" s="573">
        <v>953</v>
      </c>
      <c r="N158" s="573">
        <v>821</v>
      </c>
      <c r="O158" s="573">
        <v>821</v>
      </c>
      <c r="P158" s="573">
        <v>687</v>
      </c>
      <c r="Q158" s="573">
        <v>687</v>
      </c>
      <c r="R158" s="573">
        <f t="shared" si="3"/>
        <v>5674.1039999999994</v>
      </c>
      <c r="S158" s="574">
        <f t="shared" si="31"/>
        <v>2461</v>
      </c>
    </row>
    <row r="159" spans="1:19" s="565" customFormat="1" ht="16.5" customHeight="1" thickBot="1">
      <c r="A159" s="587" t="s">
        <v>654</v>
      </c>
      <c r="B159" s="588"/>
      <c r="C159" s="603" t="s">
        <v>655</v>
      </c>
      <c r="D159" s="604"/>
      <c r="E159" s="604"/>
      <c r="F159" s="604"/>
      <c r="G159" s="605"/>
      <c r="H159" s="599" t="s">
        <v>383</v>
      </c>
      <c r="I159" s="600">
        <f t="shared" ref="I159:R159" si="34">IF(I154=0,0,I157/I154)</f>
        <v>-8.4884641633911606</v>
      </c>
      <c r="J159" s="601">
        <f>IF(J154=0,0,J157/J154)</f>
        <v>-6.1034052531700533</v>
      </c>
      <c r="K159" s="601">
        <f t="shared" si="34"/>
        <v>33.452886441007905</v>
      </c>
      <c r="L159" s="601">
        <f t="shared" si="34"/>
        <v>4.3959182898817835</v>
      </c>
      <c r="M159" s="601">
        <f t="shared" si="34"/>
        <v>4.3959182898817835</v>
      </c>
      <c r="N159" s="601">
        <f t="shared" si="34"/>
        <v>3.129329875337282</v>
      </c>
      <c r="O159" s="601">
        <f t="shared" si="34"/>
        <v>3.129329875337282</v>
      </c>
      <c r="P159" s="601">
        <f t="shared" si="34"/>
        <v>2.4608440424301667</v>
      </c>
      <c r="Q159" s="601">
        <f t="shared" si="34"/>
        <v>2.4608440424301667</v>
      </c>
      <c r="R159" s="601">
        <f t="shared" si="34"/>
        <v>11.242401165630062</v>
      </c>
      <c r="S159" s="602">
        <f t="shared" si="31"/>
        <v>9.9860922076492322</v>
      </c>
    </row>
    <row r="160" spans="1:19" s="610" customFormat="1" ht="8.1" customHeight="1" thickBot="1">
      <c r="A160" s="552" t="s">
        <v>656</v>
      </c>
      <c r="B160" s="553"/>
      <c r="C160" s="553"/>
      <c r="D160" s="553"/>
      <c r="E160" s="553"/>
      <c r="F160" s="553"/>
      <c r="G160" s="553"/>
      <c r="H160" s="553"/>
      <c r="I160" s="553"/>
      <c r="J160" s="553"/>
      <c r="K160" s="553"/>
      <c r="L160" s="553"/>
      <c r="M160" s="553"/>
      <c r="N160" s="553"/>
      <c r="O160" s="553"/>
      <c r="P160" s="553"/>
      <c r="Q160" s="553"/>
      <c r="R160" s="553"/>
      <c r="S160" s="554"/>
    </row>
    <row r="161" spans="1:19" s="565" customFormat="1" ht="8.1" customHeight="1">
      <c r="A161" s="556" t="s">
        <v>657</v>
      </c>
      <c r="B161" s="557"/>
      <c r="C161" s="558" t="s">
        <v>658</v>
      </c>
      <c r="D161" s="559"/>
      <c r="E161" s="559"/>
      <c r="F161" s="559"/>
      <c r="G161" s="560"/>
      <c r="H161" s="571" t="s">
        <v>466</v>
      </c>
      <c r="I161" s="572">
        <f t="shared" ref="I161:Q161" si="35">I162+I166+I167+I168+I169+I170+I171+I172+I175+I178</f>
        <v>10881.6070009369</v>
      </c>
      <c r="J161" s="573">
        <f t="shared" si="35"/>
        <v>9286.8205473743092</v>
      </c>
      <c r="K161" s="573">
        <f t="shared" si="35"/>
        <v>8582.8359999999993</v>
      </c>
      <c r="L161" s="573">
        <f t="shared" si="35"/>
        <v>8926.1494399999992</v>
      </c>
      <c r="M161" s="573">
        <f t="shared" si="35"/>
        <v>8926.1494399999992</v>
      </c>
      <c r="N161" s="573">
        <f t="shared" si="35"/>
        <v>9283.1954175999981</v>
      </c>
      <c r="O161" s="573">
        <f t="shared" si="35"/>
        <v>9283.1954175999981</v>
      </c>
      <c r="P161" s="573">
        <f t="shared" si="35"/>
        <v>9654.5232343039988</v>
      </c>
      <c r="Q161" s="573">
        <f t="shared" si="35"/>
        <v>9654.5232343039988</v>
      </c>
      <c r="R161" s="573">
        <f t="shared" ref="R161:R311" si="36">I161+J161+K161+L161+N161+P161</f>
        <v>56615.131640215201</v>
      </c>
      <c r="S161" s="574">
        <f t="shared" ref="S161:S224" si="37">M161+O161+Q161</f>
        <v>27863.868091903998</v>
      </c>
    </row>
    <row r="162" spans="1:19" s="565" customFormat="1" ht="8.1" customHeight="1">
      <c r="A162" s="566" t="s">
        <v>659</v>
      </c>
      <c r="B162" s="567"/>
      <c r="C162" s="568" t="s">
        <v>467</v>
      </c>
      <c r="D162" s="569"/>
      <c r="E162" s="569"/>
      <c r="F162" s="569"/>
      <c r="G162" s="570"/>
      <c r="H162" s="571" t="s">
        <v>466</v>
      </c>
      <c r="I162" s="572">
        <f t="shared" ref="I162:Q162" si="38">I163+I164+I165</f>
        <v>0</v>
      </c>
      <c r="J162" s="573">
        <f t="shared" si="38"/>
        <v>0</v>
      </c>
      <c r="K162" s="573">
        <f t="shared" si="38"/>
        <v>0</v>
      </c>
      <c r="L162" s="573">
        <f t="shared" si="38"/>
        <v>0</v>
      </c>
      <c r="M162" s="573">
        <f t="shared" si="38"/>
        <v>0</v>
      </c>
      <c r="N162" s="573">
        <f t="shared" si="38"/>
        <v>0</v>
      </c>
      <c r="O162" s="573">
        <f t="shared" si="38"/>
        <v>0</v>
      </c>
      <c r="P162" s="573">
        <f t="shared" si="38"/>
        <v>0</v>
      </c>
      <c r="Q162" s="573">
        <f t="shared" si="38"/>
        <v>0</v>
      </c>
      <c r="R162" s="573">
        <f t="shared" si="36"/>
        <v>0</v>
      </c>
      <c r="S162" s="574">
        <f t="shared" si="37"/>
        <v>0</v>
      </c>
    </row>
    <row r="163" spans="1:19" s="565" customFormat="1" ht="8.1" customHeight="1">
      <c r="A163" s="566" t="s">
        <v>660</v>
      </c>
      <c r="B163" s="567"/>
      <c r="C163" s="575" t="s">
        <v>469</v>
      </c>
      <c r="D163" s="576"/>
      <c r="E163" s="576"/>
      <c r="F163" s="576"/>
      <c r="G163" s="577"/>
      <c r="H163" s="571" t="s">
        <v>466</v>
      </c>
      <c r="I163" s="572"/>
      <c r="J163" s="573"/>
      <c r="K163" s="573"/>
      <c r="L163" s="573"/>
      <c r="M163" s="573"/>
      <c r="N163" s="573"/>
      <c r="O163" s="573"/>
      <c r="P163" s="573"/>
      <c r="Q163" s="573"/>
      <c r="R163" s="573">
        <f t="shared" si="36"/>
        <v>0</v>
      </c>
      <c r="S163" s="574">
        <f t="shared" si="37"/>
        <v>0</v>
      </c>
    </row>
    <row r="164" spans="1:19" s="565" customFormat="1" ht="8.1" customHeight="1">
      <c r="A164" s="566" t="s">
        <v>661</v>
      </c>
      <c r="B164" s="567"/>
      <c r="C164" s="575" t="s">
        <v>471</v>
      </c>
      <c r="D164" s="576"/>
      <c r="E164" s="576"/>
      <c r="F164" s="576"/>
      <c r="G164" s="577"/>
      <c r="H164" s="571" t="s">
        <v>466</v>
      </c>
      <c r="I164" s="572"/>
      <c r="J164" s="573"/>
      <c r="K164" s="573"/>
      <c r="L164" s="573"/>
      <c r="M164" s="573"/>
      <c r="N164" s="573"/>
      <c r="O164" s="573"/>
      <c r="P164" s="573"/>
      <c r="Q164" s="573"/>
      <c r="R164" s="573">
        <f t="shared" si="36"/>
        <v>0</v>
      </c>
      <c r="S164" s="574">
        <f t="shared" si="37"/>
        <v>0</v>
      </c>
    </row>
    <row r="165" spans="1:19" s="565" customFormat="1" ht="8.1" customHeight="1">
      <c r="A165" s="566" t="s">
        <v>662</v>
      </c>
      <c r="B165" s="567"/>
      <c r="C165" s="575" t="s">
        <v>473</v>
      </c>
      <c r="D165" s="576"/>
      <c r="E165" s="576"/>
      <c r="F165" s="576"/>
      <c r="G165" s="577"/>
      <c r="H165" s="571" t="s">
        <v>466</v>
      </c>
      <c r="I165" s="572"/>
      <c r="J165" s="573"/>
      <c r="K165" s="573"/>
      <c r="L165" s="573"/>
      <c r="M165" s="573"/>
      <c r="N165" s="573"/>
      <c r="O165" s="573"/>
      <c r="P165" s="573"/>
      <c r="Q165" s="573"/>
      <c r="R165" s="573">
        <f t="shared" si="36"/>
        <v>0</v>
      </c>
      <c r="S165" s="574">
        <f t="shared" si="37"/>
        <v>0</v>
      </c>
    </row>
    <row r="166" spans="1:19" s="565" customFormat="1" ht="16.5" customHeight="1">
      <c r="A166" s="566" t="s">
        <v>663</v>
      </c>
      <c r="B166" s="567"/>
      <c r="C166" s="568" t="s">
        <v>474</v>
      </c>
      <c r="D166" s="569"/>
      <c r="E166" s="569"/>
      <c r="F166" s="569"/>
      <c r="G166" s="570"/>
      <c r="H166" s="571" t="s">
        <v>466</v>
      </c>
      <c r="I166" s="572"/>
      <c r="J166" s="573"/>
      <c r="K166" s="573"/>
      <c r="L166" s="573"/>
      <c r="M166" s="573"/>
      <c r="N166" s="573"/>
      <c r="O166" s="573"/>
      <c r="P166" s="573"/>
      <c r="Q166" s="573"/>
      <c r="R166" s="573">
        <f t="shared" si="36"/>
        <v>0</v>
      </c>
      <c r="S166" s="574">
        <f t="shared" si="37"/>
        <v>0</v>
      </c>
    </row>
    <row r="167" spans="1:19" s="565" customFormat="1" ht="8.1" customHeight="1">
      <c r="A167" s="566" t="s">
        <v>664</v>
      </c>
      <c r="B167" s="567"/>
      <c r="C167" s="568" t="s">
        <v>475</v>
      </c>
      <c r="D167" s="569"/>
      <c r="E167" s="569"/>
      <c r="F167" s="569"/>
      <c r="G167" s="570"/>
      <c r="H167" s="571" t="s">
        <v>466</v>
      </c>
      <c r="I167" s="572"/>
      <c r="J167" s="573"/>
      <c r="K167" s="573"/>
      <c r="L167" s="573"/>
      <c r="M167" s="573"/>
      <c r="N167" s="573"/>
      <c r="O167" s="573"/>
      <c r="P167" s="573"/>
      <c r="Q167" s="573"/>
      <c r="R167" s="573">
        <f t="shared" si="36"/>
        <v>0</v>
      </c>
      <c r="S167" s="574">
        <f t="shared" si="37"/>
        <v>0</v>
      </c>
    </row>
    <row r="168" spans="1:19" s="565" customFormat="1" ht="8.1" customHeight="1">
      <c r="A168" s="566" t="s">
        <v>665</v>
      </c>
      <c r="B168" s="567"/>
      <c r="C168" s="568" t="s">
        <v>476</v>
      </c>
      <c r="D168" s="569"/>
      <c r="E168" s="569"/>
      <c r="F168" s="569"/>
      <c r="G168" s="570"/>
      <c r="H168" s="571" t="s">
        <v>466</v>
      </c>
      <c r="I168" s="572"/>
      <c r="J168" s="573"/>
      <c r="K168" s="573"/>
      <c r="L168" s="573"/>
      <c r="M168" s="573"/>
      <c r="N168" s="573"/>
      <c r="O168" s="573"/>
      <c r="P168" s="573"/>
      <c r="Q168" s="573"/>
      <c r="R168" s="573">
        <f t="shared" si="36"/>
        <v>0</v>
      </c>
      <c r="S168" s="574">
        <f t="shared" si="37"/>
        <v>0</v>
      </c>
    </row>
    <row r="169" spans="1:19" s="565" customFormat="1" ht="16.5" customHeight="1">
      <c r="A169" s="566" t="s">
        <v>666</v>
      </c>
      <c r="B169" s="567"/>
      <c r="C169" s="568" t="s">
        <v>477</v>
      </c>
      <c r="D169" s="569"/>
      <c r="E169" s="569"/>
      <c r="F169" s="569"/>
      <c r="G169" s="570"/>
      <c r="H169" s="571" t="s">
        <v>466</v>
      </c>
      <c r="I169" s="572"/>
      <c r="J169" s="573"/>
      <c r="K169" s="573"/>
      <c r="L169" s="573"/>
      <c r="M169" s="573"/>
      <c r="N169" s="573"/>
      <c r="O169" s="573"/>
      <c r="P169" s="573"/>
      <c r="Q169" s="573"/>
      <c r="R169" s="573">
        <f t="shared" si="36"/>
        <v>0</v>
      </c>
      <c r="S169" s="574">
        <f t="shared" si="37"/>
        <v>0</v>
      </c>
    </row>
    <row r="170" spans="1:19" s="565" customFormat="1" ht="8.1" customHeight="1">
      <c r="A170" s="566" t="s">
        <v>667</v>
      </c>
      <c r="B170" s="567"/>
      <c r="C170" s="568" t="s">
        <v>479</v>
      </c>
      <c r="D170" s="569"/>
      <c r="E170" s="569"/>
      <c r="F170" s="569"/>
      <c r="G170" s="570"/>
      <c r="H170" s="571" t="s">
        <v>466</v>
      </c>
      <c r="I170" s="572">
        <f>10881607.0009369/1000-I178</f>
        <v>10870.2861656269</v>
      </c>
      <c r="J170" s="573">
        <f>9286820.54737431/1000-J178</f>
        <v>9285.68645088431</v>
      </c>
      <c r="K170" s="573">
        <f>8582.836-K178</f>
        <v>8510.2099999999991</v>
      </c>
      <c r="L170" s="573">
        <v>8850.6183999999994</v>
      </c>
      <c r="M170" s="573">
        <v>8850.6183999999994</v>
      </c>
      <c r="N170" s="573">
        <v>9204.6431359999988</v>
      </c>
      <c r="O170" s="573">
        <v>9204.6431359999988</v>
      </c>
      <c r="P170" s="573">
        <v>9572.8288614399989</v>
      </c>
      <c r="Q170" s="573">
        <v>9572.8288614399989</v>
      </c>
      <c r="R170" s="573">
        <f t="shared" si="36"/>
        <v>56294.273013951206</v>
      </c>
      <c r="S170" s="574">
        <f t="shared" si="37"/>
        <v>27628.090397439999</v>
      </c>
    </row>
    <row r="171" spans="1:19" s="565" customFormat="1" ht="8.1" customHeight="1">
      <c r="A171" s="566" t="s">
        <v>668</v>
      </c>
      <c r="B171" s="567"/>
      <c r="C171" s="568" t="s">
        <v>481</v>
      </c>
      <c r="D171" s="569"/>
      <c r="E171" s="569"/>
      <c r="F171" s="569"/>
      <c r="G171" s="570"/>
      <c r="H171" s="571" t="s">
        <v>466</v>
      </c>
      <c r="I171" s="572"/>
      <c r="J171" s="573"/>
      <c r="K171" s="573"/>
      <c r="L171" s="573"/>
      <c r="M171" s="573"/>
      <c r="N171" s="573"/>
      <c r="O171" s="573"/>
      <c r="P171" s="573"/>
      <c r="Q171" s="573"/>
      <c r="R171" s="573">
        <f t="shared" si="36"/>
        <v>0</v>
      </c>
      <c r="S171" s="574">
        <f t="shared" si="37"/>
        <v>0</v>
      </c>
    </row>
    <row r="172" spans="1:19" s="565" customFormat="1" ht="8.1" customHeight="1">
      <c r="A172" s="566" t="s">
        <v>669</v>
      </c>
      <c r="B172" s="567"/>
      <c r="C172" s="568" t="s">
        <v>483</v>
      </c>
      <c r="D172" s="569"/>
      <c r="E172" s="569"/>
      <c r="F172" s="569"/>
      <c r="G172" s="570"/>
      <c r="H172" s="571" t="s">
        <v>466</v>
      </c>
      <c r="I172" s="572">
        <f t="shared" ref="I172:Q172" si="39">I173+I174</f>
        <v>0</v>
      </c>
      <c r="J172" s="573">
        <f t="shared" si="39"/>
        <v>0</v>
      </c>
      <c r="K172" s="573">
        <f t="shared" si="39"/>
        <v>0</v>
      </c>
      <c r="L172" s="573">
        <f t="shared" si="39"/>
        <v>0</v>
      </c>
      <c r="M172" s="573">
        <f t="shared" si="39"/>
        <v>0</v>
      </c>
      <c r="N172" s="573">
        <f t="shared" si="39"/>
        <v>0</v>
      </c>
      <c r="O172" s="573">
        <f t="shared" si="39"/>
        <v>0</v>
      </c>
      <c r="P172" s="573">
        <f t="shared" si="39"/>
        <v>0</v>
      </c>
      <c r="Q172" s="573">
        <f t="shared" si="39"/>
        <v>0</v>
      </c>
      <c r="R172" s="573">
        <f t="shared" si="36"/>
        <v>0</v>
      </c>
      <c r="S172" s="574">
        <f t="shared" si="37"/>
        <v>0</v>
      </c>
    </row>
    <row r="173" spans="1:19" s="565" customFormat="1" ht="9" customHeight="1">
      <c r="A173" s="566" t="s">
        <v>670</v>
      </c>
      <c r="B173" s="567"/>
      <c r="C173" s="575" t="s">
        <v>485</v>
      </c>
      <c r="D173" s="576"/>
      <c r="E173" s="576"/>
      <c r="F173" s="576"/>
      <c r="G173" s="577"/>
      <c r="H173" s="571" t="s">
        <v>466</v>
      </c>
      <c r="I173" s="572"/>
      <c r="J173" s="573"/>
      <c r="K173" s="573"/>
      <c r="L173" s="573"/>
      <c r="M173" s="573"/>
      <c r="N173" s="573"/>
      <c r="O173" s="573"/>
      <c r="P173" s="573"/>
      <c r="Q173" s="573"/>
      <c r="R173" s="573">
        <f t="shared" si="36"/>
        <v>0</v>
      </c>
      <c r="S173" s="574">
        <f t="shared" si="37"/>
        <v>0</v>
      </c>
    </row>
    <row r="174" spans="1:19" s="565" customFormat="1" ht="8.1" customHeight="1">
      <c r="A174" s="566" t="s">
        <v>671</v>
      </c>
      <c r="B174" s="567"/>
      <c r="C174" s="575" t="s">
        <v>487</v>
      </c>
      <c r="D174" s="576"/>
      <c r="E174" s="576"/>
      <c r="F174" s="576"/>
      <c r="G174" s="577"/>
      <c r="H174" s="571" t="s">
        <v>466</v>
      </c>
      <c r="I174" s="572"/>
      <c r="J174" s="573"/>
      <c r="K174" s="573"/>
      <c r="L174" s="573"/>
      <c r="M174" s="573"/>
      <c r="N174" s="573"/>
      <c r="O174" s="573"/>
      <c r="P174" s="573"/>
      <c r="Q174" s="573"/>
      <c r="R174" s="573">
        <f t="shared" si="36"/>
        <v>0</v>
      </c>
      <c r="S174" s="574">
        <f t="shared" si="37"/>
        <v>0</v>
      </c>
    </row>
    <row r="175" spans="1:19" s="565" customFormat="1" ht="8.1" customHeight="1">
      <c r="A175" s="566" t="s">
        <v>672</v>
      </c>
      <c r="B175" s="567"/>
      <c r="C175" s="568" t="s">
        <v>673</v>
      </c>
      <c r="D175" s="569"/>
      <c r="E175" s="569"/>
      <c r="F175" s="569"/>
      <c r="G175" s="570"/>
      <c r="H175" s="571" t="s">
        <v>466</v>
      </c>
      <c r="I175" s="572">
        <f t="shared" ref="I175:Q175" si="40">I176+I177</f>
        <v>0</v>
      </c>
      <c r="J175" s="573">
        <f t="shared" si="40"/>
        <v>0</v>
      </c>
      <c r="K175" s="573">
        <f t="shared" si="40"/>
        <v>0</v>
      </c>
      <c r="L175" s="573">
        <f t="shared" si="40"/>
        <v>0</v>
      </c>
      <c r="M175" s="573">
        <f t="shared" si="40"/>
        <v>0</v>
      </c>
      <c r="N175" s="573">
        <f t="shared" si="40"/>
        <v>0</v>
      </c>
      <c r="O175" s="573">
        <f t="shared" si="40"/>
        <v>0</v>
      </c>
      <c r="P175" s="573">
        <f t="shared" si="40"/>
        <v>0</v>
      </c>
      <c r="Q175" s="573">
        <f t="shared" si="40"/>
        <v>0</v>
      </c>
      <c r="R175" s="573">
        <f t="shared" si="36"/>
        <v>0</v>
      </c>
      <c r="S175" s="574">
        <f t="shared" si="37"/>
        <v>0</v>
      </c>
    </row>
    <row r="176" spans="1:19" s="565" customFormat="1" ht="8.1" customHeight="1">
      <c r="A176" s="566" t="s">
        <v>674</v>
      </c>
      <c r="B176" s="567"/>
      <c r="C176" s="575" t="s">
        <v>675</v>
      </c>
      <c r="D176" s="576"/>
      <c r="E176" s="576"/>
      <c r="F176" s="576"/>
      <c r="G176" s="577"/>
      <c r="H176" s="571" t="s">
        <v>466</v>
      </c>
      <c r="I176" s="572"/>
      <c r="J176" s="573"/>
      <c r="K176" s="573"/>
      <c r="L176" s="573"/>
      <c r="M176" s="573"/>
      <c r="N176" s="573"/>
      <c r="O176" s="573"/>
      <c r="P176" s="573"/>
      <c r="Q176" s="573"/>
      <c r="R176" s="573">
        <f t="shared" si="36"/>
        <v>0</v>
      </c>
      <c r="S176" s="574">
        <f t="shared" si="37"/>
        <v>0</v>
      </c>
    </row>
    <row r="177" spans="1:19" s="565" customFormat="1" ht="8.1" customHeight="1">
      <c r="A177" s="566" t="s">
        <v>676</v>
      </c>
      <c r="B177" s="567"/>
      <c r="C177" s="575" t="s">
        <v>677</v>
      </c>
      <c r="D177" s="576"/>
      <c r="E177" s="576"/>
      <c r="F177" s="576"/>
      <c r="G177" s="577"/>
      <c r="H177" s="571" t="s">
        <v>466</v>
      </c>
      <c r="I177" s="572"/>
      <c r="J177" s="573"/>
      <c r="K177" s="573"/>
      <c r="L177" s="573"/>
      <c r="M177" s="573"/>
      <c r="N177" s="573"/>
      <c r="O177" s="573"/>
      <c r="P177" s="573"/>
      <c r="Q177" s="573"/>
      <c r="R177" s="573">
        <f t="shared" si="36"/>
        <v>0</v>
      </c>
      <c r="S177" s="574">
        <f t="shared" si="37"/>
        <v>0</v>
      </c>
    </row>
    <row r="178" spans="1:19" s="565" customFormat="1" ht="8.1" customHeight="1">
      <c r="A178" s="566" t="s">
        <v>678</v>
      </c>
      <c r="B178" s="567"/>
      <c r="C178" s="568" t="s">
        <v>489</v>
      </c>
      <c r="D178" s="569"/>
      <c r="E178" s="569"/>
      <c r="F178" s="569"/>
      <c r="G178" s="570"/>
      <c r="H178" s="571" t="s">
        <v>466</v>
      </c>
      <c r="I178" s="572">
        <f>11320.83531/1000</f>
        <v>11.32083531</v>
      </c>
      <c r="J178" s="573">
        <f>1134.09649/1000</f>
        <v>1.1340964899999999</v>
      </c>
      <c r="K178" s="573">
        <f>72.626</f>
        <v>72.626000000000005</v>
      </c>
      <c r="L178" s="573">
        <v>75.531040000000004</v>
      </c>
      <c r="M178" s="573">
        <v>75.531040000000004</v>
      </c>
      <c r="N178" s="573">
        <v>78.552281600000001</v>
      </c>
      <c r="O178" s="573">
        <v>78.552281600000001</v>
      </c>
      <c r="P178" s="573">
        <v>81.694372864000002</v>
      </c>
      <c r="Q178" s="573">
        <v>81.694372864000002</v>
      </c>
      <c r="R178" s="573">
        <f t="shared" si="36"/>
        <v>320.85862626400001</v>
      </c>
      <c r="S178" s="574">
        <f t="shared" si="37"/>
        <v>235.77769446400001</v>
      </c>
    </row>
    <row r="179" spans="1:19" s="565" customFormat="1" ht="16.5" customHeight="1">
      <c r="A179" s="566" t="s">
        <v>679</v>
      </c>
      <c r="B179" s="567"/>
      <c r="C179" s="578" t="s">
        <v>680</v>
      </c>
      <c r="D179" s="579"/>
      <c r="E179" s="579"/>
      <c r="F179" s="579"/>
      <c r="G179" s="580"/>
      <c r="H179" s="571" t="s">
        <v>466</v>
      </c>
      <c r="I179" s="572">
        <f t="shared" ref="I179:Q179" si="41">I180+I181+I185+I186+I187+I188+I189+I190+I192+I193+I194+I195+I196</f>
        <v>11047.569719720101</v>
      </c>
      <c r="J179" s="573">
        <f t="shared" si="41"/>
        <v>9436.5174075872164</v>
      </c>
      <c r="K179" s="573">
        <f t="shared" si="41"/>
        <v>8451.8502130776815</v>
      </c>
      <c r="L179" s="573">
        <f t="shared" si="41"/>
        <v>8789.924221600786</v>
      </c>
      <c r="M179" s="573">
        <f t="shared" si="41"/>
        <v>8789.924221600786</v>
      </c>
      <c r="N179" s="573">
        <f t="shared" si="41"/>
        <v>9141.5211904648204</v>
      </c>
      <c r="O179" s="573">
        <f t="shared" si="41"/>
        <v>9141.5211904648204</v>
      </c>
      <c r="P179" s="573">
        <f t="shared" si="41"/>
        <v>9507.1820380834124</v>
      </c>
      <c r="Q179" s="573">
        <f t="shared" si="41"/>
        <v>9507.1820380834124</v>
      </c>
      <c r="R179" s="573">
        <f t="shared" si="36"/>
        <v>56374.564790534016</v>
      </c>
      <c r="S179" s="574">
        <f t="shared" si="37"/>
        <v>27438.627450149019</v>
      </c>
    </row>
    <row r="180" spans="1:19" s="565" customFormat="1" ht="16.5" customHeight="1">
      <c r="A180" s="566" t="s">
        <v>681</v>
      </c>
      <c r="B180" s="567"/>
      <c r="C180" s="568" t="s">
        <v>682</v>
      </c>
      <c r="D180" s="569"/>
      <c r="E180" s="569"/>
      <c r="F180" s="569"/>
      <c r="G180" s="570"/>
      <c r="H180" s="571" t="s">
        <v>466</v>
      </c>
      <c r="I180" s="572"/>
      <c r="J180" s="573"/>
      <c r="K180" s="573"/>
      <c r="L180" s="573"/>
      <c r="M180" s="573"/>
      <c r="N180" s="573"/>
      <c r="O180" s="573"/>
      <c r="P180" s="573"/>
      <c r="Q180" s="573"/>
      <c r="R180" s="573">
        <f t="shared" si="36"/>
        <v>0</v>
      </c>
      <c r="S180" s="574">
        <f t="shared" si="37"/>
        <v>0</v>
      </c>
    </row>
    <row r="181" spans="1:19" s="565" customFormat="1" ht="8.1" customHeight="1">
      <c r="A181" s="566" t="s">
        <v>683</v>
      </c>
      <c r="B181" s="567"/>
      <c r="C181" s="568" t="s">
        <v>684</v>
      </c>
      <c r="D181" s="569"/>
      <c r="E181" s="569"/>
      <c r="F181" s="569"/>
      <c r="G181" s="570"/>
      <c r="H181" s="571" t="s">
        <v>466</v>
      </c>
      <c r="I181" s="572">
        <f t="shared" ref="I181:Q181" si="42">I182+I183+I184</f>
        <v>6217.4563887075492</v>
      </c>
      <c r="J181" s="573">
        <f t="shared" si="42"/>
        <v>4315.8548863368806</v>
      </c>
      <c r="K181" s="573">
        <f t="shared" si="42"/>
        <v>3250.1068845875998</v>
      </c>
      <c r="L181" s="573">
        <f t="shared" si="42"/>
        <v>3380.1111599711044</v>
      </c>
      <c r="M181" s="573">
        <f t="shared" si="42"/>
        <v>3380.1111599711044</v>
      </c>
      <c r="N181" s="573">
        <f t="shared" si="42"/>
        <v>3515.3156063699485</v>
      </c>
      <c r="O181" s="573">
        <f t="shared" si="42"/>
        <v>3515.3156063699485</v>
      </c>
      <c r="P181" s="573">
        <f t="shared" si="42"/>
        <v>3655.9282306247464</v>
      </c>
      <c r="Q181" s="573">
        <f t="shared" si="42"/>
        <v>3655.9282306247464</v>
      </c>
      <c r="R181" s="573">
        <f t="shared" si="36"/>
        <v>24334.773156597832</v>
      </c>
      <c r="S181" s="574">
        <f t="shared" si="37"/>
        <v>10551.3549969658</v>
      </c>
    </row>
    <row r="182" spans="1:19" s="565" customFormat="1" ht="8.1" customHeight="1">
      <c r="A182" s="566" t="s">
        <v>685</v>
      </c>
      <c r="B182" s="567"/>
      <c r="C182" s="575" t="s">
        <v>686</v>
      </c>
      <c r="D182" s="576"/>
      <c r="E182" s="576"/>
      <c r="F182" s="576"/>
      <c r="G182" s="577"/>
      <c r="H182" s="571" t="s">
        <v>466</v>
      </c>
      <c r="I182" s="572">
        <f>6175319.00178103/1000</f>
        <v>6175.3190017810293</v>
      </c>
      <c r="J182" s="573">
        <f>4281150.5208284/1000</f>
        <v>4281.1505208283997</v>
      </c>
      <c r="K182" s="573">
        <f>3226285.7108476/1000</f>
        <v>3226.2857108476001</v>
      </c>
      <c r="L182" s="573">
        <v>3355.3371392815043</v>
      </c>
      <c r="M182" s="573">
        <v>3355.3371392815043</v>
      </c>
      <c r="N182" s="573">
        <v>3489.5506248527645</v>
      </c>
      <c r="O182" s="573">
        <v>3489.5506248527645</v>
      </c>
      <c r="P182" s="573">
        <v>3629.1326498468752</v>
      </c>
      <c r="Q182" s="573">
        <v>3629.1326498468752</v>
      </c>
      <c r="R182" s="573">
        <f t="shared" si="36"/>
        <v>24156.775647438175</v>
      </c>
      <c r="S182" s="574">
        <f t="shared" si="37"/>
        <v>10474.020413981143</v>
      </c>
    </row>
    <row r="183" spans="1:19" s="565" customFormat="1" ht="8.1" customHeight="1">
      <c r="A183" s="566" t="s">
        <v>687</v>
      </c>
      <c r="B183" s="567"/>
      <c r="C183" s="575" t="s">
        <v>688</v>
      </c>
      <c r="D183" s="576"/>
      <c r="E183" s="576"/>
      <c r="F183" s="576"/>
      <c r="G183" s="577"/>
      <c r="H183" s="571" t="s">
        <v>466</v>
      </c>
      <c r="I183" s="572">
        <f>42137.3869265202/1000</f>
        <v>42.1373869265202</v>
      </c>
      <c r="J183" s="573">
        <f>34704.3655084806/1000</f>
        <v>34.704365508480599</v>
      </c>
      <c r="K183" s="573">
        <f>23821.1737399999/1000</f>
        <v>23.8211737399999</v>
      </c>
      <c r="L183" s="573">
        <v>24.774020689599897</v>
      </c>
      <c r="M183" s="573">
        <v>24.774020689599897</v>
      </c>
      <c r="N183" s="573">
        <v>25.764981517183895</v>
      </c>
      <c r="O183" s="573">
        <v>25.764981517183895</v>
      </c>
      <c r="P183" s="573">
        <v>26.795580777871251</v>
      </c>
      <c r="Q183" s="573">
        <v>26.795580777871251</v>
      </c>
      <c r="R183" s="573">
        <f t="shared" si="36"/>
        <v>177.99750915965575</v>
      </c>
      <c r="S183" s="574">
        <f t="shared" si="37"/>
        <v>77.334582984655043</v>
      </c>
    </row>
    <row r="184" spans="1:19" s="565" customFormat="1" ht="8.1" customHeight="1">
      <c r="A184" s="566" t="s">
        <v>689</v>
      </c>
      <c r="B184" s="567"/>
      <c r="C184" s="575" t="s">
        <v>690</v>
      </c>
      <c r="D184" s="576"/>
      <c r="E184" s="576"/>
      <c r="F184" s="576"/>
      <c r="G184" s="577"/>
      <c r="H184" s="571" t="s">
        <v>466</v>
      </c>
      <c r="I184" s="572"/>
      <c r="J184" s="573"/>
      <c r="K184" s="573"/>
      <c r="L184" s="573"/>
      <c r="M184" s="573"/>
      <c r="N184" s="573"/>
      <c r="O184" s="573"/>
      <c r="P184" s="573"/>
      <c r="Q184" s="573"/>
      <c r="R184" s="573">
        <f t="shared" si="36"/>
        <v>0</v>
      </c>
      <c r="S184" s="574">
        <f t="shared" si="37"/>
        <v>0</v>
      </c>
    </row>
    <row r="185" spans="1:19" s="565" customFormat="1" ht="8.1" customHeight="1">
      <c r="A185" s="566" t="s">
        <v>691</v>
      </c>
      <c r="B185" s="567"/>
      <c r="C185" s="568" t="s">
        <v>692</v>
      </c>
      <c r="D185" s="569"/>
      <c r="E185" s="569"/>
      <c r="F185" s="569"/>
      <c r="G185" s="570"/>
      <c r="H185" s="571" t="s">
        <v>466</v>
      </c>
      <c r="I185" s="572"/>
      <c r="J185" s="573"/>
      <c r="K185" s="573"/>
      <c r="L185" s="573"/>
      <c r="M185" s="573"/>
      <c r="N185" s="573"/>
      <c r="O185" s="573"/>
      <c r="P185" s="573"/>
      <c r="Q185" s="573"/>
      <c r="R185" s="573">
        <f t="shared" si="36"/>
        <v>0</v>
      </c>
      <c r="S185" s="574">
        <f t="shared" si="37"/>
        <v>0</v>
      </c>
    </row>
    <row r="186" spans="1:19" s="565" customFormat="1" ht="8.1" customHeight="1">
      <c r="A186" s="566" t="s">
        <v>693</v>
      </c>
      <c r="B186" s="567"/>
      <c r="C186" s="568" t="s">
        <v>694</v>
      </c>
      <c r="D186" s="569"/>
      <c r="E186" s="569"/>
      <c r="F186" s="569"/>
      <c r="G186" s="570"/>
      <c r="H186" s="571" t="s">
        <v>466</v>
      </c>
      <c r="I186" s="572">
        <f>4140542.56311/1000</f>
        <v>4140.5425631099997</v>
      </c>
      <c r="J186" s="573">
        <f>4112959.49099/1000</f>
        <v>4112.9594909899997</v>
      </c>
      <c r="K186" s="573">
        <f>4401539.77863169/1000</f>
        <v>4401.5397786316898</v>
      </c>
      <c r="L186" s="573">
        <v>4577.6013697769577</v>
      </c>
      <c r="M186" s="573">
        <v>4577.6013697769577</v>
      </c>
      <c r="N186" s="573">
        <v>4760.7054245680365</v>
      </c>
      <c r="O186" s="573">
        <v>4760.7054245680365</v>
      </c>
      <c r="P186" s="573">
        <v>4951.1336415507585</v>
      </c>
      <c r="Q186" s="573">
        <v>4951.1336415507585</v>
      </c>
      <c r="R186" s="573">
        <f t="shared" si="36"/>
        <v>26944.482268627442</v>
      </c>
      <c r="S186" s="574">
        <f t="shared" si="37"/>
        <v>14289.440435895751</v>
      </c>
    </row>
    <row r="187" spans="1:19" s="565" customFormat="1" ht="8.1" customHeight="1">
      <c r="A187" s="566" t="s">
        <v>695</v>
      </c>
      <c r="B187" s="567"/>
      <c r="C187" s="568" t="s">
        <v>696</v>
      </c>
      <c r="D187" s="569"/>
      <c r="E187" s="569"/>
      <c r="F187" s="569"/>
      <c r="G187" s="570"/>
      <c r="H187" s="571" t="s">
        <v>466</v>
      </c>
      <c r="I187" s="572"/>
      <c r="J187" s="573"/>
      <c r="K187" s="573"/>
      <c r="L187" s="573"/>
      <c r="M187" s="573"/>
      <c r="N187" s="573"/>
      <c r="O187" s="573"/>
      <c r="P187" s="573"/>
      <c r="Q187" s="573"/>
      <c r="R187" s="573">
        <f t="shared" si="36"/>
        <v>0</v>
      </c>
      <c r="S187" s="574">
        <f t="shared" si="37"/>
        <v>0</v>
      </c>
    </row>
    <row r="188" spans="1:19" s="565" customFormat="1" ht="8.1" customHeight="1">
      <c r="A188" s="566" t="s">
        <v>697</v>
      </c>
      <c r="B188" s="567"/>
      <c r="C188" s="568" t="s">
        <v>698</v>
      </c>
      <c r="D188" s="569"/>
      <c r="E188" s="569"/>
      <c r="F188" s="569"/>
      <c r="G188" s="570"/>
      <c r="H188" s="571" t="s">
        <v>466</v>
      </c>
      <c r="I188" s="572">
        <f>238848.22039/1000</f>
        <v>238.84822038999999</v>
      </c>
      <c r="J188" s="573">
        <f>244487.11873/1000</f>
        <v>244.48711872999999</v>
      </c>
      <c r="K188" s="573">
        <f>336770.14688377/1000</f>
        <v>336.77014688377</v>
      </c>
      <c r="L188" s="573">
        <v>350.24095275912083</v>
      </c>
      <c r="M188" s="573">
        <v>350.24095275912083</v>
      </c>
      <c r="N188" s="573">
        <v>364.25059086948568</v>
      </c>
      <c r="O188" s="573">
        <v>364.25059086948568</v>
      </c>
      <c r="P188" s="573">
        <v>378.82061450426511</v>
      </c>
      <c r="Q188" s="573">
        <v>378.82061450426511</v>
      </c>
      <c r="R188" s="573">
        <f t="shared" si="36"/>
        <v>1913.4176441366417</v>
      </c>
      <c r="S188" s="574">
        <f t="shared" si="37"/>
        <v>1093.3121581328714</v>
      </c>
    </row>
    <row r="189" spans="1:19" s="565" customFormat="1" ht="16.5" customHeight="1">
      <c r="A189" s="566" t="s">
        <v>699</v>
      </c>
      <c r="B189" s="567"/>
      <c r="C189" s="568" t="s">
        <v>700</v>
      </c>
      <c r="D189" s="569"/>
      <c r="E189" s="569"/>
      <c r="F189" s="569"/>
      <c r="G189" s="570"/>
      <c r="H189" s="571" t="s">
        <v>466</v>
      </c>
      <c r="I189" s="572">
        <f>69158.11993/1000</f>
        <v>69.158119929999998</v>
      </c>
      <c r="J189" s="573">
        <f>76472.60928/1000</f>
        <v>76.47260928</v>
      </c>
      <c r="K189" s="573">
        <f>109652.078082502/1000</f>
        <v>109.652078082502</v>
      </c>
      <c r="L189" s="573">
        <v>114.03816120580208</v>
      </c>
      <c r="M189" s="573">
        <v>114.03816120580208</v>
      </c>
      <c r="N189" s="573">
        <v>118.59968765403417</v>
      </c>
      <c r="O189" s="573">
        <v>118.59968765403417</v>
      </c>
      <c r="P189" s="573">
        <v>123.34367516019555</v>
      </c>
      <c r="Q189" s="573">
        <v>123.34367516019555</v>
      </c>
      <c r="R189" s="573">
        <f t="shared" si="36"/>
        <v>611.26433131253373</v>
      </c>
      <c r="S189" s="574">
        <f t="shared" si="37"/>
        <v>355.98152402003177</v>
      </c>
    </row>
    <row r="190" spans="1:19" s="565" customFormat="1" ht="8.1" customHeight="1">
      <c r="A190" s="566" t="s">
        <v>701</v>
      </c>
      <c r="B190" s="567"/>
      <c r="C190" s="568" t="s">
        <v>702</v>
      </c>
      <c r="D190" s="569"/>
      <c r="E190" s="569"/>
      <c r="F190" s="569"/>
      <c r="G190" s="570"/>
      <c r="H190" s="571" t="s">
        <v>466</v>
      </c>
      <c r="I190" s="572">
        <f>32792.13059/1000+56496.65733/1000</f>
        <v>89.288787920000004</v>
      </c>
      <c r="J190" s="573">
        <f>163.389</f>
        <v>163.38900000000001</v>
      </c>
      <c r="K190" s="573">
        <f>83.787</f>
        <v>83.787000000000006</v>
      </c>
      <c r="L190" s="573">
        <v>87.138480000000015</v>
      </c>
      <c r="M190" s="573">
        <v>87.138480000000015</v>
      </c>
      <c r="N190" s="573">
        <v>90.624019200000021</v>
      </c>
      <c r="O190" s="573">
        <v>90.624019200000021</v>
      </c>
      <c r="P190" s="573">
        <v>94.248979968000029</v>
      </c>
      <c r="Q190" s="573">
        <v>94.248979968000029</v>
      </c>
      <c r="R190" s="573">
        <f t="shared" si="36"/>
        <v>608.4762670880001</v>
      </c>
      <c r="S190" s="574">
        <f t="shared" si="37"/>
        <v>272.01147916800005</v>
      </c>
    </row>
    <row r="191" spans="1:19" s="565" customFormat="1" ht="9" customHeight="1">
      <c r="A191" s="566" t="s">
        <v>703</v>
      </c>
      <c r="B191" s="567"/>
      <c r="C191" s="575" t="s">
        <v>704</v>
      </c>
      <c r="D191" s="576"/>
      <c r="E191" s="576"/>
      <c r="F191" s="576"/>
      <c r="G191" s="577"/>
      <c r="H191" s="571" t="s">
        <v>466</v>
      </c>
      <c r="I191" s="572">
        <f>7430.282/1000</f>
        <v>7.4302820000000001</v>
      </c>
      <c r="J191" s="573">
        <v>0</v>
      </c>
      <c r="K191" s="573">
        <v>0</v>
      </c>
      <c r="L191" s="573">
        <v>0</v>
      </c>
      <c r="M191" s="573">
        <v>0</v>
      </c>
      <c r="N191" s="573">
        <v>0</v>
      </c>
      <c r="O191" s="573">
        <v>0</v>
      </c>
      <c r="P191" s="573">
        <v>0</v>
      </c>
      <c r="Q191" s="573">
        <v>0</v>
      </c>
      <c r="R191" s="573">
        <f t="shared" si="36"/>
        <v>7.4302820000000001</v>
      </c>
      <c r="S191" s="574">
        <f t="shared" si="37"/>
        <v>0</v>
      </c>
    </row>
    <row r="192" spans="1:19" s="565" customFormat="1" ht="8.1" customHeight="1">
      <c r="A192" s="566" t="s">
        <v>705</v>
      </c>
      <c r="B192" s="567"/>
      <c r="C192" s="568" t="s">
        <v>706</v>
      </c>
      <c r="D192" s="569"/>
      <c r="E192" s="569"/>
      <c r="F192" s="569"/>
      <c r="G192" s="570"/>
      <c r="H192" s="571" t="s">
        <v>466</v>
      </c>
      <c r="I192" s="572">
        <f>26201.31823/1000</f>
        <v>26.201318230000002</v>
      </c>
      <c r="J192" s="573">
        <f>26282.14623/1000</f>
        <v>26.282146229999999</v>
      </c>
      <c r="K192" s="573">
        <f>24806.3232899159/1000</f>
        <v>24.806323289915902</v>
      </c>
      <c r="L192" s="573">
        <v>25.79857622151254</v>
      </c>
      <c r="M192" s="573">
        <v>25.79857622151254</v>
      </c>
      <c r="N192" s="573">
        <v>26.830519270373042</v>
      </c>
      <c r="O192" s="573">
        <v>26.830519270373042</v>
      </c>
      <c r="P192" s="573">
        <v>27.903740041187966</v>
      </c>
      <c r="Q192" s="573">
        <v>27.903740041187966</v>
      </c>
      <c r="R192" s="573">
        <f t="shared" si="36"/>
        <v>157.82262328298944</v>
      </c>
      <c r="S192" s="574">
        <f t="shared" si="37"/>
        <v>80.532835533073552</v>
      </c>
    </row>
    <row r="193" spans="1:19" s="565" customFormat="1" ht="8.1" customHeight="1">
      <c r="A193" s="566" t="s">
        <v>707</v>
      </c>
      <c r="B193" s="567"/>
      <c r="C193" s="568" t="s">
        <v>708</v>
      </c>
      <c r="D193" s="569"/>
      <c r="E193" s="569"/>
      <c r="F193" s="569"/>
      <c r="G193" s="570"/>
      <c r="H193" s="571" t="s">
        <v>466</v>
      </c>
      <c r="I193" s="572">
        <f>30189.3610025534/1000</f>
        <v>30.189361002553401</v>
      </c>
      <c r="J193" s="573">
        <f>26929.1673703448/1000</f>
        <v>26.9291673703448</v>
      </c>
      <c r="K193" s="573">
        <f>59909.0664554876/1000</f>
        <v>59.909066455487597</v>
      </c>
      <c r="L193" s="573">
        <v>62.305429113707106</v>
      </c>
      <c r="M193" s="573">
        <v>62.305429113707106</v>
      </c>
      <c r="N193" s="573">
        <v>64.797646278255399</v>
      </c>
      <c r="O193" s="573">
        <v>64.797646278255399</v>
      </c>
      <c r="P193" s="573">
        <v>67.389552129385621</v>
      </c>
      <c r="Q193" s="573">
        <v>67.389552129385621</v>
      </c>
      <c r="R193" s="573">
        <f t="shared" si="36"/>
        <v>311.5202223497339</v>
      </c>
      <c r="S193" s="574">
        <f t="shared" si="37"/>
        <v>194.49262752134814</v>
      </c>
    </row>
    <row r="194" spans="1:19" s="565" customFormat="1" ht="16.5" customHeight="1">
      <c r="A194" s="566" t="s">
        <v>709</v>
      </c>
      <c r="B194" s="567"/>
      <c r="C194" s="568" t="s">
        <v>710</v>
      </c>
      <c r="D194" s="569"/>
      <c r="E194" s="569"/>
      <c r="F194" s="569"/>
      <c r="G194" s="570"/>
      <c r="H194" s="571" t="s">
        <v>466</v>
      </c>
      <c r="I194" s="572">
        <f>19826.26119/1000</f>
        <v>19.82626119</v>
      </c>
      <c r="J194" s="573">
        <f>18008.43952/1000</f>
        <v>18.00843952</v>
      </c>
      <c r="K194" s="573">
        <f>28735.3826903585/1000</f>
        <v>28.735382690358499</v>
      </c>
      <c r="L194" s="573">
        <v>29.884797997972839</v>
      </c>
      <c r="M194" s="573">
        <v>29.884797997972839</v>
      </c>
      <c r="N194" s="573">
        <v>31.080189917891754</v>
      </c>
      <c r="O194" s="573">
        <v>31.080189917891754</v>
      </c>
      <c r="P194" s="573">
        <v>32.323397514607429</v>
      </c>
      <c r="Q194" s="573">
        <v>32.323397514607429</v>
      </c>
      <c r="R194" s="573">
        <f t="shared" si="36"/>
        <v>159.85846883083053</v>
      </c>
      <c r="S194" s="574">
        <f t="shared" si="37"/>
        <v>93.288385430472033</v>
      </c>
    </row>
    <row r="195" spans="1:19" s="565" customFormat="1" ht="8.1" customHeight="1">
      <c r="A195" s="566" t="s">
        <v>711</v>
      </c>
      <c r="B195" s="567"/>
      <c r="C195" s="568" t="s">
        <v>712</v>
      </c>
      <c r="D195" s="569"/>
      <c r="E195" s="569"/>
      <c r="F195" s="569"/>
      <c r="G195" s="570"/>
      <c r="H195" s="571" t="s">
        <v>466</v>
      </c>
      <c r="I195" s="572"/>
      <c r="J195" s="573"/>
      <c r="K195" s="573"/>
      <c r="L195" s="573"/>
      <c r="M195" s="573"/>
      <c r="N195" s="573"/>
      <c r="O195" s="573"/>
      <c r="P195" s="573"/>
      <c r="Q195" s="573"/>
      <c r="R195" s="573">
        <f t="shared" si="36"/>
        <v>0</v>
      </c>
      <c r="S195" s="574">
        <f t="shared" si="37"/>
        <v>0</v>
      </c>
    </row>
    <row r="196" spans="1:19" s="565" customFormat="1" ht="8.1" customHeight="1">
      <c r="A196" s="566" t="s">
        <v>713</v>
      </c>
      <c r="B196" s="567"/>
      <c r="C196" s="568" t="s">
        <v>714</v>
      </c>
      <c r="D196" s="569"/>
      <c r="E196" s="569"/>
      <c r="F196" s="569"/>
      <c r="G196" s="570"/>
      <c r="H196" s="571" t="s">
        <v>466</v>
      </c>
      <c r="I196" s="572">
        <f>11047569.7197201/1000-I181-I186-I188-I189-I190-I192-I193-I194</f>
        <v>216.05869923999654</v>
      </c>
      <c r="J196" s="573">
        <f>9436517.40758722/1000-J181-J186-J188-J189-J190-J192-J193-J194</f>
        <v>452.13454912999487</v>
      </c>
      <c r="K196" s="573">
        <f>8451850.21307768/1000-K181-K186-K188-K189-K190-K192-K193-K194</f>
        <v>156.54355245635603</v>
      </c>
      <c r="L196" s="573">
        <v>162.80529455461027</v>
      </c>
      <c r="M196" s="573">
        <v>162.80529455461027</v>
      </c>
      <c r="N196" s="573">
        <v>169.31750633679468</v>
      </c>
      <c r="O196" s="573">
        <v>169.31750633679468</v>
      </c>
      <c r="P196" s="573">
        <v>176.09020659026646</v>
      </c>
      <c r="Q196" s="573">
        <v>176.09020659026646</v>
      </c>
      <c r="R196" s="573">
        <f t="shared" si="36"/>
        <v>1332.9498083080186</v>
      </c>
      <c r="S196" s="574">
        <f t="shared" si="37"/>
        <v>508.21300748167141</v>
      </c>
    </row>
    <row r="197" spans="1:19" s="565" customFormat="1" ht="8.1" customHeight="1">
      <c r="A197" s="566" t="s">
        <v>715</v>
      </c>
      <c r="B197" s="567"/>
      <c r="C197" s="578" t="s">
        <v>716</v>
      </c>
      <c r="D197" s="579"/>
      <c r="E197" s="579"/>
      <c r="F197" s="579"/>
      <c r="G197" s="580"/>
      <c r="H197" s="571" t="s">
        <v>466</v>
      </c>
      <c r="I197" s="572">
        <f t="shared" ref="I197:Q197" si="43">I198+I199+I203</f>
        <v>0</v>
      </c>
      <c r="J197" s="573">
        <f t="shared" si="43"/>
        <v>0.11600000000000001</v>
      </c>
      <c r="K197" s="573">
        <f t="shared" si="43"/>
        <v>0</v>
      </c>
      <c r="L197" s="573">
        <f t="shared" si="43"/>
        <v>0</v>
      </c>
      <c r="M197" s="573">
        <f t="shared" si="43"/>
        <v>0</v>
      </c>
      <c r="N197" s="573">
        <f t="shared" si="43"/>
        <v>0</v>
      </c>
      <c r="O197" s="573">
        <f t="shared" si="43"/>
        <v>0</v>
      </c>
      <c r="P197" s="573">
        <f t="shared" si="43"/>
        <v>0</v>
      </c>
      <c r="Q197" s="573">
        <f t="shared" si="43"/>
        <v>0</v>
      </c>
      <c r="R197" s="573">
        <f t="shared" si="36"/>
        <v>0.11600000000000001</v>
      </c>
      <c r="S197" s="574">
        <f t="shared" si="37"/>
        <v>0</v>
      </c>
    </row>
    <row r="198" spans="1:19" s="565" customFormat="1" ht="8.25" customHeight="1">
      <c r="A198" s="566" t="s">
        <v>717</v>
      </c>
      <c r="B198" s="567"/>
      <c r="C198" s="568" t="s">
        <v>718</v>
      </c>
      <c r="D198" s="569"/>
      <c r="E198" s="569"/>
      <c r="F198" s="569"/>
      <c r="G198" s="570"/>
      <c r="H198" s="571" t="s">
        <v>466</v>
      </c>
      <c r="I198" s="572"/>
      <c r="J198" s="573">
        <f>116/1000</f>
        <v>0.11600000000000001</v>
      </c>
      <c r="K198" s="573"/>
      <c r="L198" s="573"/>
      <c r="M198" s="573"/>
      <c r="N198" s="573"/>
      <c r="O198" s="573"/>
      <c r="P198" s="573"/>
      <c r="Q198" s="573"/>
      <c r="R198" s="573">
        <f t="shared" si="36"/>
        <v>0.11600000000000001</v>
      </c>
      <c r="S198" s="574">
        <f t="shared" si="37"/>
        <v>0</v>
      </c>
    </row>
    <row r="199" spans="1:19" s="565" customFormat="1" ht="8.1" customHeight="1">
      <c r="A199" s="566" t="s">
        <v>719</v>
      </c>
      <c r="B199" s="567"/>
      <c r="C199" s="568" t="s">
        <v>720</v>
      </c>
      <c r="D199" s="569"/>
      <c r="E199" s="569"/>
      <c r="F199" s="569"/>
      <c r="G199" s="570"/>
      <c r="H199" s="571" t="s">
        <v>466</v>
      </c>
      <c r="I199" s="572"/>
      <c r="J199" s="573"/>
      <c r="K199" s="573"/>
      <c r="L199" s="573"/>
      <c r="M199" s="573"/>
      <c r="N199" s="573"/>
      <c r="O199" s="573"/>
      <c r="P199" s="573"/>
      <c r="Q199" s="573"/>
      <c r="R199" s="573">
        <f t="shared" si="36"/>
        <v>0</v>
      </c>
      <c r="S199" s="574">
        <f t="shared" si="37"/>
        <v>0</v>
      </c>
    </row>
    <row r="200" spans="1:19" s="565" customFormat="1" ht="8.1" customHeight="1">
      <c r="A200" s="566" t="s">
        <v>721</v>
      </c>
      <c r="B200" s="567"/>
      <c r="C200" s="575" t="s">
        <v>722</v>
      </c>
      <c r="D200" s="576"/>
      <c r="E200" s="576"/>
      <c r="F200" s="576"/>
      <c r="G200" s="577"/>
      <c r="H200" s="571" t="s">
        <v>466</v>
      </c>
      <c r="I200" s="572">
        <f t="shared" ref="I200:Q200" si="44">I201+I202</f>
        <v>0</v>
      </c>
      <c r="J200" s="573">
        <f t="shared" si="44"/>
        <v>0</v>
      </c>
      <c r="K200" s="573">
        <f t="shared" si="44"/>
        <v>0</v>
      </c>
      <c r="L200" s="573">
        <f t="shared" si="44"/>
        <v>0</v>
      </c>
      <c r="M200" s="573">
        <f t="shared" si="44"/>
        <v>0</v>
      </c>
      <c r="N200" s="573">
        <f t="shared" si="44"/>
        <v>0</v>
      </c>
      <c r="O200" s="573">
        <f t="shared" si="44"/>
        <v>0</v>
      </c>
      <c r="P200" s="573">
        <f t="shared" si="44"/>
        <v>0</v>
      </c>
      <c r="Q200" s="573">
        <f t="shared" si="44"/>
        <v>0</v>
      </c>
      <c r="R200" s="573">
        <f t="shared" si="36"/>
        <v>0</v>
      </c>
      <c r="S200" s="574">
        <f t="shared" si="37"/>
        <v>0</v>
      </c>
    </row>
    <row r="201" spans="1:19" s="565" customFormat="1" ht="8.1" customHeight="1">
      <c r="A201" s="566" t="s">
        <v>723</v>
      </c>
      <c r="B201" s="567"/>
      <c r="C201" s="581" t="s">
        <v>724</v>
      </c>
      <c r="D201" s="582"/>
      <c r="E201" s="582"/>
      <c r="F201" s="582"/>
      <c r="G201" s="583"/>
      <c r="H201" s="571" t="s">
        <v>466</v>
      </c>
      <c r="I201" s="572"/>
      <c r="J201" s="573"/>
      <c r="K201" s="573"/>
      <c r="L201" s="573"/>
      <c r="M201" s="573"/>
      <c r="N201" s="573"/>
      <c r="O201" s="573"/>
      <c r="P201" s="573"/>
      <c r="Q201" s="573"/>
      <c r="R201" s="573">
        <f t="shared" si="36"/>
        <v>0</v>
      </c>
      <c r="S201" s="574">
        <f t="shared" si="37"/>
        <v>0</v>
      </c>
    </row>
    <row r="202" spans="1:19" s="565" customFormat="1" ht="8.1" customHeight="1">
      <c r="A202" s="566" t="s">
        <v>725</v>
      </c>
      <c r="B202" s="567"/>
      <c r="C202" s="581" t="s">
        <v>726</v>
      </c>
      <c r="D202" s="582"/>
      <c r="E202" s="582"/>
      <c r="F202" s="582"/>
      <c r="G202" s="583"/>
      <c r="H202" s="571" t="s">
        <v>466</v>
      </c>
      <c r="I202" s="572"/>
      <c r="J202" s="573"/>
      <c r="K202" s="573"/>
      <c r="L202" s="573"/>
      <c r="M202" s="573"/>
      <c r="N202" s="573"/>
      <c r="O202" s="573"/>
      <c r="P202" s="573"/>
      <c r="Q202" s="573"/>
      <c r="R202" s="573">
        <f t="shared" si="36"/>
        <v>0</v>
      </c>
      <c r="S202" s="574">
        <f t="shared" si="37"/>
        <v>0</v>
      </c>
    </row>
    <row r="203" spans="1:19" s="565" customFormat="1" ht="8.1" customHeight="1">
      <c r="A203" s="566" t="s">
        <v>727</v>
      </c>
      <c r="B203" s="567"/>
      <c r="C203" s="568" t="s">
        <v>728</v>
      </c>
      <c r="D203" s="569"/>
      <c r="E203" s="569"/>
      <c r="F203" s="569"/>
      <c r="G203" s="570"/>
      <c r="H203" s="571" t="s">
        <v>466</v>
      </c>
      <c r="I203" s="572"/>
      <c r="J203" s="573"/>
      <c r="K203" s="573"/>
      <c r="L203" s="573"/>
      <c r="M203" s="573"/>
      <c r="N203" s="573"/>
      <c r="O203" s="573"/>
      <c r="P203" s="573"/>
      <c r="Q203" s="573"/>
      <c r="R203" s="573">
        <f t="shared" si="36"/>
        <v>0</v>
      </c>
      <c r="S203" s="574">
        <f t="shared" si="37"/>
        <v>0</v>
      </c>
    </row>
    <row r="204" spans="1:19" s="565" customFormat="1" ht="8.1" customHeight="1">
      <c r="A204" s="566" t="s">
        <v>729</v>
      </c>
      <c r="B204" s="567"/>
      <c r="C204" s="578" t="s">
        <v>730</v>
      </c>
      <c r="D204" s="579"/>
      <c r="E204" s="579"/>
      <c r="F204" s="579"/>
      <c r="G204" s="580"/>
      <c r="H204" s="571" t="s">
        <v>466</v>
      </c>
      <c r="I204" s="572">
        <f t="shared" ref="I204:Q204" si="45">I205+I212+I213+I214</f>
        <v>4.9870812219999996</v>
      </c>
      <c r="J204" s="573">
        <f t="shared" si="45"/>
        <v>4.7835939160000001</v>
      </c>
      <c r="K204" s="573">
        <f t="shared" si="45"/>
        <v>11.712999999999999</v>
      </c>
      <c r="L204" s="573">
        <f t="shared" si="45"/>
        <v>6.589067487411552</v>
      </c>
      <c r="M204" s="573">
        <f t="shared" si="45"/>
        <v>9.2927465973676799</v>
      </c>
      <c r="N204" s="573">
        <f t="shared" si="45"/>
        <v>14.7783211065152</v>
      </c>
      <c r="O204" s="573">
        <f t="shared" si="45"/>
        <v>13.762799999999999</v>
      </c>
      <c r="P204" s="573">
        <f t="shared" si="45"/>
        <v>22.743118293484798</v>
      </c>
      <c r="Q204" s="573">
        <f t="shared" si="45"/>
        <v>21.802800000000001</v>
      </c>
      <c r="R204" s="573">
        <f t="shared" si="36"/>
        <v>65.594182025411556</v>
      </c>
      <c r="S204" s="574">
        <f t="shared" si="37"/>
        <v>44.858346597367685</v>
      </c>
    </row>
    <row r="205" spans="1:19" s="565" customFormat="1" ht="8.1" customHeight="1">
      <c r="A205" s="566" t="s">
        <v>731</v>
      </c>
      <c r="B205" s="567"/>
      <c r="C205" s="568" t="s">
        <v>732</v>
      </c>
      <c r="D205" s="569"/>
      <c r="E205" s="569"/>
      <c r="F205" s="569"/>
      <c r="G205" s="570"/>
      <c r="H205" s="571" t="s">
        <v>466</v>
      </c>
      <c r="I205" s="572">
        <f t="shared" ref="I205:Q205" si="46">I206+I207+I208+I209+I210+I211</f>
        <v>4.9870812219999996</v>
      </c>
      <c r="J205" s="573">
        <f t="shared" si="46"/>
        <v>4.7835939160000001</v>
      </c>
      <c r="K205" s="573">
        <f t="shared" si="46"/>
        <v>11.712999999999999</v>
      </c>
      <c r="L205" s="573">
        <f t="shared" si="46"/>
        <v>6.589067487411552</v>
      </c>
      <c r="M205" s="573">
        <f t="shared" si="46"/>
        <v>9.2927465973676799</v>
      </c>
      <c r="N205" s="573">
        <f t="shared" si="46"/>
        <v>14.7783211065152</v>
      </c>
      <c r="O205" s="573">
        <f t="shared" si="46"/>
        <v>13.762799999999999</v>
      </c>
      <c r="P205" s="573">
        <f t="shared" si="46"/>
        <v>22.743118293484798</v>
      </c>
      <c r="Q205" s="573">
        <f t="shared" si="46"/>
        <v>21.802800000000001</v>
      </c>
      <c r="R205" s="573">
        <f t="shared" si="36"/>
        <v>65.594182025411556</v>
      </c>
      <c r="S205" s="574">
        <f t="shared" si="37"/>
        <v>44.858346597367685</v>
      </c>
    </row>
    <row r="206" spans="1:19" s="565" customFormat="1" ht="8.1" customHeight="1">
      <c r="A206" s="566" t="s">
        <v>733</v>
      </c>
      <c r="B206" s="567"/>
      <c r="C206" s="575" t="s">
        <v>734</v>
      </c>
      <c r="D206" s="576"/>
      <c r="E206" s="576"/>
      <c r="F206" s="576"/>
      <c r="G206" s="577"/>
      <c r="H206" s="571" t="s">
        <v>466</v>
      </c>
      <c r="I206" s="572"/>
      <c r="J206" s="573"/>
      <c r="K206" s="573"/>
      <c r="L206" s="573"/>
      <c r="M206" s="573"/>
      <c r="N206" s="573"/>
      <c r="O206" s="573"/>
      <c r="P206" s="573"/>
      <c r="Q206" s="573"/>
      <c r="R206" s="573">
        <f t="shared" si="36"/>
        <v>0</v>
      </c>
      <c r="S206" s="574">
        <f t="shared" si="37"/>
        <v>0</v>
      </c>
    </row>
    <row r="207" spans="1:19" s="565" customFormat="1" ht="8.1" customHeight="1">
      <c r="A207" s="566" t="s">
        <v>735</v>
      </c>
      <c r="B207" s="567"/>
      <c r="C207" s="575" t="s">
        <v>736</v>
      </c>
      <c r="D207" s="576"/>
      <c r="E207" s="576"/>
      <c r="F207" s="576"/>
      <c r="G207" s="577"/>
      <c r="H207" s="571" t="s">
        <v>466</v>
      </c>
      <c r="I207" s="572"/>
      <c r="J207" s="573"/>
      <c r="K207" s="573"/>
      <c r="L207" s="573"/>
      <c r="M207" s="573"/>
      <c r="N207" s="573"/>
      <c r="O207" s="573"/>
      <c r="P207" s="573"/>
      <c r="Q207" s="573"/>
      <c r="R207" s="573">
        <f t="shared" si="36"/>
        <v>0</v>
      </c>
      <c r="S207" s="574">
        <f t="shared" si="37"/>
        <v>0</v>
      </c>
    </row>
    <row r="208" spans="1:19" s="565" customFormat="1" ht="8.1" customHeight="1">
      <c r="A208" s="566" t="s">
        <v>737</v>
      </c>
      <c r="B208" s="567"/>
      <c r="C208" s="575" t="s">
        <v>738</v>
      </c>
      <c r="D208" s="576"/>
      <c r="E208" s="576"/>
      <c r="F208" s="576"/>
      <c r="G208" s="577"/>
      <c r="H208" s="571" t="s">
        <v>466</v>
      </c>
      <c r="I208" s="572"/>
      <c r="J208" s="573"/>
      <c r="K208" s="573"/>
      <c r="L208" s="573"/>
      <c r="M208" s="573"/>
      <c r="N208" s="573"/>
      <c r="O208" s="573"/>
      <c r="P208" s="573"/>
      <c r="Q208" s="573"/>
      <c r="R208" s="573">
        <f t="shared" si="36"/>
        <v>0</v>
      </c>
      <c r="S208" s="574">
        <f t="shared" si="37"/>
        <v>0</v>
      </c>
    </row>
    <row r="209" spans="1:19" s="565" customFormat="1" ht="16.5" customHeight="1">
      <c r="A209" s="566" t="s">
        <v>739</v>
      </c>
      <c r="B209" s="567"/>
      <c r="C209" s="575" t="s">
        <v>740</v>
      </c>
      <c r="D209" s="576"/>
      <c r="E209" s="576"/>
      <c r="F209" s="576"/>
      <c r="G209" s="577"/>
      <c r="H209" s="571" t="s">
        <v>466</v>
      </c>
      <c r="I209" s="572">
        <f>4987.081222/1000</f>
        <v>4.9870812219999996</v>
      </c>
      <c r="J209" s="573">
        <f>4783.593916/1000</f>
        <v>4.7835939160000001</v>
      </c>
      <c r="K209" s="573">
        <v>11.712999999999999</v>
      </c>
      <c r="L209" s="573">
        <f>L366*1.18</f>
        <v>6.589067487411552</v>
      </c>
      <c r="M209" s="573">
        <f>M366*1.2</f>
        <v>9.2927465973676799</v>
      </c>
      <c r="N209" s="573">
        <f>(N366)*1.18</f>
        <v>14.7783211065152</v>
      </c>
      <c r="O209" s="573">
        <f>(O366)*1.2</f>
        <v>13.762799999999999</v>
      </c>
      <c r="P209" s="573">
        <f>P366*1.18</f>
        <v>22.743118293484798</v>
      </c>
      <c r="Q209" s="573">
        <f>Q366*1.2</f>
        <v>21.802800000000001</v>
      </c>
      <c r="R209" s="573">
        <f t="shared" si="36"/>
        <v>65.594182025411556</v>
      </c>
      <c r="S209" s="574">
        <f t="shared" si="37"/>
        <v>44.858346597367685</v>
      </c>
    </row>
    <row r="210" spans="1:19" s="565" customFormat="1" ht="8.25" customHeight="1">
      <c r="A210" s="566" t="s">
        <v>741</v>
      </c>
      <c r="B210" s="567"/>
      <c r="C210" s="575" t="s">
        <v>742</v>
      </c>
      <c r="D210" s="576"/>
      <c r="E210" s="576"/>
      <c r="F210" s="576"/>
      <c r="G210" s="577"/>
      <c r="H210" s="571" t="s">
        <v>466</v>
      </c>
      <c r="I210" s="572"/>
      <c r="J210" s="573"/>
      <c r="K210" s="573"/>
      <c r="L210" s="573"/>
      <c r="M210" s="573"/>
      <c r="N210" s="573"/>
      <c r="O210" s="573"/>
      <c r="P210" s="573"/>
      <c r="Q210" s="573"/>
      <c r="R210" s="573">
        <f t="shared" si="36"/>
        <v>0</v>
      </c>
      <c r="S210" s="574">
        <f t="shared" si="37"/>
        <v>0</v>
      </c>
    </row>
    <row r="211" spans="1:19" s="565" customFormat="1" ht="8.1" customHeight="1">
      <c r="A211" s="566" t="s">
        <v>743</v>
      </c>
      <c r="B211" s="567"/>
      <c r="C211" s="575" t="s">
        <v>744</v>
      </c>
      <c r="D211" s="576"/>
      <c r="E211" s="576"/>
      <c r="F211" s="576"/>
      <c r="G211" s="577"/>
      <c r="H211" s="571" t="s">
        <v>466</v>
      </c>
      <c r="I211" s="572"/>
      <c r="J211" s="573"/>
      <c r="K211" s="573"/>
      <c r="L211" s="573"/>
      <c r="M211" s="573"/>
      <c r="N211" s="573"/>
      <c r="O211" s="573"/>
      <c r="P211" s="573"/>
      <c r="Q211" s="573"/>
      <c r="R211" s="573">
        <f t="shared" si="36"/>
        <v>0</v>
      </c>
      <c r="S211" s="574">
        <f t="shared" si="37"/>
        <v>0</v>
      </c>
    </row>
    <row r="212" spans="1:19" s="565" customFormat="1" ht="8.1" customHeight="1">
      <c r="A212" s="566" t="s">
        <v>745</v>
      </c>
      <c r="B212" s="567"/>
      <c r="C212" s="568" t="s">
        <v>746</v>
      </c>
      <c r="D212" s="569"/>
      <c r="E212" s="569"/>
      <c r="F212" s="569"/>
      <c r="G212" s="570"/>
      <c r="H212" s="571" t="s">
        <v>466</v>
      </c>
      <c r="I212" s="572"/>
      <c r="J212" s="573"/>
      <c r="K212" s="573"/>
      <c r="L212" s="573"/>
      <c r="M212" s="573"/>
      <c r="N212" s="573"/>
      <c r="O212" s="573"/>
      <c r="P212" s="573"/>
      <c r="Q212" s="573"/>
      <c r="R212" s="573">
        <f t="shared" si="36"/>
        <v>0</v>
      </c>
      <c r="S212" s="574">
        <f t="shared" si="37"/>
        <v>0</v>
      </c>
    </row>
    <row r="213" spans="1:19" s="565" customFormat="1" ht="8.1" customHeight="1">
      <c r="A213" s="566" t="s">
        <v>747</v>
      </c>
      <c r="B213" s="567"/>
      <c r="C213" s="568" t="s">
        <v>748</v>
      </c>
      <c r="D213" s="569"/>
      <c r="E213" s="569"/>
      <c r="F213" s="569"/>
      <c r="G213" s="570"/>
      <c r="H213" s="571" t="s">
        <v>466</v>
      </c>
      <c r="I213" s="572"/>
      <c r="J213" s="573"/>
      <c r="K213" s="573"/>
      <c r="L213" s="573"/>
      <c r="M213" s="573"/>
      <c r="N213" s="573"/>
      <c r="O213" s="573"/>
      <c r="P213" s="573"/>
      <c r="Q213" s="573"/>
      <c r="R213" s="573">
        <f t="shared" si="36"/>
        <v>0</v>
      </c>
      <c r="S213" s="574">
        <f t="shared" si="37"/>
        <v>0</v>
      </c>
    </row>
    <row r="214" spans="1:19" s="565" customFormat="1" ht="8.1" customHeight="1">
      <c r="A214" s="566" t="s">
        <v>749</v>
      </c>
      <c r="B214" s="567"/>
      <c r="C214" s="568" t="s">
        <v>552</v>
      </c>
      <c r="D214" s="569"/>
      <c r="E214" s="569"/>
      <c r="F214" s="569"/>
      <c r="G214" s="570"/>
      <c r="H214" s="571" t="s">
        <v>383</v>
      </c>
      <c r="I214" s="572"/>
      <c r="J214" s="573"/>
      <c r="K214" s="573"/>
      <c r="L214" s="573"/>
      <c r="M214" s="573"/>
      <c r="N214" s="573"/>
      <c r="O214" s="573"/>
      <c r="P214" s="573"/>
      <c r="Q214" s="573"/>
      <c r="R214" s="573">
        <f t="shared" si="36"/>
        <v>0</v>
      </c>
      <c r="S214" s="574">
        <f t="shared" si="37"/>
        <v>0</v>
      </c>
    </row>
    <row r="215" spans="1:19" s="565" customFormat="1" ht="8.1" customHeight="1">
      <c r="A215" s="566" t="s">
        <v>750</v>
      </c>
      <c r="B215" s="567"/>
      <c r="C215" s="575" t="s">
        <v>751</v>
      </c>
      <c r="D215" s="576"/>
      <c r="E215" s="576"/>
      <c r="F215" s="576"/>
      <c r="G215" s="577"/>
      <c r="H215" s="571" t="s">
        <v>466</v>
      </c>
      <c r="I215" s="572"/>
      <c r="J215" s="573"/>
      <c r="K215" s="573"/>
      <c r="L215" s="573"/>
      <c r="M215" s="573"/>
      <c r="N215" s="573"/>
      <c r="O215" s="573"/>
      <c r="P215" s="573"/>
      <c r="Q215" s="573"/>
      <c r="R215" s="573">
        <f t="shared" si="36"/>
        <v>0</v>
      </c>
      <c r="S215" s="574">
        <f t="shared" si="37"/>
        <v>0</v>
      </c>
    </row>
    <row r="216" spans="1:19" s="565" customFormat="1" ht="8.1" customHeight="1">
      <c r="A216" s="566" t="s">
        <v>752</v>
      </c>
      <c r="B216" s="567"/>
      <c r="C216" s="578" t="s">
        <v>753</v>
      </c>
      <c r="D216" s="579"/>
      <c r="E216" s="579"/>
      <c r="F216" s="579"/>
      <c r="G216" s="580"/>
      <c r="H216" s="571" t="s">
        <v>466</v>
      </c>
      <c r="I216" s="572">
        <f t="shared" ref="I216:Q216" si="47">I217+I218+I222+I223+I226+I227+I228</f>
        <v>2013.2674637999999</v>
      </c>
      <c r="J216" s="573">
        <f t="shared" si="47"/>
        <v>11273.720426225998</v>
      </c>
      <c r="K216" s="573">
        <f t="shared" si="47"/>
        <v>586</v>
      </c>
      <c r="L216" s="573">
        <f t="shared" si="47"/>
        <v>609.44000000000005</v>
      </c>
      <c r="M216" s="573">
        <f t="shared" si="47"/>
        <v>609.44000000000005</v>
      </c>
      <c r="N216" s="573">
        <f t="shared" si="47"/>
        <v>633.81760000000008</v>
      </c>
      <c r="O216" s="573">
        <f t="shared" si="47"/>
        <v>633.81760000000008</v>
      </c>
      <c r="P216" s="573">
        <f t="shared" si="47"/>
        <v>659.1703040000001</v>
      </c>
      <c r="Q216" s="573">
        <f t="shared" si="47"/>
        <v>659.1703040000001</v>
      </c>
      <c r="R216" s="573">
        <f t="shared" si="36"/>
        <v>15775.415794025997</v>
      </c>
      <c r="S216" s="574">
        <f t="shared" si="37"/>
        <v>1902.4279040000001</v>
      </c>
    </row>
    <row r="217" spans="1:19" s="565" customFormat="1" ht="8.1" customHeight="1">
      <c r="A217" s="566" t="s">
        <v>754</v>
      </c>
      <c r="B217" s="567"/>
      <c r="C217" s="568" t="s">
        <v>755</v>
      </c>
      <c r="D217" s="569"/>
      <c r="E217" s="569"/>
      <c r="F217" s="569"/>
      <c r="G217" s="570"/>
      <c r="H217" s="571" t="s">
        <v>466</v>
      </c>
      <c r="I217" s="572"/>
      <c r="J217" s="573"/>
      <c r="K217" s="573"/>
      <c r="L217" s="573"/>
      <c r="M217" s="573"/>
      <c r="N217" s="573"/>
      <c r="O217" s="573"/>
      <c r="P217" s="573"/>
      <c r="Q217" s="573"/>
      <c r="R217" s="573">
        <f t="shared" si="36"/>
        <v>0</v>
      </c>
      <c r="S217" s="574">
        <f t="shared" si="37"/>
        <v>0</v>
      </c>
    </row>
    <row r="218" spans="1:19" s="565" customFormat="1" ht="8.1" customHeight="1">
      <c r="A218" s="566" t="s">
        <v>756</v>
      </c>
      <c r="B218" s="567"/>
      <c r="C218" s="568" t="s">
        <v>757</v>
      </c>
      <c r="D218" s="569"/>
      <c r="E218" s="569"/>
      <c r="F218" s="569"/>
      <c r="G218" s="570"/>
      <c r="H218" s="571" t="s">
        <v>466</v>
      </c>
      <c r="I218" s="572">
        <f t="shared" ref="I218:Q218" si="48">I219+I220+I221</f>
        <v>1697</v>
      </c>
      <c r="J218" s="573">
        <f t="shared" si="48"/>
        <v>3397.8236042799999</v>
      </c>
      <c r="K218" s="573">
        <f t="shared" si="48"/>
        <v>580</v>
      </c>
      <c r="L218" s="573">
        <f t="shared" si="48"/>
        <v>603.20000000000005</v>
      </c>
      <c r="M218" s="573">
        <f t="shared" si="48"/>
        <v>603.20000000000005</v>
      </c>
      <c r="N218" s="573">
        <f t="shared" si="48"/>
        <v>627.32800000000009</v>
      </c>
      <c r="O218" s="573">
        <f t="shared" si="48"/>
        <v>627.32800000000009</v>
      </c>
      <c r="P218" s="573">
        <f t="shared" si="48"/>
        <v>652.42112000000009</v>
      </c>
      <c r="Q218" s="573">
        <f t="shared" si="48"/>
        <v>652.42112000000009</v>
      </c>
      <c r="R218" s="573">
        <f t="shared" si="36"/>
        <v>7557.7727242800001</v>
      </c>
      <c r="S218" s="574">
        <f t="shared" si="37"/>
        <v>1882.9491200000002</v>
      </c>
    </row>
    <row r="219" spans="1:19" s="565" customFormat="1" ht="8.1" customHeight="1">
      <c r="A219" s="566" t="s">
        <v>758</v>
      </c>
      <c r="B219" s="567"/>
      <c r="C219" s="575" t="s">
        <v>759</v>
      </c>
      <c r="D219" s="576"/>
      <c r="E219" s="576"/>
      <c r="F219" s="576"/>
      <c r="G219" s="577"/>
      <c r="H219" s="571" t="s">
        <v>466</v>
      </c>
      <c r="I219" s="572">
        <f>1697000/1000</f>
        <v>1697</v>
      </c>
      <c r="J219" s="573">
        <f>3397823.60428/1000</f>
        <v>3397.8236042799999</v>
      </c>
      <c r="K219" s="573">
        <v>580</v>
      </c>
      <c r="L219" s="573">
        <v>603.20000000000005</v>
      </c>
      <c r="M219" s="573">
        <v>603.20000000000005</v>
      </c>
      <c r="N219" s="573">
        <v>627.32800000000009</v>
      </c>
      <c r="O219" s="573">
        <v>627.32800000000009</v>
      </c>
      <c r="P219" s="573">
        <v>652.42112000000009</v>
      </c>
      <c r="Q219" s="573">
        <v>652.42112000000009</v>
      </c>
      <c r="R219" s="573">
        <f t="shared" si="36"/>
        <v>7557.7727242800001</v>
      </c>
      <c r="S219" s="574">
        <f t="shared" si="37"/>
        <v>1882.9491200000002</v>
      </c>
    </row>
    <row r="220" spans="1:19" s="565" customFormat="1" ht="8.1" customHeight="1">
      <c r="A220" s="566" t="s">
        <v>760</v>
      </c>
      <c r="B220" s="567"/>
      <c r="C220" s="575" t="s">
        <v>761</v>
      </c>
      <c r="D220" s="576"/>
      <c r="E220" s="576"/>
      <c r="F220" s="576"/>
      <c r="G220" s="577"/>
      <c r="H220" s="571" t="s">
        <v>466</v>
      </c>
      <c r="I220" s="572"/>
      <c r="J220" s="573"/>
      <c r="K220" s="573"/>
      <c r="L220" s="573"/>
      <c r="M220" s="573"/>
      <c r="N220" s="573"/>
      <c r="O220" s="573"/>
      <c r="P220" s="573"/>
      <c r="Q220" s="573"/>
      <c r="R220" s="573">
        <f t="shared" si="36"/>
        <v>0</v>
      </c>
      <c r="S220" s="574">
        <f t="shared" si="37"/>
        <v>0</v>
      </c>
    </row>
    <row r="221" spans="1:19" s="565" customFormat="1" ht="8.1" customHeight="1">
      <c r="A221" s="566" t="s">
        <v>762</v>
      </c>
      <c r="B221" s="567"/>
      <c r="C221" s="575" t="s">
        <v>763</v>
      </c>
      <c r="D221" s="576"/>
      <c r="E221" s="576"/>
      <c r="F221" s="576"/>
      <c r="G221" s="577"/>
      <c r="H221" s="571" t="s">
        <v>466</v>
      </c>
      <c r="I221" s="572"/>
      <c r="J221" s="573"/>
      <c r="K221" s="573"/>
      <c r="L221" s="573"/>
      <c r="M221" s="573"/>
      <c r="N221" s="573"/>
      <c r="O221" s="573"/>
      <c r="P221" s="573"/>
      <c r="Q221" s="573"/>
      <c r="R221" s="573">
        <f t="shared" si="36"/>
        <v>0</v>
      </c>
      <c r="S221" s="574">
        <f t="shared" si="37"/>
        <v>0</v>
      </c>
    </row>
    <row r="222" spans="1:19" s="565" customFormat="1" ht="8.1" customHeight="1">
      <c r="A222" s="566" t="s">
        <v>764</v>
      </c>
      <c r="B222" s="567"/>
      <c r="C222" s="568" t="s">
        <v>765</v>
      </c>
      <c r="D222" s="569"/>
      <c r="E222" s="569"/>
      <c r="F222" s="569"/>
      <c r="G222" s="570"/>
      <c r="H222" s="571" t="s">
        <v>466</v>
      </c>
      <c r="I222" s="572"/>
      <c r="J222" s="573"/>
      <c r="K222" s="573"/>
      <c r="L222" s="573"/>
      <c r="M222" s="573"/>
      <c r="N222" s="573"/>
      <c r="O222" s="573"/>
      <c r="P222" s="573"/>
      <c r="Q222" s="573"/>
      <c r="R222" s="573">
        <f t="shared" si="36"/>
        <v>0</v>
      </c>
      <c r="S222" s="574">
        <f t="shared" si="37"/>
        <v>0</v>
      </c>
    </row>
    <row r="223" spans="1:19" s="565" customFormat="1" ht="8.1" customHeight="1">
      <c r="A223" s="566" t="s">
        <v>766</v>
      </c>
      <c r="B223" s="567"/>
      <c r="C223" s="568" t="s">
        <v>767</v>
      </c>
      <c r="D223" s="569"/>
      <c r="E223" s="569"/>
      <c r="F223" s="569"/>
      <c r="G223" s="570"/>
      <c r="H223" s="571" t="s">
        <v>466</v>
      </c>
      <c r="I223" s="572">
        <f t="shared" ref="I223:Q223" si="49">I224+I225</f>
        <v>0</v>
      </c>
      <c r="J223" s="573">
        <f t="shared" si="49"/>
        <v>0</v>
      </c>
      <c r="K223" s="573">
        <f t="shared" si="49"/>
        <v>0</v>
      </c>
      <c r="L223" s="573">
        <f t="shared" si="49"/>
        <v>0</v>
      </c>
      <c r="M223" s="573">
        <f t="shared" si="49"/>
        <v>0</v>
      </c>
      <c r="N223" s="573">
        <f t="shared" si="49"/>
        <v>0</v>
      </c>
      <c r="O223" s="573">
        <f t="shared" si="49"/>
        <v>0</v>
      </c>
      <c r="P223" s="573">
        <f t="shared" si="49"/>
        <v>0</v>
      </c>
      <c r="Q223" s="573">
        <f t="shared" si="49"/>
        <v>0</v>
      </c>
      <c r="R223" s="573">
        <f t="shared" si="36"/>
        <v>0</v>
      </c>
      <c r="S223" s="574">
        <f t="shared" si="37"/>
        <v>0</v>
      </c>
    </row>
    <row r="224" spans="1:19" s="565" customFormat="1" ht="8.1" customHeight="1">
      <c r="A224" s="566" t="s">
        <v>768</v>
      </c>
      <c r="B224" s="567"/>
      <c r="C224" s="575" t="s">
        <v>769</v>
      </c>
      <c r="D224" s="576"/>
      <c r="E224" s="576"/>
      <c r="F224" s="576"/>
      <c r="G224" s="577"/>
      <c r="H224" s="571" t="s">
        <v>466</v>
      </c>
      <c r="I224" s="572"/>
      <c r="J224" s="573"/>
      <c r="K224" s="573"/>
      <c r="L224" s="573"/>
      <c r="M224" s="573"/>
      <c r="N224" s="573"/>
      <c r="O224" s="573"/>
      <c r="P224" s="573"/>
      <c r="Q224" s="573"/>
      <c r="R224" s="573">
        <f t="shared" si="36"/>
        <v>0</v>
      </c>
      <c r="S224" s="574">
        <f t="shared" si="37"/>
        <v>0</v>
      </c>
    </row>
    <row r="225" spans="1:19" s="565" customFormat="1" ht="8.1" customHeight="1">
      <c r="A225" s="566" t="s">
        <v>770</v>
      </c>
      <c r="B225" s="567"/>
      <c r="C225" s="575" t="s">
        <v>771</v>
      </c>
      <c r="D225" s="576"/>
      <c r="E225" s="576"/>
      <c r="F225" s="576"/>
      <c r="G225" s="577"/>
      <c r="H225" s="571" t="s">
        <v>466</v>
      </c>
      <c r="I225" s="572"/>
      <c r="J225" s="573"/>
      <c r="K225" s="573"/>
      <c r="L225" s="573"/>
      <c r="M225" s="573"/>
      <c r="N225" s="573"/>
      <c r="O225" s="573"/>
      <c r="P225" s="573"/>
      <c r="Q225" s="573"/>
      <c r="R225" s="573">
        <f t="shared" si="36"/>
        <v>0</v>
      </c>
      <c r="S225" s="574">
        <f t="shared" ref="S225:S288" si="50">M225+O225+Q225</f>
        <v>0</v>
      </c>
    </row>
    <row r="226" spans="1:19" s="565" customFormat="1" ht="8.1" customHeight="1">
      <c r="A226" s="566" t="s">
        <v>772</v>
      </c>
      <c r="B226" s="567"/>
      <c r="C226" s="568" t="s">
        <v>773</v>
      </c>
      <c r="D226" s="569"/>
      <c r="E226" s="569"/>
      <c r="F226" s="569"/>
      <c r="G226" s="570"/>
      <c r="H226" s="571" t="s">
        <v>466</v>
      </c>
      <c r="I226" s="572"/>
      <c r="J226" s="573"/>
      <c r="K226" s="573"/>
      <c r="L226" s="573"/>
      <c r="M226" s="573"/>
      <c r="N226" s="573"/>
      <c r="O226" s="573"/>
      <c r="P226" s="573"/>
      <c r="Q226" s="573"/>
      <c r="R226" s="573">
        <f t="shared" si="36"/>
        <v>0</v>
      </c>
      <c r="S226" s="574">
        <f t="shared" si="50"/>
        <v>0</v>
      </c>
    </row>
    <row r="227" spans="1:19" s="565" customFormat="1" ht="8.1" customHeight="1">
      <c r="A227" s="566" t="s">
        <v>774</v>
      </c>
      <c r="B227" s="567"/>
      <c r="C227" s="568" t="s">
        <v>775</v>
      </c>
      <c r="D227" s="569"/>
      <c r="E227" s="569"/>
      <c r="F227" s="569"/>
      <c r="G227" s="570"/>
      <c r="H227" s="571" t="s">
        <v>466</v>
      </c>
      <c r="I227" s="572"/>
      <c r="J227" s="573"/>
      <c r="K227" s="573"/>
      <c r="L227" s="573"/>
      <c r="M227" s="573"/>
      <c r="N227" s="573"/>
      <c r="O227" s="573"/>
      <c r="P227" s="573"/>
      <c r="Q227" s="573"/>
      <c r="R227" s="573">
        <f t="shared" si="36"/>
        <v>0</v>
      </c>
      <c r="S227" s="574">
        <f t="shared" si="50"/>
        <v>0</v>
      </c>
    </row>
    <row r="228" spans="1:19" s="565" customFormat="1" ht="8.1" customHeight="1">
      <c r="A228" s="566" t="s">
        <v>776</v>
      </c>
      <c r="B228" s="567"/>
      <c r="C228" s="568" t="s">
        <v>777</v>
      </c>
      <c r="D228" s="569"/>
      <c r="E228" s="569"/>
      <c r="F228" s="569"/>
      <c r="G228" s="570"/>
      <c r="H228" s="571" t="s">
        <v>466</v>
      </c>
      <c r="I228" s="572">
        <f>118213.42657/1000+198054.03723/1000</f>
        <v>316.26746379999997</v>
      </c>
      <c r="J228" s="573">
        <f>7875896.821946/1000</f>
        <v>7875.8968219459994</v>
      </c>
      <c r="K228" s="573">
        <v>6</v>
      </c>
      <c r="L228" s="573">
        <v>6.24</v>
      </c>
      <c r="M228" s="573">
        <v>6.24</v>
      </c>
      <c r="N228" s="573">
        <v>6.4896000000000003</v>
      </c>
      <c r="O228" s="573">
        <v>6.4896000000000003</v>
      </c>
      <c r="P228" s="573">
        <v>6.7491840000000005</v>
      </c>
      <c r="Q228" s="573">
        <v>6.7491840000000005</v>
      </c>
      <c r="R228" s="573">
        <f t="shared" si="36"/>
        <v>8217.643069746</v>
      </c>
      <c r="S228" s="574">
        <f t="shared" si="50"/>
        <v>19.478784000000001</v>
      </c>
    </row>
    <row r="229" spans="1:19" s="565" customFormat="1" ht="8.1" customHeight="1">
      <c r="A229" s="566" t="s">
        <v>778</v>
      </c>
      <c r="B229" s="567"/>
      <c r="C229" s="578" t="s">
        <v>779</v>
      </c>
      <c r="D229" s="579"/>
      <c r="E229" s="579"/>
      <c r="F229" s="579"/>
      <c r="G229" s="580"/>
      <c r="H229" s="571" t="s">
        <v>466</v>
      </c>
      <c r="I229" s="572">
        <f t="shared" ref="I229:Q229" si="51">I230+I234+I235</f>
        <v>1832.0828838100001</v>
      </c>
      <c r="J229" s="573">
        <f t="shared" si="51"/>
        <v>11121.305732020001</v>
      </c>
      <c r="K229" s="573">
        <f t="shared" si="51"/>
        <v>703.01300000000003</v>
      </c>
      <c r="L229" s="573">
        <f t="shared" si="51"/>
        <v>731.13352000000009</v>
      </c>
      <c r="M229" s="573">
        <f t="shared" si="51"/>
        <v>731.13352000000009</v>
      </c>
      <c r="N229" s="573">
        <f t="shared" si="51"/>
        <v>760.3788608000001</v>
      </c>
      <c r="O229" s="573">
        <f t="shared" si="51"/>
        <v>760.3788608000001</v>
      </c>
      <c r="P229" s="573">
        <f t="shared" si="51"/>
        <v>790.79401523200011</v>
      </c>
      <c r="Q229" s="573">
        <f t="shared" si="51"/>
        <v>790.79401523200011</v>
      </c>
      <c r="R229" s="573">
        <f t="shared" si="36"/>
        <v>15938.708011862002</v>
      </c>
      <c r="S229" s="574">
        <f t="shared" si="50"/>
        <v>2282.3063960320005</v>
      </c>
    </row>
    <row r="230" spans="1:19" s="565" customFormat="1" ht="16.5" customHeight="1">
      <c r="A230" s="566" t="s">
        <v>780</v>
      </c>
      <c r="B230" s="567"/>
      <c r="C230" s="568" t="s">
        <v>781</v>
      </c>
      <c r="D230" s="569"/>
      <c r="E230" s="569"/>
      <c r="F230" s="569"/>
      <c r="G230" s="570"/>
      <c r="H230" s="571" t="s">
        <v>466</v>
      </c>
      <c r="I230" s="572">
        <f t="shared" ref="I230:Q230" si="52">I231+I232+I233</f>
        <v>938.12558380999997</v>
      </c>
      <c r="J230" s="573">
        <f t="shared" si="52"/>
        <v>3155.87673202</v>
      </c>
      <c r="K230" s="573">
        <f t="shared" si="52"/>
        <v>703.01300000000003</v>
      </c>
      <c r="L230" s="573">
        <f t="shared" si="52"/>
        <v>731.13352000000009</v>
      </c>
      <c r="M230" s="573">
        <f t="shared" si="52"/>
        <v>731.13352000000009</v>
      </c>
      <c r="N230" s="573">
        <f t="shared" si="52"/>
        <v>760.3788608000001</v>
      </c>
      <c r="O230" s="573">
        <f t="shared" si="52"/>
        <v>760.3788608000001</v>
      </c>
      <c r="P230" s="573">
        <f t="shared" si="52"/>
        <v>790.79401523200011</v>
      </c>
      <c r="Q230" s="573">
        <f t="shared" si="52"/>
        <v>790.79401523200011</v>
      </c>
      <c r="R230" s="573">
        <f t="shared" si="36"/>
        <v>7079.3217118620005</v>
      </c>
      <c r="S230" s="574">
        <f t="shared" si="50"/>
        <v>2282.3063960320005</v>
      </c>
    </row>
    <row r="231" spans="1:19" s="565" customFormat="1" ht="17.25" customHeight="1">
      <c r="A231" s="566" t="s">
        <v>782</v>
      </c>
      <c r="B231" s="567"/>
      <c r="C231" s="575" t="s">
        <v>759</v>
      </c>
      <c r="D231" s="576"/>
      <c r="E231" s="576"/>
      <c r="F231" s="576"/>
      <c r="G231" s="577"/>
      <c r="H231" s="571" t="s">
        <v>466</v>
      </c>
      <c r="I231" s="572">
        <f>915000/1000+23125.58381/1000</f>
        <v>938.12558380999997</v>
      </c>
      <c r="J231" s="573">
        <f>3155876.73202/1000</f>
        <v>3155.87673202</v>
      </c>
      <c r="K231" s="573">
        <v>703.01300000000003</v>
      </c>
      <c r="L231" s="573">
        <v>731.13352000000009</v>
      </c>
      <c r="M231" s="573">
        <v>731.13352000000009</v>
      </c>
      <c r="N231" s="573">
        <v>760.3788608000001</v>
      </c>
      <c r="O231" s="573">
        <v>760.3788608000001</v>
      </c>
      <c r="P231" s="573">
        <v>790.79401523200011</v>
      </c>
      <c r="Q231" s="573">
        <v>790.79401523200011</v>
      </c>
      <c r="R231" s="573">
        <f t="shared" si="36"/>
        <v>7079.3217118620005</v>
      </c>
      <c r="S231" s="574">
        <f t="shared" si="50"/>
        <v>2282.3063960320005</v>
      </c>
    </row>
    <row r="232" spans="1:19" s="565" customFormat="1" ht="8.4499999999999993" customHeight="1">
      <c r="A232" s="566" t="s">
        <v>783</v>
      </c>
      <c r="B232" s="567"/>
      <c r="C232" s="575" t="s">
        <v>761</v>
      </c>
      <c r="D232" s="576"/>
      <c r="E232" s="576"/>
      <c r="F232" s="576"/>
      <c r="G232" s="577"/>
      <c r="H232" s="571" t="s">
        <v>466</v>
      </c>
      <c r="I232" s="572"/>
      <c r="J232" s="573"/>
      <c r="K232" s="573"/>
      <c r="L232" s="573"/>
      <c r="M232" s="573"/>
      <c r="N232" s="573"/>
      <c r="O232" s="573"/>
      <c r="P232" s="573"/>
      <c r="Q232" s="573"/>
      <c r="R232" s="573">
        <f t="shared" si="36"/>
        <v>0</v>
      </c>
      <c r="S232" s="574">
        <f t="shared" si="50"/>
        <v>0</v>
      </c>
    </row>
    <row r="233" spans="1:19" s="565" customFormat="1" ht="8.4499999999999993" customHeight="1">
      <c r="A233" s="566" t="s">
        <v>784</v>
      </c>
      <c r="B233" s="567"/>
      <c r="C233" s="575" t="s">
        <v>763</v>
      </c>
      <c r="D233" s="576"/>
      <c r="E233" s="576"/>
      <c r="F233" s="576"/>
      <c r="G233" s="577"/>
      <c r="H233" s="571" t="s">
        <v>466</v>
      </c>
      <c r="I233" s="572"/>
      <c r="J233" s="573"/>
      <c r="K233" s="573"/>
      <c r="L233" s="573"/>
      <c r="M233" s="573"/>
      <c r="N233" s="573"/>
      <c r="O233" s="573"/>
      <c r="P233" s="573"/>
      <c r="Q233" s="573"/>
      <c r="R233" s="573">
        <f t="shared" si="36"/>
        <v>0</v>
      </c>
      <c r="S233" s="574">
        <f t="shared" si="50"/>
        <v>0</v>
      </c>
    </row>
    <row r="234" spans="1:19" s="565" customFormat="1" ht="16.5" customHeight="1">
      <c r="A234" s="566" t="s">
        <v>785</v>
      </c>
      <c r="B234" s="567"/>
      <c r="C234" s="568" t="s">
        <v>640</v>
      </c>
      <c r="D234" s="569"/>
      <c r="E234" s="569"/>
      <c r="F234" s="569"/>
      <c r="G234" s="570"/>
      <c r="H234" s="571" t="s">
        <v>466</v>
      </c>
      <c r="I234" s="572"/>
      <c r="J234" s="573"/>
      <c r="K234" s="573"/>
      <c r="L234" s="573"/>
      <c r="M234" s="573"/>
      <c r="N234" s="573"/>
      <c r="O234" s="573"/>
      <c r="P234" s="573"/>
      <c r="Q234" s="573"/>
      <c r="R234" s="573">
        <f t="shared" si="36"/>
        <v>0</v>
      </c>
      <c r="S234" s="574">
        <f t="shared" si="50"/>
        <v>0</v>
      </c>
    </row>
    <row r="235" spans="1:19" s="565" customFormat="1" ht="8.4499999999999993" customHeight="1">
      <c r="A235" s="566" t="s">
        <v>786</v>
      </c>
      <c r="B235" s="567"/>
      <c r="C235" s="568" t="s">
        <v>787</v>
      </c>
      <c r="D235" s="569"/>
      <c r="E235" s="569"/>
      <c r="F235" s="569"/>
      <c r="G235" s="570"/>
      <c r="H235" s="571" t="s">
        <v>466</v>
      </c>
      <c r="I235" s="572">
        <f>893957.3/1000</f>
        <v>893.95730000000003</v>
      </c>
      <c r="J235" s="573">
        <f>7965.429</f>
        <v>7965.4290000000001</v>
      </c>
      <c r="K235" s="573">
        <v>0</v>
      </c>
      <c r="L235" s="573">
        <f>K235*1.04</f>
        <v>0</v>
      </c>
      <c r="M235" s="573"/>
      <c r="N235" s="573">
        <f>L235*1.04</f>
        <v>0</v>
      </c>
      <c r="O235" s="573"/>
      <c r="P235" s="573">
        <f>N235*1.04</f>
        <v>0</v>
      </c>
      <c r="Q235" s="573"/>
      <c r="R235" s="573">
        <f t="shared" si="36"/>
        <v>8859.3863000000001</v>
      </c>
      <c r="S235" s="574">
        <f t="shared" si="50"/>
        <v>0</v>
      </c>
    </row>
    <row r="236" spans="1:19" s="565" customFormat="1" ht="8.4499999999999993" customHeight="1">
      <c r="A236" s="566" t="s">
        <v>788</v>
      </c>
      <c r="B236" s="567"/>
      <c r="C236" s="578" t="s">
        <v>789</v>
      </c>
      <c r="D236" s="579"/>
      <c r="E236" s="579"/>
      <c r="F236" s="579"/>
      <c r="G236" s="580"/>
      <c r="H236" s="571" t="s">
        <v>466</v>
      </c>
      <c r="I236" s="572">
        <f t="shared" ref="I236:Q236" si="53">I161-I179</f>
        <v>-165.96271878320113</v>
      </c>
      <c r="J236" s="573">
        <f t="shared" si="53"/>
        <v>-149.69686021290727</v>
      </c>
      <c r="K236" s="573">
        <f t="shared" si="53"/>
        <v>130.98578692231786</v>
      </c>
      <c r="L236" s="573">
        <f t="shared" si="53"/>
        <v>136.22521839921319</v>
      </c>
      <c r="M236" s="573">
        <f t="shared" si="53"/>
        <v>136.22521839921319</v>
      </c>
      <c r="N236" s="573">
        <f t="shared" si="53"/>
        <v>141.67422713517772</v>
      </c>
      <c r="O236" s="573">
        <f t="shared" si="53"/>
        <v>141.67422713517772</v>
      </c>
      <c r="P236" s="573">
        <f t="shared" si="53"/>
        <v>147.34119622058643</v>
      </c>
      <c r="Q236" s="573">
        <f t="shared" si="53"/>
        <v>147.34119622058643</v>
      </c>
      <c r="R236" s="573">
        <f t="shared" si="36"/>
        <v>240.5668496811868</v>
      </c>
      <c r="S236" s="574">
        <f t="shared" si="50"/>
        <v>425.24064175497733</v>
      </c>
    </row>
    <row r="237" spans="1:19" s="565" customFormat="1" ht="9" customHeight="1">
      <c r="A237" s="566" t="s">
        <v>790</v>
      </c>
      <c r="B237" s="567"/>
      <c r="C237" s="578" t="s">
        <v>791</v>
      </c>
      <c r="D237" s="579"/>
      <c r="E237" s="579"/>
      <c r="F237" s="579"/>
      <c r="G237" s="580"/>
      <c r="H237" s="571" t="s">
        <v>466</v>
      </c>
      <c r="I237" s="572">
        <f t="shared" ref="I237:Q237" si="54">I197-I204</f>
        <v>-4.9870812219999996</v>
      </c>
      <c r="J237" s="573">
        <f t="shared" si="54"/>
        <v>-4.6675939160000004</v>
      </c>
      <c r="K237" s="573">
        <f t="shared" si="54"/>
        <v>-11.712999999999999</v>
      </c>
      <c r="L237" s="573">
        <f t="shared" si="54"/>
        <v>-6.589067487411552</v>
      </c>
      <c r="M237" s="573">
        <f t="shared" si="54"/>
        <v>-9.2927465973676799</v>
      </c>
      <c r="N237" s="573">
        <f t="shared" si="54"/>
        <v>-14.7783211065152</v>
      </c>
      <c r="O237" s="573">
        <f t="shared" si="54"/>
        <v>-13.762799999999999</v>
      </c>
      <c r="P237" s="573">
        <f t="shared" si="54"/>
        <v>-22.743118293484798</v>
      </c>
      <c r="Q237" s="573">
        <f t="shared" si="54"/>
        <v>-21.802800000000001</v>
      </c>
      <c r="R237" s="573">
        <f t="shared" si="36"/>
        <v>-65.478182025411542</v>
      </c>
      <c r="S237" s="574">
        <f t="shared" si="50"/>
        <v>-44.858346597367685</v>
      </c>
    </row>
    <row r="238" spans="1:19" s="565" customFormat="1" ht="9" customHeight="1">
      <c r="A238" s="566" t="s">
        <v>792</v>
      </c>
      <c r="B238" s="567"/>
      <c r="C238" s="568" t="s">
        <v>793</v>
      </c>
      <c r="D238" s="569"/>
      <c r="E238" s="569"/>
      <c r="F238" s="569"/>
      <c r="G238" s="570"/>
      <c r="H238" s="571" t="s">
        <v>466</v>
      </c>
      <c r="I238" s="572"/>
      <c r="J238" s="573"/>
      <c r="K238" s="573"/>
      <c r="L238" s="573"/>
      <c r="M238" s="573"/>
      <c r="N238" s="573"/>
      <c r="O238" s="573"/>
      <c r="P238" s="573"/>
      <c r="Q238" s="573"/>
      <c r="R238" s="573">
        <f>I238+J238+K238+L238+N238+P238</f>
        <v>0</v>
      </c>
      <c r="S238" s="574">
        <f t="shared" si="50"/>
        <v>0</v>
      </c>
    </row>
    <row r="239" spans="1:19" s="565" customFormat="1" ht="9" customHeight="1">
      <c r="A239" s="566" t="s">
        <v>794</v>
      </c>
      <c r="B239" s="567"/>
      <c r="C239" s="568" t="s">
        <v>795</v>
      </c>
      <c r="D239" s="569"/>
      <c r="E239" s="569"/>
      <c r="F239" s="569"/>
      <c r="G239" s="570"/>
      <c r="H239" s="571" t="s">
        <v>466</v>
      </c>
      <c r="I239" s="572"/>
      <c r="J239" s="573"/>
      <c r="K239" s="573"/>
      <c r="L239" s="573"/>
      <c r="M239" s="573"/>
      <c r="N239" s="573"/>
      <c r="O239" s="573"/>
      <c r="P239" s="573"/>
      <c r="Q239" s="573"/>
      <c r="R239" s="573">
        <f t="shared" si="36"/>
        <v>0</v>
      </c>
      <c r="S239" s="574">
        <f t="shared" si="50"/>
        <v>0</v>
      </c>
    </row>
    <row r="240" spans="1:19" s="565" customFormat="1" ht="9" customHeight="1">
      <c r="A240" s="566" t="s">
        <v>796</v>
      </c>
      <c r="B240" s="567"/>
      <c r="C240" s="578" t="s">
        <v>797</v>
      </c>
      <c r="D240" s="579"/>
      <c r="E240" s="579"/>
      <c r="F240" s="579"/>
      <c r="G240" s="580"/>
      <c r="H240" s="571" t="s">
        <v>466</v>
      </c>
      <c r="I240" s="572">
        <f t="shared" ref="I240:Q240" si="55">I216-I229</f>
        <v>181.18457998999975</v>
      </c>
      <c r="J240" s="573">
        <f t="shared" si="55"/>
        <v>152.41469420599788</v>
      </c>
      <c r="K240" s="573">
        <f t="shared" si="55"/>
        <v>-117.01300000000003</v>
      </c>
      <c r="L240" s="573">
        <f t="shared" si="55"/>
        <v>-121.69352000000003</v>
      </c>
      <c r="M240" s="573">
        <f t="shared" si="55"/>
        <v>-121.69352000000003</v>
      </c>
      <c r="N240" s="573">
        <f t="shared" si="55"/>
        <v>-126.56126080000001</v>
      </c>
      <c r="O240" s="573">
        <f t="shared" si="55"/>
        <v>-126.56126080000001</v>
      </c>
      <c r="P240" s="573">
        <f t="shared" si="55"/>
        <v>-131.62371123200001</v>
      </c>
      <c r="Q240" s="573">
        <f t="shared" si="55"/>
        <v>-131.62371123200001</v>
      </c>
      <c r="R240" s="573">
        <f t="shared" si="36"/>
        <v>-163.29221783600246</v>
      </c>
      <c r="S240" s="574">
        <f t="shared" si="50"/>
        <v>-379.87849203200005</v>
      </c>
    </row>
    <row r="241" spans="1:19" s="565" customFormat="1" ht="9" customHeight="1">
      <c r="A241" s="566" t="s">
        <v>798</v>
      </c>
      <c r="B241" s="567"/>
      <c r="C241" s="568" t="s">
        <v>799</v>
      </c>
      <c r="D241" s="569"/>
      <c r="E241" s="569"/>
      <c r="F241" s="569"/>
      <c r="G241" s="570"/>
      <c r="H241" s="571" t="s">
        <v>466</v>
      </c>
      <c r="I241" s="572"/>
      <c r="J241" s="573"/>
      <c r="K241" s="573"/>
      <c r="L241" s="573"/>
      <c r="M241" s="573"/>
      <c r="N241" s="573"/>
      <c r="O241" s="573"/>
      <c r="P241" s="573"/>
      <c r="Q241" s="573"/>
      <c r="R241" s="573">
        <f t="shared" si="36"/>
        <v>0</v>
      </c>
      <c r="S241" s="574">
        <f t="shared" si="50"/>
        <v>0</v>
      </c>
    </row>
    <row r="242" spans="1:19" s="565" customFormat="1" ht="8.4499999999999993" customHeight="1">
      <c r="A242" s="566" t="s">
        <v>800</v>
      </c>
      <c r="B242" s="567"/>
      <c r="C242" s="568" t="s">
        <v>801</v>
      </c>
      <c r="D242" s="569"/>
      <c r="E242" s="569"/>
      <c r="F242" s="569"/>
      <c r="G242" s="570"/>
      <c r="H242" s="571" t="s">
        <v>466</v>
      </c>
      <c r="I242" s="572"/>
      <c r="J242" s="573"/>
      <c r="K242" s="573"/>
      <c r="L242" s="573"/>
      <c r="M242" s="573"/>
      <c r="N242" s="573"/>
      <c r="O242" s="573"/>
      <c r="P242" s="573"/>
      <c r="Q242" s="573"/>
      <c r="R242" s="573">
        <f t="shared" si="36"/>
        <v>0</v>
      </c>
      <c r="S242" s="574">
        <f t="shared" si="50"/>
        <v>0</v>
      </c>
    </row>
    <row r="243" spans="1:19" s="565" customFormat="1" ht="8.1" customHeight="1">
      <c r="A243" s="566" t="s">
        <v>802</v>
      </c>
      <c r="B243" s="567"/>
      <c r="C243" s="578" t="s">
        <v>803</v>
      </c>
      <c r="D243" s="579"/>
      <c r="E243" s="579"/>
      <c r="F243" s="579"/>
      <c r="G243" s="580"/>
      <c r="H243" s="571" t="s">
        <v>466</v>
      </c>
      <c r="I243" s="572"/>
      <c r="J243" s="573"/>
      <c r="K243" s="573"/>
      <c r="L243" s="573"/>
      <c r="M243" s="573"/>
      <c r="N243" s="573"/>
      <c r="O243" s="573"/>
      <c r="P243" s="573"/>
      <c r="Q243" s="573"/>
      <c r="R243" s="573">
        <f t="shared" si="36"/>
        <v>0</v>
      </c>
      <c r="S243" s="574">
        <f t="shared" si="50"/>
        <v>0</v>
      </c>
    </row>
    <row r="244" spans="1:19" s="565" customFormat="1" ht="8.1" customHeight="1">
      <c r="A244" s="566" t="s">
        <v>804</v>
      </c>
      <c r="B244" s="567"/>
      <c r="C244" s="578" t="s">
        <v>805</v>
      </c>
      <c r="D244" s="579"/>
      <c r="E244" s="579"/>
      <c r="F244" s="579"/>
      <c r="G244" s="580"/>
      <c r="H244" s="571" t="s">
        <v>466</v>
      </c>
      <c r="I244" s="572">
        <f t="shared" ref="I244:P244" si="56">I236+I237+I240+I243</f>
        <v>10.234779984798621</v>
      </c>
      <c r="J244" s="573">
        <f t="shared" si="56"/>
        <v>-1.9497599229093794</v>
      </c>
      <c r="K244" s="573">
        <f t="shared" si="56"/>
        <v>2.2597869223178293</v>
      </c>
      <c r="L244" s="573">
        <f t="shared" si="56"/>
        <v>7.942630911801615</v>
      </c>
      <c r="M244" s="573">
        <f>M236+M237+M240+M243</f>
        <v>5.2389518018454737</v>
      </c>
      <c r="N244" s="573">
        <f t="shared" si="56"/>
        <v>0.33464522866250945</v>
      </c>
      <c r="O244" s="573">
        <f t="shared" si="56"/>
        <v>1.350166335177704</v>
      </c>
      <c r="P244" s="573">
        <f t="shared" si="56"/>
        <v>-7.0256333048983777</v>
      </c>
      <c r="Q244" s="573">
        <f>Q236+Q237+Q240+Q243</f>
        <v>-6.0853150114135843</v>
      </c>
      <c r="R244" s="573">
        <f t="shared" si="36"/>
        <v>11.796449819772818</v>
      </c>
      <c r="S244" s="574">
        <f t="shared" si="50"/>
        <v>0.50380312560959339</v>
      </c>
    </row>
    <row r="245" spans="1:19" s="565" customFormat="1" ht="16.5" customHeight="1">
      <c r="A245" s="566" t="s">
        <v>806</v>
      </c>
      <c r="B245" s="567"/>
      <c r="C245" s="578" t="s">
        <v>807</v>
      </c>
      <c r="D245" s="579"/>
      <c r="E245" s="579"/>
      <c r="F245" s="579"/>
      <c r="G245" s="580"/>
      <c r="H245" s="571" t="s">
        <v>466</v>
      </c>
      <c r="I245" s="572">
        <f>31707/1000</f>
        <v>31.707000000000001</v>
      </c>
      <c r="J245" s="573">
        <v>41.941779984798622</v>
      </c>
      <c r="K245" s="573">
        <v>39.992020061889242</v>
      </c>
      <c r="L245" s="573">
        <v>42.3</v>
      </c>
      <c r="M245" s="573">
        <v>42.3</v>
      </c>
      <c r="N245" s="573">
        <v>50.7</v>
      </c>
      <c r="O245" s="573">
        <f>M246</f>
        <v>47.538951801845471</v>
      </c>
      <c r="P245" s="573">
        <v>45.3</v>
      </c>
      <c r="Q245" s="573">
        <f>O246</f>
        <v>48.889118137023175</v>
      </c>
      <c r="R245" s="573">
        <f>I245</f>
        <v>31.707000000000001</v>
      </c>
      <c r="S245" s="574">
        <f t="shared" si="50"/>
        <v>138.72806993886866</v>
      </c>
    </row>
    <row r="246" spans="1:19" s="565" customFormat="1" ht="8.1" customHeight="1" thickBot="1">
      <c r="A246" s="587" t="s">
        <v>808</v>
      </c>
      <c r="B246" s="588"/>
      <c r="C246" s="611" t="s">
        <v>809</v>
      </c>
      <c r="D246" s="612"/>
      <c r="E246" s="612"/>
      <c r="F246" s="612"/>
      <c r="G246" s="613"/>
      <c r="H246" s="599" t="s">
        <v>466</v>
      </c>
      <c r="I246" s="600">
        <f>I245+I244</f>
        <v>41.941779984798622</v>
      </c>
      <c r="J246" s="601">
        <f t="shared" ref="J246:Q246" si="57">J245+J244</f>
        <v>39.992020061889242</v>
      </c>
      <c r="K246" s="601">
        <f t="shared" si="57"/>
        <v>42.251806984207072</v>
      </c>
      <c r="L246" s="601">
        <f>L245+L244</f>
        <v>50.242630911801612</v>
      </c>
      <c r="M246" s="601">
        <f>M245+M244</f>
        <v>47.538951801845471</v>
      </c>
      <c r="N246" s="601">
        <f t="shared" si="57"/>
        <v>51.034645228662512</v>
      </c>
      <c r="O246" s="601">
        <f t="shared" si="57"/>
        <v>48.889118137023175</v>
      </c>
      <c r="P246" s="601">
        <f t="shared" si="57"/>
        <v>38.274366695101619</v>
      </c>
      <c r="Q246" s="601">
        <f t="shared" si="57"/>
        <v>42.803803125609591</v>
      </c>
      <c r="R246" s="601">
        <f>P246</f>
        <v>38.274366695101619</v>
      </c>
      <c r="S246" s="602">
        <f t="shared" si="50"/>
        <v>139.23187306447824</v>
      </c>
    </row>
    <row r="247" spans="1:19" s="565" customFormat="1" ht="16.5" customHeight="1">
      <c r="A247" s="614" t="s">
        <v>810</v>
      </c>
      <c r="B247" s="615"/>
      <c r="C247" s="616" t="s">
        <v>552</v>
      </c>
      <c r="D247" s="617"/>
      <c r="E247" s="617"/>
      <c r="F247" s="617"/>
      <c r="G247" s="618"/>
      <c r="H247" s="606" t="s">
        <v>383</v>
      </c>
      <c r="I247" s="607"/>
      <c r="J247" s="608"/>
      <c r="K247" s="608"/>
      <c r="L247" s="608"/>
      <c r="M247" s="608"/>
      <c r="N247" s="608"/>
      <c r="O247" s="608"/>
      <c r="P247" s="608"/>
      <c r="Q247" s="608"/>
      <c r="R247" s="608">
        <f t="shared" si="36"/>
        <v>0</v>
      </c>
      <c r="S247" s="609">
        <f t="shared" si="50"/>
        <v>0</v>
      </c>
    </row>
    <row r="248" spans="1:19" s="565" customFormat="1" ht="8.1" customHeight="1">
      <c r="A248" s="566" t="s">
        <v>811</v>
      </c>
      <c r="B248" s="567"/>
      <c r="C248" s="568" t="s">
        <v>812</v>
      </c>
      <c r="D248" s="569"/>
      <c r="E248" s="569"/>
      <c r="F248" s="569"/>
      <c r="G248" s="570"/>
      <c r="H248" s="571" t="s">
        <v>466</v>
      </c>
      <c r="I248" s="572">
        <f t="shared" ref="I248:Q248" si="58">I249+I257+I259+I261+I263+I265+I267+I269+I275</f>
        <v>2850.4589999999998</v>
      </c>
      <c r="J248" s="573">
        <f t="shared" si="58"/>
        <v>2166.4389999999999</v>
      </c>
      <c r="K248" s="573">
        <f t="shared" si="58"/>
        <v>2000.96</v>
      </c>
      <c r="L248" s="573">
        <f t="shared" si="58"/>
        <v>1849.9601316084957</v>
      </c>
      <c r="M248" s="573">
        <f t="shared" si="58"/>
        <v>1849.9601316084957</v>
      </c>
      <c r="N248" s="573">
        <f t="shared" si="58"/>
        <v>1710.484388193637</v>
      </c>
      <c r="O248" s="573">
        <f t="shared" si="58"/>
        <v>1710.484388193637</v>
      </c>
      <c r="P248" s="573">
        <f t="shared" si="58"/>
        <v>1581.6584654789021</v>
      </c>
      <c r="Q248" s="573">
        <f t="shared" si="58"/>
        <v>1581.6584654789021</v>
      </c>
      <c r="R248" s="573">
        <f t="shared" si="36"/>
        <v>12159.960985281035</v>
      </c>
      <c r="S248" s="574">
        <f t="shared" si="50"/>
        <v>5142.1029852810352</v>
      </c>
    </row>
    <row r="249" spans="1:19" s="565" customFormat="1" ht="16.5" customHeight="1">
      <c r="A249" s="566" t="s">
        <v>370</v>
      </c>
      <c r="B249" s="567"/>
      <c r="C249" s="575" t="s">
        <v>813</v>
      </c>
      <c r="D249" s="576"/>
      <c r="E249" s="576"/>
      <c r="F249" s="576"/>
      <c r="G249" s="577"/>
      <c r="H249" s="571" t="s">
        <v>466</v>
      </c>
      <c r="I249" s="572">
        <f t="shared" ref="I249:Q249" si="59">I251+I253+I255</f>
        <v>0</v>
      </c>
      <c r="J249" s="573">
        <f t="shared" si="59"/>
        <v>0</v>
      </c>
      <c r="K249" s="573">
        <f t="shared" si="59"/>
        <v>0</v>
      </c>
      <c r="L249" s="573">
        <f t="shared" si="59"/>
        <v>0</v>
      </c>
      <c r="M249" s="573">
        <f t="shared" si="59"/>
        <v>0</v>
      </c>
      <c r="N249" s="573">
        <f t="shared" si="59"/>
        <v>0</v>
      </c>
      <c r="O249" s="573">
        <f t="shared" si="59"/>
        <v>0</v>
      </c>
      <c r="P249" s="573">
        <f t="shared" si="59"/>
        <v>0</v>
      </c>
      <c r="Q249" s="573">
        <f t="shared" si="59"/>
        <v>0</v>
      </c>
      <c r="R249" s="573">
        <f t="shared" si="36"/>
        <v>0</v>
      </c>
      <c r="S249" s="574">
        <f t="shared" si="50"/>
        <v>0</v>
      </c>
    </row>
    <row r="250" spans="1:19" s="565" customFormat="1" ht="8.1" customHeight="1">
      <c r="A250" s="566" t="s">
        <v>814</v>
      </c>
      <c r="B250" s="567"/>
      <c r="C250" s="581" t="s">
        <v>815</v>
      </c>
      <c r="D250" s="582"/>
      <c r="E250" s="582"/>
      <c r="F250" s="582"/>
      <c r="G250" s="583"/>
      <c r="H250" s="571" t="s">
        <v>466</v>
      </c>
      <c r="I250" s="572"/>
      <c r="J250" s="573"/>
      <c r="K250" s="573"/>
      <c r="L250" s="573"/>
      <c r="M250" s="573"/>
      <c r="N250" s="573"/>
      <c r="O250" s="573"/>
      <c r="P250" s="573"/>
      <c r="Q250" s="573"/>
      <c r="R250" s="573">
        <f t="shared" si="36"/>
        <v>0</v>
      </c>
      <c r="S250" s="574">
        <f t="shared" si="50"/>
        <v>0</v>
      </c>
    </row>
    <row r="251" spans="1:19" s="565" customFormat="1" ht="8.1" customHeight="1">
      <c r="A251" s="566" t="s">
        <v>816</v>
      </c>
      <c r="B251" s="567"/>
      <c r="C251" s="581" t="s">
        <v>469</v>
      </c>
      <c r="D251" s="582"/>
      <c r="E251" s="582"/>
      <c r="F251" s="582"/>
      <c r="G251" s="583"/>
      <c r="H251" s="571" t="s">
        <v>466</v>
      </c>
      <c r="I251" s="572"/>
      <c r="J251" s="573"/>
      <c r="K251" s="573"/>
      <c r="L251" s="573"/>
      <c r="M251" s="573"/>
      <c r="N251" s="573"/>
      <c r="O251" s="573"/>
      <c r="P251" s="573"/>
      <c r="Q251" s="573"/>
      <c r="R251" s="573">
        <f t="shared" si="36"/>
        <v>0</v>
      </c>
      <c r="S251" s="574">
        <f t="shared" si="50"/>
        <v>0</v>
      </c>
    </row>
    <row r="252" spans="1:19" s="565" customFormat="1" ht="8.1" customHeight="1">
      <c r="A252" s="566" t="s">
        <v>817</v>
      </c>
      <c r="B252" s="567"/>
      <c r="C252" s="584" t="s">
        <v>815</v>
      </c>
      <c r="D252" s="585"/>
      <c r="E252" s="585"/>
      <c r="F252" s="585"/>
      <c r="G252" s="586"/>
      <c r="H252" s="571" t="s">
        <v>466</v>
      </c>
      <c r="I252" s="572"/>
      <c r="J252" s="573"/>
      <c r="K252" s="573"/>
      <c r="L252" s="573"/>
      <c r="M252" s="573"/>
      <c r="N252" s="573"/>
      <c r="O252" s="573"/>
      <c r="P252" s="573"/>
      <c r="Q252" s="573"/>
      <c r="R252" s="573">
        <f t="shared" si="36"/>
        <v>0</v>
      </c>
      <c r="S252" s="574">
        <f t="shared" si="50"/>
        <v>0</v>
      </c>
    </row>
    <row r="253" spans="1:19" s="565" customFormat="1" ht="8.1" customHeight="1">
      <c r="A253" s="566" t="s">
        <v>818</v>
      </c>
      <c r="B253" s="567"/>
      <c r="C253" s="581" t="s">
        <v>471</v>
      </c>
      <c r="D253" s="582"/>
      <c r="E253" s="582"/>
      <c r="F253" s="582"/>
      <c r="G253" s="583"/>
      <c r="H253" s="571" t="s">
        <v>466</v>
      </c>
      <c r="I253" s="572"/>
      <c r="J253" s="573"/>
      <c r="K253" s="573"/>
      <c r="L253" s="573"/>
      <c r="M253" s="573"/>
      <c r="N253" s="573"/>
      <c r="O253" s="573"/>
      <c r="P253" s="573"/>
      <c r="Q253" s="573"/>
      <c r="R253" s="573">
        <f t="shared" si="36"/>
        <v>0</v>
      </c>
      <c r="S253" s="574">
        <f t="shared" si="50"/>
        <v>0</v>
      </c>
    </row>
    <row r="254" spans="1:19" s="565" customFormat="1" ht="8.1" customHeight="1">
      <c r="A254" s="566" t="s">
        <v>819</v>
      </c>
      <c r="B254" s="567"/>
      <c r="C254" s="584" t="s">
        <v>815</v>
      </c>
      <c r="D254" s="585"/>
      <c r="E254" s="585"/>
      <c r="F254" s="585"/>
      <c r="G254" s="586"/>
      <c r="H254" s="571" t="s">
        <v>466</v>
      </c>
      <c r="I254" s="572"/>
      <c r="J254" s="573"/>
      <c r="K254" s="573"/>
      <c r="L254" s="573"/>
      <c r="M254" s="573"/>
      <c r="N254" s="573"/>
      <c r="O254" s="573"/>
      <c r="P254" s="573"/>
      <c r="Q254" s="573"/>
      <c r="R254" s="573">
        <f t="shared" si="36"/>
        <v>0</v>
      </c>
      <c r="S254" s="574">
        <f t="shared" si="50"/>
        <v>0</v>
      </c>
    </row>
    <row r="255" spans="1:19" s="565" customFormat="1" ht="8.1" customHeight="1">
      <c r="A255" s="566" t="s">
        <v>820</v>
      </c>
      <c r="B255" s="567"/>
      <c r="C255" s="581" t="s">
        <v>473</v>
      </c>
      <c r="D255" s="582"/>
      <c r="E255" s="582"/>
      <c r="F255" s="582"/>
      <c r="G255" s="583"/>
      <c r="H255" s="571" t="s">
        <v>466</v>
      </c>
      <c r="I255" s="572"/>
      <c r="J255" s="573"/>
      <c r="K255" s="573"/>
      <c r="L255" s="573"/>
      <c r="M255" s="573"/>
      <c r="N255" s="573"/>
      <c r="O255" s="573"/>
      <c r="P255" s="573"/>
      <c r="Q255" s="573"/>
      <c r="R255" s="573">
        <f t="shared" si="36"/>
        <v>0</v>
      </c>
      <c r="S255" s="574">
        <f t="shared" si="50"/>
        <v>0</v>
      </c>
    </row>
    <row r="256" spans="1:19" s="565" customFormat="1" ht="8.1" customHeight="1">
      <c r="A256" s="566" t="s">
        <v>821</v>
      </c>
      <c r="B256" s="567"/>
      <c r="C256" s="584" t="s">
        <v>815</v>
      </c>
      <c r="D256" s="585"/>
      <c r="E256" s="585"/>
      <c r="F256" s="585"/>
      <c r="G256" s="586"/>
      <c r="H256" s="571" t="s">
        <v>466</v>
      </c>
      <c r="I256" s="572"/>
      <c r="J256" s="573"/>
      <c r="K256" s="573"/>
      <c r="L256" s="573"/>
      <c r="M256" s="573"/>
      <c r="N256" s="573"/>
      <c r="O256" s="573"/>
      <c r="P256" s="573"/>
      <c r="Q256" s="573"/>
      <c r="R256" s="573">
        <f t="shared" si="36"/>
        <v>0</v>
      </c>
      <c r="S256" s="574">
        <f t="shared" si="50"/>
        <v>0</v>
      </c>
    </row>
    <row r="257" spans="1:19" s="565" customFormat="1" ht="8.1" customHeight="1">
      <c r="A257" s="566" t="s">
        <v>371</v>
      </c>
      <c r="B257" s="567"/>
      <c r="C257" s="575" t="s">
        <v>822</v>
      </c>
      <c r="D257" s="576"/>
      <c r="E257" s="576"/>
      <c r="F257" s="576"/>
      <c r="G257" s="577"/>
      <c r="H257" s="571" t="s">
        <v>466</v>
      </c>
      <c r="I257" s="572"/>
      <c r="J257" s="573"/>
      <c r="K257" s="573"/>
      <c r="L257" s="573"/>
      <c r="M257" s="573"/>
      <c r="N257" s="573"/>
      <c r="O257" s="573"/>
      <c r="P257" s="573"/>
      <c r="Q257" s="573"/>
      <c r="R257" s="573">
        <f t="shared" si="36"/>
        <v>0</v>
      </c>
      <c r="S257" s="574">
        <f t="shared" si="50"/>
        <v>0</v>
      </c>
    </row>
    <row r="258" spans="1:19" s="565" customFormat="1" ht="8.1" customHeight="1">
      <c r="A258" s="566" t="s">
        <v>823</v>
      </c>
      <c r="B258" s="567"/>
      <c r="C258" s="581" t="s">
        <v>815</v>
      </c>
      <c r="D258" s="582"/>
      <c r="E258" s="582"/>
      <c r="F258" s="582"/>
      <c r="G258" s="583"/>
      <c r="H258" s="571" t="s">
        <v>466</v>
      </c>
      <c r="I258" s="572"/>
      <c r="J258" s="573"/>
      <c r="K258" s="573"/>
      <c r="L258" s="573"/>
      <c r="M258" s="573"/>
      <c r="N258" s="573"/>
      <c r="O258" s="573"/>
      <c r="P258" s="573"/>
      <c r="Q258" s="573"/>
      <c r="R258" s="573">
        <f t="shared" si="36"/>
        <v>0</v>
      </c>
      <c r="S258" s="574">
        <f t="shared" si="50"/>
        <v>0</v>
      </c>
    </row>
    <row r="259" spans="1:19" s="565" customFormat="1" ht="8.1" customHeight="1">
      <c r="A259" s="566" t="s">
        <v>824</v>
      </c>
      <c r="B259" s="567"/>
      <c r="C259" s="575" t="s">
        <v>825</v>
      </c>
      <c r="D259" s="576"/>
      <c r="E259" s="576"/>
      <c r="F259" s="576"/>
      <c r="G259" s="577"/>
      <c r="H259" s="571" t="s">
        <v>466</v>
      </c>
      <c r="I259" s="572"/>
      <c r="J259" s="573"/>
      <c r="K259" s="573"/>
      <c r="L259" s="573"/>
      <c r="M259" s="573"/>
      <c r="N259" s="573"/>
      <c r="O259" s="573"/>
      <c r="P259" s="573"/>
      <c r="Q259" s="573"/>
      <c r="R259" s="573">
        <f t="shared" si="36"/>
        <v>0</v>
      </c>
      <c r="S259" s="574">
        <f t="shared" si="50"/>
        <v>0</v>
      </c>
    </row>
    <row r="260" spans="1:19" s="565" customFormat="1" ht="8.1" customHeight="1">
      <c r="A260" s="566" t="s">
        <v>826</v>
      </c>
      <c r="B260" s="567"/>
      <c r="C260" s="581" t="s">
        <v>815</v>
      </c>
      <c r="D260" s="582"/>
      <c r="E260" s="582"/>
      <c r="F260" s="582"/>
      <c r="G260" s="583"/>
      <c r="H260" s="571" t="s">
        <v>466</v>
      </c>
      <c r="I260" s="572"/>
      <c r="J260" s="573"/>
      <c r="K260" s="573"/>
      <c r="L260" s="573"/>
      <c r="M260" s="573"/>
      <c r="N260" s="573"/>
      <c r="O260" s="573"/>
      <c r="P260" s="573"/>
      <c r="Q260" s="573"/>
      <c r="R260" s="573">
        <f t="shared" si="36"/>
        <v>0</v>
      </c>
      <c r="S260" s="574">
        <f t="shared" si="50"/>
        <v>0</v>
      </c>
    </row>
    <row r="261" spans="1:19" s="565" customFormat="1" ht="8.1" customHeight="1">
      <c r="A261" s="566" t="s">
        <v>827</v>
      </c>
      <c r="B261" s="567"/>
      <c r="C261" s="575" t="s">
        <v>828</v>
      </c>
      <c r="D261" s="576"/>
      <c r="E261" s="576"/>
      <c r="F261" s="576"/>
      <c r="G261" s="577"/>
      <c r="H261" s="571" t="s">
        <v>466</v>
      </c>
      <c r="I261" s="572"/>
      <c r="J261" s="573"/>
      <c r="K261" s="573"/>
      <c r="L261" s="573"/>
      <c r="M261" s="573"/>
      <c r="N261" s="573"/>
      <c r="O261" s="573"/>
      <c r="P261" s="573"/>
      <c r="Q261" s="573"/>
      <c r="R261" s="573">
        <f t="shared" si="36"/>
        <v>0</v>
      </c>
      <c r="S261" s="574">
        <f t="shared" si="50"/>
        <v>0</v>
      </c>
    </row>
    <row r="262" spans="1:19" s="565" customFormat="1" ht="8.1" customHeight="1">
      <c r="A262" s="566" t="s">
        <v>829</v>
      </c>
      <c r="B262" s="567"/>
      <c r="C262" s="581" t="s">
        <v>815</v>
      </c>
      <c r="D262" s="582"/>
      <c r="E262" s="582"/>
      <c r="F262" s="582"/>
      <c r="G262" s="583"/>
      <c r="H262" s="571" t="s">
        <v>466</v>
      </c>
      <c r="I262" s="572"/>
      <c r="J262" s="573"/>
      <c r="K262" s="573"/>
      <c r="L262" s="573"/>
      <c r="M262" s="573"/>
      <c r="N262" s="573"/>
      <c r="O262" s="573"/>
      <c r="P262" s="573"/>
      <c r="Q262" s="573"/>
      <c r="R262" s="573">
        <f t="shared" si="36"/>
        <v>0</v>
      </c>
      <c r="S262" s="574">
        <f t="shared" si="50"/>
        <v>0</v>
      </c>
    </row>
    <row r="263" spans="1:19" s="565" customFormat="1" ht="16.5" customHeight="1">
      <c r="A263" s="566" t="s">
        <v>830</v>
      </c>
      <c r="B263" s="567"/>
      <c r="C263" s="575" t="s">
        <v>831</v>
      </c>
      <c r="D263" s="576"/>
      <c r="E263" s="576"/>
      <c r="F263" s="576"/>
      <c r="G263" s="577"/>
      <c r="H263" s="571" t="s">
        <v>466</v>
      </c>
      <c r="I263" s="572"/>
      <c r="J263" s="573"/>
      <c r="K263" s="573"/>
      <c r="L263" s="573"/>
      <c r="M263" s="573"/>
      <c r="N263" s="573"/>
      <c r="O263" s="573"/>
      <c r="P263" s="573"/>
      <c r="Q263" s="573"/>
      <c r="R263" s="573">
        <f t="shared" si="36"/>
        <v>0</v>
      </c>
      <c r="S263" s="574">
        <f t="shared" si="50"/>
        <v>0</v>
      </c>
    </row>
    <row r="264" spans="1:19" s="565" customFormat="1" ht="8.1" customHeight="1">
      <c r="A264" s="566" t="s">
        <v>832</v>
      </c>
      <c r="B264" s="567"/>
      <c r="C264" s="581" t="s">
        <v>815</v>
      </c>
      <c r="D264" s="582"/>
      <c r="E264" s="582"/>
      <c r="F264" s="582"/>
      <c r="G264" s="583"/>
      <c r="H264" s="571" t="s">
        <v>466</v>
      </c>
      <c r="I264" s="572"/>
      <c r="J264" s="573"/>
      <c r="K264" s="573"/>
      <c r="L264" s="573"/>
      <c r="M264" s="573"/>
      <c r="N264" s="573"/>
      <c r="O264" s="573"/>
      <c r="P264" s="573"/>
      <c r="Q264" s="573"/>
      <c r="R264" s="573">
        <f t="shared" si="36"/>
        <v>0</v>
      </c>
      <c r="S264" s="574">
        <f t="shared" si="50"/>
        <v>0</v>
      </c>
    </row>
    <row r="265" spans="1:19" s="565" customFormat="1" ht="8.1" customHeight="1">
      <c r="A265" s="566" t="s">
        <v>833</v>
      </c>
      <c r="B265" s="567"/>
      <c r="C265" s="575" t="s">
        <v>834</v>
      </c>
      <c r="D265" s="576"/>
      <c r="E265" s="576"/>
      <c r="F265" s="576"/>
      <c r="G265" s="577"/>
      <c r="H265" s="571" t="s">
        <v>466</v>
      </c>
      <c r="I265" s="572">
        <f>2850459/1000-I275</f>
        <v>2841.22</v>
      </c>
      <c r="J265" s="573">
        <f>2166439/1000-J275</f>
        <v>2155.163</v>
      </c>
      <c r="K265" s="573">
        <f>1847.141+144.181</f>
        <v>1991.3220000000001</v>
      </c>
      <c r="L265" s="573">
        <v>1839.9366116084957</v>
      </c>
      <c r="M265" s="573">
        <v>1839.9366116084957</v>
      </c>
      <c r="N265" s="573">
        <v>1700.0599273936371</v>
      </c>
      <c r="O265" s="573">
        <v>1700.0599273936371</v>
      </c>
      <c r="P265" s="573">
        <v>1570.8170262469021</v>
      </c>
      <c r="Q265" s="573">
        <v>1570.8170262469021</v>
      </c>
      <c r="R265" s="573">
        <f t="shared" si="36"/>
        <v>12098.518565249033</v>
      </c>
      <c r="S265" s="574">
        <f t="shared" si="50"/>
        <v>5110.8135652490346</v>
      </c>
    </row>
    <row r="266" spans="1:19" s="565" customFormat="1" ht="8.1" customHeight="1">
      <c r="A266" s="566" t="s">
        <v>835</v>
      </c>
      <c r="B266" s="567"/>
      <c r="C266" s="581" t="s">
        <v>815</v>
      </c>
      <c r="D266" s="582"/>
      <c r="E266" s="582"/>
      <c r="F266" s="582"/>
      <c r="G266" s="583"/>
      <c r="H266" s="571" t="s">
        <v>466</v>
      </c>
      <c r="I266" s="572">
        <f>831104.695900234/1000</f>
        <v>831.10469590023399</v>
      </c>
      <c r="J266" s="573">
        <f>1394015/1000</f>
        <v>1394.0150000000001</v>
      </c>
      <c r="K266" s="573">
        <v>582.49521869107139</v>
      </c>
      <c r="L266" s="573">
        <v>538.21244326964677</v>
      </c>
      <c r="M266" s="573">
        <v>538.21244326964677</v>
      </c>
      <c r="N266" s="573">
        <v>497.29615762547871</v>
      </c>
      <c r="O266" s="573">
        <v>497.29615762547871</v>
      </c>
      <c r="P266" s="573">
        <v>459.49043260072835</v>
      </c>
      <c r="Q266" s="573">
        <v>459.49043260072835</v>
      </c>
      <c r="R266" s="573">
        <f t="shared" si="36"/>
        <v>4302.6139480871598</v>
      </c>
      <c r="S266" s="574">
        <f t="shared" si="50"/>
        <v>1494.9990334958538</v>
      </c>
    </row>
    <row r="267" spans="1:19" s="565" customFormat="1" ht="8.1" customHeight="1">
      <c r="A267" s="566" t="s">
        <v>833</v>
      </c>
      <c r="B267" s="567"/>
      <c r="C267" s="575" t="s">
        <v>836</v>
      </c>
      <c r="D267" s="576"/>
      <c r="E267" s="576"/>
      <c r="F267" s="576"/>
      <c r="G267" s="577"/>
      <c r="H267" s="571" t="s">
        <v>466</v>
      </c>
      <c r="I267" s="572"/>
      <c r="J267" s="573"/>
      <c r="K267" s="573"/>
      <c r="L267" s="573"/>
      <c r="M267" s="573"/>
      <c r="N267" s="573"/>
      <c r="O267" s="573"/>
      <c r="P267" s="573"/>
      <c r="Q267" s="573"/>
      <c r="R267" s="573">
        <f t="shared" si="36"/>
        <v>0</v>
      </c>
      <c r="S267" s="574">
        <f t="shared" si="50"/>
        <v>0</v>
      </c>
    </row>
    <row r="268" spans="1:19" s="565" customFormat="1" ht="8.1" customHeight="1">
      <c r="A268" s="566" t="s">
        <v>837</v>
      </c>
      <c r="B268" s="567"/>
      <c r="C268" s="581" t="s">
        <v>815</v>
      </c>
      <c r="D268" s="582"/>
      <c r="E268" s="582"/>
      <c r="F268" s="582"/>
      <c r="G268" s="583"/>
      <c r="H268" s="571" t="s">
        <v>466</v>
      </c>
      <c r="I268" s="572"/>
      <c r="J268" s="573"/>
      <c r="K268" s="573"/>
      <c r="L268" s="573"/>
      <c r="M268" s="573"/>
      <c r="N268" s="573"/>
      <c r="O268" s="573"/>
      <c r="P268" s="573"/>
      <c r="Q268" s="573"/>
      <c r="R268" s="573">
        <f t="shared" si="36"/>
        <v>0</v>
      </c>
      <c r="S268" s="574">
        <f t="shared" si="50"/>
        <v>0</v>
      </c>
    </row>
    <row r="269" spans="1:19" s="565" customFormat="1" ht="8.1" customHeight="1">
      <c r="A269" s="566" t="s">
        <v>838</v>
      </c>
      <c r="B269" s="567"/>
      <c r="C269" s="575" t="s">
        <v>839</v>
      </c>
      <c r="D269" s="576"/>
      <c r="E269" s="576"/>
      <c r="F269" s="576"/>
      <c r="G269" s="577"/>
      <c r="H269" s="571" t="s">
        <v>466</v>
      </c>
      <c r="I269" s="572"/>
      <c r="J269" s="573"/>
      <c r="K269" s="573"/>
      <c r="L269" s="573"/>
      <c r="M269" s="573"/>
      <c r="N269" s="573"/>
      <c r="O269" s="573"/>
      <c r="P269" s="573"/>
      <c r="Q269" s="573"/>
      <c r="R269" s="573">
        <f t="shared" si="36"/>
        <v>0</v>
      </c>
      <c r="S269" s="574">
        <f t="shared" si="50"/>
        <v>0</v>
      </c>
    </row>
    <row r="270" spans="1:19" s="565" customFormat="1" ht="8.1" customHeight="1">
      <c r="A270" s="566" t="s">
        <v>840</v>
      </c>
      <c r="B270" s="567"/>
      <c r="C270" s="581" t="s">
        <v>815</v>
      </c>
      <c r="D270" s="582"/>
      <c r="E270" s="582"/>
      <c r="F270" s="582"/>
      <c r="G270" s="583"/>
      <c r="H270" s="571" t="s">
        <v>466</v>
      </c>
      <c r="I270" s="572"/>
      <c r="J270" s="573"/>
      <c r="K270" s="573"/>
      <c r="L270" s="573"/>
      <c r="M270" s="573"/>
      <c r="N270" s="573"/>
      <c r="O270" s="573"/>
      <c r="P270" s="573"/>
      <c r="Q270" s="573"/>
      <c r="R270" s="573">
        <f t="shared" si="36"/>
        <v>0</v>
      </c>
      <c r="S270" s="574">
        <f t="shared" si="50"/>
        <v>0</v>
      </c>
    </row>
    <row r="271" spans="1:19" s="565" customFormat="1" ht="8.1" customHeight="1">
      <c r="A271" s="566" t="s">
        <v>841</v>
      </c>
      <c r="B271" s="567"/>
      <c r="C271" s="581" t="s">
        <v>485</v>
      </c>
      <c r="D271" s="582"/>
      <c r="E271" s="582"/>
      <c r="F271" s="582"/>
      <c r="G271" s="583"/>
      <c r="H271" s="571" t="s">
        <v>466</v>
      </c>
      <c r="I271" s="572"/>
      <c r="J271" s="573"/>
      <c r="K271" s="573"/>
      <c r="L271" s="573"/>
      <c r="M271" s="573"/>
      <c r="N271" s="573"/>
      <c r="O271" s="573"/>
      <c r="P271" s="573"/>
      <c r="Q271" s="573"/>
      <c r="R271" s="573">
        <f t="shared" si="36"/>
        <v>0</v>
      </c>
      <c r="S271" s="574">
        <f t="shared" si="50"/>
        <v>0</v>
      </c>
    </row>
    <row r="272" spans="1:19" s="565" customFormat="1" ht="8.1" customHeight="1">
      <c r="A272" s="566" t="s">
        <v>842</v>
      </c>
      <c r="B272" s="567"/>
      <c r="C272" s="584" t="s">
        <v>815</v>
      </c>
      <c r="D272" s="585"/>
      <c r="E272" s="585"/>
      <c r="F272" s="585"/>
      <c r="G272" s="586"/>
      <c r="H272" s="571" t="s">
        <v>466</v>
      </c>
      <c r="I272" s="572"/>
      <c r="J272" s="573"/>
      <c r="K272" s="573"/>
      <c r="L272" s="573"/>
      <c r="M272" s="573"/>
      <c r="N272" s="573"/>
      <c r="O272" s="573"/>
      <c r="P272" s="573"/>
      <c r="Q272" s="573"/>
      <c r="R272" s="573">
        <f t="shared" si="36"/>
        <v>0</v>
      </c>
      <c r="S272" s="574">
        <f t="shared" si="50"/>
        <v>0</v>
      </c>
    </row>
    <row r="273" spans="1:19" s="565" customFormat="1" ht="8.1" customHeight="1">
      <c r="A273" s="566" t="s">
        <v>843</v>
      </c>
      <c r="B273" s="567"/>
      <c r="C273" s="581" t="s">
        <v>487</v>
      </c>
      <c r="D273" s="582"/>
      <c r="E273" s="582"/>
      <c r="F273" s="582"/>
      <c r="G273" s="583"/>
      <c r="H273" s="571" t="s">
        <v>466</v>
      </c>
      <c r="I273" s="572"/>
      <c r="J273" s="573"/>
      <c r="K273" s="573"/>
      <c r="L273" s="573"/>
      <c r="M273" s="573"/>
      <c r="N273" s="573"/>
      <c r="O273" s="573"/>
      <c r="P273" s="573"/>
      <c r="Q273" s="573"/>
      <c r="R273" s="573">
        <f t="shared" si="36"/>
        <v>0</v>
      </c>
      <c r="S273" s="574">
        <f t="shared" si="50"/>
        <v>0</v>
      </c>
    </row>
    <row r="274" spans="1:19" s="565" customFormat="1" ht="8.1" customHeight="1">
      <c r="A274" s="566" t="s">
        <v>844</v>
      </c>
      <c r="B274" s="567"/>
      <c r="C274" s="584" t="s">
        <v>815</v>
      </c>
      <c r="D274" s="585"/>
      <c r="E274" s="585"/>
      <c r="F274" s="585"/>
      <c r="G274" s="586"/>
      <c r="H274" s="571" t="s">
        <v>466</v>
      </c>
      <c r="I274" s="572"/>
      <c r="J274" s="573"/>
      <c r="K274" s="573"/>
      <c r="L274" s="573"/>
      <c r="M274" s="573"/>
      <c r="N274" s="573"/>
      <c r="O274" s="573"/>
      <c r="P274" s="573"/>
      <c r="Q274" s="573"/>
      <c r="R274" s="573">
        <f t="shared" si="36"/>
        <v>0</v>
      </c>
      <c r="S274" s="574">
        <f t="shared" si="50"/>
        <v>0</v>
      </c>
    </row>
    <row r="275" spans="1:19" s="565" customFormat="1" ht="8.1" customHeight="1">
      <c r="A275" s="566" t="s">
        <v>845</v>
      </c>
      <c r="B275" s="567"/>
      <c r="C275" s="575" t="s">
        <v>846</v>
      </c>
      <c r="D275" s="576"/>
      <c r="E275" s="576"/>
      <c r="F275" s="576"/>
      <c r="G275" s="577"/>
      <c r="H275" s="571" t="s">
        <v>466</v>
      </c>
      <c r="I275" s="572">
        <f>9239/1000</f>
        <v>9.2390000000000008</v>
      </c>
      <c r="J275" s="573">
        <f>11276/1000</f>
        <v>11.276</v>
      </c>
      <c r="K275" s="573">
        <v>9.6379999999999999</v>
      </c>
      <c r="L275" s="573">
        <v>10.02352</v>
      </c>
      <c r="M275" s="573">
        <v>10.02352</v>
      </c>
      <c r="N275" s="573">
        <v>10.4244608</v>
      </c>
      <c r="O275" s="573">
        <v>10.4244608</v>
      </c>
      <c r="P275" s="573">
        <v>10.841439232000001</v>
      </c>
      <c r="Q275" s="573">
        <v>10.841439232000001</v>
      </c>
      <c r="R275" s="573">
        <f t="shared" si="36"/>
        <v>61.442420031999994</v>
      </c>
      <c r="S275" s="574">
        <f t="shared" si="50"/>
        <v>31.289420032000002</v>
      </c>
    </row>
    <row r="276" spans="1:19" s="565" customFormat="1" ht="8.1" customHeight="1">
      <c r="A276" s="566" t="s">
        <v>847</v>
      </c>
      <c r="B276" s="567"/>
      <c r="C276" s="581" t="s">
        <v>815</v>
      </c>
      <c r="D276" s="582"/>
      <c r="E276" s="582"/>
      <c r="F276" s="582"/>
      <c r="G276" s="583"/>
      <c r="H276" s="571" t="s">
        <v>466</v>
      </c>
      <c r="I276" s="572">
        <v>0</v>
      </c>
      <c r="J276" s="573">
        <v>0</v>
      </c>
      <c r="K276" s="573">
        <v>0</v>
      </c>
      <c r="L276" s="573"/>
      <c r="M276" s="573"/>
      <c r="N276" s="573"/>
      <c r="O276" s="573"/>
      <c r="P276" s="573"/>
      <c r="Q276" s="573"/>
      <c r="R276" s="573">
        <f t="shared" si="36"/>
        <v>0</v>
      </c>
      <c r="S276" s="574">
        <f t="shared" si="50"/>
        <v>0</v>
      </c>
    </row>
    <row r="277" spans="1:19" s="565" customFormat="1" ht="8.1" customHeight="1">
      <c r="A277" s="566" t="s">
        <v>848</v>
      </c>
      <c r="B277" s="567"/>
      <c r="C277" s="568" t="s">
        <v>849</v>
      </c>
      <c r="D277" s="569"/>
      <c r="E277" s="569"/>
      <c r="F277" s="569"/>
      <c r="G277" s="570"/>
      <c r="H277" s="571" t="s">
        <v>466</v>
      </c>
      <c r="I277" s="572">
        <f>I278+I280+I285+I287+I289+I291+I293+I295+I297</f>
        <v>3003.7365273019404</v>
      </c>
      <c r="J277" s="573">
        <f>J278+J280+J285+J287+J289+J291+J293+J295+J297</f>
        <v>1996.0284046018401</v>
      </c>
      <c r="K277" s="573">
        <f t="shared" ref="K277:Q277" si="60">K278+K280+K285+K287+K289+K291+K293+K295+K297</f>
        <v>1783.7490000000003</v>
      </c>
      <c r="L277" s="573">
        <f t="shared" si="60"/>
        <v>1663.2028901372969</v>
      </c>
      <c r="M277" s="573">
        <f t="shared" si="60"/>
        <v>1663.2028901372969</v>
      </c>
      <c r="N277" s="573">
        <f t="shared" si="60"/>
        <v>1560.0977250562098</v>
      </c>
      <c r="O277" s="573">
        <f t="shared" si="60"/>
        <v>1560.0977250562098</v>
      </c>
      <c r="P277" s="573">
        <f t="shared" si="60"/>
        <v>1470.2008648952212</v>
      </c>
      <c r="Q277" s="573">
        <f t="shared" si="60"/>
        <v>1470.2008648952212</v>
      </c>
      <c r="R277" s="573">
        <f t="shared" si="36"/>
        <v>11477.01541199251</v>
      </c>
      <c r="S277" s="574">
        <f t="shared" si="50"/>
        <v>4693.5014800887284</v>
      </c>
    </row>
    <row r="278" spans="1:19" s="565" customFormat="1" ht="8.1" customHeight="1">
      <c r="A278" s="566" t="s">
        <v>372</v>
      </c>
      <c r="B278" s="567"/>
      <c r="C278" s="575" t="s">
        <v>850</v>
      </c>
      <c r="D278" s="576"/>
      <c r="E278" s="576"/>
      <c r="F278" s="576"/>
      <c r="G278" s="577"/>
      <c r="H278" s="571" t="s">
        <v>466</v>
      </c>
      <c r="I278" s="572"/>
      <c r="J278" s="573"/>
      <c r="K278" s="573"/>
      <c r="L278" s="573"/>
      <c r="M278" s="573"/>
      <c r="N278" s="573"/>
      <c r="O278" s="573"/>
      <c r="P278" s="573"/>
      <c r="Q278" s="573"/>
      <c r="R278" s="573">
        <f t="shared" si="36"/>
        <v>0</v>
      </c>
      <c r="S278" s="574">
        <f t="shared" si="50"/>
        <v>0</v>
      </c>
    </row>
    <row r="279" spans="1:19" s="565" customFormat="1" ht="16.5" customHeight="1">
      <c r="A279" s="566" t="s">
        <v>851</v>
      </c>
      <c r="B279" s="567"/>
      <c r="C279" s="581" t="s">
        <v>815</v>
      </c>
      <c r="D279" s="582"/>
      <c r="E279" s="582"/>
      <c r="F279" s="582"/>
      <c r="G279" s="583"/>
      <c r="H279" s="571" t="s">
        <v>466</v>
      </c>
      <c r="I279" s="572"/>
      <c r="J279" s="573"/>
      <c r="K279" s="573"/>
      <c r="L279" s="573"/>
      <c r="M279" s="573"/>
      <c r="N279" s="573"/>
      <c r="O279" s="573"/>
      <c r="P279" s="573"/>
      <c r="Q279" s="573"/>
      <c r="R279" s="573">
        <f t="shared" si="36"/>
        <v>0</v>
      </c>
      <c r="S279" s="574">
        <f t="shared" si="50"/>
        <v>0</v>
      </c>
    </row>
    <row r="280" spans="1:19" s="565" customFormat="1" ht="8.1" customHeight="1">
      <c r="A280" s="566" t="s">
        <v>373</v>
      </c>
      <c r="B280" s="567"/>
      <c r="C280" s="575" t="s">
        <v>852</v>
      </c>
      <c r="D280" s="576"/>
      <c r="E280" s="576"/>
      <c r="F280" s="576"/>
      <c r="G280" s="577"/>
      <c r="H280" s="571" t="s">
        <v>466</v>
      </c>
      <c r="I280" s="572">
        <f t="shared" ref="I280:Q280" si="61">I281+I283</f>
        <v>536.63651261159691</v>
      </c>
      <c r="J280" s="573">
        <f t="shared" si="61"/>
        <v>341.48776416700002</v>
      </c>
      <c r="K280" s="573">
        <f t="shared" si="61"/>
        <v>352.83144311000001</v>
      </c>
      <c r="L280" s="573">
        <f t="shared" si="61"/>
        <v>363.9869408344</v>
      </c>
      <c r="M280" s="573">
        <f t="shared" si="61"/>
        <v>363.9869408344</v>
      </c>
      <c r="N280" s="573">
        <f t="shared" si="61"/>
        <v>378.54641846777599</v>
      </c>
      <c r="O280" s="573">
        <f t="shared" si="61"/>
        <v>378.54641846777599</v>
      </c>
      <c r="P280" s="573">
        <f t="shared" si="61"/>
        <v>393.68827520648705</v>
      </c>
      <c r="Q280" s="573">
        <f t="shared" si="61"/>
        <v>393.68827520648705</v>
      </c>
      <c r="R280" s="573">
        <f t="shared" si="36"/>
        <v>2367.1773543972599</v>
      </c>
      <c r="S280" s="574">
        <f t="shared" si="50"/>
        <v>1136.2216345086631</v>
      </c>
    </row>
    <row r="281" spans="1:19" s="565" customFormat="1" ht="8.1" customHeight="1">
      <c r="A281" s="566" t="s">
        <v>853</v>
      </c>
      <c r="B281" s="567"/>
      <c r="C281" s="581" t="s">
        <v>686</v>
      </c>
      <c r="D281" s="582"/>
      <c r="E281" s="582"/>
      <c r="F281" s="582"/>
      <c r="G281" s="583"/>
      <c r="H281" s="571" t="s">
        <v>466</v>
      </c>
      <c r="I281" s="572">
        <f>536636.512611597/1000</f>
        <v>536.63651261159691</v>
      </c>
      <c r="J281" s="573">
        <f>341487.764167/1000</f>
        <v>341.48776416700002</v>
      </c>
      <c r="K281" s="573">
        <f>349987.44311/1000</f>
        <v>349.98744311000002</v>
      </c>
      <c r="L281" s="573">
        <v>363.9869408344</v>
      </c>
      <c r="M281" s="573">
        <v>363.9869408344</v>
      </c>
      <c r="N281" s="573">
        <v>378.54641846777599</v>
      </c>
      <c r="O281" s="573">
        <v>378.54641846777599</v>
      </c>
      <c r="P281" s="573">
        <v>393.68827520648705</v>
      </c>
      <c r="Q281" s="573">
        <v>393.68827520648705</v>
      </c>
      <c r="R281" s="573">
        <f t="shared" si="36"/>
        <v>2364.3333543972599</v>
      </c>
      <c r="S281" s="574">
        <f t="shared" si="50"/>
        <v>1136.2216345086631</v>
      </c>
    </row>
    <row r="282" spans="1:19" s="565" customFormat="1" ht="8.1" customHeight="1">
      <c r="A282" s="566" t="s">
        <v>854</v>
      </c>
      <c r="B282" s="567"/>
      <c r="C282" s="584" t="s">
        <v>815</v>
      </c>
      <c r="D282" s="585"/>
      <c r="E282" s="585"/>
      <c r="F282" s="585"/>
      <c r="G282" s="586"/>
      <c r="H282" s="571" t="s">
        <v>466</v>
      </c>
      <c r="I282" s="572"/>
      <c r="J282" s="573"/>
      <c r="K282" s="573">
        <v>0</v>
      </c>
      <c r="L282" s="573"/>
      <c r="M282" s="573"/>
      <c r="N282" s="573"/>
      <c r="O282" s="573"/>
      <c r="P282" s="573"/>
      <c r="Q282" s="573"/>
      <c r="R282" s="573">
        <f t="shared" si="36"/>
        <v>0</v>
      </c>
      <c r="S282" s="574">
        <f t="shared" si="50"/>
        <v>0</v>
      </c>
    </row>
    <row r="283" spans="1:19" s="565" customFormat="1" ht="8.1" customHeight="1">
      <c r="A283" s="566" t="s">
        <v>855</v>
      </c>
      <c r="B283" s="567"/>
      <c r="C283" s="581" t="s">
        <v>856</v>
      </c>
      <c r="D283" s="582"/>
      <c r="E283" s="582"/>
      <c r="F283" s="582"/>
      <c r="G283" s="583"/>
      <c r="H283" s="571" t="s">
        <v>466</v>
      </c>
      <c r="I283" s="572"/>
      <c r="J283" s="573"/>
      <c r="K283" s="573">
        <v>2.8439999999999999</v>
      </c>
      <c r="L283" s="573"/>
      <c r="M283" s="573"/>
      <c r="N283" s="573"/>
      <c r="O283" s="573"/>
      <c r="P283" s="573"/>
      <c r="Q283" s="573"/>
      <c r="R283" s="573">
        <f t="shared" si="36"/>
        <v>2.8439999999999999</v>
      </c>
      <c r="S283" s="574">
        <f t="shared" si="50"/>
        <v>0</v>
      </c>
    </row>
    <row r="284" spans="1:19" s="565" customFormat="1" ht="8.1" customHeight="1">
      <c r="A284" s="566" t="s">
        <v>857</v>
      </c>
      <c r="B284" s="567"/>
      <c r="C284" s="584" t="s">
        <v>815</v>
      </c>
      <c r="D284" s="585"/>
      <c r="E284" s="585"/>
      <c r="F284" s="585"/>
      <c r="G284" s="586"/>
      <c r="H284" s="571" t="s">
        <v>466</v>
      </c>
      <c r="I284" s="572"/>
      <c r="J284" s="573"/>
      <c r="K284" s="573">
        <v>0</v>
      </c>
      <c r="L284" s="573"/>
      <c r="M284" s="573"/>
      <c r="N284" s="573"/>
      <c r="O284" s="573"/>
      <c r="P284" s="573"/>
      <c r="Q284" s="573"/>
      <c r="R284" s="573">
        <f t="shared" si="36"/>
        <v>0</v>
      </c>
      <c r="S284" s="574">
        <f t="shared" si="50"/>
        <v>0</v>
      </c>
    </row>
    <row r="285" spans="1:19" s="565" customFormat="1" ht="8.1" customHeight="1">
      <c r="A285" s="566" t="s">
        <v>858</v>
      </c>
      <c r="B285" s="567"/>
      <c r="C285" s="575" t="s">
        <v>859</v>
      </c>
      <c r="D285" s="576"/>
      <c r="E285" s="576"/>
      <c r="F285" s="576"/>
      <c r="G285" s="577"/>
      <c r="H285" s="571" t="s">
        <v>466</v>
      </c>
      <c r="I285" s="572"/>
      <c r="J285" s="573"/>
      <c r="K285" s="573"/>
      <c r="L285" s="573"/>
      <c r="M285" s="573"/>
      <c r="N285" s="573"/>
      <c r="O285" s="573"/>
      <c r="P285" s="573"/>
      <c r="Q285" s="573"/>
      <c r="R285" s="573">
        <f t="shared" si="36"/>
        <v>0</v>
      </c>
      <c r="S285" s="574">
        <f t="shared" si="50"/>
        <v>0</v>
      </c>
    </row>
    <row r="286" spans="1:19" s="565" customFormat="1" ht="8.1" customHeight="1">
      <c r="A286" s="566" t="s">
        <v>860</v>
      </c>
      <c r="B286" s="567"/>
      <c r="C286" s="581" t="s">
        <v>815</v>
      </c>
      <c r="D286" s="582"/>
      <c r="E286" s="582"/>
      <c r="F286" s="582"/>
      <c r="G286" s="583"/>
      <c r="H286" s="571" t="s">
        <v>466</v>
      </c>
      <c r="I286" s="572"/>
      <c r="J286" s="573"/>
      <c r="K286" s="573"/>
      <c r="L286" s="573"/>
      <c r="M286" s="573"/>
      <c r="N286" s="573"/>
      <c r="O286" s="573"/>
      <c r="P286" s="573"/>
      <c r="Q286" s="573"/>
      <c r="R286" s="573">
        <f t="shared" si="36"/>
        <v>0</v>
      </c>
      <c r="S286" s="574">
        <f t="shared" si="50"/>
        <v>0</v>
      </c>
    </row>
    <row r="287" spans="1:19" s="565" customFormat="1" ht="8.1" customHeight="1">
      <c r="A287" s="566" t="s">
        <v>861</v>
      </c>
      <c r="B287" s="567"/>
      <c r="C287" s="575" t="s">
        <v>862</v>
      </c>
      <c r="D287" s="576"/>
      <c r="E287" s="576"/>
      <c r="F287" s="576"/>
      <c r="G287" s="577"/>
      <c r="H287" s="571" t="s">
        <v>466</v>
      </c>
      <c r="I287" s="572">
        <f>1806569/1000</f>
        <v>1806.569</v>
      </c>
      <c r="J287" s="573">
        <f>1480135.90198/1000</f>
        <v>1480.13590198</v>
      </c>
      <c r="K287" s="573">
        <f>1328.901</f>
        <v>1328.9010000000001</v>
      </c>
      <c r="L287" s="573">
        <v>1193.118730137297</v>
      </c>
      <c r="M287" s="573">
        <v>1193.118730137297</v>
      </c>
      <c r="N287" s="573">
        <v>1071.21019865621</v>
      </c>
      <c r="O287" s="573">
        <v>1071.21019865621</v>
      </c>
      <c r="P287" s="573">
        <v>961.75783743922136</v>
      </c>
      <c r="Q287" s="573">
        <v>961.75783743922136</v>
      </c>
      <c r="R287" s="573">
        <f t="shared" si="36"/>
        <v>7841.6926682127287</v>
      </c>
      <c r="S287" s="574">
        <f t="shared" si="50"/>
        <v>3226.0867662327282</v>
      </c>
    </row>
    <row r="288" spans="1:19" s="565" customFormat="1" ht="8.1" customHeight="1">
      <c r="A288" s="566" t="s">
        <v>863</v>
      </c>
      <c r="B288" s="567"/>
      <c r="C288" s="581" t="s">
        <v>815</v>
      </c>
      <c r="D288" s="582"/>
      <c r="E288" s="582"/>
      <c r="F288" s="582"/>
      <c r="G288" s="583"/>
      <c r="H288" s="571" t="s">
        <v>466</v>
      </c>
      <c r="I288" s="572">
        <f>418266/1000</f>
        <v>418.26600000000002</v>
      </c>
      <c r="J288" s="573">
        <f>858727/1000</f>
        <v>858.72699999999998</v>
      </c>
      <c r="K288" s="573">
        <v>770.9853990437291</v>
      </c>
      <c r="L288" s="573">
        <v>692.20891568405102</v>
      </c>
      <c r="M288" s="573">
        <v>692.20891568405102</v>
      </c>
      <c r="N288" s="573">
        <v>621.48152681852923</v>
      </c>
      <c r="O288" s="573">
        <v>621.48152681852923</v>
      </c>
      <c r="P288" s="573">
        <v>557.98080525299622</v>
      </c>
      <c r="Q288" s="573">
        <v>557.98080525299622</v>
      </c>
      <c r="R288" s="573">
        <f t="shared" si="36"/>
        <v>3919.6496467993056</v>
      </c>
      <c r="S288" s="574">
        <f t="shared" si="50"/>
        <v>1871.6712477555766</v>
      </c>
    </row>
    <row r="289" spans="1:19" s="565" customFormat="1" ht="16.5" customHeight="1">
      <c r="A289" s="566" t="s">
        <v>864</v>
      </c>
      <c r="B289" s="567"/>
      <c r="C289" s="575" t="s">
        <v>865</v>
      </c>
      <c r="D289" s="576"/>
      <c r="E289" s="576"/>
      <c r="F289" s="576"/>
      <c r="G289" s="577"/>
      <c r="H289" s="571" t="s">
        <v>466</v>
      </c>
      <c r="I289" s="572">
        <f>11550/1000</f>
        <v>11.55</v>
      </c>
      <c r="J289" s="573">
        <f>13222/1000</f>
        <v>13.222</v>
      </c>
      <c r="K289" s="573">
        <v>29.402000000000001</v>
      </c>
      <c r="L289" s="573">
        <v>30.578080000000003</v>
      </c>
      <c r="M289" s="573">
        <v>30.578080000000003</v>
      </c>
      <c r="N289" s="573">
        <v>31.801203200000003</v>
      </c>
      <c r="O289" s="573">
        <v>31.801203200000003</v>
      </c>
      <c r="P289" s="573">
        <v>33.073251328000005</v>
      </c>
      <c r="Q289" s="573">
        <v>33.073251328000005</v>
      </c>
      <c r="R289" s="573">
        <f t="shared" si="36"/>
        <v>149.62653452800001</v>
      </c>
      <c r="S289" s="574">
        <f t="shared" ref="S289:S311" si="62">M289+O289+Q289</f>
        <v>95.452534528000001</v>
      </c>
    </row>
    <row r="290" spans="1:19" s="565" customFormat="1" ht="8.1" customHeight="1">
      <c r="A290" s="566" t="s">
        <v>866</v>
      </c>
      <c r="B290" s="567"/>
      <c r="C290" s="581" t="s">
        <v>815</v>
      </c>
      <c r="D290" s="582"/>
      <c r="E290" s="582"/>
      <c r="F290" s="582"/>
      <c r="G290" s="583"/>
      <c r="H290" s="571" t="s">
        <v>466</v>
      </c>
      <c r="I290" s="572"/>
      <c r="J290" s="573"/>
      <c r="K290" s="573"/>
      <c r="L290" s="573"/>
      <c r="M290" s="573"/>
      <c r="N290" s="573"/>
      <c r="O290" s="573"/>
      <c r="P290" s="573"/>
      <c r="Q290" s="573"/>
      <c r="R290" s="573">
        <f t="shared" si="36"/>
        <v>0</v>
      </c>
      <c r="S290" s="574">
        <f t="shared" si="62"/>
        <v>0</v>
      </c>
    </row>
    <row r="291" spans="1:19" s="565" customFormat="1" ht="8.1" customHeight="1">
      <c r="A291" s="566" t="s">
        <v>867</v>
      </c>
      <c r="B291" s="567"/>
      <c r="C291" s="575" t="s">
        <v>868</v>
      </c>
      <c r="D291" s="576"/>
      <c r="E291" s="576"/>
      <c r="F291" s="576"/>
      <c r="G291" s="577"/>
      <c r="H291" s="571" t="s">
        <v>466</v>
      </c>
      <c r="I291" s="572">
        <f>6689/1000+2608/1000</f>
        <v>9.2970000000000006</v>
      </c>
      <c r="J291" s="573">
        <v>10.978</v>
      </c>
      <c r="K291" s="573">
        <v>16.824000000000002</v>
      </c>
      <c r="L291" s="573">
        <v>17.496960000000001</v>
      </c>
      <c r="M291" s="573">
        <v>17.496960000000001</v>
      </c>
      <c r="N291" s="573">
        <v>18.196838400000001</v>
      </c>
      <c r="O291" s="573">
        <v>18.196838400000001</v>
      </c>
      <c r="P291" s="573">
        <v>18.924711936000001</v>
      </c>
      <c r="Q291" s="573">
        <v>18.924711936000001</v>
      </c>
      <c r="R291" s="573">
        <f t="shared" si="36"/>
        <v>91.717510336000004</v>
      </c>
      <c r="S291" s="574">
        <f t="shared" si="62"/>
        <v>54.618510336000007</v>
      </c>
    </row>
    <row r="292" spans="1:19" s="565" customFormat="1" ht="8.1" customHeight="1">
      <c r="A292" s="566" t="s">
        <v>869</v>
      </c>
      <c r="B292" s="567"/>
      <c r="C292" s="581" t="s">
        <v>815</v>
      </c>
      <c r="D292" s="582"/>
      <c r="E292" s="582"/>
      <c r="F292" s="582"/>
      <c r="G292" s="583"/>
      <c r="H292" s="571" t="s">
        <v>466</v>
      </c>
      <c r="I292" s="572"/>
      <c r="J292" s="573"/>
      <c r="K292" s="573"/>
      <c r="L292" s="573"/>
      <c r="M292" s="573"/>
      <c r="N292" s="573"/>
      <c r="O292" s="573"/>
      <c r="P292" s="573"/>
      <c r="Q292" s="573"/>
      <c r="R292" s="573">
        <f t="shared" si="36"/>
        <v>0</v>
      </c>
      <c r="S292" s="574">
        <f t="shared" si="62"/>
        <v>0</v>
      </c>
    </row>
    <row r="293" spans="1:19" s="565" customFormat="1" ht="17.100000000000001" customHeight="1">
      <c r="A293" s="566" t="s">
        <v>870</v>
      </c>
      <c r="B293" s="567"/>
      <c r="C293" s="575" t="s">
        <v>871</v>
      </c>
      <c r="D293" s="576"/>
      <c r="E293" s="576"/>
      <c r="F293" s="576"/>
      <c r="G293" s="577"/>
      <c r="H293" s="571" t="s">
        <v>466</v>
      </c>
      <c r="I293" s="572"/>
      <c r="J293" s="573"/>
      <c r="K293" s="573"/>
      <c r="L293" s="573"/>
      <c r="M293" s="573"/>
      <c r="N293" s="573"/>
      <c r="O293" s="573"/>
      <c r="P293" s="573"/>
      <c r="Q293" s="573"/>
      <c r="R293" s="573">
        <f t="shared" si="36"/>
        <v>0</v>
      </c>
      <c r="S293" s="574">
        <f t="shared" si="62"/>
        <v>0</v>
      </c>
    </row>
    <row r="294" spans="1:19" s="565" customFormat="1" ht="8.1" customHeight="1">
      <c r="A294" s="566" t="s">
        <v>872</v>
      </c>
      <c r="B294" s="567"/>
      <c r="C294" s="581" t="s">
        <v>815</v>
      </c>
      <c r="D294" s="582"/>
      <c r="E294" s="582"/>
      <c r="F294" s="582"/>
      <c r="G294" s="583"/>
      <c r="H294" s="571" t="s">
        <v>466</v>
      </c>
      <c r="I294" s="572"/>
      <c r="J294" s="573"/>
      <c r="K294" s="573"/>
      <c r="L294" s="573"/>
      <c r="M294" s="573"/>
      <c r="N294" s="573"/>
      <c r="O294" s="573"/>
      <c r="P294" s="573"/>
      <c r="Q294" s="573"/>
      <c r="R294" s="573">
        <f t="shared" si="36"/>
        <v>0</v>
      </c>
      <c r="S294" s="574">
        <f t="shared" si="62"/>
        <v>0</v>
      </c>
    </row>
    <row r="295" spans="1:19" s="565" customFormat="1" ht="17.100000000000001" customHeight="1">
      <c r="A295" s="566" t="s">
        <v>873</v>
      </c>
      <c r="B295" s="567"/>
      <c r="C295" s="575" t="s">
        <v>874</v>
      </c>
      <c r="D295" s="576"/>
      <c r="E295" s="576"/>
      <c r="F295" s="576"/>
      <c r="G295" s="577"/>
      <c r="H295" s="571" t="s">
        <v>466</v>
      </c>
      <c r="I295" s="572"/>
      <c r="J295" s="573"/>
      <c r="K295" s="573"/>
      <c r="L295" s="573"/>
      <c r="M295" s="573"/>
      <c r="N295" s="573"/>
      <c r="O295" s="573"/>
      <c r="P295" s="573"/>
      <c r="Q295" s="573"/>
      <c r="R295" s="573">
        <f t="shared" si="36"/>
        <v>0</v>
      </c>
      <c r="S295" s="574">
        <f t="shared" si="62"/>
        <v>0</v>
      </c>
    </row>
    <row r="296" spans="1:19" s="565" customFormat="1" ht="17.100000000000001" customHeight="1">
      <c r="A296" s="566" t="s">
        <v>875</v>
      </c>
      <c r="B296" s="567"/>
      <c r="C296" s="581" t="s">
        <v>815</v>
      </c>
      <c r="D296" s="582"/>
      <c r="E296" s="582"/>
      <c r="F296" s="582"/>
      <c r="G296" s="583"/>
      <c r="H296" s="571" t="s">
        <v>466</v>
      </c>
      <c r="I296" s="572"/>
      <c r="J296" s="573"/>
      <c r="K296" s="573"/>
      <c r="L296" s="573"/>
      <c r="M296" s="573"/>
      <c r="N296" s="573"/>
      <c r="O296" s="573"/>
      <c r="P296" s="573"/>
      <c r="Q296" s="573"/>
      <c r="R296" s="573">
        <f t="shared" si="36"/>
        <v>0</v>
      </c>
      <c r="S296" s="574">
        <f t="shared" si="62"/>
        <v>0</v>
      </c>
    </row>
    <row r="297" spans="1:19" s="565" customFormat="1" ht="17.100000000000001" customHeight="1">
      <c r="A297" s="566" t="s">
        <v>876</v>
      </c>
      <c r="B297" s="567"/>
      <c r="C297" s="575" t="s">
        <v>877</v>
      </c>
      <c r="D297" s="576"/>
      <c r="E297" s="576"/>
      <c r="F297" s="576"/>
      <c r="G297" s="577"/>
      <c r="H297" s="571" t="s">
        <v>466</v>
      </c>
      <c r="I297" s="572">
        <f>3003736.52730194/1000-I280-I287-I289-I291</f>
        <v>639.68401469034302</v>
      </c>
      <c r="J297" s="573">
        <f>1996028.40460184/1000-J280-J287-J289-J291</f>
        <v>150.20473845484005</v>
      </c>
      <c r="K297" s="573">
        <f>1783.749-K280-K287-K289-K291</f>
        <v>55.790556889999948</v>
      </c>
      <c r="L297" s="573">
        <v>58.022179165599951</v>
      </c>
      <c r="M297" s="573">
        <v>58.022179165599951</v>
      </c>
      <c r="N297" s="573">
        <v>60.343066332223948</v>
      </c>
      <c r="O297" s="573">
        <v>60.343066332223948</v>
      </c>
      <c r="P297" s="573">
        <v>62.756788985512905</v>
      </c>
      <c r="Q297" s="573">
        <v>62.756788985512905</v>
      </c>
      <c r="R297" s="573">
        <f t="shared" si="36"/>
        <v>1026.8013445185197</v>
      </c>
      <c r="S297" s="574">
        <f t="shared" si="62"/>
        <v>181.12203448333682</v>
      </c>
    </row>
    <row r="298" spans="1:19" s="565" customFormat="1" ht="8.1" customHeight="1">
      <c r="A298" s="566" t="s">
        <v>878</v>
      </c>
      <c r="B298" s="567"/>
      <c r="C298" s="581" t="s">
        <v>815</v>
      </c>
      <c r="D298" s="582"/>
      <c r="E298" s="582"/>
      <c r="F298" s="582"/>
      <c r="G298" s="583"/>
      <c r="H298" s="571" t="s">
        <v>466</v>
      </c>
      <c r="I298" s="572">
        <f>2975/1000</f>
        <v>2.9750000000000001</v>
      </c>
      <c r="J298" s="573">
        <v>0</v>
      </c>
      <c r="K298" s="573">
        <v>0</v>
      </c>
      <c r="L298" s="573"/>
      <c r="M298" s="573"/>
      <c r="N298" s="573"/>
      <c r="O298" s="573"/>
      <c r="P298" s="573"/>
      <c r="Q298" s="573"/>
      <c r="R298" s="573">
        <f t="shared" si="36"/>
        <v>2.9750000000000001</v>
      </c>
      <c r="S298" s="574">
        <f t="shared" si="62"/>
        <v>0</v>
      </c>
    </row>
    <row r="299" spans="1:19" s="565" customFormat="1" ht="8.1" customHeight="1">
      <c r="A299" s="566" t="s">
        <v>879</v>
      </c>
      <c r="B299" s="567"/>
      <c r="C299" s="568" t="s">
        <v>880</v>
      </c>
      <c r="D299" s="569"/>
      <c r="E299" s="569"/>
      <c r="F299" s="569"/>
      <c r="G299" s="570"/>
      <c r="H299" s="571" t="s">
        <v>420</v>
      </c>
      <c r="I299" s="572">
        <f t="shared" ref="I299:R299" si="63">I307</f>
        <v>93.913078683540846</v>
      </c>
      <c r="J299" s="573">
        <f t="shared" si="63"/>
        <v>103.27307382648094</v>
      </c>
      <c r="K299" s="573">
        <f t="shared" si="63"/>
        <v>104.98068385780412</v>
      </c>
      <c r="L299" s="573">
        <f t="shared" si="63"/>
        <v>102.43381685280781</v>
      </c>
      <c r="M299" s="573">
        <f t="shared" si="63"/>
        <v>102.43381685280781</v>
      </c>
      <c r="N299" s="573">
        <f t="shared" si="63"/>
        <v>101.95420664452716</v>
      </c>
      <c r="O299" s="573">
        <f t="shared" si="63"/>
        <v>101.95420664452716</v>
      </c>
      <c r="P299" s="573">
        <f t="shared" si="63"/>
        <v>101.87395437092465</v>
      </c>
      <c r="Q299" s="573">
        <f t="shared" si="63"/>
        <v>101.87395437092465</v>
      </c>
      <c r="R299" s="573">
        <f t="shared" si="63"/>
        <v>101.00597471979572</v>
      </c>
      <c r="S299" s="574">
        <f t="shared" si="62"/>
        <v>306.26197786825963</v>
      </c>
    </row>
    <row r="300" spans="1:19" s="565" customFormat="1" ht="8.1" customHeight="1">
      <c r="A300" s="566" t="s">
        <v>374</v>
      </c>
      <c r="B300" s="567"/>
      <c r="C300" s="575" t="s">
        <v>881</v>
      </c>
      <c r="D300" s="576"/>
      <c r="E300" s="576"/>
      <c r="F300" s="576"/>
      <c r="G300" s="577"/>
      <c r="H300" s="571" t="s">
        <v>420</v>
      </c>
      <c r="I300" s="572"/>
      <c r="J300" s="573"/>
      <c r="K300" s="573"/>
      <c r="L300" s="573"/>
      <c r="M300" s="573"/>
      <c r="N300" s="573"/>
      <c r="O300" s="573"/>
      <c r="P300" s="573"/>
      <c r="Q300" s="573"/>
      <c r="R300" s="573">
        <f t="shared" si="36"/>
        <v>0</v>
      </c>
      <c r="S300" s="574">
        <f t="shared" si="62"/>
        <v>0</v>
      </c>
    </row>
    <row r="301" spans="1:19" s="565" customFormat="1" ht="8.1" customHeight="1">
      <c r="A301" s="566" t="s">
        <v>882</v>
      </c>
      <c r="B301" s="567"/>
      <c r="C301" s="575" t="s">
        <v>883</v>
      </c>
      <c r="D301" s="576"/>
      <c r="E301" s="576"/>
      <c r="F301" s="576"/>
      <c r="G301" s="577"/>
      <c r="H301" s="571" t="s">
        <v>420</v>
      </c>
      <c r="I301" s="572"/>
      <c r="J301" s="573"/>
      <c r="K301" s="573"/>
      <c r="L301" s="573"/>
      <c r="M301" s="573"/>
      <c r="N301" s="573"/>
      <c r="O301" s="573"/>
      <c r="P301" s="573"/>
      <c r="Q301" s="573"/>
      <c r="R301" s="573">
        <f t="shared" si="36"/>
        <v>0</v>
      </c>
      <c r="S301" s="574">
        <f t="shared" si="62"/>
        <v>0</v>
      </c>
    </row>
    <row r="302" spans="1:19" s="565" customFormat="1" ht="8.1" customHeight="1">
      <c r="A302" s="566" t="s">
        <v>884</v>
      </c>
      <c r="B302" s="567"/>
      <c r="C302" s="575" t="s">
        <v>885</v>
      </c>
      <c r="D302" s="576"/>
      <c r="E302" s="576"/>
      <c r="F302" s="576"/>
      <c r="G302" s="577"/>
      <c r="H302" s="571" t="s">
        <v>420</v>
      </c>
      <c r="I302" s="572"/>
      <c r="J302" s="573"/>
      <c r="K302" s="573"/>
      <c r="L302" s="573"/>
      <c r="M302" s="573"/>
      <c r="N302" s="573"/>
      <c r="O302" s="573"/>
      <c r="P302" s="573"/>
      <c r="Q302" s="573"/>
      <c r="R302" s="573">
        <f t="shared" si="36"/>
        <v>0</v>
      </c>
      <c r="S302" s="574">
        <f t="shared" si="62"/>
        <v>0</v>
      </c>
    </row>
    <row r="303" spans="1:19" s="565" customFormat="1" ht="16.5" customHeight="1">
      <c r="A303" s="566" t="s">
        <v>886</v>
      </c>
      <c r="B303" s="567"/>
      <c r="C303" s="575" t="s">
        <v>887</v>
      </c>
      <c r="D303" s="576"/>
      <c r="E303" s="576"/>
      <c r="F303" s="576"/>
      <c r="G303" s="577"/>
      <c r="H303" s="571" t="s">
        <v>420</v>
      </c>
      <c r="I303" s="572"/>
      <c r="J303" s="573"/>
      <c r="K303" s="573"/>
      <c r="L303" s="573"/>
      <c r="M303" s="573"/>
      <c r="N303" s="573"/>
      <c r="O303" s="573"/>
      <c r="P303" s="573"/>
      <c r="Q303" s="573"/>
      <c r="R303" s="573">
        <f t="shared" si="36"/>
        <v>0</v>
      </c>
      <c r="S303" s="574">
        <f t="shared" si="62"/>
        <v>0</v>
      </c>
    </row>
    <row r="304" spans="1:19" s="565" customFormat="1" ht="8.1" customHeight="1">
      <c r="A304" s="566" t="s">
        <v>375</v>
      </c>
      <c r="B304" s="567"/>
      <c r="C304" s="575" t="s">
        <v>888</v>
      </c>
      <c r="D304" s="576"/>
      <c r="E304" s="576"/>
      <c r="F304" s="576"/>
      <c r="G304" s="577"/>
      <c r="H304" s="571" t="s">
        <v>420</v>
      </c>
      <c r="I304" s="572"/>
      <c r="J304" s="573"/>
      <c r="K304" s="573"/>
      <c r="L304" s="573"/>
      <c r="M304" s="573"/>
      <c r="N304" s="573"/>
      <c r="O304" s="573"/>
      <c r="P304" s="573"/>
      <c r="Q304" s="573"/>
      <c r="R304" s="573">
        <f t="shared" si="36"/>
        <v>0</v>
      </c>
      <c r="S304" s="574">
        <f t="shared" si="62"/>
        <v>0</v>
      </c>
    </row>
    <row r="305" spans="1:19" s="565" customFormat="1" ht="9" customHeight="1">
      <c r="A305" s="566" t="s">
        <v>889</v>
      </c>
      <c r="B305" s="567"/>
      <c r="C305" s="575" t="s">
        <v>890</v>
      </c>
      <c r="D305" s="576"/>
      <c r="E305" s="576"/>
      <c r="F305" s="576"/>
      <c r="G305" s="577"/>
      <c r="H305" s="571" t="s">
        <v>420</v>
      </c>
      <c r="I305" s="572"/>
      <c r="J305" s="573"/>
      <c r="K305" s="573"/>
      <c r="L305" s="573"/>
      <c r="M305" s="573"/>
      <c r="N305" s="573"/>
      <c r="O305" s="573"/>
      <c r="P305" s="573"/>
      <c r="Q305" s="573"/>
      <c r="R305" s="573">
        <f t="shared" si="36"/>
        <v>0</v>
      </c>
      <c r="S305" s="574">
        <f t="shared" si="62"/>
        <v>0</v>
      </c>
    </row>
    <row r="306" spans="1:19" s="565" customFormat="1" ht="10.5" customHeight="1">
      <c r="A306" s="566" t="s">
        <v>891</v>
      </c>
      <c r="B306" s="567"/>
      <c r="C306" s="575" t="s">
        <v>892</v>
      </c>
      <c r="D306" s="576"/>
      <c r="E306" s="576"/>
      <c r="F306" s="576"/>
      <c r="G306" s="577"/>
      <c r="H306" s="571" t="s">
        <v>420</v>
      </c>
      <c r="I306" s="572"/>
      <c r="J306" s="573"/>
      <c r="K306" s="573"/>
      <c r="L306" s="573"/>
      <c r="M306" s="573"/>
      <c r="N306" s="573"/>
      <c r="O306" s="573"/>
      <c r="P306" s="573"/>
      <c r="Q306" s="573"/>
      <c r="R306" s="573">
        <f t="shared" si="36"/>
        <v>0</v>
      </c>
      <c r="S306" s="574">
        <f t="shared" si="62"/>
        <v>0</v>
      </c>
    </row>
    <row r="307" spans="1:19" s="565" customFormat="1" ht="15.75" customHeight="1">
      <c r="A307" s="566" t="s">
        <v>893</v>
      </c>
      <c r="B307" s="567"/>
      <c r="C307" s="575" t="s">
        <v>894</v>
      </c>
      <c r="D307" s="576"/>
      <c r="E307" s="576"/>
      <c r="F307" s="576"/>
      <c r="G307" s="577"/>
      <c r="H307" s="571" t="s">
        <v>420</v>
      </c>
      <c r="I307" s="572">
        <f>IF(I17=0,0,I161/(I17*1.18)*100)</f>
        <v>93.913078683540846</v>
      </c>
      <c r="J307" s="573">
        <f>IF(J17=0,0,J161/(J17*1.18)*100)</f>
        <v>103.27307382648094</v>
      </c>
      <c r="K307" s="573">
        <f t="shared" ref="K307:R307" si="64">IF(K17=0,0,K161/(K17*1.18)*100)</f>
        <v>104.98068385780412</v>
      </c>
      <c r="L307" s="573">
        <f t="shared" si="64"/>
        <v>102.43381685280781</v>
      </c>
      <c r="M307" s="573">
        <f t="shared" si="64"/>
        <v>102.43381685280781</v>
      </c>
      <c r="N307" s="573">
        <f t="shared" si="64"/>
        <v>101.95420664452716</v>
      </c>
      <c r="O307" s="573">
        <f t="shared" si="64"/>
        <v>101.95420664452716</v>
      </c>
      <c r="P307" s="573">
        <f t="shared" si="64"/>
        <v>101.87395437092465</v>
      </c>
      <c r="Q307" s="573">
        <f t="shared" si="64"/>
        <v>101.87395437092465</v>
      </c>
      <c r="R307" s="573">
        <f t="shared" si="64"/>
        <v>101.00597471979572</v>
      </c>
      <c r="S307" s="574">
        <f t="shared" si="62"/>
        <v>306.26197786825963</v>
      </c>
    </row>
    <row r="308" spans="1:19" s="565" customFormat="1" ht="8.25" customHeight="1">
      <c r="A308" s="566" t="s">
        <v>895</v>
      </c>
      <c r="B308" s="567"/>
      <c r="C308" s="575" t="s">
        <v>896</v>
      </c>
      <c r="D308" s="576"/>
      <c r="E308" s="576"/>
      <c r="F308" s="576"/>
      <c r="G308" s="577"/>
      <c r="H308" s="571" t="s">
        <v>420</v>
      </c>
      <c r="I308" s="572"/>
      <c r="J308" s="573"/>
      <c r="K308" s="573"/>
      <c r="L308" s="573"/>
      <c r="M308" s="573"/>
      <c r="N308" s="573"/>
      <c r="O308" s="573"/>
      <c r="P308" s="573"/>
      <c r="Q308" s="573"/>
      <c r="R308" s="573">
        <f t="shared" si="36"/>
        <v>0</v>
      </c>
      <c r="S308" s="574">
        <f t="shared" si="62"/>
        <v>0</v>
      </c>
    </row>
    <row r="309" spans="1:19" s="565" customFormat="1" ht="8.25" customHeight="1">
      <c r="A309" s="566" t="s">
        <v>897</v>
      </c>
      <c r="B309" s="567"/>
      <c r="C309" s="575" t="s">
        <v>898</v>
      </c>
      <c r="D309" s="576"/>
      <c r="E309" s="576"/>
      <c r="F309" s="576"/>
      <c r="G309" s="577"/>
      <c r="H309" s="571" t="s">
        <v>420</v>
      </c>
      <c r="I309" s="572"/>
      <c r="J309" s="573"/>
      <c r="K309" s="573"/>
      <c r="L309" s="573"/>
      <c r="M309" s="573"/>
      <c r="N309" s="573"/>
      <c r="O309" s="573"/>
      <c r="P309" s="573"/>
      <c r="Q309" s="573"/>
      <c r="R309" s="573">
        <f t="shared" si="36"/>
        <v>0</v>
      </c>
      <c r="S309" s="574">
        <f t="shared" si="62"/>
        <v>0</v>
      </c>
    </row>
    <row r="310" spans="1:19" s="565" customFormat="1" ht="8.25" customHeight="1">
      <c r="A310" s="566" t="s">
        <v>899</v>
      </c>
      <c r="B310" s="567"/>
      <c r="C310" s="581" t="s">
        <v>485</v>
      </c>
      <c r="D310" s="582"/>
      <c r="E310" s="582"/>
      <c r="F310" s="582"/>
      <c r="G310" s="583"/>
      <c r="H310" s="571" t="s">
        <v>420</v>
      </c>
      <c r="I310" s="572"/>
      <c r="J310" s="573"/>
      <c r="K310" s="573"/>
      <c r="L310" s="573"/>
      <c r="M310" s="573"/>
      <c r="N310" s="573"/>
      <c r="O310" s="573"/>
      <c r="P310" s="573"/>
      <c r="Q310" s="573"/>
      <c r="R310" s="573">
        <f t="shared" si="36"/>
        <v>0</v>
      </c>
      <c r="S310" s="574">
        <f t="shared" si="62"/>
        <v>0</v>
      </c>
    </row>
    <row r="311" spans="1:19" s="565" customFormat="1" ht="8.25" customHeight="1" thickBot="1">
      <c r="A311" s="587" t="s">
        <v>900</v>
      </c>
      <c r="B311" s="588"/>
      <c r="C311" s="619" t="s">
        <v>487</v>
      </c>
      <c r="D311" s="620"/>
      <c r="E311" s="620"/>
      <c r="F311" s="620"/>
      <c r="G311" s="621"/>
      <c r="H311" s="599" t="s">
        <v>420</v>
      </c>
      <c r="I311" s="600"/>
      <c r="J311" s="601"/>
      <c r="K311" s="601"/>
      <c r="L311" s="601"/>
      <c r="M311" s="601"/>
      <c r="N311" s="601"/>
      <c r="O311" s="601"/>
      <c r="P311" s="601"/>
      <c r="Q311" s="601"/>
      <c r="R311" s="601">
        <f t="shared" si="36"/>
        <v>0</v>
      </c>
      <c r="S311" s="602">
        <f t="shared" si="62"/>
        <v>0</v>
      </c>
    </row>
    <row r="312" spans="1:19" s="565" customFormat="1" ht="8.25" customHeight="1" thickBot="1">
      <c r="A312" s="552" t="s">
        <v>901</v>
      </c>
      <c r="B312" s="553"/>
      <c r="C312" s="553"/>
      <c r="D312" s="553"/>
      <c r="E312" s="553"/>
      <c r="F312" s="553"/>
      <c r="G312" s="553"/>
      <c r="H312" s="553"/>
      <c r="I312" s="553"/>
      <c r="J312" s="553"/>
      <c r="K312" s="553"/>
      <c r="L312" s="553"/>
      <c r="M312" s="553"/>
      <c r="N312" s="553"/>
      <c r="O312" s="553"/>
      <c r="P312" s="553"/>
      <c r="Q312" s="553"/>
      <c r="R312" s="553"/>
      <c r="S312" s="554"/>
    </row>
    <row r="313" spans="1:19" s="565" customFormat="1" ht="8.25" customHeight="1">
      <c r="A313" s="566" t="s">
        <v>902</v>
      </c>
      <c r="B313" s="567"/>
      <c r="C313" s="578" t="s">
        <v>903</v>
      </c>
      <c r="D313" s="579"/>
      <c r="E313" s="579"/>
      <c r="F313" s="579"/>
      <c r="G313" s="580"/>
      <c r="H313" s="571" t="s">
        <v>383</v>
      </c>
      <c r="I313" s="622" t="s">
        <v>904</v>
      </c>
      <c r="J313" s="623" t="s">
        <v>904</v>
      </c>
      <c r="K313" s="623" t="s">
        <v>904</v>
      </c>
      <c r="L313" s="623" t="s">
        <v>904</v>
      </c>
      <c r="M313" s="623" t="s">
        <v>904</v>
      </c>
      <c r="N313" s="623" t="s">
        <v>904</v>
      </c>
      <c r="O313" s="623" t="s">
        <v>904</v>
      </c>
      <c r="P313" s="623" t="s">
        <v>904</v>
      </c>
      <c r="Q313" s="623" t="s">
        <v>904</v>
      </c>
      <c r="R313" s="623" t="s">
        <v>904</v>
      </c>
      <c r="S313" s="571" t="s">
        <v>904</v>
      </c>
    </row>
    <row r="314" spans="1:19" s="565" customFormat="1" ht="8.1" customHeight="1">
      <c r="A314" s="566" t="s">
        <v>905</v>
      </c>
      <c r="B314" s="567"/>
      <c r="C314" s="568" t="s">
        <v>906</v>
      </c>
      <c r="D314" s="569"/>
      <c r="E314" s="569"/>
      <c r="F314" s="569"/>
      <c r="G314" s="570"/>
      <c r="H314" s="571" t="s">
        <v>907</v>
      </c>
      <c r="I314" s="622"/>
      <c r="J314" s="623"/>
      <c r="K314" s="623"/>
      <c r="L314" s="623"/>
      <c r="M314" s="623"/>
      <c r="N314" s="623"/>
      <c r="O314" s="623"/>
      <c r="P314" s="623"/>
      <c r="Q314" s="623"/>
      <c r="R314" s="623">
        <f t="shared" ref="R314:R318" si="65">I314+J314+K314+L314+N314+P314</f>
        <v>0</v>
      </c>
      <c r="S314" s="571">
        <f t="shared" ref="S314:S318" si="66">M314+O314+Q314</f>
        <v>0</v>
      </c>
    </row>
    <row r="315" spans="1:19" s="565" customFormat="1" ht="8.1" customHeight="1">
      <c r="A315" s="566" t="s">
        <v>908</v>
      </c>
      <c r="B315" s="567"/>
      <c r="C315" s="568" t="s">
        <v>909</v>
      </c>
      <c r="D315" s="569"/>
      <c r="E315" s="569"/>
      <c r="F315" s="569"/>
      <c r="G315" s="570"/>
      <c r="H315" s="571" t="s">
        <v>910</v>
      </c>
      <c r="I315" s="622"/>
      <c r="J315" s="623"/>
      <c r="K315" s="623"/>
      <c r="L315" s="623"/>
      <c r="M315" s="623"/>
      <c r="N315" s="623"/>
      <c r="O315" s="623"/>
      <c r="P315" s="623"/>
      <c r="Q315" s="623"/>
      <c r="R315" s="623">
        <f t="shared" si="65"/>
        <v>0</v>
      </c>
      <c r="S315" s="571">
        <f t="shared" si="66"/>
        <v>0</v>
      </c>
    </row>
    <row r="316" spans="1:19" s="565" customFormat="1" ht="8.25" customHeight="1">
      <c r="A316" s="566" t="s">
        <v>911</v>
      </c>
      <c r="B316" s="567"/>
      <c r="C316" s="568" t="s">
        <v>912</v>
      </c>
      <c r="D316" s="569"/>
      <c r="E316" s="569"/>
      <c r="F316" s="569"/>
      <c r="G316" s="570"/>
      <c r="H316" s="571" t="s">
        <v>907</v>
      </c>
      <c r="I316" s="622"/>
      <c r="J316" s="623"/>
      <c r="K316" s="623"/>
      <c r="L316" s="623"/>
      <c r="M316" s="623"/>
      <c r="N316" s="623"/>
      <c r="O316" s="623"/>
      <c r="P316" s="623"/>
      <c r="Q316" s="623"/>
      <c r="R316" s="623">
        <f t="shared" si="65"/>
        <v>0</v>
      </c>
      <c r="S316" s="571">
        <f t="shared" si="66"/>
        <v>0</v>
      </c>
    </row>
    <row r="317" spans="1:19" s="565" customFormat="1" ht="8.1" customHeight="1">
      <c r="A317" s="566" t="s">
        <v>913</v>
      </c>
      <c r="B317" s="567"/>
      <c r="C317" s="568" t="s">
        <v>914</v>
      </c>
      <c r="D317" s="569"/>
      <c r="E317" s="569"/>
      <c r="F317" s="569"/>
      <c r="G317" s="570"/>
      <c r="H317" s="571" t="s">
        <v>910</v>
      </c>
      <c r="I317" s="622"/>
      <c r="J317" s="623"/>
      <c r="K317" s="623"/>
      <c r="L317" s="623"/>
      <c r="M317" s="623"/>
      <c r="N317" s="623"/>
      <c r="O317" s="623"/>
      <c r="P317" s="623"/>
      <c r="Q317" s="623"/>
      <c r="R317" s="623">
        <f t="shared" si="65"/>
        <v>0</v>
      </c>
      <c r="S317" s="571">
        <f t="shared" si="66"/>
        <v>0</v>
      </c>
    </row>
    <row r="318" spans="1:19" s="565" customFormat="1" ht="8.1" customHeight="1">
      <c r="A318" s="566" t="s">
        <v>915</v>
      </c>
      <c r="B318" s="567"/>
      <c r="C318" s="568" t="s">
        <v>916</v>
      </c>
      <c r="D318" s="569"/>
      <c r="E318" s="569"/>
      <c r="F318" s="569"/>
      <c r="G318" s="570"/>
      <c r="H318" s="571" t="s">
        <v>917</v>
      </c>
      <c r="I318" s="622"/>
      <c r="J318" s="623"/>
      <c r="K318" s="623"/>
      <c r="L318" s="623"/>
      <c r="M318" s="623"/>
      <c r="N318" s="623"/>
      <c r="O318" s="623"/>
      <c r="P318" s="623"/>
      <c r="Q318" s="623"/>
      <c r="R318" s="623">
        <f t="shared" si="65"/>
        <v>0</v>
      </c>
      <c r="S318" s="571">
        <f t="shared" si="66"/>
        <v>0</v>
      </c>
    </row>
    <row r="319" spans="1:19" s="565" customFormat="1" ht="8.1" customHeight="1">
      <c r="A319" s="566" t="s">
        <v>918</v>
      </c>
      <c r="B319" s="567"/>
      <c r="C319" s="568" t="s">
        <v>919</v>
      </c>
      <c r="D319" s="569"/>
      <c r="E319" s="569"/>
      <c r="F319" s="569"/>
      <c r="G319" s="570"/>
      <c r="H319" s="571" t="s">
        <v>383</v>
      </c>
      <c r="I319" s="622" t="s">
        <v>904</v>
      </c>
      <c r="J319" s="623" t="s">
        <v>904</v>
      </c>
      <c r="K319" s="623" t="s">
        <v>904</v>
      </c>
      <c r="L319" s="623" t="s">
        <v>904</v>
      </c>
      <c r="M319" s="623" t="s">
        <v>904</v>
      </c>
      <c r="N319" s="623" t="s">
        <v>904</v>
      </c>
      <c r="O319" s="623" t="s">
        <v>904</v>
      </c>
      <c r="P319" s="623" t="s">
        <v>904</v>
      </c>
      <c r="Q319" s="623" t="s">
        <v>904</v>
      </c>
      <c r="R319" s="623" t="s">
        <v>904</v>
      </c>
      <c r="S319" s="571" t="s">
        <v>904</v>
      </c>
    </row>
    <row r="320" spans="1:19" s="565" customFormat="1" ht="8.25" customHeight="1">
      <c r="A320" s="566" t="s">
        <v>920</v>
      </c>
      <c r="B320" s="567"/>
      <c r="C320" s="575" t="s">
        <v>921</v>
      </c>
      <c r="D320" s="576"/>
      <c r="E320" s="576"/>
      <c r="F320" s="576"/>
      <c r="G320" s="577"/>
      <c r="H320" s="571" t="s">
        <v>917</v>
      </c>
      <c r="I320" s="622"/>
      <c r="J320" s="623"/>
      <c r="K320" s="623"/>
      <c r="L320" s="623"/>
      <c r="M320" s="623"/>
      <c r="N320" s="623"/>
      <c r="O320" s="623"/>
      <c r="P320" s="623"/>
      <c r="Q320" s="623"/>
      <c r="R320" s="623">
        <f t="shared" ref="R320:R321" si="67">I320+J320+K320+L320+N320+P320</f>
        <v>0</v>
      </c>
      <c r="S320" s="571">
        <f t="shared" ref="S320:S321" si="68">M320+O320+Q320</f>
        <v>0</v>
      </c>
    </row>
    <row r="321" spans="1:19" s="565" customFormat="1" ht="8.1" customHeight="1">
      <c r="A321" s="566" t="s">
        <v>922</v>
      </c>
      <c r="B321" s="567"/>
      <c r="C321" s="575" t="s">
        <v>923</v>
      </c>
      <c r="D321" s="576"/>
      <c r="E321" s="576"/>
      <c r="F321" s="576"/>
      <c r="G321" s="577"/>
      <c r="H321" s="571" t="s">
        <v>924</v>
      </c>
      <c r="I321" s="622"/>
      <c r="J321" s="623"/>
      <c r="K321" s="623"/>
      <c r="L321" s="623"/>
      <c r="M321" s="623"/>
      <c r="N321" s="623"/>
      <c r="O321" s="623"/>
      <c r="P321" s="623"/>
      <c r="Q321" s="623"/>
      <c r="R321" s="623">
        <f t="shared" si="67"/>
        <v>0</v>
      </c>
      <c r="S321" s="571">
        <f t="shared" si="68"/>
        <v>0</v>
      </c>
    </row>
    <row r="322" spans="1:19" s="565" customFormat="1" ht="8.1" customHeight="1">
      <c r="A322" s="566" t="s">
        <v>925</v>
      </c>
      <c r="B322" s="567"/>
      <c r="C322" s="568" t="s">
        <v>926</v>
      </c>
      <c r="D322" s="569"/>
      <c r="E322" s="569"/>
      <c r="F322" s="569"/>
      <c r="G322" s="570"/>
      <c r="H322" s="571" t="s">
        <v>383</v>
      </c>
      <c r="I322" s="622" t="s">
        <v>904</v>
      </c>
      <c r="J322" s="623" t="s">
        <v>904</v>
      </c>
      <c r="K322" s="623" t="s">
        <v>904</v>
      </c>
      <c r="L322" s="623" t="s">
        <v>904</v>
      </c>
      <c r="M322" s="623" t="s">
        <v>904</v>
      </c>
      <c r="N322" s="623" t="s">
        <v>904</v>
      </c>
      <c r="O322" s="623" t="s">
        <v>904</v>
      </c>
      <c r="P322" s="623" t="s">
        <v>904</v>
      </c>
      <c r="Q322" s="623" t="s">
        <v>904</v>
      </c>
      <c r="R322" s="623" t="s">
        <v>904</v>
      </c>
      <c r="S322" s="571" t="s">
        <v>904</v>
      </c>
    </row>
    <row r="323" spans="1:19" s="565" customFormat="1" ht="8.25" customHeight="1">
      <c r="A323" s="566" t="s">
        <v>927</v>
      </c>
      <c r="B323" s="567"/>
      <c r="C323" s="575" t="s">
        <v>921</v>
      </c>
      <c r="D323" s="576"/>
      <c r="E323" s="576"/>
      <c r="F323" s="576"/>
      <c r="G323" s="577"/>
      <c r="H323" s="571" t="s">
        <v>917</v>
      </c>
      <c r="I323" s="622"/>
      <c r="J323" s="623"/>
      <c r="K323" s="623"/>
      <c r="L323" s="623"/>
      <c r="M323" s="623"/>
      <c r="N323" s="623"/>
      <c r="O323" s="623"/>
      <c r="P323" s="623"/>
      <c r="Q323" s="623"/>
      <c r="R323" s="623">
        <f t="shared" ref="R323:R325" si="69">I323+J323+K323+L323+N323+P323</f>
        <v>0</v>
      </c>
      <c r="S323" s="571">
        <f t="shared" ref="S323:S325" si="70">M323+O323+Q323</f>
        <v>0</v>
      </c>
    </row>
    <row r="324" spans="1:19" s="565" customFormat="1" ht="8.1" customHeight="1">
      <c r="A324" s="566" t="s">
        <v>928</v>
      </c>
      <c r="B324" s="567"/>
      <c r="C324" s="575" t="s">
        <v>929</v>
      </c>
      <c r="D324" s="576"/>
      <c r="E324" s="576"/>
      <c r="F324" s="576"/>
      <c r="G324" s="577"/>
      <c r="H324" s="571" t="s">
        <v>907</v>
      </c>
      <c r="I324" s="622"/>
      <c r="J324" s="623"/>
      <c r="K324" s="623"/>
      <c r="L324" s="623"/>
      <c r="M324" s="623"/>
      <c r="N324" s="623"/>
      <c r="O324" s="623"/>
      <c r="P324" s="623"/>
      <c r="Q324" s="623"/>
      <c r="R324" s="623">
        <f t="shared" si="69"/>
        <v>0</v>
      </c>
      <c r="S324" s="571">
        <f t="shared" si="70"/>
        <v>0</v>
      </c>
    </row>
    <row r="325" spans="1:19" s="565" customFormat="1" ht="8.1" customHeight="1">
      <c r="A325" s="566" t="s">
        <v>930</v>
      </c>
      <c r="B325" s="567"/>
      <c r="C325" s="575" t="s">
        <v>923</v>
      </c>
      <c r="D325" s="576"/>
      <c r="E325" s="576"/>
      <c r="F325" s="576"/>
      <c r="G325" s="577"/>
      <c r="H325" s="571" t="s">
        <v>924</v>
      </c>
      <c r="I325" s="622"/>
      <c r="J325" s="623"/>
      <c r="K325" s="623"/>
      <c r="L325" s="623"/>
      <c r="M325" s="623"/>
      <c r="N325" s="623"/>
      <c r="O325" s="623"/>
      <c r="P325" s="623"/>
      <c r="Q325" s="623"/>
      <c r="R325" s="623">
        <f t="shared" si="69"/>
        <v>0</v>
      </c>
      <c r="S325" s="571">
        <f t="shared" si="70"/>
        <v>0</v>
      </c>
    </row>
    <row r="326" spans="1:19" s="565" customFormat="1" ht="8.1" customHeight="1">
      <c r="A326" s="566" t="s">
        <v>931</v>
      </c>
      <c r="B326" s="567"/>
      <c r="C326" s="568" t="s">
        <v>932</v>
      </c>
      <c r="D326" s="569"/>
      <c r="E326" s="569"/>
      <c r="F326" s="569"/>
      <c r="G326" s="570"/>
      <c r="H326" s="571" t="s">
        <v>383</v>
      </c>
      <c r="I326" s="622" t="s">
        <v>904</v>
      </c>
      <c r="J326" s="623" t="s">
        <v>904</v>
      </c>
      <c r="K326" s="623" t="s">
        <v>904</v>
      </c>
      <c r="L326" s="623" t="s">
        <v>904</v>
      </c>
      <c r="M326" s="623" t="s">
        <v>904</v>
      </c>
      <c r="N326" s="623" t="s">
        <v>904</v>
      </c>
      <c r="O326" s="623" t="s">
        <v>904</v>
      </c>
      <c r="P326" s="623" t="s">
        <v>904</v>
      </c>
      <c r="Q326" s="623" t="s">
        <v>904</v>
      </c>
      <c r="R326" s="623" t="s">
        <v>904</v>
      </c>
      <c r="S326" s="571" t="s">
        <v>904</v>
      </c>
    </row>
    <row r="327" spans="1:19" s="565" customFormat="1" ht="9" customHeight="1">
      <c r="A327" s="566" t="s">
        <v>933</v>
      </c>
      <c r="B327" s="567"/>
      <c r="C327" s="575" t="s">
        <v>921</v>
      </c>
      <c r="D327" s="576"/>
      <c r="E327" s="576"/>
      <c r="F327" s="576"/>
      <c r="G327" s="577"/>
      <c r="H327" s="571" t="s">
        <v>917</v>
      </c>
      <c r="I327" s="622"/>
      <c r="J327" s="623"/>
      <c r="K327" s="623"/>
      <c r="L327" s="623"/>
      <c r="M327" s="623"/>
      <c r="N327" s="623"/>
      <c r="O327" s="623"/>
      <c r="P327" s="623"/>
      <c r="Q327" s="623"/>
      <c r="R327" s="623">
        <f t="shared" ref="R327:R328" si="71">I327+J327+K327+L327+N327+P327</f>
        <v>0</v>
      </c>
      <c r="S327" s="571">
        <f t="shared" ref="S327:S328" si="72">M327+O327+Q327</f>
        <v>0</v>
      </c>
    </row>
    <row r="328" spans="1:19" s="565" customFormat="1" ht="8.25" customHeight="1">
      <c r="A328" s="566" t="s">
        <v>934</v>
      </c>
      <c r="B328" s="567"/>
      <c r="C328" s="575" t="s">
        <v>923</v>
      </c>
      <c r="D328" s="576"/>
      <c r="E328" s="576"/>
      <c r="F328" s="576"/>
      <c r="G328" s="577"/>
      <c r="H328" s="571" t="s">
        <v>924</v>
      </c>
      <c r="I328" s="622"/>
      <c r="J328" s="623"/>
      <c r="K328" s="623"/>
      <c r="L328" s="623"/>
      <c r="M328" s="623"/>
      <c r="N328" s="623"/>
      <c r="O328" s="623"/>
      <c r="P328" s="623"/>
      <c r="Q328" s="623"/>
      <c r="R328" s="623">
        <f t="shared" si="71"/>
        <v>0</v>
      </c>
      <c r="S328" s="571">
        <f t="shared" si="72"/>
        <v>0</v>
      </c>
    </row>
    <row r="329" spans="1:19" s="565" customFormat="1" ht="16.5" customHeight="1">
      <c r="A329" s="566" t="s">
        <v>935</v>
      </c>
      <c r="B329" s="567"/>
      <c r="C329" s="568" t="s">
        <v>936</v>
      </c>
      <c r="D329" s="569"/>
      <c r="E329" s="569"/>
      <c r="F329" s="569"/>
      <c r="G329" s="570"/>
      <c r="H329" s="571" t="s">
        <v>383</v>
      </c>
      <c r="I329" s="622" t="s">
        <v>904</v>
      </c>
      <c r="J329" s="623" t="s">
        <v>904</v>
      </c>
      <c r="K329" s="623" t="s">
        <v>904</v>
      </c>
      <c r="L329" s="623" t="s">
        <v>904</v>
      </c>
      <c r="M329" s="623" t="s">
        <v>904</v>
      </c>
      <c r="N329" s="623" t="s">
        <v>904</v>
      </c>
      <c r="O329" s="623" t="s">
        <v>904</v>
      </c>
      <c r="P329" s="623" t="s">
        <v>904</v>
      </c>
      <c r="Q329" s="623" t="s">
        <v>904</v>
      </c>
      <c r="R329" s="623" t="s">
        <v>904</v>
      </c>
      <c r="S329" s="571" t="s">
        <v>904</v>
      </c>
    </row>
    <row r="330" spans="1:19" s="565" customFormat="1" ht="8.1" customHeight="1">
      <c r="A330" s="566" t="s">
        <v>937</v>
      </c>
      <c r="B330" s="567"/>
      <c r="C330" s="575" t="s">
        <v>921</v>
      </c>
      <c r="D330" s="576"/>
      <c r="E330" s="576"/>
      <c r="F330" s="576"/>
      <c r="G330" s="577"/>
      <c r="H330" s="571" t="s">
        <v>917</v>
      </c>
      <c r="I330" s="622"/>
      <c r="J330" s="623"/>
      <c r="K330" s="623"/>
      <c r="L330" s="623"/>
      <c r="M330" s="623"/>
      <c r="N330" s="623"/>
      <c r="O330" s="623"/>
      <c r="P330" s="623"/>
      <c r="Q330" s="623"/>
      <c r="R330" s="623">
        <f t="shared" ref="R330:R332" si="73">I330+J330+K330+L330+N330+P330</f>
        <v>0</v>
      </c>
      <c r="S330" s="571">
        <f t="shared" ref="S330:S332" si="74">M330+O330+Q330</f>
        <v>0</v>
      </c>
    </row>
    <row r="331" spans="1:19" s="565" customFormat="1" ht="8.1" customHeight="1">
      <c r="A331" s="566" t="s">
        <v>938</v>
      </c>
      <c r="B331" s="567"/>
      <c r="C331" s="575" t="s">
        <v>929</v>
      </c>
      <c r="D331" s="576"/>
      <c r="E331" s="576"/>
      <c r="F331" s="576"/>
      <c r="G331" s="577"/>
      <c r="H331" s="571" t="s">
        <v>907</v>
      </c>
      <c r="I331" s="622"/>
      <c r="J331" s="623"/>
      <c r="K331" s="623"/>
      <c r="L331" s="623"/>
      <c r="M331" s="623"/>
      <c r="N331" s="623"/>
      <c r="O331" s="623"/>
      <c r="P331" s="623"/>
      <c r="Q331" s="623"/>
      <c r="R331" s="623">
        <f t="shared" si="73"/>
        <v>0</v>
      </c>
      <c r="S331" s="571">
        <f t="shared" si="74"/>
        <v>0</v>
      </c>
    </row>
    <row r="332" spans="1:19" s="565" customFormat="1" ht="8.25" customHeight="1">
      <c r="A332" s="566" t="s">
        <v>939</v>
      </c>
      <c r="B332" s="567"/>
      <c r="C332" s="575" t="s">
        <v>923</v>
      </c>
      <c r="D332" s="576"/>
      <c r="E332" s="576"/>
      <c r="F332" s="576"/>
      <c r="G332" s="577"/>
      <c r="H332" s="571" t="s">
        <v>924</v>
      </c>
      <c r="I332" s="622"/>
      <c r="J332" s="623"/>
      <c r="K332" s="623"/>
      <c r="L332" s="623"/>
      <c r="M332" s="623"/>
      <c r="N332" s="623"/>
      <c r="O332" s="623"/>
      <c r="P332" s="623"/>
      <c r="Q332" s="623"/>
      <c r="R332" s="623">
        <f t="shared" si="73"/>
        <v>0</v>
      </c>
      <c r="S332" s="571">
        <f t="shared" si="74"/>
        <v>0</v>
      </c>
    </row>
    <row r="333" spans="1:19" s="565" customFormat="1" ht="8.25" customHeight="1">
      <c r="A333" s="566" t="s">
        <v>940</v>
      </c>
      <c r="B333" s="567"/>
      <c r="C333" s="578" t="s">
        <v>941</v>
      </c>
      <c r="D333" s="579"/>
      <c r="E333" s="579"/>
      <c r="F333" s="579"/>
      <c r="G333" s="580"/>
      <c r="H333" s="571" t="s">
        <v>383</v>
      </c>
      <c r="I333" s="622" t="s">
        <v>904</v>
      </c>
      <c r="J333" s="623" t="s">
        <v>904</v>
      </c>
      <c r="K333" s="623" t="s">
        <v>904</v>
      </c>
      <c r="L333" s="623" t="s">
        <v>904</v>
      </c>
      <c r="M333" s="623" t="s">
        <v>904</v>
      </c>
      <c r="N333" s="623" t="s">
        <v>904</v>
      </c>
      <c r="O333" s="623" t="s">
        <v>904</v>
      </c>
      <c r="P333" s="623" t="s">
        <v>904</v>
      </c>
      <c r="Q333" s="623" t="s">
        <v>904</v>
      </c>
      <c r="R333" s="623" t="s">
        <v>904</v>
      </c>
      <c r="S333" s="571" t="s">
        <v>904</v>
      </c>
    </row>
    <row r="334" spans="1:19" s="565" customFormat="1" ht="16.5" customHeight="1">
      <c r="A334" s="566" t="s">
        <v>942</v>
      </c>
      <c r="B334" s="567"/>
      <c r="C334" s="568" t="s">
        <v>943</v>
      </c>
      <c r="D334" s="569"/>
      <c r="E334" s="569"/>
      <c r="F334" s="569"/>
      <c r="G334" s="570"/>
      <c r="H334" s="571" t="s">
        <v>917</v>
      </c>
      <c r="I334" s="622"/>
      <c r="J334" s="623"/>
      <c r="K334" s="623"/>
      <c r="L334" s="623"/>
      <c r="M334" s="623"/>
      <c r="N334" s="623"/>
      <c r="O334" s="623"/>
      <c r="P334" s="623"/>
      <c r="Q334" s="623"/>
      <c r="R334" s="623">
        <f t="shared" ref="R334:R344" si="75">I334+J334+K334+L334+N334+P334</f>
        <v>0</v>
      </c>
      <c r="S334" s="571">
        <f t="shared" ref="S334:S344" si="76">M334+O334+Q334</f>
        <v>0</v>
      </c>
    </row>
    <row r="335" spans="1:19" s="565" customFormat="1" ht="8.1" customHeight="1">
      <c r="A335" s="566" t="s">
        <v>944</v>
      </c>
      <c r="B335" s="567"/>
      <c r="C335" s="575" t="s">
        <v>945</v>
      </c>
      <c r="D335" s="576"/>
      <c r="E335" s="576"/>
      <c r="F335" s="576"/>
      <c r="G335" s="577"/>
      <c r="H335" s="571" t="s">
        <v>917</v>
      </c>
      <c r="I335" s="622"/>
      <c r="J335" s="623"/>
      <c r="K335" s="623"/>
      <c r="L335" s="623"/>
      <c r="M335" s="623"/>
      <c r="N335" s="623"/>
      <c r="O335" s="623"/>
      <c r="P335" s="623"/>
      <c r="Q335" s="623"/>
      <c r="R335" s="623">
        <f t="shared" si="75"/>
        <v>0</v>
      </c>
      <c r="S335" s="571">
        <f t="shared" si="76"/>
        <v>0</v>
      </c>
    </row>
    <row r="336" spans="1:19" s="565" customFormat="1" ht="8.1" customHeight="1">
      <c r="A336" s="566" t="s">
        <v>946</v>
      </c>
      <c r="B336" s="567"/>
      <c r="C336" s="581" t="s">
        <v>947</v>
      </c>
      <c r="D336" s="582"/>
      <c r="E336" s="582"/>
      <c r="F336" s="582"/>
      <c r="G336" s="583"/>
      <c r="H336" s="571" t="s">
        <v>917</v>
      </c>
      <c r="I336" s="622"/>
      <c r="J336" s="623"/>
      <c r="K336" s="623"/>
      <c r="L336" s="623"/>
      <c r="M336" s="623"/>
      <c r="N336" s="623"/>
      <c r="O336" s="623"/>
      <c r="P336" s="623"/>
      <c r="Q336" s="623"/>
      <c r="R336" s="623">
        <f t="shared" si="75"/>
        <v>0</v>
      </c>
      <c r="S336" s="571">
        <f t="shared" si="76"/>
        <v>0</v>
      </c>
    </row>
    <row r="337" spans="1:19" s="565" customFormat="1" ht="8.25" customHeight="1">
      <c r="A337" s="566" t="s">
        <v>948</v>
      </c>
      <c r="B337" s="567"/>
      <c r="C337" s="581" t="s">
        <v>949</v>
      </c>
      <c r="D337" s="582"/>
      <c r="E337" s="582"/>
      <c r="F337" s="582"/>
      <c r="G337" s="583"/>
      <c r="H337" s="571" t="s">
        <v>917</v>
      </c>
      <c r="I337" s="622"/>
      <c r="J337" s="623"/>
      <c r="K337" s="623"/>
      <c r="L337" s="623"/>
      <c r="M337" s="623"/>
      <c r="N337" s="623"/>
      <c r="O337" s="623"/>
      <c r="P337" s="623"/>
      <c r="Q337" s="623"/>
      <c r="R337" s="623">
        <f t="shared" si="75"/>
        <v>0</v>
      </c>
      <c r="S337" s="571">
        <f t="shared" si="76"/>
        <v>0</v>
      </c>
    </row>
    <row r="338" spans="1:19" s="565" customFormat="1" ht="16.5" customHeight="1">
      <c r="A338" s="566" t="s">
        <v>950</v>
      </c>
      <c r="B338" s="567"/>
      <c r="C338" s="568" t="s">
        <v>951</v>
      </c>
      <c r="D338" s="569"/>
      <c r="E338" s="569"/>
      <c r="F338" s="569"/>
      <c r="G338" s="570"/>
      <c r="H338" s="571" t="s">
        <v>917</v>
      </c>
      <c r="I338" s="622"/>
      <c r="J338" s="623"/>
      <c r="K338" s="623"/>
      <c r="L338" s="623"/>
      <c r="M338" s="623"/>
      <c r="N338" s="623"/>
      <c r="O338" s="623"/>
      <c r="P338" s="623"/>
      <c r="Q338" s="623"/>
      <c r="R338" s="623">
        <f t="shared" si="75"/>
        <v>0</v>
      </c>
      <c r="S338" s="571">
        <f t="shared" si="76"/>
        <v>0</v>
      </c>
    </row>
    <row r="339" spans="1:19" s="565" customFormat="1" ht="9" customHeight="1">
      <c r="A339" s="566" t="s">
        <v>952</v>
      </c>
      <c r="B339" s="567"/>
      <c r="C339" s="568" t="s">
        <v>953</v>
      </c>
      <c r="D339" s="569"/>
      <c r="E339" s="569"/>
      <c r="F339" s="569"/>
      <c r="G339" s="570"/>
      <c r="H339" s="571" t="s">
        <v>907</v>
      </c>
      <c r="I339" s="622"/>
      <c r="J339" s="623"/>
      <c r="K339" s="623"/>
      <c r="L339" s="623"/>
      <c r="M339" s="623"/>
      <c r="N339" s="623"/>
      <c r="O339" s="623"/>
      <c r="P339" s="623"/>
      <c r="Q339" s="623"/>
      <c r="R339" s="623">
        <f t="shared" si="75"/>
        <v>0</v>
      </c>
      <c r="S339" s="571">
        <f t="shared" si="76"/>
        <v>0</v>
      </c>
    </row>
    <row r="340" spans="1:19" s="565" customFormat="1" ht="9" customHeight="1">
      <c r="A340" s="566" t="s">
        <v>954</v>
      </c>
      <c r="B340" s="567"/>
      <c r="C340" s="575" t="s">
        <v>955</v>
      </c>
      <c r="D340" s="576"/>
      <c r="E340" s="576"/>
      <c r="F340" s="576"/>
      <c r="G340" s="577"/>
      <c r="H340" s="571" t="s">
        <v>907</v>
      </c>
      <c r="I340" s="622"/>
      <c r="J340" s="623"/>
      <c r="K340" s="623"/>
      <c r="L340" s="623"/>
      <c r="M340" s="623"/>
      <c r="N340" s="623"/>
      <c r="O340" s="623"/>
      <c r="P340" s="623"/>
      <c r="Q340" s="623"/>
      <c r="R340" s="623">
        <f t="shared" si="75"/>
        <v>0</v>
      </c>
      <c r="S340" s="571">
        <f t="shared" si="76"/>
        <v>0</v>
      </c>
    </row>
    <row r="341" spans="1:19" s="565" customFormat="1" ht="8.25" customHeight="1">
      <c r="A341" s="566" t="s">
        <v>956</v>
      </c>
      <c r="B341" s="567"/>
      <c r="C341" s="581" t="s">
        <v>947</v>
      </c>
      <c r="D341" s="582"/>
      <c r="E341" s="582"/>
      <c r="F341" s="582"/>
      <c r="G341" s="583"/>
      <c r="H341" s="571" t="s">
        <v>907</v>
      </c>
      <c r="I341" s="622"/>
      <c r="J341" s="623"/>
      <c r="K341" s="623"/>
      <c r="L341" s="623"/>
      <c r="M341" s="623"/>
      <c r="N341" s="623"/>
      <c r="O341" s="623"/>
      <c r="P341" s="623"/>
      <c r="Q341" s="623"/>
      <c r="R341" s="623">
        <f t="shared" si="75"/>
        <v>0</v>
      </c>
      <c r="S341" s="571">
        <f t="shared" si="76"/>
        <v>0</v>
      </c>
    </row>
    <row r="342" spans="1:19" s="565" customFormat="1" ht="24.75" customHeight="1">
      <c r="A342" s="566" t="s">
        <v>957</v>
      </c>
      <c r="B342" s="567"/>
      <c r="C342" s="581" t="s">
        <v>949</v>
      </c>
      <c r="D342" s="582"/>
      <c r="E342" s="582"/>
      <c r="F342" s="582"/>
      <c r="G342" s="583"/>
      <c r="H342" s="571" t="s">
        <v>907</v>
      </c>
      <c r="I342" s="622"/>
      <c r="J342" s="623"/>
      <c r="K342" s="623"/>
      <c r="L342" s="623"/>
      <c r="M342" s="623"/>
      <c r="N342" s="623"/>
      <c r="O342" s="623"/>
      <c r="P342" s="623"/>
      <c r="Q342" s="623"/>
      <c r="R342" s="623">
        <f t="shared" si="75"/>
        <v>0</v>
      </c>
      <c r="S342" s="571">
        <f t="shared" si="76"/>
        <v>0</v>
      </c>
    </row>
    <row r="343" spans="1:19" s="565" customFormat="1" ht="16.5" customHeight="1">
      <c r="A343" s="566" t="s">
        <v>958</v>
      </c>
      <c r="B343" s="567"/>
      <c r="C343" s="568" t="s">
        <v>959</v>
      </c>
      <c r="D343" s="569"/>
      <c r="E343" s="569"/>
      <c r="F343" s="569"/>
      <c r="G343" s="570"/>
      <c r="H343" s="571" t="s">
        <v>960</v>
      </c>
      <c r="I343" s="622"/>
      <c r="J343" s="623"/>
      <c r="K343" s="623"/>
      <c r="L343" s="623"/>
      <c r="M343" s="623"/>
      <c r="N343" s="623"/>
      <c r="O343" s="623"/>
      <c r="P343" s="623"/>
      <c r="Q343" s="623"/>
      <c r="R343" s="623">
        <f t="shared" si="75"/>
        <v>0</v>
      </c>
      <c r="S343" s="571">
        <f t="shared" si="76"/>
        <v>0</v>
      </c>
    </row>
    <row r="344" spans="1:19" s="565" customFormat="1" ht="9" customHeight="1">
      <c r="A344" s="566" t="s">
        <v>961</v>
      </c>
      <c r="B344" s="567"/>
      <c r="C344" s="568" t="s">
        <v>962</v>
      </c>
      <c r="D344" s="569"/>
      <c r="E344" s="569"/>
      <c r="F344" s="569"/>
      <c r="G344" s="570"/>
      <c r="H344" s="571" t="s">
        <v>466</v>
      </c>
      <c r="I344" s="622"/>
      <c r="J344" s="623"/>
      <c r="K344" s="623"/>
      <c r="L344" s="623"/>
      <c r="M344" s="623"/>
      <c r="N344" s="623"/>
      <c r="O344" s="623"/>
      <c r="P344" s="623"/>
      <c r="Q344" s="623"/>
      <c r="R344" s="623">
        <f t="shared" si="75"/>
        <v>0</v>
      </c>
      <c r="S344" s="571">
        <f t="shared" si="76"/>
        <v>0</v>
      </c>
    </row>
    <row r="345" spans="1:19" s="565" customFormat="1" ht="8.25" customHeight="1">
      <c r="A345" s="566" t="s">
        <v>963</v>
      </c>
      <c r="B345" s="567"/>
      <c r="C345" s="578" t="s">
        <v>964</v>
      </c>
      <c r="D345" s="579"/>
      <c r="E345" s="579"/>
      <c r="F345" s="579"/>
      <c r="G345" s="580"/>
      <c r="H345" s="571" t="s">
        <v>383</v>
      </c>
      <c r="I345" s="622" t="s">
        <v>904</v>
      </c>
      <c r="J345" s="623" t="s">
        <v>904</v>
      </c>
      <c r="K345" s="623" t="s">
        <v>904</v>
      </c>
      <c r="L345" s="623" t="s">
        <v>904</v>
      </c>
      <c r="M345" s="623" t="s">
        <v>904</v>
      </c>
      <c r="N345" s="623" t="s">
        <v>904</v>
      </c>
      <c r="O345" s="623" t="s">
        <v>904</v>
      </c>
      <c r="P345" s="623" t="s">
        <v>904</v>
      </c>
      <c r="Q345" s="623" t="s">
        <v>904</v>
      </c>
      <c r="R345" s="623" t="s">
        <v>904</v>
      </c>
      <c r="S345" s="571" t="s">
        <v>904</v>
      </c>
    </row>
    <row r="346" spans="1:19" s="565" customFormat="1" ht="24.75" customHeight="1">
      <c r="A346" s="566" t="s">
        <v>965</v>
      </c>
      <c r="B346" s="567"/>
      <c r="C346" s="568" t="s">
        <v>966</v>
      </c>
      <c r="D346" s="569"/>
      <c r="E346" s="569"/>
      <c r="F346" s="569"/>
      <c r="G346" s="570"/>
      <c r="H346" s="571" t="s">
        <v>917</v>
      </c>
      <c r="I346" s="623">
        <v>3029.03</v>
      </c>
      <c r="J346" s="623">
        <v>3043.96</v>
      </c>
      <c r="K346" s="623">
        <v>3098.0189999999998</v>
      </c>
      <c r="L346" s="623">
        <v>3098.0189999999998</v>
      </c>
      <c r="M346" s="623">
        <v>3098.0189999999998</v>
      </c>
      <c r="N346" s="623">
        <v>3098.0189999999998</v>
      </c>
      <c r="O346" s="573">
        <v>3098.0189999999998</v>
      </c>
      <c r="P346" s="623">
        <v>3098.0189999999998</v>
      </c>
      <c r="Q346" s="623">
        <v>3098.0189999999998</v>
      </c>
      <c r="R346" s="573">
        <f t="shared" ref="R346:R349" si="77">I346+J346+K346+L346+N346+P346</f>
        <v>18465.065999999999</v>
      </c>
      <c r="S346" s="574">
        <f t="shared" ref="S346:S349" si="78">M346+O346+Q346</f>
        <v>9294.0569999999989</v>
      </c>
    </row>
    <row r="347" spans="1:19" s="565" customFormat="1" ht="24.75" customHeight="1">
      <c r="A347" s="566" t="s">
        <v>967</v>
      </c>
      <c r="B347" s="567"/>
      <c r="C347" s="568" t="s">
        <v>968</v>
      </c>
      <c r="D347" s="569"/>
      <c r="E347" s="569"/>
      <c r="F347" s="569"/>
      <c r="G347" s="570"/>
      <c r="H347" s="571" t="s">
        <v>910</v>
      </c>
      <c r="I347" s="622"/>
      <c r="J347" s="623"/>
      <c r="K347" s="623"/>
      <c r="L347" s="623"/>
      <c r="M347" s="623"/>
      <c r="N347" s="623"/>
      <c r="O347" s="623"/>
      <c r="P347" s="623"/>
      <c r="Q347" s="623"/>
      <c r="R347" s="623">
        <f t="shared" si="77"/>
        <v>0</v>
      </c>
      <c r="S347" s="571">
        <f t="shared" si="78"/>
        <v>0</v>
      </c>
    </row>
    <row r="348" spans="1:19" s="565" customFormat="1" ht="16.5" customHeight="1">
      <c r="A348" s="566" t="s">
        <v>969</v>
      </c>
      <c r="B348" s="567"/>
      <c r="C348" s="568" t="s">
        <v>970</v>
      </c>
      <c r="D348" s="569"/>
      <c r="E348" s="569"/>
      <c r="F348" s="569"/>
      <c r="G348" s="570"/>
      <c r="H348" s="571" t="s">
        <v>466</v>
      </c>
      <c r="I348" s="622"/>
      <c r="J348" s="623"/>
      <c r="K348" s="623"/>
      <c r="L348" s="623"/>
      <c r="M348" s="623"/>
      <c r="N348" s="623"/>
      <c r="O348" s="623"/>
      <c r="P348" s="623"/>
      <c r="Q348" s="623"/>
      <c r="R348" s="623">
        <f t="shared" si="77"/>
        <v>0</v>
      </c>
      <c r="S348" s="571">
        <f t="shared" si="78"/>
        <v>0</v>
      </c>
    </row>
    <row r="349" spans="1:19" s="565" customFormat="1" ht="8.25" customHeight="1">
      <c r="A349" s="566" t="s">
        <v>971</v>
      </c>
      <c r="B349" s="567"/>
      <c r="C349" s="568" t="s">
        <v>972</v>
      </c>
      <c r="D349" s="569"/>
      <c r="E349" s="569"/>
      <c r="F349" s="569"/>
      <c r="G349" s="570"/>
      <c r="H349" s="571" t="s">
        <v>466</v>
      </c>
      <c r="I349" s="572">
        <v>467.12900000000002</v>
      </c>
      <c r="J349" s="573">
        <v>479.01889</v>
      </c>
      <c r="K349" s="623">
        <v>657.7</v>
      </c>
      <c r="L349" s="623">
        <v>888.5</v>
      </c>
      <c r="M349" s="624">
        <v>907.74300000000005</v>
      </c>
      <c r="N349" s="623">
        <v>994</v>
      </c>
      <c r="O349" s="623">
        <v>994</v>
      </c>
      <c r="P349" s="623">
        <v>994</v>
      </c>
      <c r="Q349" s="623">
        <v>994</v>
      </c>
      <c r="R349" s="573">
        <f t="shared" si="77"/>
        <v>4480.34789</v>
      </c>
      <c r="S349" s="574">
        <f t="shared" si="78"/>
        <v>2895.7429999999999</v>
      </c>
    </row>
    <row r="350" spans="1:19" s="565" customFormat="1" ht="16.5" customHeight="1">
      <c r="A350" s="566" t="s">
        <v>973</v>
      </c>
      <c r="B350" s="567"/>
      <c r="C350" s="578" t="s">
        <v>974</v>
      </c>
      <c r="D350" s="579"/>
      <c r="E350" s="579"/>
      <c r="F350" s="579"/>
      <c r="G350" s="580"/>
      <c r="H350" s="571" t="s">
        <v>383</v>
      </c>
      <c r="I350" s="622" t="s">
        <v>904</v>
      </c>
      <c r="J350" s="623" t="s">
        <v>904</v>
      </c>
      <c r="K350" s="623" t="s">
        <v>904</v>
      </c>
      <c r="L350" s="623" t="s">
        <v>904</v>
      </c>
      <c r="M350" s="623" t="s">
        <v>904</v>
      </c>
      <c r="N350" s="623" t="s">
        <v>904</v>
      </c>
      <c r="O350" s="623" t="s">
        <v>904</v>
      </c>
      <c r="P350" s="623" t="s">
        <v>904</v>
      </c>
      <c r="Q350" s="623" t="s">
        <v>904</v>
      </c>
      <c r="R350" s="623" t="s">
        <v>904</v>
      </c>
      <c r="S350" s="571" t="s">
        <v>904</v>
      </c>
    </row>
    <row r="351" spans="1:19" s="565" customFormat="1" ht="8.1" customHeight="1">
      <c r="A351" s="566" t="s">
        <v>975</v>
      </c>
      <c r="B351" s="567"/>
      <c r="C351" s="568" t="s">
        <v>976</v>
      </c>
      <c r="D351" s="569"/>
      <c r="E351" s="569"/>
      <c r="F351" s="569"/>
      <c r="G351" s="570"/>
      <c r="H351" s="571" t="s">
        <v>907</v>
      </c>
      <c r="I351" s="622"/>
      <c r="J351" s="623"/>
      <c r="K351" s="623"/>
      <c r="L351" s="623"/>
      <c r="M351" s="623"/>
      <c r="N351" s="623"/>
      <c r="O351" s="623"/>
      <c r="P351" s="623"/>
      <c r="Q351" s="623"/>
      <c r="R351" s="623">
        <f t="shared" ref="R351:R360" si="79">I351+J351+K351+L351+N351+P351</f>
        <v>0</v>
      </c>
      <c r="S351" s="571">
        <f t="shared" ref="S351:S361" si="80">M351+O351+Q351</f>
        <v>0</v>
      </c>
    </row>
    <row r="352" spans="1:19" s="565" customFormat="1" ht="16.5" customHeight="1">
      <c r="A352" s="566" t="s">
        <v>977</v>
      </c>
      <c r="B352" s="567"/>
      <c r="C352" s="575" t="s">
        <v>978</v>
      </c>
      <c r="D352" s="576"/>
      <c r="E352" s="576"/>
      <c r="F352" s="576"/>
      <c r="G352" s="577"/>
      <c r="H352" s="571" t="s">
        <v>907</v>
      </c>
      <c r="I352" s="622"/>
      <c r="J352" s="623"/>
      <c r="K352" s="623"/>
      <c r="L352" s="623"/>
      <c r="M352" s="623"/>
      <c r="N352" s="623"/>
      <c r="O352" s="623"/>
      <c r="P352" s="623"/>
      <c r="Q352" s="623"/>
      <c r="R352" s="623">
        <f t="shared" si="79"/>
        <v>0</v>
      </c>
      <c r="S352" s="571">
        <f t="shared" si="80"/>
        <v>0</v>
      </c>
    </row>
    <row r="353" spans="1:19" s="565" customFormat="1" ht="8.1" customHeight="1">
      <c r="A353" s="566" t="s">
        <v>979</v>
      </c>
      <c r="B353" s="567"/>
      <c r="C353" s="575" t="s">
        <v>980</v>
      </c>
      <c r="D353" s="576"/>
      <c r="E353" s="576"/>
      <c r="F353" s="576"/>
      <c r="G353" s="577"/>
      <c r="H353" s="571" t="s">
        <v>907</v>
      </c>
      <c r="I353" s="622"/>
      <c r="J353" s="623"/>
      <c r="K353" s="623"/>
      <c r="L353" s="623"/>
      <c r="M353" s="623"/>
      <c r="N353" s="623"/>
      <c r="O353" s="623"/>
      <c r="P353" s="623"/>
      <c r="Q353" s="623"/>
      <c r="R353" s="623">
        <f t="shared" si="79"/>
        <v>0</v>
      </c>
      <c r="S353" s="571">
        <f t="shared" si="80"/>
        <v>0</v>
      </c>
    </row>
    <row r="354" spans="1:19" s="565" customFormat="1" ht="8.1" customHeight="1">
      <c r="A354" s="566" t="s">
        <v>981</v>
      </c>
      <c r="B354" s="567"/>
      <c r="C354" s="575" t="s">
        <v>982</v>
      </c>
      <c r="D354" s="576"/>
      <c r="E354" s="576"/>
      <c r="F354" s="576"/>
      <c r="G354" s="577"/>
      <c r="H354" s="571" t="s">
        <v>907</v>
      </c>
      <c r="I354" s="622"/>
      <c r="J354" s="623"/>
      <c r="K354" s="623"/>
      <c r="L354" s="623"/>
      <c r="M354" s="623"/>
      <c r="N354" s="623"/>
      <c r="O354" s="623"/>
      <c r="P354" s="623"/>
      <c r="Q354" s="623"/>
      <c r="R354" s="623">
        <f t="shared" si="79"/>
        <v>0</v>
      </c>
      <c r="S354" s="571">
        <f t="shared" si="80"/>
        <v>0</v>
      </c>
    </row>
    <row r="355" spans="1:19" s="565" customFormat="1" ht="9" customHeight="1">
      <c r="A355" s="566" t="s">
        <v>983</v>
      </c>
      <c r="B355" s="567"/>
      <c r="C355" s="568" t="s">
        <v>984</v>
      </c>
      <c r="D355" s="569"/>
      <c r="E355" s="569"/>
      <c r="F355" s="569"/>
      <c r="G355" s="570"/>
      <c r="H355" s="571" t="s">
        <v>917</v>
      </c>
      <c r="I355" s="622"/>
      <c r="J355" s="623"/>
      <c r="K355" s="623"/>
      <c r="L355" s="623"/>
      <c r="M355" s="623"/>
      <c r="N355" s="623"/>
      <c r="O355" s="623"/>
      <c r="P355" s="623"/>
      <c r="Q355" s="623"/>
      <c r="R355" s="623">
        <f t="shared" si="79"/>
        <v>0</v>
      </c>
      <c r="S355" s="571">
        <f t="shared" si="80"/>
        <v>0</v>
      </c>
    </row>
    <row r="356" spans="1:19" s="565" customFormat="1" ht="13.5" customHeight="1">
      <c r="A356" s="566" t="s">
        <v>985</v>
      </c>
      <c r="B356" s="567"/>
      <c r="C356" s="575" t="s">
        <v>986</v>
      </c>
      <c r="D356" s="576"/>
      <c r="E356" s="576"/>
      <c r="F356" s="576"/>
      <c r="G356" s="577"/>
      <c r="H356" s="571" t="s">
        <v>917</v>
      </c>
      <c r="I356" s="622"/>
      <c r="J356" s="623"/>
      <c r="K356" s="623"/>
      <c r="L356" s="623"/>
      <c r="M356" s="623"/>
      <c r="N356" s="623"/>
      <c r="O356" s="623"/>
      <c r="P356" s="623"/>
      <c r="Q356" s="623"/>
      <c r="R356" s="623">
        <f t="shared" si="79"/>
        <v>0</v>
      </c>
      <c r="S356" s="571">
        <f t="shared" si="80"/>
        <v>0</v>
      </c>
    </row>
    <row r="357" spans="1:19" s="565" customFormat="1" ht="18" customHeight="1">
      <c r="A357" s="566" t="s">
        <v>987</v>
      </c>
      <c r="B357" s="567"/>
      <c r="C357" s="575" t="s">
        <v>988</v>
      </c>
      <c r="D357" s="576"/>
      <c r="E357" s="576"/>
      <c r="F357" s="576"/>
      <c r="G357" s="577"/>
      <c r="H357" s="571" t="s">
        <v>917</v>
      </c>
      <c r="I357" s="622"/>
      <c r="J357" s="623"/>
      <c r="K357" s="623"/>
      <c r="L357" s="623"/>
      <c r="M357" s="623"/>
      <c r="N357" s="623"/>
      <c r="O357" s="623"/>
      <c r="P357" s="623"/>
      <c r="Q357" s="623"/>
      <c r="R357" s="623">
        <f t="shared" si="79"/>
        <v>0</v>
      </c>
      <c r="S357" s="571">
        <f t="shared" si="80"/>
        <v>0</v>
      </c>
    </row>
    <row r="358" spans="1:19" s="565" customFormat="1" ht="32.25" customHeight="1">
      <c r="A358" s="566" t="s">
        <v>989</v>
      </c>
      <c r="B358" s="567"/>
      <c r="C358" s="568" t="s">
        <v>990</v>
      </c>
      <c r="D358" s="569"/>
      <c r="E358" s="569"/>
      <c r="F358" s="569"/>
      <c r="G358" s="570"/>
      <c r="H358" s="571" t="s">
        <v>466</v>
      </c>
      <c r="I358" s="622"/>
      <c r="J358" s="623"/>
      <c r="K358" s="623"/>
      <c r="L358" s="623"/>
      <c r="M358" s="623"/>
      <c r="N358" s="623"/>
      <c r="O358" s="623"/>
      <c r="P358" s="623"/>
      <c r="Q358" s="623"/>
      <c r="R358" s="623">
        <f t="shared" si="79"/>
        <v>0</v>
      </c>
      <c r="S358" s="571">
        <f t="shared" si="80"/>
        <v>0</v>
      </c>
    </row>
    <row r="359" spans="1:19" s="565" customFormat="1" ht="8.25">
      <c r="A359" s="566" t="s">
        <v>991</v>
      </c>
      <c r="B359" s="567"/>
      <c r="C359" s="575" t="s">
        <v>485</v>
      </c>
      <c r="D359" s="576"/>
      <c r="E359" s="576"/>
      <c r="F359" s="576"/>
      <c r="G359" s="577"/>
      <c r="H359" s="571" t="s">
        <v>466</v>
      </c>
      <c r="I359" s="622"/>
      <c r="J359" s="623"/>
      <c r="K359" s="623"/>
      <c r="L359" s="623"/>
      <c r="M359" s="623"/>
      <c r="N359" s="623"/>
      <c r="O359" s="623"/>
      <c r="P359" s="623"/>
      <c r="Q359" s="623"/>
      <c r="R359" s="623">
        <f t="shared" si="79"/>
        <v>0</v>
      </c>
      <c r="S359" s="571">
        <f t="shared" si="80"/>
        <v>0</v>
      </c>
    </row>
    <row r="360" spans="1:19" s="565" customFormat="1" ht="16.5" customHeight="1">
      <c r="A360" s="566" t="s">
        <v>992</v>
      </c>
      <c r="B360" s="567"/>
      <c r="C360" s="575" t="s">
        <v>487</v>
      </c>
      <c r="D360" s="576"/>
      <c r="E360" s="576"/>
      <c r="F360" s="576"/>
      <c r="G360" s="577"/>
      <c r="H360" s="571" t="s">
        <v>466</v>
      </c>
      <c r="I360" s="622"/>
      <c r="J360" s="623"/>
      <c r="K360" s="623"/>
      <c r="L360" s="623"/>
      <c r="M360" s="623"/>
      <c r="N360" s="623"/>
      <c r="O360" s="623"/>
      <c r="P360" s="623"/>
      <c r="Q360" s="623"/>
      <c r="R360" s="623">
        <f t="shared" si="79"/>
        <v>0</v>
      </c>
      <c r="S360" s="571">
        <f t="shared" si="80"/>
        <v>0</v>
      </c>
    </row>
    <row r="361" spans="1:19" s="565" customFormat="1" ht="9" customHeight="1" thickBot="1">
      <c r="A361" s="625" t="s">
        <v>993</v>
      </c>
      <c r="B361" s="626"/>
      <c r="C361" s="627" t="s">
        <v>994</v>
      </c>
      <c r="D361" s="628"/>
      <c r="E361" s="628"/>
      <c r="F361" s="628"/>
      <c r="G361" s="629"/>
      <c r="H361" s="592" t="s">
        <v>995</v>
      </c>
      <c r="I361" s="630">
        <v>772</v>
      </c>
      <c r="J361" s="631">
        <v>769</v>
      </c>
      <c r="K361" s="631">
        <v>771</v>
      </c>
      <c r="L361" s="631">
        <v>776</v>
      </c>
      <c r="M361" s="631">
        <v>776</v>
      </c>
      <c r="N361" s="631">
        <v>788</v>
      </c>
      <c r="O361" s="631">
        <v>788</v>
      </c>
      <c r="P361" s="631">
        <v>788</v>
      </c>
      <c r="Q361" s="631">
        <v>788</v>
      </c>
      <c r="R361" s="632">
        <f>(I361+J361+K361+L361+N361+P361)/6</f>
        <v>777.33333333333337</v>
      </c>
      <c r="S361" s="633">
        <f t="shared" si="80"/>
        <v>2352</v>
      </c>
    </row>
    <row r="362" spans="1:19" s="565" customFormat="1" ht="8.25" customHeight="1" thickBot="1">
      <c r="A362" s="634" t="s">
        <v>996</v>
      </c>
      <c r="B362" s="635"/>
      <c r="C362" s="635"/>
      <c r="D362" s="635"/>
      <c r="E362" s="635"/>
      <c r="F362" s="635"/>
      <c r="G362" s="635"/>
      <c r="H362" s="635"/>
      <c r="I362" s="635"/>
      <c r="J362" s="635"/>
      <c r="K362" s="635"/>
      <c r="L362" s="635"/>
      <c r="M362" s="635"/>
      <c r="N362" s="635"/>
      <c r="O362" s="635"/>
      <c r="P362" s="635"/>
      <c r="Q362" s="635"/>
      <c r="R362" s="635"/>
      <c r="S362" s="636"/>
    </row>
    <row r="363" spans="1:19" s="645" customFormat="1" ht="16.5" customHeight="1">
      <c r="A363" s="637" t="s">
        <v>399</v>
      </c>
      <c r="B363" s="638"/>
      <c r="C363" s="639" t="s">
        <v>454</v>
      </c>
      <c r="D363" s="640"/>
      <c r="E363" s="640"/>
      <c r="F363" s="640"/>
      <c r="G363" s="638"/>
      <c r="H363" s="641" t="s">
        <v>455</v>
      </c>
      <c r="I363" s="642" t="str">
        <f>I13</f>
        <v>Год 2016 (N-3)</v>
      </c>
      <c r="J363" s="642" t="str">
        <f t="shared" ref="J363:S364" si="81">J13</f>
        <v>Год 2017 (N-2)</v>
      </c>
      <c r="K363" s="642" t="str">
        <f t="shared" si="81"/>
        <v>Год 2018 (N-1)</v>
      </c>
      <c r="L363" s="642" t="str">
        <f t="shared" si="81"/>
        <v>Год 2019 (N)</v>
      </c>
      <c r="M363" s="642">
        <f t="shared" si="81"/>
        <v>0</v>
      </c>
      <c r="N363" s="642" t="str">
        <f t="shared" si="81"/>
        <v>Год 2020 (N+1)</v>
      </c>
      <c r="O363" s="642">
        <f t="shared" si="81"/>
        <v>0</v>
      </c>
      <c r="P363" s="642" t="str">
        <f t="shared" si="81"/>
        <v>Год 2021 (N+2)</v>
      </c>
      <c r="Q363" s="642">
        <f t="shared" si="81"/>
        <v>0</v>
      </c>
      <c r="R363" s="643" t="s">
        <v>147</v>
      </c>
      <c r="S363" s="644"/>
    </row>
    <row r="364" spans="1:19" s="645" customFormat="1" ht="8.25" customHeight="1">
      <c r="A364" s="646"/>
      <c r="B364" s="647"/>
      <c r="C364" s="648"/>
      <c r="D364" s="649"/>
      <c r="E364" s="649"/>
      <c r="F364" s="649"/>
      <c r="G364" s="647"/>
      <c r="H364" s="650"/>
      <c r="I364" s="651" t="str">
        <f>I14</f>
        <v>Факт</v>
      </c>
      <c r="J364" s="651" t="str">
        <f t="shared" si="81"/>
        <v>Факт</v>
      </c>
      <c r="K364" s="651" t="str">
        <f t="shared" si="81"/>
        <v>Прогноз (Факт)</v>
      </c>
      <c r="L364" s="651" t="str">
        <f t="shared" si="81"/>
        <v xml:space="preserve">План </v>
      </c>
      <c r="M364" s="651" t="str">
        <f t="shared" si="81"/>
        <v>Предложение по корректировке утвержденного плана</v>
      </c>
      <c r="N364" s="651" t="str">
        <f t="shared" si="81"/>
        <v xml:space="preserve">План </v>
      </c>
      <c r="O364" s="651" t="str">
        <f t="shared" si="81"/>
        <v>Предложение по корректировке утвержденного плана</v>
      </c>
      <c r="P364" s="651" t="str">
        <f t="shared" si="81"/>
        <v>План</v>
      </c>
      <c r="Q364" s="651" t="str">
        <f t="shared" si="81"/>
        <v>Предложение по корректировке утвержденного плана</v>
      </c>
      <c r="R364" s="651" t="str">
        <f t="shared" si="81"/>
        <v>План</v>
      </c>
      <c r="S364" s="651" t="str">
        <f t="shared" si="81"/>
        <v>Предложение по корректировке утвержденного плана</v>
      </c>
    </row>
    <row r="365" spans="1:19" s="659" customFormat="1" ht="16.5" customHeight="1" thickBot="1">
      <c r="A365" s="652">
        <v>1</v>
      </c>
      <c r="B365" s="653"/>
      <c r="C365" s="654">
        <v>2</v>
      </c>
      <c r="D365" s="655"/>
      <c r="E365" s="655"/>
      <c r="F365" s="655"/>
      <c r="G365" s="653"/>
      <c r="H365" s="656">
        <v>3</v>
      </c>
      <c r="I365" s="657">
        <v>4</v>
      </c>
      <c r="J365" s="658">
        <v>5</v>
      </c>
      <c r="K365" s="658">
        <v>6</v>
      </c>
      <c r="L365" s="658">
        <v>7</v>
      </c>
      <c r="M365" s="658">
        <v>8</v>
      </c>
      <c r="N365" s="658">
        <v>9</v>
      </c>
      <c r="O365" s="658">
        <v>10</v>
      </c>
      <c r="P365" s="658">
        <v>11</v>
      </c>
      <c r="Q365" s="658">
        <v>12</v>
      </c>
      <c r="R365" s="658">
        <v>13</v>
      </c>
      <c r="S365" s="656">
        <v>14</v>
      </c>
    </row>
    <row r="366" spans="1:19" s="565" customFormat="1" ht="16.5" customHeight="1">
      <c r="A366" s="660" t="s">
        <v>997</v>
      </c>
      <c r="B366" s="661"/>
      <c r="C366" s="661"/>
      <c r="D366" s="661"/>
      <c r="E366" s="661"/>
      <c r="F366" s="661"/>
      <c r="G366" s="662"/>
      <c r="H366" s="571" t="s">
        <v>466</v>
      </c>
      <c r="I366" s="622">
        <f t="shared" ref="I366:Q366" si="82">I367+I424</f>
        <v>0</v>
      </c>
      <c r="J366" s="623">
        <f t="shared" si="82"/>
        <v>0</v>
      </c>
      <c r="K366" s="623">
        <f t="shared" si="82"/>
        <v>0</v>
      </c>
      <c r="L366" s="663">
        <f t="shared" si="82"/>
        <v>5.5839554978064001</v>
      </c>
      <c r="M366" s="664">
        <f t="shared" si="82"/>
        <v>7.7439554978064002</v>
      </c>
      <c r="N366" s="663">
        <f t="shared" si="82"/>
        <v>12.524000937724747</v>
      </c>
      <c r="O366" s="664">
        <f t="shared" si="82"/>
        <v>11.468999999999999</v>
      </c>
      <c r="P366" s="663">
        <f t="shared" si="82"/>
        <v>19.273829062275254</v>
      </c>
      <c r="Q366" s="665">
        <f t="shared" si="82"/>
        <v>18.169</v>
      </c>
      <c r="R366" s="663">
        <f t="shared" ref="R366:R444" si="83">I366+J366+K366+L366+N366+P366</f>
        <v>37.381785497806405</v>
      </c>
      <c r="S366" s="666">
        <f t="shared" ref="S366:S429" si="84">M366+O366+Q366</f>
        <v>37.381955497806402</v>
      </c>
    </row>
    <row r="367" spans="1:19" s="565" customFormat="1" ht="16.5" customHeight="1">
      <c r="A367" s="566" t="s">
        <v>464</v>
      </c>
      <c r="B367" s="567"/>
      <c r="C367" s="578" t="s">
        <v>998</v>
      </c>
      <c r="D367" s="579"/>
      <c r="E367" s="579"/>
      <c r="F367" s="579"/>
      <c r="G367" s="580"/>
      <c r="H367" s="571" t="s">
        <v>466</v>
      </c>
      <c r="I367" s="622">
        <f t="shared" ref="I367:Q367" si="85">I368+I392+I420+I421</f>
        <v>0</v>
      </c>
      <c r="J367" s="623">
        <f t="shared" si="85"/>
        <v>0</v>
      </c>
      <c r="K367" s="623">
        <f t="shared" si="85"/>
        <v>0</v>
      </c>
      <c r="L367" s="663">
        <f t="shared" si="85"/>
        <v>5.5839554978064001</v>
      </c>
      <c r="M367" s="663">
        <f t="shared" si="85"/>
        <v>7.7439554978064002</v>
      </c>
      <c r="N367" s="663">
        <f t="shared" si="85"/>
        <v>12.524000937724747</v>
      </c>
      <c r="O367" s="663">
        <f t="shared" si="85"/>
        <v>11.468999999999999</v>
      </c>
      <c r="P367" s="663">
        <f t="shared" si="85"/>
        <v>19.273829062275254</v>
      </c>
      <c r="Q367" s="623">
        <f t="shared" si="85"/>
        <v>18.169</v>
      </c>
      <c r="R367" s="663">
        <f>I367+J367+K367+L367+N367+P367</f>
        <v>37.381785497806405</v>
      </c>
      <c r="S367" s="666">
        <f t="shared" si="84"/>
        <v>37.381955497806402</v>
      </c>
    </row>
    <row r="368" spans="1:19" s="565" customFormat="1" ht="8.25" customHeight="1">
      <c r="A368" s="566" t="s">
        <v>84</v>
      </c>
      <c r="B368" s="567"/>
      <c r="C368" s="568" t="s">
        <v>999</v>
      </c>
      <c r="D368" s="569"/>
      <c r="E368" s="569"/>
      <c r="F368" s="569"/>
      <c r="G368" s="570"/>
      <c r="H368" s="571" t="s">
        <v>466</v>
      </c>
      <c r="I368" s="667">
        <f t="shared" ref="I368:Q368" si="86">I369+I387+I391</f>
        <v>0</v>
      </c>
      <c r="J368" s="663">
        <f t="shared" si="86"/>
        <v>0</v>
      </c>
      <c r="K368" s="663">
        <f t="shared" si="86"/>
        <v>0</v>
      </c>
      <c r="L368" s="663">
        <f t="shared" si="86"/>
        <v>5.5839554978064001</v>
      </c>
      <c r="M368" s="663">
        <f t="shared" si="86"/>
        <v>5.5839554978064001</v>
      </c>
      <c r="N368" s="663">
        <f t="shared" si="86"/>
        <v>0</v>
      </c>
      <c r="O368" s="663">
        <f t="shared" si="86"/>
        <v>0.78300000000000003</v>
      </c>
      <c r="P368" s="663">
        <f t="shared" si="86"/>
        <v>17.76745</v>
      </c>
      <c r="Q368" s="663">
        <f t="shared" si="86"/>
        <v>16.983000000000001</v>
      </c>
      <c r="R368" s="668">
        <f t="shared" si="83"/>
        <v>23.3514054978064</v>
      </c>
      <c r="S368" s="669">
        <f t="shared" si="84"/>
        <v>23.349955497806402</v>
      </c>
    </row>
    <row r="369" spans="1:19" s="565" customFormat="1" ht="8.25" customHeight="1">
      <c r="A369" s="566" t="s">
        <v>468</v>
      </c>
      <c r="B369" s="567"/>
      <c r="C369" s="575" t="s">
        <v>1000</v>
      </c>
      <c r="D369" s="576"/>
      <c r="E369" s="576"/>
      <c r="F369" s="576"/>
      <c r="G369" s="577"/>
      <c r="H369" s="571" t="s">
        <v>466</v>
      </c>
      <c r="I369" s="667">
        <f t="shared" ref="I369:Q369" si="87">I370+I374+I375+I376+I377+I382+I383+I384</f>
        <v>0</v>
      </c>
      <c r="J369" s="663">
        <f t="shared" si="87"/>
        <v>0</v>
      </c>
      <c r="K369" s="663">
        <f t="shared" si="87"/>
        <v>0</v>
      </c>
      <c r="L369" s="663">
        <f t="shared" si="87"/>
        <v>5.5839554978064001</v>
      </c>
      <c r="M369" s="663">
        <f t="shared" si="87"/>
        <v>5.5839554978064001</v>
      </c>
      <c r="N369" s="663">
        <f t="shared" si="87"/>
        <v>0</v>
      </c>
      <c r="O369" s="663">
        <f t="shared" si="87"/>
        <v>0.78300000000000003</v>
      </c>
      <c r="P369" s="663">
        <f t="shared" si="87"/>
        <v>17.76745</v>
      </c>
      <c r="Q369" s="663">
        <f t="shared" si="87"/>
        <v>16.983000000000001</v>
      </c>
      <c r="R369" s="668">
        <f t="shared" si="83"/>
        <v>23.3514054978064</v>
      </c>
      <c r="S369" s="669">
        <f t="shared" si="84"/>
        <v>23.349955497806402</v>
      </c>
    </row>
    <row r="370" spans="1:19" s="565" customFormat="1" ht="8.25" customHeight="1">
      <c r="A370" s="566" t="s">
        <v>1001</v>
      </c>
      <c r="B370" s="567"/>
      <c r="C370" s="581" t="s">
        <v>1002</v>
      </c>
      <c r="D370" s="582"/>
      <c r="E370" s="582"/>
      <c r="F370" s="582"/>
      <c r="G370" s="583"/>
      <c r="H370" s="571" t="s">
        <v>466</v>
      </c>
      <c r="I370" s="667">
        <f t="shared" ref="I370:Q370" si="88">I371+I372+I373</f>
        <v>0</v>
      </c>
      <c r="J370" s="663">
        <f t="shared" si="88"/>
        <v>0</v>
      </c>
      <c r="K370" s="663">
        <f t="shared" si="88"/>
        <v>0</v>
      </c>
      <c r="L370" s="663">
        <f t="shared" si="88"/>
        <v>0</v>
      </c>
      <c r="M370" s="663">
        <f t="shared" si="88"/>
        <v>0</v>
      </c>
      <c r="N370" s="663">
        <f t="shared" si="88"/>
        <v>0</v>
      </c>
      <c r="O370" s="663">
        <f t="shared" si="88"/>
        <v>0</v>
      </c>
      <c r="P370" s="663">
        <f t="shared" si="88"/>
        <v>0</v>
      </c>
      <c r="Q370" s="663">
        <f t="shared" si="88"/>
        <v>0</v>
      </c>
      <c r="R370" s="663">
        <f t="shared" si="83"/>
        <v>0</v>
      </c>
      <c r="S370" s="666">
        <f t="shared" si="84"/>
        <v>0</v>
      </c>
    </row>
    <row r="371" spans="1:19" s="565" customFormat="1" ht="8.25" customHeight="1">
      <c r="A371" s="566" t="s">
        <v>1003</v>
      </c>
      <c r="B371" s="567"/>
      <c r="C371" s="584" t="s">
        <v>469</v>
      </c>
      <c r="D371" s="585"/>
      <c r="E371" s="585"/>
      <c r="F371" s="585"/>
      <c r="G371" s="586"/>
      <c r="H371" s="571" t="s">
        <v>466</v>
      </c>
      <c r="I371" s="667"/>
      <c r="J371" s="663"/>
      <c r="K371" s="663"/>
      <c r="L371" s="663"/>
      <c r="M371" s="663"/>
      <c r="N371" s="663"/>
      <c r="O371" s="663"/>
      <c r="P371" s="663"/>
      <c r="Q371" s="663"/>
      <c r="R371" s="663">
        <f t="shared" si="83"/>
        <v>0</v>
      </c>
      <c r="S371" s="666">
        <f t="shared" si="84"/>
        <v>0</v>
      </c>
    </row>
    <row r="372" spans="1:19" s="565" customFormat="1" ht="16.5" customHeight="1">
      <c r="A372" s="566" t="s">
        <v>1004</v>
      </c>
      <c r="B372" s="567"/>
      <c r="C372" s="584" t="s">
        <v>471</v>
      </c>
      <c r="D372" s="585"/>
      <c r="E372" s="585"/>
      <c r="F372" s="585"/>
      <c r="G372" s="586"/>
      <c r="H372" s="571" t="s">
        <v>466</v>
      </c>
      <c r="I372" s="667"/>
      <c r="J372" s="663"/>
      <c r="K372" s="663"/>
      <c r="L372" s="663"/>
      <c r="M372" s="663"/>
      <c r="N372" s="663"/>
      <c r="O372" s="663"/>
      <c r="P372" s="663"/>
      <c r="Q372" s="663"/>
      <c r="R372" s="663">
        <f t="shared" si="83"/>
        <v>0</v>
      </c>
      <c r="S372" s="666">
        <f t="shared" si="84"/>
        <v>0</v>
      </c>
    </row>
    <row r="373" spans="1:19" s="565" customFormat="1" ht="8.25" customHeight="1">
      <c r="A373" s="566" t="s">
        <v>1005</v>
      </c>
      <c r="B373" s="567"/>
      <c r="C373" s="584" t="s">
        <v>473</v>
      </c>
      <c r="D373" s="585"/>
      <c r="E373" s="585"/>
      <c r="F373" s="585"/>
      <c r="G373" s="586"/>
      <c r="H373" s="571" t="s">
        <v>466</v>
      </c>
      <c r="I373" s="667"/>
      <c r="J373" s="663"/>
      <c r="K373" s="663"/>
      <c r="L373" s="663"/>
      <c r="M373" s="663"/>
      <c r="N373" s="663"/>
      <c r="O373" s="663"/>
      <c r="P373" s="663"/>
      <c r="Q373" s="663"/>
      <c r="R373" s="663">
        <f t="shared" si="83"/>
        <v>0</v>
      </c>
      <c r="S373" s="666">
        <f t="shared" si="84"/>
        <v>0</v>
      </c>
    </row>
    <row r="374" spans="1:19" s="565" customFormat="1" ht="8.25" customHeight="1">
      <c r="A374" s="566" t="s">
        <v>1006</v>
      </c>
      <c r="B374" s="567"/>
      <c r="C374" s="581" t="s">
        <v>1007</v>
      </c>
      <c r="D374" s="582"/>
      <c r="E374" s="582"/>
      <c r="F374" s="582"/>
      <c r="G374" s="583"/>
      <c r="H374" s="571" t="s">
        <v>466</v>
      </c>
      <c r="I374" s="667"/>
      <c r="J374" s="663"/>
      <c r="K374" s="663"/>
      <c r="L374" s="663"/>
      <c r="M374" s="663"/>
      <c r="N374" s="663"/>
      <c r="O374" s="663"/>
      <c r="P374" s="663"/>
      <c r="Q374" s="663"/>
      <c r="R374" s="663">
        <f t="shared" si="83"/>
        <v>0</v>
      </c>
      <c r="S374" s="666">
        <f t="shared" si="84"/>
        <v>0</v>
      </c>
    </row>
    <row r="375" spans="1:19" s="565" customFormat="1" ht="8.25" customHeight="1">
      <c r="A375" s="566" t="s">
        <v>1008</v>
      </c>
      <c r="B375" s="567"/>
      <c r="C375" s="581" t="s">
        <v>1009</v>
      </c>
      <c r="D375" s="582"/>
      <c r="E375" s="582"/>
      <c r="F375" s="582"/>
      <c r="G375" s="583"/>
      <c r="H375" s="571" t="s">
        <v>466</v>
      </c>
      <c r="I375" s="667"/>
      <c r="J375" s="663"/>
      <c r="K375" s="663"/>
      <c r="L375" s="663"/>
      <c r="M375" s="663"/>
      <c r="N375" s="663"/>
      <c r="O375" s="663"/>
      <c r="P375" s="663"/>
      <c r="Q375" s="663"/>
      <c r="R375" s="663">
        <f t="shared" si="83"/>
        <v>0</v>
      </c>
      <c r="S375" s="666">
        <f t="shared" si="84"/>
        <v>0</v>
      </c>
    </row>
    <row r="376" spans="1:19" s="565" customFormat="1" ht="8.25" customHeight="1">
      <c r="A376" s="566" t="s">
        <v>1010</v>
      </c>
      <c r="B376" s="567"/>
      <c r="C376" s="581" t="s">
        <v>1011</v>
      </c>
      <c r="D376" s="582"/>
      <c r="E376" s="582"/>
      <c r="F376" s="582"/>
      <c r="G376" s="583"/>
      <c r="H376" s="571" t="s">
        <v>466</v>
      </c>
      <c r="I376" s="667"/>
      <c r="J376" s="663"/>
      <c r="K376" s="663"/>
      <c r="L376" s="663"/>
      <c r="M376" s="663"/>
      <c r="N376" s="663"/>
      <c r="O376" s="663"/>
      <c r="P376" s="663"/>
      <c r="Q376" s="663"/>
      <c r="R376" s="663">
        <f t="shared" si="83"/>
        <v>0</v>
      </c>
      <c r="S376" s="666">
        <f t="shared" si="84"/>
        <v>0</v>
      </c>
    </row>
    <row r="377" spans="1:19" s="565" customFormat="1" ht="8.25" customHeight="1">
      <c r="A377" s="566" t="s">
        <v>1012</v>
      </c>
      <c r="B377" s="567"/>
      <c r="C377" s="581" t="s">
        <v>1013</v>
      </c>
      <c r="D377" s="582"/>
      <c r="E377" s="582"/>
      <c r="F377" s="582"/>
      <c r="G377" s="583"/>
      <c r="H377" s="571" t="s">
        <v>466</v>
      </c>
      <c r="I377" s="667"/>
      <c r="J377" s="663"/>
      <c r="K377" s="663"/>
      <c r="L377" s="663"/>
      <c r="M377" s="663"/>
      <c r="N377" s="663"/>
      <c r="O377" s="663"/>
      <c r="P377" s="663"/>
      <c r="Q377" s="663"/>
      <c r="R377" s="663">
        <f t="shared" si="83"/>
        <v>0</v>
      </c>
      <c r="S377" s="666">
        <f t="shared" si="84"/>
        <v>0</v>
      </c>
    </row>
    <row r="378" spans="1:19" s="565" customFormat="1" ht="16.5" customHeight="1">
      <c r="A378" s="566" t="s">
        <v>1014</v>
      </c>
      <c r="B378" s="567"/>
      <c r="C378" s="584" t="s">
        <v>1015</v>
      </c>
      <c r="D378" s="585"/>
      <c r="E378" s="585"/>
      <c r="F378" s="585"/>
      <c r="G378" s="586"/>
      <c r="H378" s="571" t="s">
        <v>466</v>
      </c>
      <c r="I378" s="667"/>
      <c r="J378" s="663"/>
      <c r="K378" s="663"/>
      <c r="L378" s="663"/>
      <c r="M378" s="663"/>
      <c r="N378" s="663"/>
      <c r="O378" s="663"/>
      <c r="P378" s="663"/>
      <c r="Q378" s="663"/>
      <c r="R378" s="663">
        <f t="shared" si="83"/>
        <v>0</v>
      </c>
      <c r="S378" s="666">
        <f t="shared" si="84"/>
        <v>0</v>
      </c>
    </row>
    <row r="379" spans="1:19" s="565" customFormat="1" ht="8.25" customHeight="1">
      <c r="A379" s="566" t="s">
        <v>1016</v>
      </c>
      <c r="B379" s="567"/>
      <c r="C379" s="670" t="s">
        <v>1017</v>
      </c>
      <c r="D379" s="671"/>
      <c r="E379" s="671"/>
      <c r="F379" s="671"/>
      <c r="G379" s="672"/>
      <c r="H379" s="571" t="s">
        <v>466</v>
      </c>
      <c r="I379" s="667"/>
      <c r="J379" s="663"/>
      <c r="K379" s="663"/>
      <c r="L379" s="663"/>
      <c r="M379" s="663"/>
      <c r="N379" s="663"/>
      <c r="O379" s="663"/>
      <c r="P379" s="663"/>
      <c r="Q379" s="663"/>
      <c r="R379" s="663">
        <f t="shared" si="83"/>
        <v>0</v>
      </c>
      <c r="S379" s="666">
        <f t="shared" si="84"/>
        <v>0</v>
      </c>
    </row>
    <row r="380" spans="1:19" s="565" customFormat="1" ht="8.25" customHeight="1">
      <c r="A380" s="566" t="s">
        <v>1018</v>
      </c>
      <c r="B380" s="567"/>
      <c r="C380" s="584" t="s">
        <v>1019</v>
      </c>
      <c r="D380" s="585"/>
      <c r="E380" s="585"/>
      <c r="F380" s="585"/>
      <c r="G380" s="586"/>
      <c r="H380" s="571" t="s">
        <v>466</v>
      </c>
      <c r="I380" s="667"/>
      <c r="J380" s="663"/>
      <c r="K380" s="663"/>
      <c r="L380" s="663"/>
      <c r="M380" s="663"/>
      <c r="N380" s="663"/>
      <c r="O380" s="663"/>
      <c r="P380" s="663"/>
      <c r="Q380" s="663"/>
      <c r="R380" s="663">
        <f t="shared" si="83"/>
        <v>0</v>
      </c>
      <c r="S380" s="666">
        <f t="shared" si="84"/>
        <v>0</v>
      </c>
    </row>
    <row r="381" spans="1:19" s="565" customFormat="1" ht="16.5" customHeight="1">
      <c r="A381" s="566" t="s">
        <v>1020</v>
      </c>
      <c r="B381" s="567"/>
      <c r="C381" s="670" t="s">
        <v>1017</v>
      </c>
      <c r="D381" s="671"/>
      <c r="E381" s="671"/>
      <c r="F381" s="671"/>
      <c r="G381" s="672"/>
      <c r="H381" s="571" t="s">
        <v>466</v>
      </c>
      <c r="I381" s="667"/>
      <c r="J381" s="663"/>
      <c r="K381" s="663"/>
      <c r="L381" s="663"/>
      <c r="M381" s="663"/>
      <c r="N381" s="663"/>
      <c r="O381" s="663"/>
      <c r="P381" s="663"/>
      <c r="Q381" s="663"/>
      <c r="R381" s="663">
        <f t="shared" si="83"/>
        <v>0</v>
      </c>
      <c r="S381" s="666">
        <f t="shared" si="84"/>
        <v>0</v>
      </c>
    </row>
    <row r="382" spans="1:19" s="565" customFormat="1" ht="16.5" customHeight="1">
      <c r="A382" s="566" t="s">
        <v>1021</v>
      </c>
      <c r="B382" s="567"/>
      <c r="C382" s="581" t="s">
        <v>1022</v>
      </c>
      <c r="D382" s="582"/>
      <c r="E382" s="582"/>
      <c r="F382" s="582"/>
      <c r="G382" s="583"/>
      <c r="H382" s="571" t="s">
        <v>466</v>
      </c>
      <c r="I382" s="667"/>
      <c r="J382" s="663"/>
      <c r="K382" s="663"/>
      <c r="L382" s="663">
        <v>5.5839554978064001</v>
      </c>
      <c r="M382" s="663">
        <f>L382</f>
        <v>5.5839554978064001</v>
      </c>
      <c r="N382" s="663">
        <v>0</v>
      </c>
      <c r="O382" s="664">
        <v>0.78300000000000003</v>
      </c>
      <c r="P382" s="664">
        <v>17.76745</v>
      </c>
      <c r="Q382" s="664">
        <v>16.983000000000001</v>
      </c>
      <c r="R382" s="668">
        <f t="shared" si="83"/>
        <v>23.3514054978064</v>
      </c>
      <c r="S382" s="669">
        <f t="shared" si="84"/>
        <v>23.349955497806402</v>
      </c>
    </row>
    <row r="383" spans="1:19" s="565" customFormat="1" ht="16.5" customHeight="1">
      <c r="A383" s="566" t="s">
        <v>1023</v>
      </c>
      <c r="B383" s="567"/>
      <c r="C383" s="581" t="s">
        <v>836</v>
      </c>
      <c r="D383" s="582"/>
      <c r="E383" s="582"/>
      <c r="F383" s="582"/>
      <c r="G383" s="583"/>
      <c r="H383" s="571" t="s">
        <v>466</v>
      </c>
      <c r="I383" s="667"/>
      <c r="J383" s="663"/>
      <c r="K383" s="663"/>
      <c r="L383" s="663"/>
      <c r="M383" s="663"/>
      <c r="N383" s="663"/>
      <c r="O383" s="663"/>
      <c r="P383" s="663"/>
      <c r="Q383" s="663"/>
      <c r="R383" s="663">
        <f t="shared" si="83"/>
        <v>0</v>
      </c>
      <c r="S383" s="666">
        <f t="shared" si="84"/>
        <v>0</v>
      </c>
    </row>
    <row r="384" spans="1:19" s="565" customFormat="1" ht="16.5" customHeight="1">
      <c r="A384" s="566" t="s">
        <v>1024</v>
      </c>
      <c r="B384" s="567"/>
      <c r="C384" s="581" t="s">
        <v>1025</v>
      </c>
      <c r="D384" s="582"/>
      <c r="E384" s="582"/>
      <c r="F384" s="582"/>
      <c r="G384" s="583"/>
      <c r="H384" s="571" t="s">
        <v>466</v>
      </c>
      <c r="I384" s="667">
        <f t="shared" ref="I384:Q384" si="89">I385+I386</f>
        <v>0</v>
      </c>
      <c r="J384" s="663">
        <f t="shared" si="89"/>
        <v>0</v>
      </c>
      <c r="K384" s="663">
        <f t="shared" si="89"/>
        <v>0</v>
      </c>
      <c r="L384" s="663">
        <f t="shared" si="89"/>
        <v>0</v>
      </c>
      <c r="M384" s="663">
        <f t="shared" si="89"/>
        <v>0</v>
      </c>
      <c r="N384" s="663">
        <f t="shared" si="89"/>
        <v>0</v>
      </c>
      <c r="O384" s="663">
        <f t="shared" si="89"/>
        <v>0</v>
      </c>
      <c r="P384" s="663">
        <f t="shared" si="89"/>
        <v>0</v>
      </c>
      <c r="Q384" s="663">
        <f t="shared" si="89"/>
        <v>0</v>
      </c>
      <c r="R384" s="663">
        <f t="shared" si="83"/>
        <v>0</v>
      </c>
      <c r="S384" s="666">
        <f t="shared" si="84"/>
        <v>0</v>
      </c>
    </row>
    <row r="385" spans="1:19" s="565" customFormat="1" ht="8.25">
      <c r="A385" s="566" t="s">
        <v>1026</v>
      </c>
      <c r="B385" s="567"/>
      <c r="C385" s="584" t="s">
        <v>485</v>
      </c>
      <c r="D385" s="585"/>
      <c r="E385" s="585"/>
      <c r="F385" s="585"/>
      <c r="G385" s="586"/>
      <c r="H385" s="571" t="s">
        <v>466</v>
      </c>
      <c r="I385" s="667"/>
      <c r="J385" s="663"/>
      <c r="K385" s="663"/>
      <c r="L385" s="663"/>
      <c r="M385" s="663"/>
      <c r="N385" s="663"/>
      <c r="O385" s="663"/>
      <c r="P385" s="663"/>
      <c r="Q385" s="663"/>
      <c r="R385" s="663">
        <f t="shared" si="83"/>
        <v>0</v>
      </c>
      <c r="S385" s="666">
        <f t="shared" si="84"/>
        <v>0</v>
      </c>
    </row>
    <row r="386" spans="1:19" s="565" customFormat="1" ht="8.25" customHeight="1">
      <c r="A386" s="566" t="s">
        <v>1027</v>
      </c>
      <c r="B386" s="567"/>
      <c r="C386" s="584" t="s">
        <v>487</v>
      </c>
      <c r="D386" s="585"/>
      <c r="E386" s="585"/>
      <c r="F386" s="585"/>
      <c r="G386" s="586"/>
      <c r="H386" s="571" t="s">
        <v>466</v>
      </c>
      <c r="I386" s="667"/>
      <c r="J386" s="663"/>
      <c r="K386" s="663"/>
      <c r="L386" s="663"/>
      <c r="M386" s="663"/>
      <c r="N386" s="663"/>
      <c r="O386" s="663"/>
      <c r="P386" s="663"/>
      <c r="Q386" s="663"/>
      <c r="R386" s="663">
        <f t="shared" si="83"/>
        <v>0</v>
      </c>
      <c r="S386" s="666">
        <f t="shared" si="84"/>
        <v>0</v>
      </c>
    </row>
    <row r="387" spans="1:19" s="565" customFormat="1" ht="8.25" customHeight="1">
      <c r="A387" s="566" t="s">
        <v>470</v>
      </c>
      <c r="B387" s="567"/>
      <c r="C387" s="575" t="s">
        <v>1028</v>
      </c>
      <c r="D387" s="576"/>
      <c r="E387" s="576"/>
      <c r="F387" s="576"/>
      <c r="G387" s="577"/>
      <c r="H387" s="571" t="s">
        <v>466</v>
      </c>
      <c r="I387" s="667">
        <f t="shared" ref="I387:Q387" si="90">I388+I389+I390</f>
        <v>0</v>
      </c>
      <c r="J387" s="663">
        <f t="shared" si="90"/>
        <v>0</v>
      </c>
      <c r="K387" s="663">
        <f t="shared" si="90"/>
        <v>0</v>
      </c>
      <c r="L387" s="663">
        <f t="shared" si="90"/>
        <v>0</v>
      </c>
      <c r="M387" s="663">
        <f t="shared" si="90"/>
        <v>0</v>
      </c>
      <c r="N387" s="663">
        <f t="shared" si="90"/>
        <v>0</v>
      </c>
      <c r="O387" s="663">
        <f t="shared" si="90"/>
        <v>0</v>
      </c>
      <c r="P387" s="663">
        <f t="shared" si="90"/>
        <v>0</v>
      </c>
      <c r="Q387" s="663">
        <f t="shared" si="90"/>
        <v>0</v>
      </c>
      <c r="R387" s="663">
        <f t="shared" si="83"/>
        <v>0</v>
      </c>
      <c r="S387" s="666">
        <f t="shared" si="84"/>
        <v>0</v>
      </c>
    </row>
    <row r="388" spans="1:19" s="565" customFormat="1" ht="8.25" customHeight="1">
      <c r="A388" s="566" t="s">
        <v>1029</v>
      </c>
      <c r="B388" s="567"/>
      <c r="C388" s="581" t="s">
        <v>469</v>
      </c>
      <c r="D388" s="582"/>
      <c r="E388" s="582"/>
      <c r="F388" s="582"/>
      <c r="G388" s="583"/>
      <c r="H388" s="571" t="s">
        <v>466</v>
      </c>
      <c r="I388" s="667"/>
      <c r="J388" s="663"/>
      <c r="K388" s="663"/>
      <c r="L388" s="663"/>
      <c r="M388" s="663"/>
      <c r="N388" s="663"/>
      <c r="O388" s="663"/>
      <c r="P388" s="663"/>
      <c r="Q388" s="663"/>
      <c r="R388" s="663">
        <f t="shared" si="83"/>
        <v>0</v>
      </c>
      <c r="S388" s="666">
        <f t="shared" si="84"/>
        <v>0</v>
      </c>
    </row>
    <row r="389" spans="1:19" s="565" customFormat="1" ht="16.5" customHeight="1">
      <c r="A389" s="566" t="s">
        <v>1030</v>
      </c>
      <c r="B389" s="567"/>
      <c r="C389" s="581" t="s">
        <v>471</v>
      </c>
      <c r="D389" s="582"/>
      <c r="E389" s="582"/>
      <c r="F389" s="582"/>
      <c r="G389" s="583"/>
      <c r="H389" s="571" t="s">
        <v>466</v>
      </c>
      <c r="I389" s="667"/>
      <c r="J389" s="663"/>
      <c r="K389" s="663"/>
      <c r="L389" s="663"/>
      <c r="M389" s="663"/>
      <c r="N389" s="663"/>
      <c r="O389" s="663"/>
      <c r="P389" s="663"/>
      <c r="Q389" s="663"/>
      <c r="R389" s="663">
        <f t="shared" si="83"/>
        <v>0</v>
      </c>
      <c r="S389" s="666">
        <f t="shared" si="84"/>
        <v>0</v>
      </c>
    </row>
    <row r="390" spans="1:19" s="565" customFormat="1" ht="16.5" customHeight="1">
      <c r="A390" s="566" t="s">
        <v>1031</v>
      </c>
      <c r="B390" s="567"/>
      <c r="C390" s="581" t="s">
        <v>473</v>
      </c>
      <c r="D390" s="582"/>
      <c r="E390" s="582"/>
      <c r="F390" s="582"/>
      <c r="G390" s="583"/>
      <c r="H390" s="571" t="s">
        <v>466</v>
      </c>
      <c r="I390" s="667"/>
      <c r="J390" s="663"/>
      <c r="K390" s="663"/>
      <c r="L390" s="663"/>
      <c r="M390" s="663"/>
      <c r="N390" s="663"/>
      <c r="O390" s="663"/>
      <c r="P390" s="663"/>
      <c r="Q390" s="663"/>
      <c r="R390" s="663">
        <f t="shared" si="83"/>
        <v>0</v>
      </c>
      <c r="S390" s="666">
        <f t="shared" si="84"/>
        <v>0</v>
      </c>
    </row>
    <row r="391" spans="1:19" s="565" customFormat="1" ht="16.5" customHeight="1">
      <c r="A391" s="566" t="s">
        <v>472</v>
      </c>
      <c r="B391" s="567"/>
      <c r="C391" s="575" t="s">
        <v>1032</v>
      </c>
      <c r="D391" s="576"/>
      <c r="E391" s="576"/>
      <c r="F391" s="576"/>
      <c r="G391" s="577"/>
      <c r="H391" s="571" t="s">
        <v>466</v>
      </c>
      <c r="I391" s="667"/>
      <c r="J391" s="663"/>
      <c r="K391" s="663"/>
      <c r="L391" s="663"/>
      <c r="M391" s="663"/>
      <c r="N391" s="663"/>
      <c r="O391" s="663"/>
      <c r="P391" s="663"/>
      <c r="Q391" s="663"/>
      <c r="R391" s="663">
        <f t="shared" si="83"/>
        <v>0</v>
      </c>
      <c r="S391" s="666">
        <f t="shared" si="84"/>
        <v>0</v>
      </c>
    </row>
    <row r="392" spans="1:19" s="565" customFormat="1" ht="8.25" customHeight="1">
      <c r="A392" s="566" t="s">
        <v>85</v>
      </c>
      <c r="B392" s="567"/>
      <c r="C392" s="568" t="s">
        <v>1033</v>
      </c>
      <c r="D392" s="569"/>
      <c r="E392" s="569"/>
      <c r="F392" s="569"/>
      <c r="G392" s="570"/>
      <c r="H392" s="571" t="s">
        <v>466</v>
      </c>
      <c r="I392" s="667">
        <f t="shared" ref="I392:Q392" si="91">I393+I406+I407</f>
        <v>0</v>
      </c>
      <c r="J392" s="663">
        <f t="shared" si="91"/>
        <v>0</v>
      </c>
      <c r="K392" s="663">
        <f t="shared" si="91"/>
        <v>0</v>
      </c>
      <c r="L392" s="663">
        <f t="shared" si="91"/>
        <v>0</v>
      </c>
      <c r="M392" s="663">
        <f t="shared" si="91"/>
        <v>2.16</v>
      </c>
      <c r="N392" s="663">
        <f t="shared" si="91"/>
        <v>12.524000937724747</v>
      </c>
      <c r="O392" s="663">
        <f t="shared" si="91"/>
        <v>1.1859999999999999</v>
      </c>
      <c r="P392" s="663">
        <f t="shared" si="91"/>
        <v>1.5063790622752544</v>
      </c>
      <c r="Q392" s="663">
        <f t="shared" si="91"/>
        <v>1.1859999999999999</v>
      </c>
      <c r="R392" s="663">
        <f t="shared" si="83"/>
        <v>14.030380000000001</v>
      </c>
      <c r="S392" s="666">
        <f t="shared" si="84"/>
        <v>4.532</v>
      </c>
    </row>
    <row r="393" spans="1:19" s="565" customFormat="1" ht="8.25" customHeight="1">
      <c r="A393" s="566" t="s">
        <v>1034</v>
      </c>
      <c r="B393" s="567"/>
      <c r="C393" s="575" t="s">
        <v>1035</v>
      </c>
      <c r="D393" s="576"/>
      <c r="E393" s="576"/>
      <c r="F393" s="576"/>
      <c r="G393" s="577"/>
      <c r="H393" s="571" t="s">
        <v>466</v>
      </c>
      <c r="I393" s="667">
        <f>I394+I398+I399+I400+I401+I402+I403</f>
        <v>0</v>
      </c>
      <c r="J393" s="663">
        <f t="shared" ref="J393:P393" si="92">J394+J398+J399+J400+J401+J402+J403</f>
        <v>0</v>
      </c>
      <c r="K393" s="663">
        <f t="shared" si="92"/>
        <v>0</v>
      </c>
      <c r="L393" s="663">
        <f t="shared" si="92"/>
        <v>0</v>
      </c>
      <c r="M393" s="664">
        <v>2.16</v>
      </c>
      <c r="N393" s="663">
        <f t="shared" si="92"/>
        <v>0</v>
      </c>
      <c r="O393" s="664">
        <v>1.1859999999999999</v>
      </c>
      <c r="P393" s="663">
        <f t="shared" si="92"/>
        <v>0</v>
      </c>
      <c r="Q393" s="664">
        <v>1.1859999999999999</v>
      </c>
      <c r="R393" s="663">
        <f t="shared" si="83"/>
        <v>0</v>
      </c>
      <c r="S393" s="666">
        <f t="shared" si="84"/>
        <v>4.532</v>
      </c>
    </row>
    <row r="394" spans="1:19" s="565" customFormat="1" ht="8.25" customHeight="1">
      <c r="A394" s="566" t="s">
        <v>1036</v>
      </c>
      <c r="B394" s="567"/>
      <c r="C394" s="581" t="s">
        <v>1037</v>
      </c>
      <c r="D394" s="582"/>
      <c r="E394" s="582"/>
      <c r="F394" s="582"/>
      <c r="G394" s="583"/>
      <c r="H394" s="571" t="s">
        <v>466</v>
      </c>
      <c r="I394" s="667">
        <f t="shared" ref="I394:Q394" si="93">I395+I396+I397</f>
        <v>0</v>
      </c>
      <c r="J394" s="663">
        <f t="shared" si="93"/>
        <v>0</v>
      </c>
      <c r="K394" s="663">
        <f t="shared" si="93"/>
        <v>0</v>
      </c>
      <c r="L394" s="663">
        <f t="shared" si="93"/>
        <v>0</v>
      </c>
      <c r="M394" s="663">
        <f t="shared" si="93"/>
        <v>0</v>
      </c>
      <c r="N394" s="663">
        <f t="shared" si="93"/>
        <v>0</v>
      </c>
      <c r="O394" s="663">
        <f t="shared" si="93"/>
        <v>0</v>
      </c>
      <c r="P394" s="663">
        <f t="shared" si="93"/>
        <v>0</v>
      </c>
      <c r="Q394" s="663">
        <f t="shared" si="93"/>
        <v>0</v>
      </c>
      <c r="R394" s="663">
        <f t="shared" si="83"/>
        <v>0</v>
      </c>
      <c r="S394" s="666">
        <f t="shared" si="84"/>
        <v>0</v>
      </c>
    </row>
    <row r="395" spans="1:19" s="565" customFormat="1" ht="8.25" customHeight="1">
      <c r="A395" s="566" t="s">
        <v>1038</v>
      </c>
      <c r="B395" s="567"/>
      <c r="C395" s="581" t="s">
        <v>469</v>
      </c>
      <c r="D395" s="582"/>
      <c r="E395" s="582"/>
      <c r="F395" s="582"/>
      <c r="G395" s="583"/>
      <c r="H395" s="571" t="s">
        <v>466</v>
      </c>
      <c r="I395" s="622"/>
      <c r="J395" s="623"/>
      <c r="K395" s="623"/>
      <c r="L395" s="623"/>
      <c r="M395" s="623"/>
      <c r="N395" s="663"/>
      <c r="O395" s="663"/>
      <c r="P395" s="663"/>
      <c r="Q395" s="663"/>
      <c r="R395" s="663">
        <f t="shared" si="83"/>
        <v>0</v>
      </c>
      <c r="S395" s="666">
        <f t="shared" si="84"/>
        <v>0</v>
      </c>
    </row>
    <row r="396" spans="1:19" s="565" customFormat="1" ht="8.25" customHeight="1">
      <c r="A396" s="566" t="s">
        <v>1039</v>
      </c>
      <c r="B396" s="567"/>
      <c r="C396" s="581" t="s">
        <v>471</v>
      </c>
      <c r="D396" s="582"/>
      <c r="E396" s="582"/>
      <c r="F396" s="582"/>
      <c r="G396" s="583"/>
      <c r="H396" s="571" t="s">
        <v>466</v>
      </c>
      <c r="I396" s="622"/>
      <c r="J396" s="623"/>
      <c r="K396" s="623"/>
      <c r="L396" s="623"/>
      <c r="M396" s="623"/>
      <c r="N396" s="663"/>
      <c r="O396" s="663"/>
      <c r="P396" s="663"/>
      <c r="Q396" s="663"/>
      <c r="R396" s="663">
        <f t="shared" si="83"/>
        <v>0</v>
      </c>
      <c r="S396" s="666">
        <f t="shared" si="84"/>
        <v>0</v>
      </c>
    </row>
    <row r="397" spans="1:19" s="565" customFormat="1" ht="16.5" customHeight="1">
      <c r="A397" s="566" t="s">
        <v>1040</v>
      </c>
      <c r="B397" s="567"/>
      <c r="C397" s="581" t="s">
        <v>473</v>
      </c>
      <c r="D397" s="582"/>
      <c r="E397" s="582"/>
      <c r="F397" s="582"/>
      <c r="G397" s="583"/>
      <c r="H397" s="571" t="s">
        <v>466</v>
      </c>
      <c r="I397" s="622"/>
      <c r="J397" s="623"/>
      <c r="K397" s="623"/>
      <c r="L397" s="623"/>
      <c r="M397" s="623"/>
      <c r="N397" s="663"/>
      <c r="O397" s="663"/>
      <c r="P397" s="663"/>
      <c r="Q397" s="663"/>
      <c r="R397" s="663">
        <f t="shared" si="83"/>
        <v>0</v>
      </c>
      <c r="S397" s="666">
        <f t="shared" si="84"/>
        <v>0</v>
      </c>
    </row>
    <row r="398" spans="1:19" s="565" customFormat="1" ht="8.25" customHeight="1">
      <c r="A398" s="566" t="s">
        <v>1041</v>
      </c>
      <c r="B398" s="567"/>
      <c r="C398" s="581" t="s">
        <v>822</v>
      </c>
      <c r="D398" s="582"/>
      <c r="E398" s="582"/>
      <c r="F398" s="582"/>
      <c r="G398" s="583"/>
      <c r="H398" s="571" t="s">
        <v>466</v>
      </c>
      <c r="I398" s="622"/>
      <c r="J398" s="623"/>
      <c r="K398" s="623"/>
      <c r="L398" s="623"/>
      <c r="M398" s="623"/>
      <c r="N398" s="663"/>
      <c r="O398" s="663"/>
      <c r="P398" s="663"/>
      <c r="Q398" s="663"/>
      <c r="R398" s="663">
        <f t="shared" si="83"/>
        <v>0</v>
      </c>
      <c r="S398" s="666">
        <f t="shared" si="84"/>
        <v>0</v>
      </c>
    </row>
    <row r="399" spans="1:19" s="565" customFormat="1" ht="8.25" customHeight="1">
      <c r="A399" s="566" t="s">
        <v>1042</v>
      </c>
      <c r="B399" s="567"/>
      <c r="C399" s="581" t="s">
        <v>825</v>
      </c>
      <c r="D399" s="582"/>
      <c r="E399" s="582"/>
      <c r="F399" s="582"/>
      <c r="G399" s="583"/>
      <c r="H399" s="571" t="s">
        <v>466</v>
      </c>
      <c r="I399" s="622"/>
      <c r="J399" s="623"/>
      <c r="K399" s="623"/>
      <c r="L399" s="623"/>
      <c r="M399" s="623"/>
      <c r="N399" s="663"/>
      <c r="O399" s="663"/>
      <c r="P399" s="663"/>
      <c r="Q399" s="663"/>
      <c r="R399" s="663">
        <f t="shared" si="83"/>
        <v>0</v>
      </c>
      <c r="S399" s="666">
        <f t="shared" si="84"/>
        <v>0</v>
      </c>
    </row>
    <row r="400" spans="1:19" s="565" customFormat="1" ht="8.25" customHeight="1">
      <c r="A400" s="566" t="s">
        <v>1043</v>
      </c>
      <c r="B400" s="567"/>
      <c r="C400" s="581" t="s">
        <v>828</v>
      </c>
      <c r="D400" s="582"/>
      <c r="E400" s="582"/>
      <c r="F400" s="582"/>
      <c r="G400" s="583"/>
      <c r="H400" s="571" t="s">
        <v>466</v>
      </c>
      <c r="I400" s="622"/>
      <c r="J400" s="623"/>
      <c r="K400" s="623"/>
      <c r="L400" s="623"/>
      <c r="M400" s="623"/>
      <c r="N400" s="663"/>
      <c r="O400" s="663"/>
      <c r="P400" s="663"/>
      <c r="Q400" s="663"/>
      <c r="R400" s="663">
        <f t="shared" si="83"/>
        <v>0</v>
      </c>
      <c r="S400" s="666">
        <f t="shared" si="84"/>
        <v>0</v>
      </c>
    </row>
    <row r="401" spans="1:19" s="565" customFormat="1" ht="8.25" customHeight="1">
      <c r="A401" s="566" t="s">
        <v>1044</v>
      </c>
      <c r="B401" s="567"/>
      <c r="C401" s="581" t="s">
        <v>834</v>
      </c>
      <c r="D401" s="582"/>
      <c r="E401" s="582"/>
      <c r="F401" s="582"/>
      <c r="G401" s="583"/>
      <c r="H401" s="571" t="s">
        <v>466</v>
      </c>
      <c r="I401" s="667">
        <v>0</v>
      </c>
      <c r="J401" s="663">
        <v>0</v>
      </c>
      <c r="K401" s="663">
        <v>0</v>
      </c>
      <c r="L401" s="663">
        <v>0</v>
      </c>
      <c r="M401" s="663">
        <v>0</v>
      </c>
      <c r="N401" s="663">
        <v>0</v>
      </c>
      <c r="O401" s="663"/>
      <c r="P401" s="663">
        <v>0</v>
      </c>
      <c r="Q401" s="663"/>
      <c r="R401" s="663">
        <f t="shared" si="83"/>
        <v>0</v>
      </c>
      <c r="S401" s="666">
        <f t="shared" si="84"/>
        <v>0</v>
      </c>
    </row>
    <row r="402" spans="1:19" s="565" customFormat="1" ht="8.25" customHeight="1">
      <c r="A402" s="566" t="s">
        <v>1045</v>
      </c>
      <c r="B402" s="567"/>
      <c r="C402" s="581" t="s">
        <v>836</v>
      </c>
      <c r="D402" s="582"/>
      <c r="E402" s="582"/>
      <c r="F402" s="582"/>
      <c r="G402" s="583"/>
      <c r="H402" s="571" t="s">
        <v>466</v>
      </c>
      <c r="I402" s="667"/>
      <c r="J402" s="663"/>
      <c r="K402" s="663"/>
      <c r="L402" s="663"/>
      <c r="M402" s="663"/>
      <c r="N402" s="663"/>
      <c r="O402" s="663"/>
      <c r="P402" s="663"/>
      <c r="Q402" s="663"/>
      <c r="R402" s="663">
        <f t="shared" si="83"/>
        <v>0</v>
      </c>
      <c r="S402" s="666">
        <f t="shared" si="84"/>
        <v>0</v>
      </c>
    </row>
    <row r="403" spans="1:19" s="565" customFormat="1" ht="16.5" customHeight="1">
      <c r="A403" s="566" t="s">
        <v>1046</v>
      </c>
      <c r="B403" s="567"/>
      <c r="C403" s="581" t="s">
        <v>1047</v>
      </c>
      <c r="D403" s="582"/>
      <c r="E403" s="582"/>
      <c r="F403" s="582"/>
      <c r="G403" s="583"/>
      <c r="H403" s="571" t="s">
        <v>466</v>
      </c>
      <c r="I403" s="667">
        <f t="shared" ref="I403:Q403" si="94">I404+I405</f>
        <v>0</v>
      </c>
      <c r="J403" s="663">
        <f t="shared" si="94"/>
        <v>0</v>
      </c>
      <c r="K403" s="663">
        <f t="shared" si="94"/>
        <v>0</v>
      </c>
      <c r="L403" s="663">
        <f t="shared" si="94"/>
        <v>0</v>
      </c>
      <c r="M403" s="663">
        <f t="shared" si="94"/>
        <v>0</v>
      </c>
      <c r="N403" s="663">
        <f t="shared" si="94"/>
        <v>0</v>
      </c>
      <c r="O403" s="663">
        <f t="shared" si="94"/>
        <v>0</v>
      </c>
      <c r="P403" s="663">
        <f t="shared" si="94"/>
        <v>0</v>
      </c>
      <c r="Q403" s="663">
        <f t="shared" si="94"/>
        <v>0</v>
      </c>
      <c r="R403" s="663">
        <f t="shared" si="83"/>
        <v>0</v>
      </c>
      <c r="S403" s="666">
        <f t="shared" si="84"/>
        <v>0</v>
      </c>
    </row>
    <row r="404" spans="1:19" s="565" customFormat="1" ht="16.5" customHeight="1">
      <c r="A404" s="566" t="s">
        <v>1048</v>
      </c>
      <c r="B404" s="567"/>
      <c r="C404" s="584" t="s">
        <v>485</v>
      </c>
      <c r="D404" s="585"/>
      <c r="E404" s="585"/>
      <c r="F404" s="585"/>
      <c r="G404" s="586"/>
      <c r="H404" s="571" t="s">
        <v>466</v>
      </c>
      <c r="I404" s="667"/>
      <c r="J404" s="663"/>
      <c r="K404" s="663"/>
      <c r="L404" s="663"/>
      <c r="M404" s="663"/>
      <c r="N404" s="663"/>
      <c r="O404" s="663"/>
      <c r="P404" s="663"/>
      <c r="Q404" s="663"/>
      <c r="R404" s="663">
        <f t="shared" si="83"/>
        <v>0</v>
      </c>
      <c r="S404" s="666">
        <f t="shared" si="84"/>
        <v>0</v>
      </c>
    </row>
    <row r="405" spans="1:19" s="565" customFormat="1" ht="16.5" customHeight="1">
      <c r="A405" s="566" t="s">
        <v>1049</v>
      </c>
      <c r="B405" s="567"/>
      <c r="C405" s="584" t="s">
        <v>487</v>
      </c>
      <c r="D405" s="585"/>
      <c r="E405" s="585"/>
      <c r="F405" s="585"/>
      <c r="G405" s="586"/>
      <c r="H405" s="571" t="s">
        <v>466</v>
      </c>
      <c r="I405" s="667"/>
      <c r="J405" s="663"/>
      <c r="K405" s="663"/>
      <c r="L405" s="663"/>
      <c r="M405" s="663"/>
      <c r="N405" s="663"/>
      <c r="O405" s="663"/>
      <c r="P405" s="663"/>
      <c r="Q405" s="663"/>
      <c r="R405" s="663">
        <f t="shared" si="83"/>
        <v>0</v>
      </c>
      <c r="S405" s="666">
        <f t="shared" si="84"/>
        <v>0</v>
      </c>
    </row>
    <row r="406" spans="1:19" s="565" customFormat="1" ht="8.25" customHeight="1">
      <c r="A406" s="566" t="s">
        <v>1050</v>
      </c>
      <c r="B406" s="567"/>
      <c r="C406" s="575" t="s">
        <v>1051</v>
      </c>
      <c r="D406" s="576"/>
      <c r="E406" s="576"/>
      <c r="F406" s="576"/>
      <c r="G406" s="577"/>
      <c r="H406" s="571" t="s">
        <v>466</v>
      </c>
      <c r="I406" s="667"/>
      <c r="J406" s="663"/>
      <c r="K406" s="663"/>
      <c r="L406" s="663"/>
      <c r="M406" s="663"/>
      <c r="N406" s="663"/>
      <c r="O406" s="663"/>
      <c r="P406" s="663"/>
      <c r="Q406" s="663"/>
      <c r="R406" s="663">
        <f t="shared" si="83"/>
        <v>0</v>
      </c>
      <c r="S406" s="666">
        <f t="shared" si="84"/>
        <v>0</v>
      </c>
    </row>
    <row r="407" spans="1:19" s="565" customFormat="1" ht="8.25" customHeight="1">
      <c r="A407" s="566" t="s">
        <v>1052</v>
      </c>
      <c r="B407" s="567"/>
      <c r="C407" s="575" t="s">
        <v>1053</v>
      </c>
      <c r="D407" s="576"/>
      <c r="E407" s="576"/>
      <c r="F407" s="576"/>
      <c r="G407" s="577"/>
      <c r="H407" s="571" t="s">
        <v>466</v>
      </c>
      <c r="I407" s="667">
        <f t="shared" ref="I407:P407" si="95">I408+I412+I413+I414+I415+I416+I417</f>
        <v>0</v>
      </c>
      <c r="J407" s="663">
        <f t="shared" si="95"/>
        <v>0</v>
      </c>
      <c r="K407" s="663">
        <f t="shared" si="95"/>
        <v>0</v>
      </c>
      <c r="L407" s="663">
        <f>L408+L412+L413+L414+L415+L416+L417</f>
        <v>0</v>
      </c>
      <c r="M407" s="664"/>
      <c r="N407" s="663">
        <f t="shared" si="95"/>
        <v>12.524000937724747</v>
      </c>
      <c r="O407" s="664"/>
      <c r="P407" s="663">
        <f t="shared" si="95"/>
        <v>1.5063790622752544</v>
      </c>
      <c r="Q407" s="673"/>
      <c r="R407" s="663">
        <f t="shared" si="83"/>
        <v>14.030380000000001</v>
      </c>
      <c r="S407" s="666">
        <f t="shared" si="84"/>
        <v>0</v>
      </c>
    </row>
    <row r="408" spans="1:19" s="565" customFormat="1" ht="8.25" customHeight="1">
      <c r="A408" s="566" t="s">
        <v>1054</v>
      </c>
      <c r="B408" s="567"/>
      <c r="C408" s="581" t="s">
        <v>1037</v>
      </c>
      <c r="D408" s="582"/>
      <c r="E408" s="582"/>
      <c r="F408" s="582"/>
      <c r="G408" s="583"/>
      <c r="H408" s="571" t="s">
        <v>466</v>
      </c>
      <c r="I408" s="622"/>
      <c r="J408" s="623"/>
      <c r="K408" s="623"/>
      <c r="L408" s="623"/>
      <c r="M408" s="623"/>
      <c r="N408" s="663"/>
      <c r="O408" s="663"/>
      <c r="P408" s="663"/>
      <c r="Q408" s="663"/>
      <c r="R408" s="663">
        <f t="shared" si="83"/>
        <v>0</v>
      </c>
      <c r="S408" s="666">
        <f t="shared" si="84"/>
        <v>0</v>
      </c>
    </row>
    <row r="409" spans="1:19" s="565" customFormat="1" ht="8.25" customHeight="1">
      <c r="A409" s="566" t="s">
        <v>1055</v>
      </c>
      <c r="B409" s="567"/>
      <c r="C409" s="581" t="s">
        <v>469</v>
      </c>
      <c r="D409" s="582"/>
      <c r="E409" s="582"/>
      <c r="F409" s="582"/>
      <c r="G409" s="583"/>
      <c r="H409" s="571" t="s">
        <v>466</v>
      </c>
      <c r="I409" s="622"/>
      <c r="J409" s="623"/>
      <c r="K409" s="623"/>
      <c r="L409" s="623"/>
      <c r="M409" s="623"/>
      <c r="N409" s="663"/>
      <c r="O409" s="663"/>
      <c r="P409" s="663"/>
      <c r="Q409" s="663"/>
      <c r="R409" s="663">
        <f t="shared" si="83"/>
        <v>0</v>
      </c>
      <c r="S409" s="666">
        <f t="shared" si="84"/>
        <v>0</v>
      </c>
    </row>
    <row r="410" spans="1:19" s="565" customFormat="1" ht="8.25" customHeight="1">
      <c r="A410" s="566" t="s">
        <v>1056</v>
      </c>
      <c r="B410" s="567"/>
      <c r="C410" s="581" t="s">
        <v>471</v>
      </c>
      <c r="D410" s="582"/>
      <c r="E410" s="582"/>
      <c r="F410" s="582"/>
      <c r="G410" s="583"/>
      <c r="H410" s="571" t="s">
        <v>466</v>
      </c>
      <c r="I410" s="622"/>
      <c r="J410" s="623"/>
      <c r="K410" s="623"/>
      <c r="L410" s="623"/>
      <c r="M410" s="623"/>
      <c r="N410" s="663"/>
      <c r="O410" s="663"/>
      <c r="P410" s="663"/>
      <c r="Q410" s="663"/>
      <c r="R410" s="663">
        <f t="shared" si="83"/>
        <v>0</v>
      </c>
      <c r="S410" s="666">
        <f t="shared" si="84"/>
        <v>0</v>
      </c>
    </row>
    <row r="411" spans="1:19" s="565" customFormat="1" ht="16.5" customHeight="1">
      <c r="A411" s="566" t="s">
        <v>1056</v>
      </c>
      <c r="B411" s="567"/>
      <c r="C411" s="581" t="s">
        <v>473</v>
      </c>
      <c r="D411" s="582"/>
      <c r="E411" s="582"/>
      <c r="F411" s="582"/>
      <c r="G411" s="583"/>
      <c r="H411" s="571" t="s">
        <v>466</v>
      </c>
      <c r="I411" s="622"/>
      <c r="J411" s="623"/>
      <c r="K411" s="623"/>
      <c r="L411" s="623"/>
      <c r="M411" s="623"/>
      <c r="N411" s="663"/>
      <c r="O411" s="663"/>
      <c r="P411" s="663"/>
      <c r="Q411" s="663"/>
      <c r="R411" s="663">
        <f t="shared" si="83"/>
        <v>0</v>
      </c>
      <c r="S411" s="666">
        <f t="shared" si="84"/>
        <v>0</v>
      </c>
    </row>
    <row r="412" spans="1:19" s="565" customFormat="1" ht="8.25" customHeight="1">
      <c r="A412" s="566" t="s">
        <v>1057</v>
      </c>
      <c r="B412" s="567"/>
      <c r="C412" s="581" t="s">
        <v>822</v>
      </c>
      <c r="D412" s="582"/>
      <c r="E412" s="582"/>
      <c r="F412" s="582"/>
      <c r="G412" s="583"/>
      <c r="H412" s="571" t="s">
        <v>466</v>
      </c>
      <c r="I412" s="622"/>
      <c r="J412" s="623"/>
      <c r="K412" s="623"/>
      <c r="L412" s="623"/>
      <c r="M412" s="623"/>
      <c r="N412" s="663"/>
      <c r="O412" s="663"/>
      <c r="P412" s="663"/>
      <c r="Q412" s="663"/>
      <c r="R412" s="663">
        <f t="shared" si="83"/>
        <v>0</v>
      </c>
      <c r="S412" s="666">
        <f t="shared" si="84"/>
        <v>0</v>
      </c>
    </row>
    <row r="413" spans="1:19" s="565" customFormat="1" ht="8.25" customHeight="1">
      <c r="A413" s="566" t="s">
        <v>1058</v>
      </c>
      <c r="B413" s="567"/>
      <c r="C413" s="581" t="s">
        <v>825</v>
      </c>
      <c r="D413" s="582"/>
      <c r="E413" s="582"/>
      <c r="F413" s="582"/>
      <c r="G413" s="583"/>
      <c r="H413" s="571" t="s">
        <v>466</v>
      </c>
      <c r="I413" s="622"/>
      <c r="J413" s="623"/>
      <c r="K413" s="623"/>
      <c r="L413" s="623"/>
      <c r="M413" s="623"/>
      <c r="N413" s="663"/>
      <c r="O413" s="663"/>
      <c r="P413" s="663"/>
      <c r="Q413" s="663"/>
      <c r="R413" s="663">
        <f t="shared" si="83"/>
        <v>0</v>
      </c>
      <c r="S413" s="666">
        <f t="shared" si="84"/>
        <v>0</v>
      </c>
    </row>
    <row r="414" spans="1:19" s="565" customFormat="1" ht="8.25" customHeight="1">
      <c r="A414" s="566" t="s">
        <v>1059</v>
      </c>
      <c r="B414" s="567"/>
      <c r="C414" s="581" t="s">
        <v>828</v>
      </c>
      <c r="D414" s="582"/>
      <c r="E414" s="582"/>
      <c r="F414" s="582"/>
      <c r="G414" s="583"/>
      <c r="H414" s="571" t="s">
        <v>466</v>
      </c>
      <c r="I414" s="622"/>
      <c r="J414" s="623"/>
      <c r="K414" s="623"/>
      <c r="L414" s="623"/>
      <c r="M414" s="623"/>
      <c r="N414" s="663"/>
      <c r="O414" s="663"/>
      <c r="P414" s="663"/>
      <c r="Q414" s="663"/>
      <c r="R414" s="663">
        <f t="shared" si="83"/>
        <v>0</v>
      </c>
      <c r="S414" s="666">
        <f t="shared" si="84"/>
        <v>0</v>
      </c>
    </row>
    <row r="415" spans="1:19" s="565" customFormat="1" ht="8.25" customHeight="1">
      <c r="A415" s="566" t="s">
        <v>1060</v>
      </c>
      <c r="B415" s="567"/>
      <c r="C415" s="581" t="s">
        <v>834</v>
      </c>
      <c r="D415" s="582"/>
      <c r="E415" s="582"/>
      <c r="F415" s="582"/>
      <c r="G415" s="583"/>
      <c r="H415" s="571" t="s">
        <v>466</v>
      </c>
      <c r="I415" s="667">
        <v>0</v>
      </c>
      <c r="J415" s="663">
        <v>0</v>
      </c>
      <c r="K415" s="663">
        <v>0</v>
      </c>
      <c r="L415" s="663">
        <v>0</v>
      </c>
      <c r="M415" s="664">
        <f>M407</f>
        <v>0</v>
      </c>
      <c r="N415" s="663">
        <v>12.524000937724747</v>
      </c>
      <c r="O415" s="664">
        <f>O407</f>
        <v>0</v>
      </c>
      <c r="P415" s="663">
        <v>1.5063790622752544</v>
      </c>
      <c r="Q415" s="673">
        <v>0.71892</v>
      </c>
      <c r="R415" s="663">
        <f t="shared" si="83"/>
        <v>14.030380000000001</v>
      </c>
      <c r="S415" s="666">
        <f>M415+O415+Q415</f>
        <v>0.71892</v>
      </c>
    </row>
    <row r="416" spans="1:19" s="565" customFormat="1" ht="8.25" customHeight="1">
      <c r="A416" s="566" t="s">
        <v>1061</v>
      </c>
      <c r="B416" s="567"/>
      <c r="C416" s="581" t="s">
        <v>836</v>
      </c>
      <c r="D416" s="582"/>
      <c r="E416" s="582"/>
      <c r="F416" s="582"/>
      <c r="G416" s="583"/>
      <c r="H416" s="571" t="s">
        <v>466</v>
      </c>
      <c r="I416" s="622"/>
      <c r="J416" s="623"/>
      <c r="K416" s="623"/>
      <c r="L416" s="623"/>
      <c r="M416" s="623"/>
      <c r="N416" s="623"/>
      <c r="O416" s="623"/>
      <c r="P416" s="623"/>
      <c r="Q416" s="623"/>
      <c r="R416" s="623">
        <f t="shared" si="83"/>
        <v>0</v>
      </c>
      <c r="S416" s="571">
        <f t="shared" si="84"/>
        <v>0</v>
      </c>
    </row>
    <row r="417" spans="1:19" s="565" customFormat="1" ht="8.25" customHeight="1">
      <c r="A417" s="566" t="s">
        <v>1062</v>
      </c>
      <c r="B417" s="567"/>
      <c r="C417" s="581" t="s">
        <v>1047</v>
      </c>
      <c r="D417" s="582"/>
      <c r="E417" s="582"/>
      <c r="F417" s="582"/>
      <c r="G417" s="583"/>
      <c r="H417" s="571" t="s">
        <v>466</v>
      </c>
      <c r="I417" s="622">
        <f t="shared" ref="I417:Q417" si="96">I418+I419</f>
        <v>0</v>
      </c>
      <c r="J417" s="623">
        <f t="shared" si="96"/>
        <v>0</v>
      </c>
      <c r="K417" s="623">
        <f t="shared" si="96"/>
        <v>0</v>
      </c>
      <c r="L417" s="623">
        <f t="shared" si="96"/>
        <v>0</v>
      </c>
      <c r="M417" s="623">
        <f t="shared" si="96"/>
        <v>0</v>
      </c>
      <c r="N417" s="623">
        <f t="shared" si="96"/>
        <v>0</v>
      </c>
      <c r="O417" s="623">
        <f t="shared" si="96"/>
        <v>0</v>
      </c>
      <c r="P417" s="623">
        <f t="shared" si="96"/>
        <v>0</v>
      </c>
      <c r="Q417" s="623">
        <f t="shared" si="96"/>
        <v>0</v>
      </c>
      <c r="R417" s="623">
        <f t="shared" si="83"/>
        <v>0</v>
      </c>
      <c r="S417" s="571">
        <f t="shared" si="84"/>
        <v>0</v>
      </c>
    </row>
    <row r="418" spans="1:19" s="565" customFormat="1" ht="9" customHeight="1">
      <c r="A418" s="566" t="s">
        <v>1063</v>
      </c>
      <c r="B418" s="567"/>
      <c r="C418" s="584" t="s">
        <v>485</v>
      </c>
      <c r="D418" s="585"/>
      <c r="E418" s="585"/>
      <c r="F418" s="585"/>
      <c r="G418" s="586"/>
      <c r="H418" s="571" t="s">
        <v>466</v>
      </c>
      <c r="I418" s="622"/>
      <c r="J418" s="623"/>
      <c r="K418" s="623"/>
      <c r="L418" s="623"/>
      <c r="M418" s="623"/>
      <c r="N418" s="623"/>
      <c r="O418" s="623"/>
      <c r="P418" s="623"/>
      <c r="Q418" s="623"/>
      <c r="R418" s="623">
        <f t="shared" si="83"/>
        <v>0</v>
      </c>
      <c r="S418" s="571">
        <f t="shared" si="84"/>
        <v>0</v>
      </c>
    </row>
    <row r="419" spans="1:19" s="565" customFormat="1" ht="8.25">
      <c r="A419" s="566" t="s">
        <v>1064</v>
      </c>
      <c r="B419" s="567"/>
      <c r="C419" s="584" t="s">
        <v>487</v>
      </c>
      <c r="D419" s="585"/>
      <c r="E419" s="585"/>
      <c r="F419" s="585"/>
      <c r="G419" s="586"/>
      <c r="H419" s="571" t="s">
        <v>466</v>
      </c>
      <c r="I419" s="622"/>
      <c r="J419" s="623"/>
      <c r="K419" s="623"/>
      <c r="L419" s="623"/>
      <c r="M419" s="623"/>
      <c r="N419" s="623"/>
      <c r="O419" s="623"/>
      <c r="P419" s="623"/>
      <c r="Q419" s="623"/>
      <c r="R419" s="623">
        <f t="shared" si="83"/>
        <v>0</v>
      </c>
      <c r="S419" s="571">
        <f t="shared" si="84"/>
        <v>0</v>
      </c>
    </row>
    <row r="420" spans="1:19" s="565" customFormat="1" ht="8.25" customHeight="1">
      <c r="A420" s="566" t="s">
        <v>86</v>
      </c>
      <c r="B420" s="567"/>
      <c r="C420" s="568" t="s">
        <v>1065</v>
      </c>
      <c r="D420" s="569"/>
      <c r="E420" s="569"/>
      <c r="F420" s="569"/>
      <c r="G420" s="570"/>
      <c r="H420" s="571" t="s">
        <v>466</v>
      </c>
      <c r="I420" s="622"/>
      <c r="J420" s="623"/>
      <c r="K420" s="623"/>
      <c r="L420" s="623"/>
      <c r="M420" s="623"/>
      <c r="N420" s="623"/>
      <c r="O420" s="623"/>
      <c r="P420" s="623"/>
      <c r="Q420" s="623"/>
      <c r="R420" s="623">
        <f t="shared" si="83"/>
        <v>0</v>
      </c>
      <c r="S420" s="571">
        <f t="shared" si="84"/>
        <v>0</v>
      </c>
    </row>
    <row r="421" spans="1:19" s="565" customFormat="1" ht="8.25">
      <c r="A421" s="566" t="s">
        <v>87</v>
      </c>
      <c r="B421" s="567"/>
      <c r="C421" s="568" t="s">
        <v>1066</v>
      </c>
      <c r="D421" s="569"/>
      <c r="E421" s="569"/>
      <c r="F421" s="569"/>
      <c r="G421" s="570"/>
      <c r="H421" s="571" t="s">
        <v>466</v>
      </c>
      <c r="I421" s="622">
        <f t="shared" ref="I421:Q421" si="97">I422+I423</f>
        <v>0</v>
      </c>
      <c r="J421" s="623">
        <f t="shared" si="97"/>
        <v>0</v>
      </c>
      <c r="K421" s="623">
        <f t="shared" si="97"/>
        <v>0</v>
      </c>
      <c r="L421" s="623">
        <f t="shared" si="97"/>
        <v>0</v>
      </c>
      <c r="M421" s="623">
        <f t="shared" si="97"/>
        <v>0</v>
      </c>
      <c r="N421" s="623">
        <f t="shared" si="97"/>
        <v>0</v>
      </c>
      <c r="O421" s="623">
        <f t="shared" si="97"/>
        <v>9.5</v>
      </c>
      <c r="P421" s="623">
        <f t="shared" si="97"/>
        <v>0</v>
      </c>
      <c r="Q421" s="623">
        <f t="shared" si="97"/>
        <v>0</v>
      </c>
      <c r="R421" s="623">
        <f t="shared" si="83"/>
        <v>0</v>
      </c>
      <c r="S421" s="674">
        <f t="shared" si="84"/>
        <v>9.5</v>
      </c>
    </row>
    <row r="422" spans="1:19" s="565" customFormat="1" ht="8.25">
      <c r="A422" s="566" t="s">
        <v>1067</v>
      </c>
      <c r="B422" s="567"/>
      <c r="C422" s="575" t="s">
        <v>1068</v>
      </c>
      <c r="D422" s="576"/>
      <c r="E422" s="576"/>
      <c r="F422" s="576"/>
      <c r="G422" s="577"/>
      <c r="H422" s="571" t="s">
        <v>466</v>
      </c>
      <c r="I422" s="622"/>
      <c r="J422" s="623"/>
      <c r="K422" s="623"/>
      <c r="L422" s="623"/>
      <c r="M422" s="623"/>
      <c r="N422" s="623"/>
      <c r="O422" s="623"/>
      <c r="P422" s="623"/>
      <c r="Q422" s="623"/>
      <c r="R422" s="623">
        <f t="shared" si="83"/>
        <v>0</v>
      </c>
      <c r="S422" s="674">
        <f t="shared" si="84"/>
        <v>0</v>
      </c>
    </row>
    <row r="423" spans="1:19" s="565" customFormat="1" ht="8.25" customHeight="1">
      <c r="A423" s="566" t="s">
        <v>1069</v>
      </c>
      <c r="B423" s="567"/>
      <c r="C423" s="575" t="s">
        <v>1070</v>
      </c>
      <c r="D423" s="576"/>
      <c r="E423" s="576"/>
      <c r="F423" s="576"/>
      <c r="G423" s="577"/>
      <c r="H423" s="571" t="s">
        <v>466</v>
      </c>
      <c r="I423" s="622"/>
      <c r="J423" s="623"/>
      <c r="K423" s="623"/>
      <c r="L423" s="623"/>
      <c r="M423" s="623"/>
      <c r="N423" s="623"/>
      <c r="O423" s="665">
        <v>9.5</v>
      </c>
      <c r="P423" s="623"/>
      <c r="Q423" s="623"/>
      <c r="R423" s="623">
        <f t="shared" si="83"/>
        <v>0</v>
      </c>
      <c r="S423" s="674">
        <f t="shared" si="84"/>
        <v>9.5</v>
      </c>
    </row>
    <row r="424" spans="1:19" s="565" customFormat="1" ht="8.25" customHeight="1">
      <c r="A424" s="566" t="s">
        <v>490</v>
      </c>
      <c r="B424" s="567"/>
      <c r="C424" s="578" t="s">
        <v>1071</v>
      </c>
      <c r="D424" s="579"/>
      <c r="E424" s="579"/>
      <c r="F424" s="579"/>
      <c r="G424" s="580"/>
      <c r="H424" s="571" t="s">
        <v>466</v>
      </c>
      <c r="I424" s="622">
        <f t="shared" ref="I424:Q424" si="98">I425+I426+I427+I428+I429+I434+I435</f>
        <v>0</v>
      </c>
      <c r="J424" s="623">
        <f t="shared" si="98"/>
        <v>0</v>
      </c>
      <c r="K424" s="623">
        <f t="shared" si="98"/>
        <v>0</v>
      </c>
      <c r="L424" s="623">
        <f t="shared" si="98"/>
        <v>0</v>
      </c>
      <c r="M424" s="623">
        <f t="shared" si="98"/>
        <v>0</v>
      </c>
      <c r="N424" s="623">
        <f t="shared" si="98"/>
        <v>0</v>
      </c>
      <c r="O424" s="623">
        <f t="shared" si="98"/>
        <v>0</v>
      </c>
      <c r="P424" s="623">
        <f t="shared" si="98"/>
        <v>0</v>
      </c>
      <c r="Q424" s="623">
        <f t="shared" si="98"/>
        <v>0</v>
      </c>
      <c r="R424" s="623">
        <f t="shared" si="83"/>
        <v>0</v>
      </c>
      <c r="S424" s="674">
        <f t="shared" si="84"/>
        <v>0</v>
      </c>
    </row>
    <row r="425" spans="1:19" s="565" customFormat="1" ht="16.5" customHeight="1">
      <c r="A425" s="566" t="s">
        <v>492</v>
      </c>
      <c r="B425" s="567"/>
      <c r="C425" s="568" t="s">
        <v>1072</v>
      </c>
      <c r="D425" s="569"/>
      <c r="E425" s="569"/>
      <c r="F425" s="569"/>
      <c r="G425" s="570"/>
      <c r="H425" s="571" t="s">
        <v>466</v>
      </c>
      <c r="I425" s="622"/>
      <c r="J425" s="623"/>
      <c r="K425" s="623"/>
      <c r="L425" s="623"/>
      <c r="M425" s="623"/>
      <c r="N425" s="623"/>
      <c r="O425" s="623"/>
      <c r="P425" s="623"/>
      <c r="Q425" s="623"/>
      <c r="R425" s="623">
        <f t="shared" si="83"/>
        <v>0</v>
      </c>
      <c r="S425" s="571">
        <f t="shared" si="84"/>
        <v>0</v>
      </c>
    </row>
    <row r="426" spans="1:19" s="565" customFormat="1" ht="8.25" customHeight="1">
      <c r="A426" s="566" t="s">
        <v>496</v>
      </c>
      <c r="B426" s="567"/>
      <c r="C426" s="568" t="s">
        <v>1073</v>
      </c>
      <c r="D426" s="569"/>
      <c r="E426" s="569"/>
      <c r="F426" s="569"/>
      <c r="G426" s="570"/>
      <c r="H426" s="571" t="s">
        <v>466</v>
      </c>
      <c r="I426" s="622"/>
      <c r="J426" s="623"/>
      <c r="K426" s="623"/>
      <c r="L426" s="623"/>
      <c r="M426" s="623"/>
      <c r="N426" s="623"/>
      <c r="O426" s="623"/>
      <c r="P426" s="623"/>
      <c r="Q426" s="623"/>
      <c r="R426" s="623">
        <f t="shared" si="83"/>
        <v>0</v>
      </c>
      <c r="S426" s="571">
        <f t="shared" si="84"/>
        <v>0</v>
      </c>
    </row>
    <row r="427" spans="1:19" s="565" customFormat="1" ht="16.5" customHeight="1">
      <c r="A427" s="566" t="s">
        <v>497</v>
      </c>
      <c r="B427" s="567"/>
      <c r="C427" s="568" t="s">
        <v>1074</v>
      </c>
      <c r="D427" s="569"/>
      <c r="E427" s="569"/>
      <c r="F427" s="569"/>
      <c r="G427" s="570"/>
      <c r="H427" s="571" t="s">
        <v>466</v>
      </c>
      <c r="I427" s="622"/>
      <c r="J427" s="623"/>
      <c r="K427" s="623"/>
      <c r="L427" s="623"/>
      <c r="M427" s="623"/>
      <c r="N427" s="623"/>
      <c r="O427" s="623"/>
      <c r="P427" s="623"/>
      <c r="Q427" s="623"/>
      <c r="R427" s="623">
        <f t="shared" si="83"/>
        <v>0</v>
      </c>
      <c r="S427" s="571">
        <f t="shared" si="84"/>
        <v>0</v>
      </c>
    </row>
    <row r="428" spans="1:19" s="565" customFormat="1" ht="8.25" customHeight="1">
      <c r="A428" s="566" t="s">
        <v>498</v>
      </c>
      <c r="B428" s="567"/>
      <c r="C428" s="568" t="s">
        <v>1075</v>
      </c>
      <c r="D428" s="569"/>
      <c r="E428" s="569"/>
      <c r="F428" s="569"/>
      <c r="G428" s="570"/>
      <c r="H428" s="571" t="s">
        <v>466</v>
      </c>
      <c r="I428" s="622"/>
      <c r="J428" s="623"/>
      <c r="K428" s="623"/>
      <c r="L428" s="623"/>
      <c r="M428" s="623"/>
      <c r="N428" s="623"/>
      <c r="O428" s="623"/>
      <c r="P428" s="623"/>
      <c r="Q428" s="623"/>
      <c r="R428" s="623">
        <f t="shared" si="83"/>
        <v>0</v>
      </c>
      <c r="S428" s="571">
        <f t="shared" si="84"/>
        <v>0</v>
      </c>
    </row>
    <row r="429" spans="1:19" s="565" customFormat="1" ht="9" customHeight="1">
      <c r="A429" s="566" t="s">
        <v>499</v>
      </c>
      <c r="B429" s="567"/>
      <c r="C429" s="568" t="s">
        <v>1076</v>
      </c>
      <c r="D429" s="569"/>
      <c r="E429" s="569"/>
      <c r="F429" s="569"/>
      <c r="G429" s="570"/>
      <c r="H429" s="571" t="s">
        <v>466</v>
      </c>
      <c r="I429" s="622">
        <f t="shared" ref="I429:Q429" si="99">I430+I432</f>
        <v>0</v>
      </c>
      <c r="J429" s="623">
        <f t="shared" si="99"/>
        <v>0</v>
      </c>
      <c r="K429" s="623">
        <f t="shared" si="99"/>
        <v>0</v>
      </c>
      <c r="L429" s="623">
        <f t="shared" si="99"/>
        <v>0</v>
      </c>
      <c r="M429" s="623">
        <f t="shared" si="99"/>
        <v>0</v>
      </c>
      <c r="N429" s="623">
        <f t="shared" si="99"/>
        <v>0</v>
      </c>
      <c r="O429" s="623">
        <f t="shared" si="99"/>
        <v>0</v>
      </c>
      <c r="P429" s="623">
        <f t="shared" si="99"/>
        <v>0</v>
      </c>
      <c r="Q429" s="623">
        <f t="shared" si="99"/>
        <v>0</v>
      </c>
      <c r="R429" s="623">
        <f t="shared" si="83"/>
        <v>0</v>
      </c>
      <c r="S429" s="571">
        <f t="shared" si="84"/>
        <v>0</v>
      </c>
    </row>
    <row r="430" spans="1:19" s="565" customFormat="1" ht="9.75" customHeight="1">
      <c r="A430" s="566" t="s">
        <v>539</v>
      </c>
      <c r="B430" s="567"/>
      <c r="C430" s="575" t="s">
        <v>724</v>
      </c>
      <c r="D430" s="576"/>
      <c r="E430" s="576"/>
      <c r="F430" s="576"/>
      <c r="G430" s="577"/>
      <c r="H430" s="571" t="s">
        <v>466</v>
      </c>
      <c r="I430" s="622"/>
      <c r="J430" s="623"/>
      <c r="K430" s="623"/>
      <c r="L430" s="623"/>
      <c r="M430" s="623"/>
      <c r="N430" s="623"/>
      <c r="O430" s="623"/>
      <c r="P430" s="623"/>
      <c r="Q430" s="623"/>
      <c r="R430" s="623">
        <f t="shared" si="83"/>
        <v>0</v>
      </c>
      <c r="S430" s="571">
        <f t="shared" ref="S430:S444" si="100">M430+O430+Q430</f>
        <v>0</v>
      </c>
    </row>
    <row r="431" spans="1:19" s="565" customFormat="1" ht="24.75" customHeight="1">
      <c r="A431" s="566" t="s">
        <v>1077</v>
      </c>
      <c r="B431" s="567"/>
      <c r="C431" s="581" t="s">
        <v>1078</v>
      </c>
      <c r="D431" s="582"/>
      <c r="E431" s="582"/>
      <c r="F431" s="582"/>
      <c r="G431" s="583"/>
      <c r="H431" s="571" t="s">
        <v>466</v>
      </c>
      <c r="I431" s="622"/>
      <c r="J431" s="623"/>
      <c r="K431" s="623"/>
      <c r="L431" s="623"/>
      <c r="M431" s="623"/>
      <c r="N431" s="623"/>
      <c r="O431" s="623"/>
      <c r="P431" s="623"/>
      <c r="Q431" s="623"/>
      <c r="R431" s="623">
        <f t="shared" si="83"/>
        <v>0</v>
      </c>
      <c r="S431" s="571">
        <f t="shared" si="100"/>
        <v>0</v>
      </c>
    </row>
    <row r="432" spans="1:19" s="565" customFormat="1" ht="8.25" customHeight="1">
      <c r="A432" s="566" t="s">
        <v>541</v>
      </c>
      <c r="B432" s="567"/>
      <c r="C432" s="575" t="s">
        <v>726</v>
      </c>
      <c r="D432" s="576"/>
      <c r="E432" s="576"/>
      <c r="F432" s="576"/>
      <c r="G432" s="577"/>
      <c r="H432" s="571" t="s">
        <v>466</v>
      </c>
      <c r="I432" s="622"/>
      <c r="J432" s="623"/>
      <c r="K432" s="623"/>
      <c r="L432" s="623"/>
      <c r="M432" s="623"/>
      <c r="N432" s="623"/>
      <c r="O432" s="623"/>
      <c r="P432" s="623"/>
      <c r="Q432" s="623"/>
      <c r="R432" s="623">
        <f t="shared" si="83"/>
        <v>0</v>
      </c>
      <c r="S432" s="571">
        <f t="shared" si="100"/>
        <v>0</v>
      </c>
    </row>
    <row r="433" spans="1:19" s="565" customFormat="1" ht="16.5" customHeight="1">
      <c r="A433" s="566" t="s">
        <v>1079</v>
      </c>
      <c r="B433" s="567"/>
      <c r="C433" s="581" t="s">
        <v>1080</v>
      </c>
      <c r="D433" s="582"/>
      <c r="E433" s="582"/>
      <c r="F433" s="582"/>
      <c r="G433" s="583"/>
      <c r="H433" s="571" t="s">
        <v>466</v>
      </c>
      <c r="I433" s="622"/>
      <c r="J433" s="623"/>
      <c r="K433" s="623"/>
      <c r="L433" s="623"/>
      <c r="M433" s="623"/>
      <c r="N433" s="623"/>
      <c r="O433" s="623"/>
      <c r="P433" s="623"/>
      <c r="Q433" s="623"/>
      <c r="R433" s="623">
        <f t="shared" si="83"/>
        <v>0</v>
      </c>
      <c r="S433" s="571">
        <f t="shared" si="100"/>
        <v>0</v>
      </c>
    </row>
    <row r="434" spans="1:19" s="565" customFormat="1" ht="8.25">
      <c r="A434" s="566" t="s">
        <v>500</v>
      </c>
      <c r="B434" s="567"/>
      <c r="C434" s="568" t="s">
        <v>1081</v>
      </c>
      <c r="D434" s="569"/>
      <c r="E434" s="569"/>
      <c r="F434" s="569"/>
      <c r="G434" s="570"/>
      <c r="H434" s="571" t="s">
        <v>466</v>
      </c>
      <c r="I434" s="622"/>
      <c r="J434" s="623"/>
      <c r="K434" s="623"/>
      <c r="L434" s="623"/>
      <c r="M434" s="623"/>
      <c r="N434" s="623"/>
      <c r="O434" s="623"/>
      <c r="P434" s="623"/>
      <c r="Q434" s="623"/>
      <c r="R434" s="623">
        <f t="shared" si="83"/>
        <v>0</v>
      </c>
      <c r="S434" s="571">
        <f t="shared" si="100"/>
        <v>0</v>
      </c>
    </row>
    <row r="435" spans="1:19" s="565" customFormat="1" ht="17.25" customHeight="1" thickBot="1">
      <c r="A435" s="587" t="s">
        <v>501</v>
      </c>
      <c r="B435" s="588"/>
      <c r="C435" s="603" t="s">
        <v>1082</v>
      </c>
      <c r="D435" s="604"/>
      <c r="E435" s="604"/>
      <c r="F435" s="604"/>
      <c r="G435" s="605"/>
      <c r="H435" s="599" t="s">
        <v>466</v>
      </c>
      <c r="I435" s="675"/>
      <c r="J435" s="676"/>
      <c r="K435" s="676"/>
      <c r="L435" s="676"/>
      <c r="M435" s="676"/>
      <c r="N435" s="676"/>
      <c r="O435" s="676"/>
      <c r="P435" s="676"/>
      <c r="Q435" s="676"/>
      <c r="R435" s="676">
        <f t="shared" si="83"/>
        <v>0</v>
      </c>
      <c r="S435" s="599">
        <f t="shared" si="100"/>
        <v>0</v>
      </c>
    </row>
    <row r="436" spans="1:19" s="565" customFormat="1" ht="8.25" customHeight="1">
      <c r="A436" s="614" t="s">
        <v>559</v>
      </c>
      <c r="B436" s="615"/>
      <c r="C436" s="616" t="s">
        <v>552</v>
      </c>
      <c r="D436" s="617"/>
      <c r="E436" s="617"/>
      <c r="F436" s="617"/>
      <c r="G436" s="618"/>
      <c r="H436" s="606" t="s">
        <v>383</v>
      </c>
      <c r="I436" s="677"/>
      <c r="J436" s="678"/>
      <c r="K436" s="678"/>
      <c r="L436" s="678"/>
      <c r="M436" s="678"/>
      <c r="N436" s="678"/>
      <c r="O436" s="678"/>
      <c r="P436" s="678"/>
      <c r="Q436" s="678"/>
      <c r="R436" s="678">
        <f t="shared" si="83"/>
        <v>0</v>
      </c>
      <c r="S436" s="606">
        <f t="shared" si="100"/>
        <v>0</v>
      </c>
    </row>
    <row r="437" spans="1:19" s="565" customFormat="1" ht="8.25" customHeight="1">
      <c r="A437" s="566" t="s">
        <v>561</v>
      </c>
      <c r="B437" s="567"/>
      <c r="C437" s="568" t="s">
        <v>1083</v>
      </c>
      <c r="D437" s="569"/>
      <c r="E437" s="569"/>
      <c r="F437" s="569"/>
      <c r="G437" s="570"/>
      <c r="H437" s="571" t="s">
        <v>466</v>
      </c>
      <c r="I437" s="622">
        <f t="shared" ref="I437:Q437" si="101">I438+I439+I440</f>
        <v>0</v>
      </c>
      <c r="J437" s="623">
        <f t="shared" si="101"/>
        <v>0</v>
      </c>
      <c r="K437" s="623">
        <f t="shared" si="101"/>
        <v>0</v>
      </c>
      <c r="L437" s="623">
        <f t="shared" si="101"/>
        <v>0</v>
      </c>
      <c r="M437" s="623">
        <f t="shared" si="101"/>
        <v>0</v>
      </c>
      <c r="N437" s="623">
        <f t="shared" si="101"/>
        <v>0</v>
      </c>
      <c r="O437" s="623">
        <f t="shared" si="101"/>
        <v>0</v>
      </c>
      <c r="P437" s="623">
        <f t="shared" si="101"/>
        <v>0</v>
      </c>
      <c r="Q437" s="623">
        <f t="shared" si="101"/>
        <v>0</v>
      </c>
      <c r="R437" s="623">
        <f t="shared" si="83"/>
        <v>0</v>
      </c>
      <c r="S437" s="571">
        <f t="shared" si="100"/>
        <v>0</v>
      </c>
    </row>
    <row r="438" spans="1:19" s="565" customFormat="1" ht="9" customHeight="1">
      <c r="A438" s="566" t="s">
        <v>562</v>
      </c>
      <c r="B438" s="567"/>
      <c r="C438" s="575" t="s">
        <v>1084</v>
      </c>
      <c r="D438" s="576"/>
      <c r="E438" s="576"/>
      <c r="F438" s="576"/>
      <c r="G438" s="577"/>
      <c r="H438" s="571" t="s">
        <v>466</v>
      </c>
      <c r="I438" s="622"/>
      <c r="J438" s="623"/>
      <c r="K438" s="623"/>
      <c r="L438" s="623"/>
      <c r="M438" s="623"/>
      <c r="N438" s="623"/>
      <c r="O438" s="623"/>
      <c r="P438" s="623"/>
      <c r="Q438" s="623"/>
      <c r="R438" s="623">
        <f t="shared" si="83"/>
        <v>0</v>
      </c>
      <c r="S438" s="571">
        <f t="shared" si="100"/>
        <v>0</v>
      </c>
    </row>
    <row r="439" spans="1:19" s="565" customFormat="1" ht="12" customHeight="1">
      <c r="A439" s="566" t="s">
        <v>563</v>
      </c>
      <c r="B439" s="567"/>
      <c r="C439" s="575" t="s">
        <v>1085</v>
      </c>
      <c r="D439" s="576"/>
      <c r="E439" s="576"/>
      <c r="F439" s="576"/>
      <c r="G439" s="577"/>
      <c r="H439" s="571" t="s">
        <v>466</v>
      </c>
      <c r="I439" s="622"/>
      <c r="J439" s="623"/>
      <c r="K439" s="623"/>
      <c r="L439" s="623"/>
      <c r="M439" s="623"/>
      <c r="N439" s="623"/>
      <c r="O439" s="623"/>
      <c r="P439" s="623"/>
      <c r="Q439" s="623"/>
      <c r="R439" s="623">
        <f t="shared" si="83"/>
        <v>0</v>
      </c>
      <c r="S439" s="571">
        <f t="shared" si="100"/>
        <v>0</v>
      </c>
    </row>
    <row r="440" spans="1:19" s="565" customFormat="1" ht="8.25">
      <c r="A440" s="566" t="s">
        <v>564</v>
      </c>
      <c r="B440" s="567"/>
      <c r="C440" s="575" t="s">
        <v>1086</v>
      </c>
      <c r="D440" s="576"/>
      <c r="E440" s="576"/>
      <c r="F440" s="576"/>
      <c r="G440" s="577"/>
      <c r="H440" s="571" t="s">
        <v>466</v>
      </c>
      <c r="I440" s="622"/>
      <c r="J440" s="623"/>
      <c r="K440" s="623"/>
      <c r="L440" s="623"/>
      <c r="M440" s="623"/>
      <c r="N440" s="623"/>
      <c r="O440" s="623"/>
      <c r="P440" s="623"/>
      <c r="Q440" s="623"/>
      <c r="R440" s="623">
        <f t="shared" si="83"/>
        <v>0</v>
      </c>
      <c r="S440" s="571">
        <f t="shared" si="100"/>
        <v>0</v>
      </c>
    </row>
    <row r="441" spans="1:19" s="565" customFormat="1" ht="9" customHeight="1">
      <c r="A441" s="566" t="s">
        <v>565</v>
      </c>
      <c r="B441" s="567"/>
      <c r="C441" s="568" t="s">
        <v>1087</v>
      </c>
      <c r="D441" s="569"/>
      <c r="E441" s="569"/>
      <c r="F441" s="569"/>
      <c r="G441" s="570"/>
      <c r="H441" s="571" t="s">
        <v>383</v>
      </c>
      <c r="I441" s="622"/>
      <c r="J441" s="623"/>
      <c r="K441" s="623"/>
      <c r="L441" s="623"/>
      <c r="M441" s="623"/>
      <c r="N441" s="623"/>
      <c r="O441" s="623"/>
      <c r="P441" s="623"/>
      <c r="Q441" s="623"/>
      <c r="R441" s="623">
        <f t="shared" si="83"/>
        <v>0</v>
      </c>
      <c r="S441" s="571">
        <f t="shared" si="100"/>
        <v>0</v>
      </c>
    </row>
    <row r="442" spans="1:19" s="565" customFormat="1" ht="9" customHeight="1">
      <c r="A442" s="566" t="s">
        <v>1088</v>
      </c>
      <c r="B442" s="567"/>
      <c r="C442" s="575" t="s">
        <v>1089</v>
      </c>
      <c r="D442" s="576"/>
      <c r="E442" s="576"/>
      <c r="F442" s="576"/>
      <c r="G442" s="577"/>
      <c r="H442" s="571" t="s">
        <v>466</v>
      </c>
      <c r="I442" s="622"/>
      <c r="J442" s="623"/>
      <c r="K442" s="623"/>
      <c r="L442" s="623"/>
      <c r="M442" s="623"/>
      <c r="N442" s="623"/>
      <c r="O442" s="623"/>
      <c r="P442" s="623"/>
      <c r="Q442" s="623"/>
      <c r="R442" s="623">
        <f t="shared" si="83"/>
        <v>0</v>
      </c>
      <c r="S442" s="571">
        <f t="shared" si="100"/>
        <v>0</v>
      </c>
    </row>
    <row r="443" spans="1:19" s="565" customFormat="1" ht="9" customHeight="1">
      <c r="A443" s="566" t="s">
        <v>1090</v>
      </c>
      <c r="B443" s="567"/>
      <c r="C443" s="575" t="s">
        <v>1091</v>
      </c>
      <c r="D443" s="576"/>
      <c r="E443" s="576"/>
      <c r="F443" s="576"/>
      <c r="G443" s="577"/>
      <c r="H443" s="571" t="s">
        <v>466</v>
      </c>
      <c r="I443" s="622"/>
      <c r="J443" s="623"/>
      <c r="K443" s="623"/>
      <c r="L443" s="623"/>
      <c r="M443" s="623"/>
      <c r="N443" s="623"/>
      <c r="O443" s="623"/>
      <c r="P443" s="623"/>
      <c r="Q443" s="623"/>
      <c r="R443" s="623">
        <f t="shared" si="83"/>
        <v>0</v>
      </c>
      <c r="S443" s="571">
        <f t="shared" si="100"/>
        <v>0</v>
      </c>
    </row>
    <row r="444" spans="1:19" s="565" customFormat="1" ht="9" customHeight="1" thickBot="1">
      <c r="A444" s="587" t="s">
        <v>1092</v>
      </c>
      <c r="B444" s="588"/>
      <c r="C444" s="589" t="s">
        <v>1093</v>
      </c>
      <c r="D444" s="590"/>
      <c r="E444" s="590"/>
      <c r="F444" s="590"/>
      <c r="G444" s="591"/>
      <c r="H444" s="679" t="s">
        <v>466</v>
      </c>
      <c r="I444" s="675"/>
      <c r="J444" s="676"/>
      <c r="K444" s="676"/>
      <c r="L444" s="676"/>
      <c r="M444" s="676"/>
      <c r="N444" s="676"/>
      <c r="O444" s="676"/>
      <c r="P444" s="676"/>
      <c r="Q444" s="676"/>
      <c r="R444" s="676">
        <f t="shared" si="83"/>
        <v>0</v>
      </c>
      <c r="S444" s="599">
        <f t="shared" si="100"/>
        <v>0</v>
      </c>
    </row>
    <row r="445" spans="1:19" s="681" customFormat="1" ht="9" customHeight="1">
      <c r="A445" s="680"/>
      <c r="B445" s="680"/>
      <c r="C445" s="680"/>
    </row>
    <row r="446" spans="1:19" s="683" customFormat="1" ht="8.25">
      <c r="A446" s="682" t="s">
        <v>1094</v>
      </c>
    </row>
    <row r="447" spans="1:19" s="683" customFormat="1" ht="8.25">
      <c r="A447" s="682" t="s">
        <v>1095</v>
      </c>
    </row>
    <row r="448" spans="1:19" s="683" customFormat="1" ht="8.25">
      <c r="A448" s="682" t="s">
        <v>1096</v>
      </c>
    </row>
    <row r="449" spans="1:19" s="683" customFormat="1" ht="8.25">
      <c r="A449" s="682" t="s">
        <v>1097</v>
      </c>
    </row>
    <row r="450" spans="1:19" s="683" customFormat="1" ht="8.25">
      <c r="A450" s="682" t="s">
        <v>1098</v>
      </c>
    </row>
    <row r="451" spans="1:19" s="683" customFormat="1" ht="8.25">
      <c r="A451" s="682" t="s">
        <v>1099</v>
      </c>
    </row>
    <row r="452" spans="1:19" s="683" customFormat="1" ht="8.25">
      <c r="A452" s="682" t="s">
        <v>1100</v>
      </c>
    </row>
    <row r="453" spans="1:19" s="683" customFormat="1" ht="8.25">
      <c r="A453" s="682" t="s">
        <v>1101</v>
      </c>
    </row>
    <row r="454" spans="1:19" s="683" customFormat="1" ht="8.25">
      <c r="A454" s="682" t="s">
        <v>1102</v>
      </c>
    </row>
    <row r="455" spans="1:19" ht="8.25">
      <c r="H455" s="512"/>
      <c r="I455" s="512"/>
      <c r="J455" s="512"/>
      <c r="K455" s="512"/>
      <c r="L455" s="512"/>
      <c r="M455" s="512"/>
      <c r="N455" s="512"/>
      <c r="O455" s="512"/>
      <c r="P455" s="512"/>
      <c r="Q455" s="512"/>
      <c r="R455" s="512"/>
      <c r="S455" s="512"/>
    </row>
    <row r="456" spans="1:19" ht="8.25">
      <c r="H456" s="512"/>
      <c r="I456" s="512"/>
      <c r="J456" s="512"/>
      <c r="K456" s="512"/>
      <c r="L456" s="512"/>
      <c r="M456" s="512"/>
      <c r="N456" s="512"/>
      <c r="O456" s="512"/>
      <c r="P456" s="512"/>
      <c r="Q456" s="512"/>
      <c r="R456" s="512"/>
      <c r="S456" s="512"/>
    </row>
    <row r="457" spans="1:19" ht="8.25">
      <c r="H457" s="512"/>
      <c r="I457" s="512"/>
      <c r="J457" s="512"/>
      <c r="K457" s="512"/>
      <c r="L457" s="512"/>
      <c r="M457" s="512"/>
      <c r="N457" s="512"/>
      <c r="O457" s="512"/>
      <c r="P457" s="512"/>
      <c r="Q457" s="512"/>
      <c r="R457" s="512"/>
      <c r="S457" s="512"/>
    </row>
    <row r="458" spans="1:19" ht="8.25">
      <c r="H458" s="512"/>
      <c r="I458" s="512"/>
      <c r="J458" s="512"/>
      <c r="K458" s="512"/>
      <c r="L458" s="512"/>
      <c r="M458" s="512"/>
      <c r="N458" s="512"/>
      <c r="O458" s="512"/>
      <c r="P458" s="512"/>
      <c r="Q458" s="512"/>
      <c r="R458" s="512"/>
      <c r="S458" s="512"/>
    </row>
    <row r="459" spans="1:19" ht="8.25">
      <c r="H459" s="512"/>
      <c r="I459" s="512"/>
      <c r="J459" s="512"/>
      <c r="K459" s="512"/>
      <c r="L459" s="512"/>
      <c r="M459" s="512"/>
      <c r="N459" s="512"/>
      <c r="O459" s="512"/>
      <c r="P459" s="512"/>
      <c r="Q459" s="512"/>
      <c r="R459" s="512"/>
      <c r="S459" s="512"/>
    </row>
    <row r="460" spans="1:19" ht="8.25">
      <c r="H460" s="512"/>
      <c r="I460" s="512"/>
      <c r="J460" s="512"/>
      <c r="K460" s="512"/>
      <c r="L460" s="512"/>
      <c r="M460" s="512"/>
      <c r="N460" s="512"/>
      <c r="O460" s="512"/>
      <c r="P460" s="512"/>
      <c r="Q460" s="512"/>
      <c r="R460" s="512"/>
      <c r="S460" s="512"/>
    </row>
    <row r="461" spans="1:19" ht="8.25">
      <c r="H461" s="512"/>
      <c r="I461" s="512"/>
      <c r="J461" s="512"/>
      <c r="K461" s="512"/>
      <c r="L461" s="512"/>
      <c r="M461" s="512"/>
      <c r="N461" s="512"/>
      <c r="O461" s="512"/>
      <c r="P461" s="512"/>
      <c r="Q461" s="512"/>
      <c r="R461" s="512"/>
      <c r="S461" s="512"/>
    </row>
    <row r="462" spans="1:19" ht="8.25">
      <c r="H462" s="512"/>
      <c r="I462" s="512"/>
      <c r="J462" s="512"/>
      <c r="K462" s="512"/>
      <c r="L462" s="512"/>
      <c r="M462" s="512"/>
      <c r="N462" s="512"/>
      <c r="O462" s="512"/>
      <c r="P462" s="512"/>
      <c r="Q462" s="512"/>
      <c r="R462" s="512"/>
      <c r="S462" s="512"/>
    </row>
    <row r="463" spans="1:19" ht="8.25">
      <c r="H463" s="512"/>
      <c r="I463" s="512"/>
      <c r="J463" s="512"/>
      <c r="K463" s="512"/>
      <c r="L463" s="512"/>
      <c r="M463" s="512"/>
      <c r="N463" s="512"/>
      <c r="O463" s="512"/>
      <c r="P463" s="512"/>
      <c r="Q463" s="512"/>
      <c r="R463" s="512"/>
      <c r="S463" s="512"/>
    </row>
    <row r="464" spans="1:19" ht="8.25">
      <c r="H464" s="512"/>
      <c r="I464" s="512"/>
      <c r="J464" s="512"/>
      <c r="K464" s="512"/>
      <c r="L464" s="512"/>
      <c r="M464" s="512"/>
      <c r="N464" s="512"/>
      <c r="O464" s="512"/>
      <c r="P464" s="512"/>
      <c r="Q464" s="512"/>
      <c r="R464" s="512"/>
      <c r="S464" s="512"/>
    </row>
    <row r="465" spans="8:19" ht="8.25">
      <c r="H465" s="512"/>
      <c r="I465" s="512"/>
      <c r="J465" s="512"/>
      <c r="K465" s="512"/>
      <c r="L465" s="512"/>
      <c r="M465" s="512"/>
      <c r="N465" s="512"/>
      <c r="O465" s="512"/>
      <c r="P465" s="512"/>
      <c r="Q465" s="512"/>
      <c r="R465" s="512"/>
      <c r="S465" s="512"/>
    </row>
    <row r="466" spans="8:19" ht="8.25">
      <c r="H466" s="512"/>
      <c r="I466" s="512"/>
      <c r="J466" s="512"/>
      <c r="K466" s="512"/>
      <c r="L466" s="512"/>
      <c r="M466" s="512"/>
      <c r="N466" s="512"/>
      <c r="O466" s="512"/>
      <c r="P466" s="512"/>
      <c r="Q466" s="512"/>
      <c r="R466" s="512"/>
      <c r="S466" s="512"/>
    </row>
    <row r="467" spans="8:19" ht="8.25">
      <c r="H467" s="512"/>
      <c r="I467" s="512"/>
      <c r="J467" s="512"/>
      <c r="K467" s="512"/>
      <c r="L467" s="512"/>
      <c r="M467" s="512"/>
      <c r="N467" s="512"/>
      <c r="O467" s="512"/>
      <c r="P467" s="512"/>
      <c r="Q467" s="512"/>
      <c r="R467" s="512"/>
      <c r="S467" s="512"/>
    </row>
    <row r="468" spans="8:19" ht="8.25">
      <c r="H468" s="512"/>
      <c r="I468" s="512"/>
      <c r="J468" s="512"/>
      <c r="K468" s="512"/>
      <c r="L468" s="512"/>
      <c r="M468" s="512"/>
      <c r="N468" s="512"/>
      <c r="O468" s="512"/>
      <c r="P468" s="512"/>
      <c r="Q468" s="512"/>
      <c r="R468" s="512"/>
      <c r="S468" s="512"/>
    </row>
    <row r="469" spans="8:19" ht="8.25">
      <c r="H469" s="512"/>
      <c r="I469" s="512"/>
      <c r="J469" s="512"/>
      <c r="K469" s="512"/>
      <c r="L469" s="512"/>
      <c r="M469" s="512"/>
      <c r="N469" s="512"/>
      <c r="O469" s="512"/>
      <c r="P469" s="512"/>
      <c r="Q469" s="512"/>
      <c r="R469" s="512"/>
      <c r="S469" s="512"/>
    </row>
    <row r="470" spans="8:19" ht="8.25">
      <c r="H470" s="512"/>
      <c r="I470" s="512"/>
      <c r="J470" s="512"/>
      <c r="K470" s="512"/>
      <c r="L470" s="512"/>
      <c r="M470" s="512"/>
      <c r="N470" s="512"/>
      <c r="O470" s="512"/>
      <c r="P470" s="512"/>
      <c r="Q470" s="512"/>
      <c r="R470" s="512"/>
      <c r="S470" s="512"/>
    </row>
    <row r="471" spans="8:19" ht="8.25">
      <c r="H471" s="512"/>
      <c r="I471" s="512"/>
      <c r="J471" s="512"/>
      <c r="K471" s="512"/>
      <c r="L471" s="512"/>
      <c r="M471" s="512"/>
      <c r="N471" s="512"/>
      <c r="O471" s="512"/>
      <c r="P471" s="512"/>
      <c r="Q471" s="512"/>
      <c r="R471" s="512"/>
      <c r="S471" s="512"/>
    </row>
    <row r="472" spans="8:19" ht="8.25">
      <c r="H472" s="512"/>
      <c r="I472" s="512"/>
      <c r="J472" s="512"/>
      <c r="K472" s="512"/>
      <c r="L472" s="512"/>
      <c r="M472" s="512"/>
      <c r="N472" s="512"/>
      <c r="O472" s="512"/>
      <c r="P472" s="512"/>
      <c r="Q472" s="512"/>
      <c r="R472" s="512"/>
      <c r="S472" s="512"/>
    </row>
    <row r="473" spans="8:19" ht="8.25">
      <c r="H473" s="512"/>
      <c r="I473" s="512"/>
      <c r="J473" s="512"/>
      <c r="K473" s="512"/>
      <c r="L473" s="512"/>
      <c r="M473" s="512"/>
      <c r="N473" s="512"/>
      <c r="O473" s="512"/>
      <c r="P473" s="512"/>
      <c r="Q473" s="512"/>
      <c r="R473" s="512"/>
      <c r="S473" s="512"/>
    </row>
    <row r="474" spans="8:19" ht="8.25">
      <c r="H474" s="512"/>
      <c r="I474" s="512"/>
      <c r="J474" s="512"/>
      <c r="K474" s="512"/>
      <c r="L474" s="512"/>
      <c r="M474" s="512"/>
      <c r="N474" s="512"/>
      <c r="O474" s="512"/>
      <c r="P474" s="512"/>
      <c r="Q474" s="512"/>
      <c r="R474" s="512"/>
      <c r="S474" s="512"/>
    </row>
    <row r="475" spans="8:19" ht="8.25">
      <c r="H475" s="512"/>
      <c r="I475" s="512"/>
      <c r="J475" s="512"/>
      <c r="K475" s="512"/>
      <c r="L475" s="512"/>
      <c r="M475" s="512"/>
      <c r="N475" s="512"/>
      <c r="O475" s="512"/>
      <c r="P475" s="512"/>
      <c r="Q475" s="512"/>
      <c r="R475" s="512"/>
      <c r="S475" s="512"/>
    </row>
    <row r="476" spans="8:19" ht="8.25">
      <c r="H476" s="512"/>
      <c r="I476" s="512"/>
      <c r="J476" s="512"/>
      <c r="K476" s="512"/>
      <c r="L476" s="512"/>
      <c r="M476" s="512"/>
      <c r="N476" s="512"/>
      <c r="O476" s="512"/>
      <c r="P476" s="512"/>
      <c r="Q476" s="512"/>
      <c r="R476" s="512"/>
      <c r="S476" s="512"/>
    </row>
    <row r="477" spans="8:19" ht="8.25">
      <c r="H477" s="512"/>
      <c r="I477" s="512"/>
      <c r="J477" s="512"/>
      <c r="K477" s="512"/>
      <c r="L477" s="512"/>
      <c r="M477" s="512"/>
      <c r="N477" s="512"/>
      <c r="O477" s="512"/>
      <c r="P477" s="512"/>
      <c r="Q477" s="512"/>
      <c r="R477" s="512"/>
      <c r="S477" s="512"/>
    </row>
    <row r="478" spans="8:19" ht="8.25">
      <c r="H478" s="512"/>
      <c r="I478" s="512"/>
      <c r="J478" s="512"/>
      <c r="K478" s="512"/>
      <c r="L478" s="512"/>
      <c r="M478" s="512"/>
      <c r="N478" s="512"/>
      <c r="O478" s="512"/>
      <c r="P478" s="512"/>
      <c r="Q478" s="512"/>
      <c r="R478" s="512"/>
      <c r="S478" s="512"/>
    </row>
    <row r="479" spans="8:19" ht="8.25">
      <c r="H479" s="512"/>
      <c r="I479" s="512"/>
      <c r="J479" s="512"/>
      <c r="K479" s="512"/>
      <c r="L479" s="512"/>
      <c r="M479" s="512"/>
      <c r="N479" s="512"/>
      <c r="O479" s="512"/>
      <c r="P479" s="512"/>
      <c r="Q479" s="512"/>
      <c r="R479" s="512"/>
      <c r="S479" s="512"/>
    </row>
    <row r="480" spans="8:19" ht="8.25">
      <c r="H480" s="512"/>
      <c r="I480" s="512"/>
      <c r="J480" s="512"/>
      <c r="K480" s="512"/>
      <c r="L480" s="512"/>
      <c r="M480" s="512"/>
      <c r="N480" s="512"/>
      <c r="O480" s="512"/>
      <c r="P480" s="512"/>
      <c r="Q480" s="512"/>
      <c r="R480" s="512"/>
      <c r="S480" s="512"/>
    </row>
    <row r="481" spans="8:19" ht="8.25">
      <c r="H481" s="512"/>
      <c r="I481" s="512"/>
      <c r="J481" s="512"/>
      <c r="K481" s="512"/>
      <c r="L481" s="512"/>
      <c r="M481" s="512"/>
      <c r="N481" s="512"/>
      <c r="O481" s="512"/>
      <c r="P481" s="512"/>
      <c r="Q481" s="512"/>
      <c r="R481" s="512"/>
      <c r="S481" s="512"/>
    </row>
    <row r="482" spans="8:19" ht="8.25">
      <c r="H482" s="512"/>
      <c r="I482" s="512"/>
      <c r="J482" s="512"/>
      <c r="K482" s="512"/>
      <c r="L482" s="512"/>
      <c r="M482" s="512"/>
      <c r="N482" s="512"/>
      <c r="O482" s="512"/>
      <c r="P482" s="512"/>
      <c r="Q482" s="512"/>
      <c r="R482" s="512"/>
      <c r="S482" s="512"/>
    </row>
    <row r="483" spans="8:19" ht="8.25">
      <c r="H483" s="512"/>
      <c r="I483" s="512"/>
      <c r="J483" s="512"/>
      <c r="K483" s="512"/>
      <c r="L483" s="512"/>
      <c r="M483" s="512"/>
      <c r="N483" s="512"/>
      <c r="O483" s="512"/>
      <c r="P483" s="512"/>
      <c r="Q483" s="512"/>
      <c r="R483" s="512"/>
      <c r="S483" s="512"/>
    </row>
    <row r="484" spans="8:19" ht="8.25">
      <c r="H484" s="512"/>
      <c r="I484" s="512"/>
      <c r="J484" s="512"/>
      <c r="K484" s="512"/>
      <c r="L484" s="512"/>
      <c r="M484" s="512"/>
      <c r="N484" s="512"/>
      <c r="O484" s="512"/>
      <c r="P484" s="512"/>
      <c r="Q484" s="512"/>
      <c r="R484" s="512"/>
      <c r="S484" s="512"/>
    </row>
    <row r="485" spans="8:19" ht="8.25">
      <c r="H485" s="512"/>
      <c r="I485" s="512"/>
      <c r="J485" s="512"/>
      <c r="K485" s="512"/>
      <c r="L485" s="512"/>
      <c r="M485" s="512"/>
      <c r="N485" s="512"/>
      <c r="O485" s="512"/>
      <c r="P485" s="512"/>
      <c r="Q485" s="512"/>
      <c r="R485" s="512"/>
      <c r="S485" s="512"/>
    </row>
    <row r="486" spans="8:19" ht="8.25">
      <c r="H486" s="512"/>
      <c r="I486" s="512"/>
      <c r="J486" s="512"/>
      <c r="K486" s="512"/>
      <c r="L486" s="512"/>
      <c r="M486" s="512"/>
      <c r="N486" s="512"/>
      <c r="O486" s="512"/>
      <c r="P486" s="512"/>
      <c r="Q486" s="512"/>
      <c r="R486" s="512"/>
      <c r="S486" s="512"/>
    </row>
    <row r="487" spans="8:19" ht="8.25">
      <c r="H487" s="512"/>
      <c r="I487" s="512"/>
      <c r="J487" s="512"/>
      <c r="K487" s="512"/>
      <c r="L487" s="512"/>
      <c r="M487" s="512"/>
      <c r="N487" s="512"/>
      <c r="O487" s="512"/>
      <c r="P487" s="512"/>
      <c r="Q487" s="512"/>
      <c r="R487" s="512"/>
      <c r="S487" s="512"/>
    </row>
    <row r="488" spans="8:19" ht="8.25">
      <c r="H488" s="512"/>
      <c r="I488" s="512"/>
      <c r="J488" s="512"/>
      <c r="K488" s="512"/>
      <c r="L488" s="512"/>
      <c r="M488" s="512"/>
      <c r="N488" s="512"/>
      <c r="O488" s="512"/>
      <c r="P488" s="512"/>
      <c r="Q488" s="512"/>
      <c r="R488" s="512"/>
      <c r="S488" s="512"/>
    </row>
    <row r="489" spans="8:19" ht="8.25">
      <c r="H489" s="512"/>
      <c r="I489" s="512"/>
      <c r="J489" s="512"/>
      <c r="K489" s="512"/>
      <c r="L489" s="512"/>
      <c r="M489" s="512"/>
      <c r="N489" s="512"/>
      <c r="O489" s="512"/>
      <c r="P489" s="512"/>
      <c r="Q489" s="512"/>
      <c r="R489" s="512"/>
      <c r="S489" s="512"/>
    </row>
    <row r="490" spans="8:19" ht="8.25">
      <c r="H490" s="512"/>
      <c r="I490" s="512"/>
      <c r="J490" s="512"/>
      <c r="K490" s="512"/>
      <c r="L490" s="512"/>
      <c r="M490" s="512"/>
      <c r="N490" s="512"/>
      <c r="O490" s="512"/>
      <c r="P490" s="512"/>
      <c r="Q490" s="512"/>
      <c r="R490" s="512"/>
      <c r="S490" s="512"/>
    </row>
    <row r="491" spans="8:19" ht="8.25">
      <c r="H491" s="512"/>
      <c r="I491" s="512"/>
      <c r="J491" s="512"/>
      <c r="K491" s="512"/>
      <c r="L491" s="512"/>
      <c r="M491" s="512"/>
      <c r="N491" s="512"/>
      <c r="O491" s="512"/>
      <c r="P491" s="512"/>
      <c r="Q491" s="512"/>
      <c r="R491" s="512"/>
      <c r="S491" s="512"/>
    </row>
    <row r="492" spans="8:19" ht="8.25">
      <c r="H492" s="512"/>
      <c r="I492" s="512"/>
      <c r="J492" s="512"/>
      <c r="K492" s="512"/>
      <c r="L492" s="512"/>
      <c r="M492" s="512"/>
      <c r="N492" s="512"/>
      <c r="O492" s="512"/>
      <c r="P492" s="512"/>
      <c r="Q492" s="512"/>
      <c r="R492" s="512"/>
      <c r="S492" s="512"/>
    </row>
    <row r="493" spans="8:19" ht="8.25">
      <c r="H493" s="512"/>
      <c r="I493" s="512"/>
      <c r="J493" s="512"/>
      <c r="K493" s="512"/>
      <c r="L493" s="512"/>
      <c r="M493" s="512"/>
      <c r="N493" s="512"/>
      <c r="O493" s="512"/>
      <c r="P493" s="512"/>
      <c r="Q493" s="512"/>
      <c r="R493" s="512"/>
      <c r="S493" s="512"/>
    </row>
    <row r="494" spans="8:19" ht="8.25">
      <c r="H494" s="512"/>
      <c r="I494" s="512"/>
      <c r="J494" s="512"/>
      <c r="K494" s="512"/>
      <c r="L494" s="512"/>
      <c r="M494" s="512"/>
      <c r="N494" s="512"/>
      <c r="O494" s="512"/>
      <c r="P494" s="512"/>
      <c r="Q494" s="512"/>
      <c r="R494" s="512"/>
      <c r="S494" s="512"/>
    </row>
    <row r="495" spans="8:19" ht="8.25">
      <c r="H495" s="512"/>
      <c r="I495" s="512"/>
      <c r="J495" s="512"/>
      <c r="K495" s="512"/>
      <c r="L495" s="512"/>
      <c r="M495" s="512"/>
      <c r="N495" s="512"/>
      <c r="O495" s="512"/>
      <c r="P495" s="512"/>
      <c r="Q495" s="512"/>
      <c r="R495" s="512"/>
      <c r="S495" s="512"/>
    </row>
    <row r="496" spans="8:19" ht="8.25">
      <c r="H496" s="512"/>
      <c r="I496" s="512"/>
      <c r="J496" s="512"/>
      <c r="K496" s="512"/>
      <c r="L496" s="512"/>
      <c r="M496" s="512"/>
      <c r="N496" s="512"/>
      <c r="O496" s="512"/>
      <c r="P496" s="512"/>
      <c r="Q496" s="512"/>
      <c r="R496" s="512"/>
      <c r="S496" s="512"/>
    </row>
    <row r="497" spans="8:19" ht="8.25">
      <c r="H497" s="512"/>
      <c r="I497" s="512"/>
      <c r="J497" s="512"/>
      <c r="K497" s="512"/>
      <c r="L497" s="512"/>
      <c r="M497" s="512"/>
      <c r="N497" s="512"/>
      <c r="O497" s="512"/>
      <c r="P497" s="512"/>
      <c r="Q497" s="512"/>
      <c r="R497" s="512"/>
      <c r="S497" s="512"/>
    </row>
    <row r="498" spans="8:19" ht="8.25">
      <c r="H498" s="512"/>
      <c r="I498" s="512"/>
      <c r="J498" s="512"/>
      <c r="K498" s="512"/>
      <c r="L498" s="512"/>
      <c r="M498" s="512"/>
      <c r="N498" s="512"/>
      <c r="O498" s="512"/>
      <c r="P498" s="512"/>
      <c r="Q498" s="512"/>
      <c r="R498" s="512"/>
      <c r="S498" s="512"/>
    </row>
    <row r="499" spans="8:19" ht="8.25">
      <c r="H499" s="512"/>
      <c r="I499" s="512"/>
      <c r="J499" s="512"/>
      <c r="K499" s="512"/>
      <c r="L499" s="512"/>
      <c r="M499" s="512"/>
      <c r="N499" s="512"/>
      <c r="O499" s="512"/>
      <c r="P499" s="512"/>
      <c r="Q499" s="512"/>
      <c r="R499" s="512"/>
      <c r="S499" s="512"/>
    </row>
    <row r="500" spans="8:19" ht="8.25">
      <c r="H500" s="512"/>
      <c r="I500" s="512"/>
      <c r="J500" s="512"/>
      <c r="K500" s="512"/>
      <c r="L500" s="512"/>
      <c r="M500" s="512"/>
      <c r="N500" s="512"/>
      <c r="O500" s="512"/>
      <c r="P500" s="512"/>
      <c r="Q500" s="512"/>
      <c r="R500" s="512"/>
      <c r="S500" s="512"/>
    </row>
    <row r="501" spans="8:19" ht="8.25">
      <c r="H501" s="512"/>
      <c r="I501" s="512"/>
      <c r="J501" s="512"/>
      <c r="K501" s="512"/>
      <c r="L501" s="512"/>
      <c r="M501" s="512"/>
      <c r="N501" s="512"/>
      <c r="O501" s="512"/>
      <c r="P501" s="512"/>
      <c r="Q501" s="512"/>
      <c r="R501" s="512"/>
      <c r="S501" s="512"/>
    </row>
    <row r="502" spans="8:19" ht="8.25">
      <c r="H502" s="512"/>
      <c r="I502" s="512"/>
      <c r="J502" s="512"/>
      <c r="K502" s="512"/>
      <c r="L502" s="512"/>
      <c r="M502" s="512"/>
      <c r="N502" s="512"/>
      <c r="O502" s="512"/>
      <c r="P502" s="512"/>
      <c r="Q502" s="512"/>
      <c r="R502" s="512"/>
      <c r="S502" s="512"/>
    </row>
    <row r="503" spans="8:19" ht="8.25">
      <c r="H503" s="512"/>
      <c r="I503" s="512"/>
      <c r="J503" s="512"/>
      <c r="K503" s="512"/>
      <c r="L503" s="512"/>
      <c r="M503" s="512"/>
      <c r="N503" s="512"/>
      <c r="O503" s="512"/>
      <c r="P503" s="512"/>
      <c r="Q503" s="512"/>
      <c r="R503" s="512"/>
      <c r="S503" s="512"/>
    </row>
    <row r="504" spans="8:19" ht="8.25">
      <c r="H504" s="512"/>
      <c r="I504" s="512"/>
      <c r="J504" s="512"/>
      <c r="K504" s="512"/>
      <c r="L504" s="512"/>
      <c r="M504" s="512"/>
      <c r="N504" s="512"/>
      <c r="O504" s="512"/>
      <c r="P504" s="512"/>
      <c r="Q504" s="512"/>
      <c r="R504" s="512"/>
      <c r="S504" s="512"/>
    </row>
    <row r="505" spans="8:19" ht="8.25">
      <c r="H505" s="512"/>
      <c r="I505" s="512"/>
      <c r="J505" s="512"/>
      <c r="K505" s="512"/>
      <c r="L505" s="512"/>
      <c r="M505" s="512"/>
      <c r="N505" s="512"/>
      <c r="O505" s="512"/>
      <c r="P505" s="512"/>
      <c r="Q505" s="512"/>
      <c r="R505" s="512"/>
      <c r="S505" s="512"/>
    </row>
    <row r="506" spans="8:19" ht="8.25">
      <c r="H506" s="512"/>
      <c r="I506" s="512"/>
      <c r="J506" s="512"/>
      <c r="K506" s="512"/>
      <c r="L506" s="512"/>
      <c r="M506" s="512"/>
      <c r="N506" s="512"/>
      <c r="O506" s="512"/>
      <c r="P506" s="512"/>
      <c r="Q506" s="512"/>
      <c r="R506" s="512"/>
      <c r="S506" s="512"/>
    </row>
    <row r="507" spans="8:19" ht="8.25">
      <c r="H507" s="512"/>
      <c r="I507" s="512"/>
      <c r="J507" s="512"/>
      <c r="K507" s="512"/>
      <c r="L507" s="512"/>
      <c r="M507" s="512"/>
      <c r="N507" s="512"/>
      <c r="O507" s="512"/>
      <c r="P507" s="512"/>
      <c r="Q507" s="512"/>
      <c r="R507" s="512"/>
      <c r="S507" s="512"/>
    </row>
    <row r="508" spans="8:19" ht="8.25">
      <c r="H508" s="512"/>
      <c r="I508" s="512"/>
      <c r="J508" s="512"/>
      <c r="K508" s="512"/>
      <c r="L508" s="512"/>
      <c r="M508" s="512"/>
      <c r="N508" s="512"/>
      <c r="O508" s="512"/>
      <c r="P508" s="512"/>
      <c r="Q508" s="512"/>
      <c r="R508" s="512"/>
      <c r="S508" s="512"/>
    </row>
    <row r="509" spans="8:19" ht="8.25">
      <c r="H509" s="512"/>
      <c r="I509" s="512"/>
      <c r="J509" s="512"/>
      <c r="K509" s="512"/>
      <c r="L509" s="512"/>
      <c r="M509" s="512"/>
      <c r="N509" s="512"/>
      <c r="O509" s="512"/>
      <c r="P509" s="512"/>
      <c r="Q509" s="512"/>
      <c r="R509" s="512"/>
      <c r="S509" s="512"/>
    </row>
    <row r="510" spans="8:19" ht="8.25">
      <c r="H510" s="512"/>
      <c r="I510" s="512"/>
      <c r="J510" s="512"/>
      <c r="K510" s="512"/>
      <c r="L510" s="512"/>
      <c r="M510" s="512"/>
      <c r="N510" s="512"/>
      <c r="O510" s="512"/>
      <c r="P510" s="512"/>
      <c r="Q510" s="512"/>
      <c r="R510" s="512"/>
      <c r="S510" s="512"/>
    </row>
    <row r="511" spans="8:19" ht="8.25">
      <c r="H511" s="512"/>
      <c r="I511" s="512"/>
      <c r="J511" s="512"/>
      <c r="K511" s="512"/>
      <c r="L511" s="512"/>
      <c r="M511" s="512"/>
      <c r="N511" s="512"/>
      <c r="O511" s="512"/>
      <c r="P511" s="512"/>
      <c r="Q511" s="512"/>
      <c r="R511" s="512"/>
      <c r="S511" s="512"/>
    </row>
    <row r="512" spans="8:19" ht="8.25">
      <c r="H512" s="512"/>
      <c r="I512" s="512"/>
      <c r="J512" s="512"/>
      <c r="K512" s="512"/>
      <c r="L512" s="512"/>
      <c r="M512" s="512"/>
      <c r="N512" s="512"/>
      <c r="O512" s="512"/>
      <c r="P512" s="512"/>
      <c r="Q512" s="512"/>
      <c r="R512" s="512"/>
      <c r="S512" s="512"/>
    </row>
    <row r="513" spans="8:19" ht="8.25">
      <c r="H513" s="512"/>
      <c r="I513" s="512"/>
      <c r="J513" s="512"/>
      <c r="K513" s="512"/>
      <c r="L513" s="512"/>
      <c r="M513" s="512"/>
      <c r="N513" s="512"/>
      <c r="O513" s="512"/>
      <c r="P513" s="512"/>
      <c r="Q513" s="512"/>
      <c r="R513" s="512"/>
      <c r="S513" s="512"/>
    </row>
    <row r="514" spans="8:19" ht="8.25">
      <c r="H514" s="512"/>
      <c r="I514" s="512"/>
      <c r="J514" s="512"/>
      <c r="K514" s="512"/>
      <c r="L514" s="512"/>
      <c r="M514" s="512"/>
      <c r="N514" s="512"/>
      <c r="O514" s="512"/>
      <c r="P514" s="512"/>
      <c r="Q514" s="512"/>
      <c r="R514" s="512"/>
      <c r="S514" s="512"/>
    </row>
    <row r="515" spans="8:19" ht="8.25">
      <c r="H515" s="512"/>
      <c r="I515" s="512"/>
      <c r="J515" s="512"/>
      <c r="K515" s="512"/>
      <c r="L515" s="512"/>
      <c r="M515" s="512"/>
      <c r="N515" s="512"/>
      <c r="O515" s="512"/>
      <c r="P515" s="512"/>
      <c r="Q515" s="512"/>
      <c r="R515" s="512"/>
      <c r="S515" s="512"/>
    </row>
    <row r="516" spans="8:19" ht="8.25">
      <c r="H516" s="512"/>
      <c r="I516" s="512"/>
      <c r="J516" s="512"/>
      <c r="K516" s="512"/>
      <c r="L516" s="512"/>
      <c r="M516" s="512"/>
      <c r="N516" s="512"/>
      <c r="O516" s="512"/>
      <c r="P516" s="512"/>
      <c r="Q516" s="512"/>
      <c r="R516" s="512"/>
      <c r="S516" s="512"/>
    </row>
    <row r="517" spans="8:19" ht="8.25">
      <c r="H517" s="512"/>
      <c r="I517" s="512"/>
      <c r="J517" s="512"/>
      <c r="K517" s="512"/>
      <c r="L517" s="512"/>
      <c r="M517" s="512"/>
      <c r="N517" s="512"/>
      <c r="O517" s="512"/>
      <c r="P517" s="512"/>
      <c r="Q517" s="512"/>
      <c r="R517" s="512"/>
      <c r="S517" s="512"/>
    </row>
    <row r="518" spans="8:19" ht="8.25">
      <c r="H518" s="512"/>
      <c r="I518" s="512"/>
      <c r="J518" s="512"/>
      <c r="K518" s="512"/>
      <c r="L518" s="512"/>
      <c r="M518" s="512"/>
      <c r="N518" s="512"/>
      <c r="O518" s="512"/>
      <c r="P518" s="512"/>
      <c r="Q518" s="512"/>
      <c r="R518" s="512"/>
      <c r="S518" s="512"/>
    </row>
    <row r="519" spans="8:19" ht="8.25">
      <c r="H519" s="512"/>
      <c r="I519" s="512"/>
      <c r="J519" s="512"/>
      <c r="K519" s="512"/>
      <c r="L519" s="512"/>
      <c r="M519" s="512"/>
      <c r="N519" s="512"/>
      <c r="O519" s="512"/>
      <c r="P519" s="512"/>
      <c r="Q519" s="512"/>
      <c r="R519" s="512"/>
      <c r="S519" s="512"/>
    </row>
    <row r="520" spans="8:19" ht="8.25">
      <c r="H520" s="512"/>
      <c r="I520" s="512"/>
      <c r="J520" s="512"/>
      <c r="K520" s="512"/>
      <c r="L520" s="512"/>
      <c r="M520" s="512"/>
      <c r="N520" s="512"/>
      <c r="O520" s="512"/>
      <c r="P520" s="512"/>
      <c r="Q520" s="512"/>
      <c r="R520" s="512"/>
      <c r="S520" s="512"/>
    </row>
    <row r="521" spans="8:19" ht="8.25">
      <c r="H521" s="512"/>
      <c r="I521" s="512"/>
      <c r="J521" s="512"/>
      <c r="K521" s="512"/>
      <c r="L521" s="512"/>
      <c r="M521" s="512"/>
      <c r="N521" s="512"/>
      <c r="O521" s="512"/>
      <c r="P521" s="512"/>
      <c r="Q521" s="512"/>
      <c r="R521" s="512"/>
      <c r="S521" s="512"/>
    </row>
    <row r="522" spans="8:19" ht="8.25">
      <c r="H522" s="512"/>
      <c r="I522" s="512"/>
      <c r="J522" s="512"/>
      <c r="K522" s="512"/>
      <c r="L522" s="512"/>
      <c r="M522" s="512"/>
      <c r="N522" s="512"/>
      <c r="O522" s="512"/>
      <c r="P522" s="512"/>
      <c r="Q522" s="512"/>
      <c r="R522" s="512"/>
      <c r="S522" s="512"/>
    </row>
    <row r="523" spans="8:19" ht="8.25">
      <c r="H523" s="512"/>
      <c r="I523" s="512"/>
      <c r="J523" s="512"/>
      <c r="K523" s="512"/>
      <c r="L523" s="512"/>
      <c r="M523" s="512"/>
      <c r="N523" s="512"/>
      <c r="O523" s="512"/>
      <c r="P523" s="512"/>
      <c r="Q523" s="512"/>
      <c r="R523" s="512"/>
      <c r="S523" s="512"/>
    </row>
    <row r="524" spans="8:19" ht="8.25">
      <c r="H524" s="512"/>
      <c r="I524" s="512"/>
      <c r="J524" s="512"/>
      <c r="K524" s="512"/>
      <c r="L524" s="512"/>
      <c r="M524" s="512"/>
      <c r="N524" s="512"/>
      <c r="O524" s="512"/>
      <c r="P524" s="512"/>
      <c r="Q524" s="512"/>
      <c r="R524" s="512"/>
      <c r="S524" s="512"/>
    </row>
    <row r="525" spans="8:19" ht="8.25">
      <c r="H525" s="512"/>
      <c r="I525" s="512"/>
      <c r="J525" s="512"/>
      <c r="K525" s="512"/>
      <c r="L525" s="512"/>
      <c r="M525" s="512"/>
      <c r="N525" s="512"/>
      <c r="O525" s="512"/>
      <c r="P525" s="512"/>
      <c r="Q525" s="512"/>
      <c r="R525" s="512"/>
      <c r="S525" s="512"/>
    </row>
    <row r="526" spans="8:19" ht="8.25">
      <c r="H526" s="512"/>
      <c r="I526" s="512"/>
      <c r="J526" s="512"/>
      <c r="K526" s="512"/>
      <c r="L526" s="512"/>
      <c r="M526" s="512"/>
      <c r="N526" s="512"/>
      <c r="O526" s="512"/>
      <c r="P526" s="512"/>
      <c r="Q526" s="512"/>
      <c r="R526" s="512"/>
      <c r="S526" s="512"/>
    </row>
    <row r="527" spans="8:19" ht="8.25">
      <c r="H527" s="512"/>
      <c r="I527" s="512"/>
      <c r="J527" s="512"/>
      <c r="K527" s="512"/>
      <c r="L527" s="512"/>
      <c r="M527" s="512"/>
      <c r="N527" s="512"/>
      <c r="O527" s="512"/>
      <c r="P527" s="512"/>
      <c r="Q527" s="512"/>
      <c r="R527" s="512"/>
      <c r="S527" s="512"/>
    </row>
    <row r="528" spans="8:19" ht="8.25">
      <c r="H528" s="512"/>
      <c r="I528" s="512"/>
      <c r="J528" s="512"/>
      <c r="K528" s="512"/>
      <c r="L528" s="512"/>
      <c r="M528" s="512"/>
      <c r="N528" s="512"/>
      <c r="O528" s="512"/>
      <c r="P528" s="512"/>
      <c r="Q528" s="512"/>
      <c r="R528" s="512"/>
      <c r="S528" s="512"/>
    </row>
    <row r="529" spans="8:19" ht="8.25">
      <c r="H529" s="512"/>
      <c r="I529" s="512"/>
      <c r="J529" s="512"/>
      <c r="K529" s="512"/>
      <c r="L529" s="512"/>
      <c r="M529" s="512"/>
      <c r="N529" s="512"/>
      <c r="O529" s="512"/>
      <c r="P529" s="512"/>
      <c r="Q529" s="512"/>
      <c r="R529" s="512"/>
      <c r="S529" s="512"/>
    </row>
    <row r="530" spans="8:19" ht="8.25">
      <c r="H530" s="512"/>
      <c r="I530" s="512"/>
      <c r="J530" s="512"/>
      <c r="K530" s="512"/>
      <c r="L530" s="512"/>
      <c r="M530" s="512"/>
      <c r="N530" s="512"/>
      <c r="O530" s="512"/>
      <c r="P530" s="512"/>
      <c r="Q530" s="512"/>
      <c r="R530" s="512"/>
      <c r="S530" s="512"/>
    </row>
    <row r="531" spans="8:19" ht="8.25">
      <c r="H531" s="512"/>
      <c r="I531" s="512"/>
      <c r="J531" s="512"/>
      <c r="K531" s="512"/>
      <c r="L531" s="512"/>
      <c r="M531" s="512"/>
      <c r="N531" s="512"/>
      <c r="O531" s="512"/>
      <c r="P531" s="512"/>
      <c r="Q531" s="512"/>
      <c r="R531" s="512"/>
      <c r="S531" s="512"/>
    </row>
    <row r="532" spans="8:19" ht="8.25">
      <c r="H532" s="512"/>
      <c r="I532" s="512"/>
      <c r="J532" s="512"/>
      <c r="K532" s="512"/>
      <c r="L532" s="512"/>
      <c r="M532" s="512"/>
      <c r="N532" s="512"/>
      <c r="O532" s="512"/>
      <c r="P532" s="512"/>
      <c r="Q532" s="512"/>
      <c r="R532" s="512"/>
      <c r="S532" s="512"/>
    </row>
    <row r="533" spans="8:19" ht="8.25">
      <c r="H533" s="512"/>
      <c r="I533" s="512"/>
      <c r="J533" s="512"/>
      <c r="K533" s="512"/>
      <c r="L533" s="512"/>
      <c r="M533" s="512"/>
      <c r="N533" s="512"/>
      <c r="O533" s="512"/>
      <c r="P533" s="512"/>
      <c r="Q533" s="512"/>
      <c r="R533" s="512"/>
      <c r="S533" s="512"/>
    </row>
    <row r="534" spans="8:19" ht="8.25">
      <c r="H534" s="512"/>
      <c r="I534" s="512"/>
      <c r="J534" s="512"/>
      <c r="K534" s="512"/>
      <c r="L534" s="512"/>
      <c r="M534" s="512"/>
      <c r="N534" s="512"/>
      <c r="O534" s="512"/>
      <c r="P534" s="512"/>
      <c r="Q534" s="512"/>
      <c r="R534" s="512"/>
      <c r="S534" s="512"/>
    </row>
    <row r="535" spans="8:19" ht="8.25"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</row>
    <row r="536" spans="8:19" ht="8.25">
      <c r="H536" s="512"/>
      <c r="I536" s="512"/>
      <c r="J536" s="512"/>
      <c r="K536" s="512"/>
      <c r="L536" s="512"/>
      <c r="M536" s="512"/>
      <c r="N536" s="512"/>
      <c r="O536" s="512"/>
      <c r="P536" s="512"/>
      <c r="Q536" s="512"/>
      <c r="R536" s="512"/>
      <c r="S536" s="512"/>
    </row>
    <row r="537" spans="8:19" ht="8.25">
      <c r="H537" s="512"/>
      <c r="I537" s="512"/>
      <c r="J537" s="512"/>
      <c r="K537" s="512"/>
      <c r="L537" s="512"/>
      <c r="M537" s="512"/>
      <c r="N537" s="512"/>
      <c r="O537" s="512"/>
      <c r="P537" s="512"/>
      <c r="Q537" s="512"/>
      <c r="R537" s="512"/>
      <c r="S537" s="512"/>
    </row>
    <row r="538" spans="8:19" ht="8.25">
      <c r="H538" s="512"/>
      <c r="I538" s="512"/>
      <c r="J538" s="512"/>
      <c r="K538" s="512"/>
      <c r="L538" s="512"/>
      <c r="M538" s="512"/>
      <c r="N538" s="512"/>
      <c r="O538" s="512"/>
      <c r="P538" s="512"/>
      <c r="Q538" s="512"/>
      <c r="R538" s="512"/>
      <c r="S538" s="512"/>
    </row>
    <row r="539" spans="8:19" ht="8.25">
      <c r="H539" s="512"/>
      <c r="I539" s="512"/>
      <c r="J539" s="512"/>
      <c r="K539" s="512"/>
      <c r="L539" s="512"/>
      <c r="M539" s="512"/>
      <c r="N539" s="512"/>
      <c r="O539" s="512"/>
      <c r="P539" s="512"/>
      <c r="Q539" s="512"/>
      <c r="R539" s="512"/>
      <c r="S539" s="512"/>
    </row>
    <row r="540" spans="8:19" ht="8.25">
      <c r="H540" s="512"/>
      <c r="I540" s="512"/>
      <c r="J540" s="512"/>
      <c r="K540" s="512"/>
      <c r="L540" s="512"/>
      <c r="M540" s="512"/>
      <c r="N540" s="512"/>
      <c r="O540" s="512"/>
      <c r="P540" s="512"/>
      <c r="Q540" s="512"/>
      <c r="R540" s="512"/>
      <c r="S540" s="512"/>
    </row>
    <row r="541" spans="8:19" ht="8.25">
      <c r="H541" s="512"/>
      <c r="I541" s="512"/>
      <c r="J541" s="512"/>
      <c r="K541" s="512"/>
      <c r="L541" s="512"/>
      <c r="M541" s="512"/>
      <c r="N541" s="512"/>
      <c r="O541" s="512"/>
      <c r="P541" s="512"/>
      <c r="Q541" s="512"/>
      <c r="R541" s="512"/>
      <c r="S541" s="512"/>
    </row>
    <row r="542" spans="8:19" ht="8.25">
      <c r="H542" s="512"/>
      <c r="I542" s="512"/>
      <c r="J542" s="512"/>
      <c r="K542" s="512"/>
      <c r="L542" s="512"/>
      <c r="M542" s="512"/>
      <c r="N542" s="512"/>
      <c r="O542" s="512"/>
      <c r="P542" s="512"/>
      <c r="Q542" s="512"/>
      <c r="R542" s="512"/>
      <c r="S542" s="512"/>
    </row>
    <row r="543" spans="8:19" ht="8.25">
      <c r="H543" s="512"/>
      <c r="I543" s="512"/>
      <c r="J543" s="512"/>
      <c r="K543" s="512"/>
      <c r="L543" s="512"/>
      <c r="M543" s="512"/>
      <c r="N543" s="512"/>
      <c r="O543" s="512"/>
      <c r="P543" s="512"/>
      <c r="Q543" s="512"/>
      <c r="R543" s="512"/>
      <c r="S543" s="512"/>
    </row>
    <row r="544" spans="8:19" ht="8.25">
      <c r="H544" s="512"/>
      <c r="I544" s="512"/>
      <c r="J544" s="512"/>
      <c r="K544" s="512"/>
      <c r="L544" s="512"/>
      <c r="M544" s="512"/>
      <c r="N544" s="512"/>
      <c r="O544" s="512"/>
      <c r="P544" s="512"/>
      <c r="Q544" s="512"/>
      <c r="R544" s="512"/>
      <c r="S544" s="512"/>
    </row>
    <row r="545" spans="8:19" ht="8.25">
      <c r="H545" s="512"/>
      <c r="I545" s="512"/>
      <c r="J545" s="512"/>
      <c r="K545" s="512"/>
      <c r="L545" s="512"/>
      <c r="M545" s="512"/>
      <c r="N545" s="512"/>
      <c r="O545" s="512"/>
      <c r="P545" s="512"/>
      <c r="Q545" s="512"/>
      <c r="R545" s="512"/>
      <c r="S545" s="512"/>
    </row>
    <row r="546" spans="8:19" ht="8.25">
      <c r="H546" s="512"/>
      <c r="I546" s="512"/>
      <c r="J546" s="512"/>
      <c r="K546" s="512"/>
      <c r="L546" s="512"/>
      <c r="M546" s="512"/>
      <c r="N546" s="512"/>
      <c r="O546" s="512"/>
      <c r="P546" s="512"/>
      <c r="Q546" s="512"/>
      <c r="R546" s="512"/>
      <c r="S546" s="512"/>
    </row>
    <row r="547" spans="8:19" ht="8.25">
      <c r="H547" s="512"/>
      <c r="I547" s="512"/>
      <c r="J547" s="512"/>
      <c r="K547" s="512"/>
      <c r="L547" s="512"/>
      <c r="M547" s="512"/>
      <c r="N547" s="512"/>
      <c r="O547" s="512"/>
      <c r="P547" s="512"/>
      <c r="Q547" s="512"/>
      <c r="R547" s="512"/>
      <c r="S547" s="512"/>
    </row>
    <row r="548" spans="8:19" ht="8.25">
      <c r="H548" s="512"/>
      <c r="I548" s="512"/>
      <c r="J548" s="512"/>
      <c r="K548" s="512"/>
      <c r="L548" s="512"/>
      <c r="M548" s="512"/>
      <c r="N548" s="512"/>
      <c r="O548" s="512"/>
      <c r="P548" s="512"/>
      <c r="Q548" s="512"/>
      <c r="R548" s="512"/>
      <c r="S548" s="512"/>
    </row>
    <row r="549" spans="8:19" ht="8.25">
      <c r="H549" s="512"/>
      <c r="I549" s="512"/>
      <c r="J549" s="512"/>
      <c r="K549" s="512"/>
      <c r="L549" s="512"/>
      <c r="M549" s="512"/>
      <c r="N549" s="512"/>
      <c r="O549" s="512"/>
      <c r="P549" s="512"/>
      <c r="Q549" s="512"/>
      <c r="R549" s="512"/>
      <c r="S549" s="512"/>
    </row>
    <row r="550" spans="8:19" ht="8.25">
      <c r="H550" s="512"/>
      <c r="I550" s="512"/>
      <c r="J550" s="512"/>
      <c r="K550" s="512"/>
      <c r="L550" s="512"/>
      <c r="M550" s="512"/>
      <c r="N550" s="512"/>
      <c r="O550" s="512"/>
      <c r="P550" s="512"/>
      <c r="Q550" s="512"/>
      <c r="R550" s="512"/>
      <c r="S550" s="512"/>
    </row>
    <row r="551" spans="8:19" ht="8.25">
      <c r="H551" s="512"/>
      <c r="I551" s="512"/>
      <c r="J551" s="512"/>
      <c r="K551" s="512"/>
      <c r="L551" s="512"/>
      <c r="M551" s="512"/>
      <c r="N551" s="512"/>
      <c r="O551" s="512"/>
      <c r="P551" s="512"/>
      <c r="Q551" s="512"/>
      <c r="R551" s="512"/>
      <c r="S551" s="512"/>
    </row>
    <row r="552" spans="8:19" ht="8.25">
      <c r="H552" s="512"/>
      <c r="I552" s="512"/>
      <c r="J552" s="512"/>
      <c r="K552" s="512"/>
      <c r="L552" s="512"/>
      <c r="M552" s="512"/>
      <c r="N552" s="512"/>
      <c r="O552" s="512"/>
      <c r="P552" s="512"/>
      <c r="Q552" s="512"/>
      <c r="R552" s="512"/>
      <c r="S552" s="512"/>
    </row>
    <row r="553" spans="8:19" ht="8.25">
      <c r="H553" s="512"/>
      <c r="I553" s="512"/>
      <c r="J553" s="512"/>
      <c r="K553" s="512"/>
      <c r="L553" s="512"/>
      <c r="M553" s="512"/>
      <c r="N553" s="512"/>
      <c r="O553" s="512"/>
      <c r="P553" s="512"/>
      <c r="Q553" s="512"/>
      <c r="R553" s="512"/>
      <c r="S553" s="512"/>
    </row>
    <row r="554" spans="8:19" ht="8.25">
      <c r="H554" s="512"/>
      <c r="I554" s="512"/>
      <c r="J554" s="512"/>
      <c r="K554" s="512"/>
      <c r="L554" s="512"/>
      <c r="M554" s="512"/>
      <c r="N554" s="512"/>
      <c r="O554" s="512"/>
      <c r="P554" s="512"/>
      <c r="Q554" s="512"/>
      <c r="R554" s="512"/>
      <c r="S554" s="512"/>
    </row>
    <row r="555" spans="8:19" ht="8.25">
      <c r="H555" s="512"/>
      <c r="I555" s="512"/>
      <c r="J555" s="512"/>
      <c r="K555" s="512"/>
      <c r="L555" s="512"/>
      <c r="M555" s="512"/>
      <c r="N555" s="512"/>
      <c r="O555" s="512"/>
      <c r="P555" s="512"/>
      <c r="Q555" s="512"/>
      <c r="R555" s="512"/>
      <c r="S555" s="512"/>
    </row>
    <row r="556" spans="8:19" ht="8.25">
      <c r="H556" s="512"/>
      <c r="I556" s="512"/>
      <c r="J556" s="512"/>
      <c r="K556" s="512"/>
      <c r="L556" s="512"/>
      <c r="M556" s="512"/>
      <c r="N556" s="512"/>
      <c r="O556" s="512"/>
      <c r="P556" s="512"/>
      <c r="Q556" s="512"/>
      <c r="R556" s="512"/>
      <c r="S556" s="512"/>
    </row>
    <row r="557" spans="8:19" ht="8.25">
      <c r="H557" s="512"/>
      <c r="I557" s="512"/>
      <c r="J557" s="512"/>
      <c r="K557" s="512"/>
      <c r="L557" s="512"/>
      <c r="M557" s="512"/>
      <c r="N557" s="512"/>
      <c r="O557" s="512"/>
      <c r="P557" s="512"/>
      <c r="Q557" s="512"/>
      <c r="R557" s="512"/>
      <c r="S557" s="512"/>
    </row>
    <row r="558" spans="8:19" ht="8.25">
      <c r="H558" s="512"/>
      <c r="I558" s="512"/>
      <c r="J558" s="512"/>
      <c r="K558" s="512"/>
      <c r="L558" s="512"/>
      <c r="M558" s="512"/>
      <c r="N558" s="512"/>
      <c r="O558" s="512"/>
      <c r="P558" s="512"/>
      <c r="Q558" s="512"/>
      <c r="R558" s="512"/>
      <c r="S558" s="512"/>
    </row>
    <row r="559" spans="8:19" ht="8.25">
      <c r="H559" s="512"/>
      <c r="I559" s="512"/>
      <c r="J559" s="512"/>
      <c r="K559" s="512"/>
      <c r="L559" s="512"/>
      <c r="M559" s="512"/>
      <c r="N559" s="512"/>
      <c r="O559" s="512"/>
      <c r="P559" s="512"/>
      <c r="Q559" s="512"/>
      <c r="R559" s="512"/>
      <c r="S559" s="512"/>
    </row>
    <row r="560" spans="8:19" ht="8.25">
      <c r="H560" s="512"/>
      <c r="I560" s="512"/>
      <c r="J560" s="512"/>
      <c r="K560" s="512"/>
      <c r="L560" s="512"/>
      <c r="M560" s="512"/>
      <c r="N560" s="512"/>
      <c r="O560" s="512"/>
      <c r="P560" s="512"/>
      <c r="Q560" s="512"/>
      <c r="R560" s="512"/>
      <c r="S560" s="512"/>
    </row>
    <row r="561" spans="8:19" ht="8.25">
      <c r="H561" s="512"/>
      <c r="I561" s="512"/>
      <c r="J561" s="512"/>
      <c r="K561" s="512"/>
      <c r="L561" s="512"/>
      <c r="M561" s="512"/>
      <c r="N561" s="512"/>
      <c r="O561" s="512"/>
      <c r="P561" s="512"/>
      <c r="Q561" s="512"/>
      <c r="R561" s="512"/>
      <c r="S561" s="512"/>
    </row>
    <row r="562" spans="8:19" ht="8.25">
      <c r="H562" s="512"/>
      <c r="I562" s="512"/>
      <c r="J562" s="512"/>
      <c r="K562" s="512"/>
      <c r="L562" s="512"/>
      <c r="M562" s="512"/>
      <c r="N562" s="512"/>
      <c r="O562" s="512"/>
      <c r="P562" s="512"/>
      <c r="Q562" s="512"/>
      <c r="R562" s="512"/>
      <c r="S562" s="512"/>
    </row>
    <row r="563" spans="8:19" ht="8.25">
      <c r="H563" s="512"/>
      <c r="I563" s="512"/>
      <c r="J563" s="512"/>
      <c r="K563" s="512"/>
      <c r="L563" s="512"/>
      <c r="M563" s="512"/>
      <c r="N563" s="512"/>
      <c r="O563" s="512"/>
      <c r="P563" s="512"/>
      <c r="Q563" s="512"/>
      <c r="R563" s="512"/>
      <c r="S563" s="512"/>
    </row>
    <row r="564" spans="8:19" ht="8.25">
      <c r="H564" s="512"/>
      <c r="I564" s="512"/>
      <c r="J564" s="512"/>
      <c r="K564" s="512"/>
      <c r="L564" s="512"/>
      <c r="M564" s="512"/>
      <c r="N564" s="512"/>
      <c r="O564" s="512"/>
      <c r="P564" s="512"/>
      <c r="Q564" s="512"/>
      <c r="R564" s="512"/>
      <c r="S564" s="512"/>
    </row>
    <row r="565" spans="8:19" ht="8.25">
      <c r="H565" s="512"/>
      <c r="I565" s="512"/>
      <c r="J565" s="512"/>
      <c r="K565" s="512"/>
      <c r="L565" s="512"/>
      <c r="M565" s="512"/>
      <c r="N565" s="512"/>
      <c r="O565" s="512"/>
      <c r="P565" s="512"/>
      <c r="Q565" s="512"/>
      <c r="R565" s="512"/>
      <c r="S565" s="512"/>
    </row>
    <row r="566" spans="8:19" ht="8.25">
      <c r="H566" s="512"/>
      <c r="I566" s="512"/>
      <c r="J566" s="512"/>
      <c r="K566" s="512"/>
      <c r="L566" s="512"/>
      <c r="M566" s="512"/>
      <c r="N566" s="512"/>
      <c r="O566" s="512"/>
      <c r="P566" s="512"/>
      <c r="Q566" s="512"/>
      <c r="R566" s="512"/>
      <c r="S566" s="512"/>
    </row>
    <row r="567" spans="8:19" ht="8.25">
      <c r="H567" s="512"/>
      <c r="I567" s="512"/>
      <c r="J567" s="512"/>
      <c r="K567" s="512"/>
      <c r="L567" s="512"/>
      <c r="M567" s="512"/>
      <c r="N567" s="512"/>
      <c r="O567" s="512"/>
      <c r="P567" s="512"/>
      <c r="Q567" s="512"/>
      <c r="R567" s="512"/>
      <c r="S567" s="512"/>
    </row>
    <row r="568" spans="8:19" ht="8.25">
      <c r="H568" s="512"/>
      <c r="I568" s="512"/>
      <c r="J568" s="512"/>
      <c r="K568" s="512"/>
      <c r="L568" s="512"/>
      <c r="M568" s="512"/>
      <c r="N568" s="512"/>
      <c r="O568" s="512"/>
      <c r="P568" s="512"/>
      <c r="Q568" s="512"/>
      <c r="R568" s="512"/>
      <c r="S568" s="512"/>
    </row>
    <row r="569" spans="8:19" ht="8.25">
      <c r="H569" s="512"/>
      <c r="I569" s="512"/>
      <c r="J569" s="512"/>
      <c r="K569" s="512"/>
      <c r="L569" s="512"/>
      <c r="M569" s="512"/>
      <c r="N569" s="512"/>
      <c r="O569" s="512"/>
      <c r="P569" s="512"/>
      <c r="Q569" s="512"/>
      <c r="R569" s="512"/>
      <c r="S569" s="512"/>
    </row>
    <row r="570" spans="8:19" ht="8.25">
      <c r="H570" s="512"/>
      <c r="I570" s="512"/>
      <c r="J570" s="512"/>
      <c r="K570" s="512"/>
      <c r="L570" s="512"/>
      <c r="M570" s="512"/>
      <c r="N570" s="512"/>
      <c r="O570" s="512"/>
      <c r="P570" s="512"/>
      <c r="Q570" s="512"/>
      <c r="R570" s="512"/>
      <c r="S570" s="512"/>
    </row>
    <row r="571" spans="8:19" ht="8.25"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</row>
    <row r="572" spans="8:19" ht="8.25">
      <c r="H572" s="512"/>
      <c r="I572" s="512"/>
      <c r="J572" s="512"/>
      <c r="K572" s="512"/>
      <c r="L572" s="512"/>
      <c r="M572" s="512"/>
      <c r="N572" s="512"/>
      <c r="O572" s="512"/>
      <c r="P572" s="512"/>
      <c r="Q572" s="512"/>
      <c r="R572" s="512"/>
      <c r="S572" s="512"/>
    </row>
    <row r="573" spans="8:19" ht="8.25">
      <c r="H573" s="512"/>
      <c r="I573" s="512"/>
      <c r="J573" s="512"/>
      <c r="K573" s="512"/>
      <c r="L573" s="512"/>
      <c r="M573" s="512"/>
      <c r="N573" s="512"/>
      <c r="O573" s="512"/>
      <c r="P573" s="512"/>
      <c r="Q573" s="512"/>
      <c r="R573" s="512"/>
      <c r="S573" s="512"/>
    </row>
    <row r="574" spans="8:19" ht="8.25">
      <c r="H574" s="512"/>
      <c r="I574" s="512"/>
      <c r="J574" s="512"/>
      <c r="K574" s="512"/>
      <c r="L574" s="512"/>
      <c r="M574" s="512"/>
      <c r="N574" s="512"/>
      <c r="O574" s="512"/>
      <c r="P574" s="512"/>
      <c r="Q574" s="512"/>
      <c r="R574" s="512"/>
      <c r="S574" s="512"/>
    </row>
    <row r="575" spans="8:19" ht="8.25">
      <c r="H575" s="512"/>
      <c r="I575" s="512"/>
      <c r="J575" s="512"/>
      <c r="K575" s="512"/>
      <c r="L575" s="512"/>
      <c r="M575" s="512"/>
      <c r="N575" s="512"/>
      <c r="O575" s="512"/>
      <c r="P575" s="512"/>
      <c r="Q575" s="512"/>
      <c r="R575" s="512"/>
      <c r="S575" s="512"/>
    </row>
    <row r="576" spans="8:19" ht="8.25">
      <c r="H576" s="512"/>
      <c r="I576" s="512"/>
      <c r="J576" s="512"/>
      <c r="K576" s="512"/>
      <c r="L576" s="512"/>
      <c r="M576" s="512"/>
      <c r="N576" s="512"/>
      <c r="O576" s="512"/>
      <c r="P576" s="512"/>
      <c r="Q576" s="512"/>
      <c r="R576" s="512"/>
      <c r="S576" s="512"/>
    </row>
    <row r="577" spans="8:19" ht="8.25">
      <c r="H577" s="512"/>
      <c r="I577" s="512"/>
      <c r="J577" s="512"/>
      <c r="K577" s="512"/>
      <c r="L577" s="512"/>
      <c r="M577" s="512"/>
      <c r="N577" s="512"/>
      <c r="O577" s="512"/>
      <c r="P577" s="512"/>
      <c r="Q577" s="512"/>
      <c r="R577" s="512"/>
      <c r="S577" s="512"/>
    </row>
    <row r="578" spans="8:19" ht="8.25">
      <c r="H578" s="512"/>
      <c r="I578" s="512"/>
      <c r="J578" s="512"/>
      <c r="K578" s="512"/>
      <c r="L578" s="512"/>
      <c r="M578" s="512"/>
      <c r="N578" s="512"/>
      <c r="O578" s="512"/>
      <c r="P578" s="512"/>
      <c r="Q578" s="512"/>
      <c r="R578" s="512"/>
      <c r="S578" s="512"/>
    </row>
    <row r="579" spans="8:19" ht="8.25">
      <c r="H579" s="512"/>
      <c r="I579" s="512"/>
      <c r="J579" s="512"/>
      <c r="K579" s="512"/>
      <c r="L579" s="512"/>
      <c r="M579" s="512"/>
      <c r="N579" s="512"/>
      <c r="O579" s="512"/>
      <c r="P579" s="512"/>
      <c r="Q579" s="512"/>
      <c r="R579" s="512"/>
      <c r="S579" s="512"/>
    </row>
    <row r="580" spans="8:19" ht="8.25">
      <c r="H580" s="512"/>
      <c r="I580" s="512"/>
      <c r="J580" s="512"/>
      <c r="K580" s="512"/>
      <c r="L580" s="512"/>
      <c r="M580" s="512"/>
      <c r="N580" s="512"/>
      <c r="O580" s="512"/>
      <c r="P580" s="512"/>
      <c r="Q580" s="512"/>
      <c r="R580" s="512"/>
      <c r="S580" s="512"/>
    </row>
    <row r="581" spans="8:19" ht="8.25">
      <c r="H581" s="512"/>
      <c r="I581" s="512"/>
      <c r="J581" s="512"/>
      <c r="K581" s="512"/>
      <c r="L581" s="512"/>
      <c r="M581" s="512"/>
      <c r="N581" s="512"/>
      <c r="O581" s="512"/>
      <c r="P581" s="512"/>
      <c r="Q581" s="512"/>
      <c r="R581" s="512"/>
      <c r="S581" s="512"/>
    </row>
    <row r="582" spans="8:19" ht="8.25">
      <c r="H582" s="512"/>
      <c r="I582" s="512"/>
      <c r="J582" s="512"/>
      <c r="K582" s="512"/>
      <c r="L582" s="512"/>
      <c r="M582" s="512"/>
      <c r="N582" s="512"/>
      <c r="O582" s="512"/>
      <c r="P582" s="512"/>
      <c r="Q582" s="512"/>
      <c r="R582" s="512"/>
      <c r="S582" s="512"/>
    </row>
    <row r="583" spans="8:19" ht="8.25">
      <c r="H583" s="512"/>
      <c r="I583" s="512"/>
      <c r="J583" s="512"/>
      <c r="K583" s="512"/>
      <c r="L583" s="512"/>
      <c r="M583" s="512"/>
      <c r="N583" s="512"/>
      <c r="O583" s="512"/>
      <c r="P583" s="512"/>
      <c r="Q583" s="512"/>
      <c r="R583" s="512"/>
      <c r="S583" s="512"/>
    </row>
    <row r="584" spans="8:19" ht="8.25">
      <c r="H584" s="512"/>
      <c r="I584" s="512"/>
      <c r="J584" s="512"/>
      <c r="K584" s="512"/>
      <c r="L584" s="512"/>
      <c r="M584" s="512"/>
      <c r="N584" s="512"/>
      <c r="O584" s="512"/>
      <c r="P584" s="512"/>
      <c r="Q584" s="512"/>
      <c r="R584" s="512"/>
      <c r="S584" s="512"/>
    </row>
    <row r="585" spans="8:19" ht="8.25">
      <c r="H585" s="512"/>
      <c r="I585" s="512"/>
      <c r="J585" s="512"/>
      <c r="K585" s="512"/>
      <c r="L585" s="512"/>
      <c r="M585" s="512"/>
      <c r="N585" s="512"/>
      <c r="O585" s="512"/>
      <c r="P585" s="512"/>
      <c r="Q585" s="512"/>
      <c r="R585" s="512"/>
      <c r="S585" s="512"/>
    </row>
    <row r="586" spans="8:19" ht="8.25">
      <c r="H586" s="512"/>
      <c r="I586" s="512"/>
      <c r="J586" s="512"/>
      <c r="K586" s="512"/>
      <c r="L586" s="512"/>
      <c r="M586" s="512"/>
      <c r="N586" s="512"/>
      <c r="O586" s="512"/>
      <c r="P586" s="512"/>
      <c r="Q586" s="512"/>
      <c r="R586" s="512"/>
      <c r="S586" s="512"/>
    </row>
    <row r="587" spans="8:19" ht="8.25">
      <c r="H587" s="512"/>
      <c r="I587" s="512"/>
      <c r="J587" s="512"/>
      <c r="K587" s="512"/>
      <c r="L587" s="512"/>
      <c r="M587" s="512"/>
      <c r="N587" s="512"/>
      <c r="O587" s="512"/>
      <c r="P587" s="512"/>
      <c r="Q587" s="512"/>
      <c r="R587" s="512"/>
      <c r="S587" s="512"/>
    </row>
    <row r="588" spans="8:19" ht="8.25">
      <c r="H588" s="512"/>
      <c r="I588" s="512"/>
      <c r="J588" s="512"/>
      <c r="K588" s="512"/>
      <c r="L588" s="512"/>
      <c r="M588" s="512"/>
      <c r="N588" s="512"/>
      <c r="O588" s="512"/>
      <c r="P588" s="512"/>
      <c r="Q588" s="512"/>
      <c r="R588" s="512"/>
      <c r="S588" s="512"/>
    </row>
    <row r="589" spans="8:19" ht="8.25">
      <c r="H589" s="512"/>
      <c r="I589" s="512"/>
      <c r="J589" s="512"/>
      <c r="K589" s="512"/>
      <c r="L589" s="512"/>
      <c r="M589" s="512"/>
      <c r="N589" s="512"/>
      <c r="O589" s="512"/>
      <c r="P589" s="512"/>
      <c r="Q589" s="512"/>
      <c r="R589" s="512"/>
      <c r="S589" s="512"/>
    </row>
    <row r="590" spans="8:19" ht="8.25">
      <c r="H590" s="512"/>
      <c r="I590" s="512"/>
      <c r="J590" s="512"/>
      <c r="K590" s="512"/>
      <c r="L590" s="512"/>
      <c r="M590" s="512"/>
      <c r="N590" s="512"/>
      <c r="O590" s="512"/>
      <c r="P590" s="512"/>
      <c r="Q590" s="512"/>
      <c r="R590" s="512"/>
      <c r="S590" s="512"/>
    </row>
    <row r="591" spans="8:19" ht="8.25">
      <c r="H591" s="512"/>
      <c r="I591" s="512"/>
      <c r="J591" s="512"/>
      <c r="K591" s="512"/>
      <c r="L591" s="512"/>
      <c r="M591" s="512"/>
      <c r="N591" s="512"/>
      <c r="O591" s="512"/>
      <c r="P591" s="512"/>
      <c r="Q591" s="512"/>
      <c r="R591" s="512"/>
      <c r="S591" s="512"/>
    </row>
    <row r="592" spans="8:19" ht="8.25">
      <c r="H592" s="512"/>
      <c r="I592" s="512"/>
      <c r="J592" s="512"/>
      <c r="K592" s="512"/>
      <c r="L592" s="512"/>
      <c r="M592" s="512"/>
      <c r="N592" s="512"/>
      <c r="O592" s="512"/>
      <c r="P592" s="512"/>
      <c r="Q592" s="512"/>
      <c r="R592" s="512"/>
      <c r="S592" s="512"/>
    </row>
    <row r="593" spans="8:19" ht="8.25">
      <c r="H593" s="512"/>
      <c r="I593" s="512"/>
      <c r="J593" s="512"/>
      <c r="K593" s="512"/>
      <c r="L593" s="512"/>
      <c r="M593" s="512"/>
      <c r="N593" s="512"/>
      <c r="O593" s="512"/>
      <c r="P593" s="512"/>
      <c r="Q593" s="512"/>
      <c r="R593" s="512"/>
      <c r="S593" s="512"/>
    </row>
    <row r="594" spans="8:19" ht="8.25">
      <c r="H594" s="512"/>
      <c r="I594" s="512"/>
      <c r="J594" s="512"/>
      <c r="K594" s="512"/>
      <c r="L594" s="512"/>
      <c r="M594" s="512"/>
      <c r="N594" s="512"/>
      <c r="O594" s="512"/>
      <c r="P594" s="512"/>
      <c r="Q594" s="512"/>
      <c r="R594" s="512"/>
      <c r="S594" s="512"/>
    </row>
    <row r="595" spans="8:19" ht="8.25">
      <c r="H595" s="512"/>
      <c r="I595" s="512"/>
      <c r="J595" s="512"/>
      <c r="K595" s="512"/>
      <c r="L595" s="512"/>
      <c r="M595" s="512"/>
      <c r="N595" s="512"/>
      <c r="O595" s="512"/>
      <c r="P595" s="512"/>
      <c r="Q595" s="512"/>
      <c r="R595" s="512"/>
      <c r="S595" s="512"/>
    </row>
    <row r="596" spans="8:19" ht="8.25">
      <c r="H596" s="512"/>
      <c r="I596" s="512"/>
      <c r="J596" s="512"/>
      <c r="K596" s="512"/>
      <c r="L596" s="512"/>
      <c r="M596" s="512"/>
      <c r="N596" s="512"/>
      <c r="O596" s="512"/>
      <c r="P596" s="512"/>
      <c r="Q596" s="512"/>
      <c r="R596" s="512"/>
      <c r="S596" s="512"/>
    </row>
    <row r="597" spans="8:19" ht="8.25">
      <c r="H597" s="512"/>
      <c r="I597" s="512"/>
      <c r="J597" s="512"/>
      <c r="K597" s="512"/>
      <c r="L597" s="512"/>
      <c r="M597" s="512"/>
      <c r="N597" s="512"/>
      <c r="O597" s="512"/>
      <c r="P597" s="512"/>
      <c r="Q597" s="512"/>
      <c r="R597" s="512"/>
      <c r="S597" s="512"/>
    </row>
    <row r="598" spans="8:19" ht="8.25">
      <c r="H598" s="512"/>
      <c r="I598" s="512"/>
      <c r="J598" s="512"/>
      <c r="K598" s="512"/>
      <c r="L598" s="512"/>
      <c r="M598" s="512"/>
      <c r="N598" s="512"/>
      <c r="O598" s="512"/>
      <c r="P598" s="512"/>
      <c r="Q598" s="512"/>
      <c r="R598" s="512"/>
      <c r="S598" s="512"/>
    </row>
    <row r="599" spans="8:19" ht="8.25">
      <c r="H599" s="512"/>
      <c r="I599" s="512"/>
      <c r="J599" s="512"/>
      <c r="K599" s="512"/>
      <c r="L599" s="512"/>
      <c r="M599" s="512"/>
      <c r="N599" s="512"/>
      <c r="O599" s="512"/>
      <c r="P599" s="512"/>
      <c r="Q599" s="512"/>
      <c r="R599" s="512"/>
      <c r="S599" s="512"/>
    </row>
    <row r="600" spans="8:19" ht="8.25">
      <c r="H600" s="512"/>
      <c r="I600" s="512"/>
      <c r="J600" s="512"/>
      <c r="K600" s="512"/>
      <c r="L600" s="512"/>
      <c r="M600" s="512"/>
      <c r="N600" s="512"/>
      <c r="O600" s="512"/>
      <c r="P600" s="512"/>
      <c r="Q600" s="512"/>
      <c r="R600" s="512"/>
      <c r="S600" s="512"/>
    </row>
    <row r="601" spans="8:19" ht="8.25">
      <c r="H601" s="512"/>
      <c r="I601" s="512"/>
      <c r="J601" s="512"/>
      <c r="K601" s="512"/>
      <c r="L601" s="512"/>
      <c r="M601" s="512"/>
      <c r="N601" s="512"/>
      <c r="O601" s="512"/>
      <c r="P601" s="512"/>
      <c r="Q601" s="512"/>
      <c r="R601" s="512"/>
      <c r="S601" s="512"/>
    </row>
    <row r="602" spans="8:19" ht="8.25">
      <c r="H602" s="512"/>
      <c r="I602" s="512"/>
      <c r="J602" s="512"/>
      <c r="K602" s="512"/>
      <c r="L602" s="512"/>
      <c r="M602" s="512"/>
      <c r="N602" s="512"/>
      <c r="O602" s="512"/>
      <c r="P602" s="512"/>
      <c r="Q602" s="512"/>
      <c r="R602" s="512"/>
      <c r="S602" s="512"/>
    </row>
    <row r="603" spans="8:19" ht="8.25">
      <c r="H603" s="512"/>
      <c r="I603" s="512"/>
      <c r="J603" s="512"/>
      <c r="K603" s="512"/>
      <c r="L603" s="512"/>
      <c r="M603" s="512"/>
      <c r="N603" s="512"/>
      <c r="O603" s="512"/>
      <c r="P603" s="512"/>
      <c r="Q603" s="512"/>
      <c r="R603" s="512"/>
      <c r="S603" s="512"/>
    </row>
    <row r="604" spans="8:19" ht="8.25">
      <c r="H604" s="512"/>
      <c r="I604" s="512"/>
      <c r="J604" s="512"/>
      <c r="K604" s="512"/>
      <c r="L604" s="512"/>
      <c r="M604" s="512"/>
      <c r="N604" s="512"/>
      <c r="O604" s="512"/>
      <c r="P604" s="512"/>
      <c r="Q604" s="512"/>
      <c r="R604" s="512"/>
      <c r="S604" s="512"/>
    </row>
    <row r="605" spans="8:19" ht="8.25">
      <c r="H605" s="512"/>
      <c r="I605" s="512"/>
      <c r="J605" s="512"/>
      <c r="K605" s="512"/>
      <c r="L605" s="512"/>
      <c r="M605" s="512"/>
      <c r="N605" s="512"/>
      <c r="O605" s="512"/>
      <c r="P605" s="512"/>
      <c r="Q605" s="512"/>
      <c r="R605" s="512"/>
      <c r="S605" s="512"/>
    </row>
    <row r="606" spans="8:19" ht="8.25">
      <c r="H606" s="512"/>
      <c r="I606" s="512"/>
      <c r="J606" s="512"/>
      <c r="K606" s="512"/>
      <c r="L606" s="512"/>
      <c r="M606" s="512"/>
      <c r="N606" s="512"/>
      <c r="O606" s="512"/>
      <c r="P606" s="512"/>
      <c r="Q606" s="512"/>
      <c r="R606" s="512"/>
      <c r="S606" s="512"/>
    </row>
    <row r="607" spans="8:19" ht="8.25">
      <c r="H607" s="512"/>
      <c r="I607" s="512"/>
      <c r="J607" s="512"/>
      <c r="K607" s="512"/>
      <c r="L607" s="512"/>
      <c r="M607" s="512"/>
      <c r="N607" s="512"/>
      <c r="O607" s="512"/>
      <c r="P607" s="512"/>
      <c r="Q607" s="512"/>
      <c r="R607" s="512"/>
      <c r="S607" s="512"/>
    </row>
    <row r="608" spans="8:19" ht="8.25">
      <c r="H608" s="512"/>
      <c r="I608" s="512"/>
      <c r="J608" s="512"/>
      <c r="K608" s="512"/>
      <c r="L608" s="512"/>
      <c r="M608" s="512"/>
      <c r="N608" s="512"/>
      <c r="O608" s="512"/>
      <c r="P608" s="512"/>
      <c r="Q608" s="512"/>
      <c r="R608" s="512"/>
      <c r="S608" s="512"/>
    </row>
    <row r="609" spans="8:19" ht="8.25">
      <c r="H609" s="512"/>
      <c r="I609" s="512"/>
      <c r="J609" s="512"/>
      <c r="K609" s="512"/>
      <c r="L609" s="512"/>
      <c r="M609" s="512"/>
      <c r="N609" s="512"/>
      <c r="O609" s="512"/>
      <c r="P609" s="512"/>
      <c r="Q609" s="512"/>
      <c r="R609" s="512"/>
      <c r="S609" s="512"/>
    </row>
    <row r="610" spans="8:19" ht="8.25">
      <c r="H610" s="512"/>
      <c r="I610" s="512"/>
      <c r="J610" s="512"/>
      <c r="K610" s="512"/>
      <c r="L610" s="512"/>
      <c r="M610" s="512"/>
      <c r="N610" s="512"/>
      <c r="O610" s="512"/>
      <c r="P610" s="512"/>
      <c r="Q610" s="512"/>
      <c r="R610" s="512"/>
      <c r="S610" s="512"/>
    </row>
    <row r="611" spans="8:19" ht="8.25">
      <c r="H611" s="512"/>
      <c r="I611" s="512"/>
      <c r="J611" s="512"/>
      <c r="K611" s="512"/>
      <c r="L611" s="512"/>
      <c r="M611" s="512"/>
      <c r="N611" s="512"/>
      <c r="O611" s="512"/>
      <c r="P611" s="512"/>
      <c r="Q611" s="512"/>
      <c r="R611" s="512"/>
      <c r="S611" s="512"/>
    </row>
    <row r="612" spans="8:19" ht="8.25">
      <c r="H612" s="512"/>
      <c r="I612" s="512"/>
      <c r="J612" s="512"/>
      <c r="K612" s="512"/>
      <c r="L612" s="512"/>
      <c r="M612" s="512"/>
      <c r="N612" s="512"/>
      <c r="O612" s="512"/>
      <c r="P612" s="512"/>
      <c r="Q612" s="512"/>
      <c r="R612" s="512"/>
      <c r="S612" s="512"/>
    </row>
    <row r="613" spans="8:19" ht="8.25">
      <c r="H613" s="512"/>
      <c r="I613" s="512"/>
      <c r="J613" s="512"/>
      <c r="K613" s="512"/>
      <c r="L613" s="512"/>
      <c r="M613" s="512"/>
      <c r="N613" s="512"/>
      <c r="O613" s="512"/>
      <c r="P613" s="512"/>
      <c r="Q613" s="512"/>
      <c r="R613" s="512"/>
      <c r="S613" s="512"/>
    </row>
    <row r="614" spans="8:19" ht="8.25"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</row>
    <row r="615" spans="8:19" ht="8.25">
      <c r="H615" s="512"/>
      <c r="I615" s="512"/>
      <c r="J615" s="512"/>
      <c r="K615" s="512"/>
      <c r="L615" s="512"/>
      <c r="M615" s="512"/>
      <c r="N615" s="512"/>
      <c r="O615" s="512"/>
      <c r="P615" s="512"/>
      <c r="Q615" s="512"/>
      <c r="R615" s="512"/>
      <c r="S615" s="512"/>
    </row>
    <row r="616" spans="8:19" ht="8.25">
      <c r="H616" s="512"/>
      <c r="I616" s="512"/>
      <c r="J616" s="512"/>
      <c r="K616" s="512"/>
      <c r="L616" s="512"/>
      <c r="M616" s="512"/>
      <c r="N616" s="512"/>
      <c r="O616" s="512"/>
      <c r="P616" s="512"/>
      <c r="Q616" s="512"/>
      <c r="R616" s="512"/>
      <c r="S616" s="512"/>
    </row>
    <row r="617" spans="8:19" ht="8.25">
      <c r="H617" s="512"/>
      <c r="I617" s="512"/>
      <c r="J617" s="512"/>
      <c r="K617" s="512"/>
      <c r="L617" s="512"/>
      <c r="M617" s="512"/>
      <c r="N617" s="512"/>
      <c r="O617" s="512"/>
      <c r="P617" s="512"/>
      <c r="Q617" s="512"/>
      <c r="R617" s="512"/>
      <c r="S617" s="512"/>
    </row>
    <row r="618" spans="8:19" ht="8.25">
      <c r="H618" s="512"/>
      <c r="I618" s="512"/>
      <c r="J618" s="512"/>
      <c r="K618" s="512"/>
      <c r="L618" s="512"/>
      <c r="M618" s="512"/>
      <c r="N618" s="512"/>
      <c r="O618" s="512"/>
      <c r="P618" s="512"/>
      <c r="Q618" s="512"/>
      <c r="R618" s="512"/>
      <c r="S618" s="512"/>
    </row>
    <row r="619" spans="8:19" ht="8.25">
      <c r="H619" s="512"/>
      <c r="I619" s="512"/>
      <c r="J619" s="512"/>
      <c r="K619" s="512"/>
      <c r="L619" s="512"/>
      <c r="M619" s="512"/>
      <c r="N619" s="512"/>
      <c r="O619" s="512"/>
      <c r="P619" s="512"/>
      <c r="Q619" s="512"/>
      <c r="R619" s="512"/>
      <c r="S619" s="512"/>
    </row>
    <row r="620" spans="8:19" ht="8.25">
      <c r="H620" s="512"/>
      <c r="I620" s="512"/>
      <c r="J620" s="512"/>
      <c r="K620" s="512"/>
      <c r="L620" s="512"/>
      <c r="M620" s="512"/>
      <c r="N620" s="512"/>
      <c r="O620" s="512"/>
      <c r="P620" s="512"/>
      <c r="Q620" s="512"/>
      <c r="R620" s="512"/>
      <c r="S620" s="512"/>
    </row>
    <row r="621" spans="8:19" ht="8.25">
      <c r="H621" s="512"/>
      <c r="I621" s="512"/>
      <c r="J621" s="512"/>
      <c r="K621" s="512"/>
      <c r="L621" s="512"/>
      <c r="M621" s="512"/>
      <c r="N621" s="512"/>
      <c r="O621" s="512"/>
      <c r="P621" s="512"/>
      <c r="Q621" s="512"/>
      <c r="R621" s="512"/>
      <c r="S621" s="512"/>
    </row>
    <row r="622" spans="8:19" ht="8.25">
      <c r="H622" s="512"/>
      <c r="I622" s="512"/>
      <c r="J622" s="512"/>
      <c r="K622" s="512"/>
      <c r="L622" s="512"/>
      <c r="M622" s="512"/>
      <c r="N622" s="512"/>
      <c r="O622" s="512"/>
      <c r="P622" s="512"/>
      <c r="Q622" s="512"/>
      <c r="R622" s="512"/>
      <c r="S622" s="512"/>
    </row>
    <row r="623" spans="8:19" ht="8.25">
      <c r="H623" s="512"/>
      <c r="I623" s="512"/>
      <c r="J623" s="512"/>
      <c r="K623" s="512"/>
      <c r="L623" s="512"/>
      <c r="M623" s="512"/>
      <c r="N623" s="512"/>
      <c r="O623" s="512"/>
      <c r="P623" s="512"/>
      <c r="Q623" s="512"/>
      <c r="R623" s="512"/>
      <c r="S623" s="512"/>
    </row>
    <row r="624" spans="8:19" ht="8.25">
      <c r="H624" s="512"/>
      <c r="I624" s="512"/>
      <c r="J624" s="512"/>
      <c r="K624" s="512"/>
      <c r="L624" s="512"/>
      <c r="M624" s="512"/>
      <c r="N624" s="512"/>
      <c r="O624" s="512"/>
      <c r="P624" s="512"/>
      <c r="Q624" s="512"/>
      <c r="R624" s="512"/>
      <c r="S624" s="512"/>
    </row>
    <row r="625" spans="8:19" ht="8.25">
      <c r="H625" s="512"/>
      <c r="I625" s="512"/>
      <c r="J625" s="512"/>
      <c r="K625" s="512"/>
      <c r="L625" s="512"/>
      <c r="M625" s="512"/>
      <c r="N625" s="512"/>
      <c r="O625" s="512"/>
      <c r="P625" s="512"/>
      <c r="Q625" s="512"/>
      <c r="R625" s="512"/>
      <c r="S625" s="512"/>
    </row>
    <row r="626" spans="8:19" ht="8.25">
      <c r="H626" s="512"/>
      <c r="I626" s="512"/>
      <c r="J626" s="512"/>
      <c r="K626" s="512"/>
      <c r="L626" s="512"/>
      <c r="M626" s="512"/>
      <c r="N626" s="512"/>
      <c r="O626" s="512"/>
      <c r="P626" s="512"/>
      <c r="Q626" s="512"/>
      <c r="R626" s="512"/>
      <c r="S626" s="512"/>
    </row>
    <row r="627" spans="8:19" ht="8.25">
      <c r="H627" s="512"/>
      <c r="I627" s="512"/>
      <c r="J627" s="512"/>
      <c r="K627" s="512"/>
      <c r="L627" s="512"/>
      <c r="M627" s="512"/>
      <c r="N627" s="512"/>
      <c r="O627" s="512"/>
      <c r="P627" s="512"/>
      <c r="Q627" s="512"/>
      <c r="R627" s="512"/>
      <c r="S627" s="512"/>
    </row>
    <row r="628" spans="8:19" ht="8.25">
      <c r="H628" s="512"/>
      <c r="I628" s="512"/>
      <c r="J628" s="512"/>
      <c r="K628" s="512"/>
      <c r="L628" s="512"/>
      <c r="M628" s="512"/>
      <c r="N628" s="512"/>
      <c r="O628" s="512"/>
      <c r="P628" s="512"/>
      <c r="Q628" s="512"/>
      <c r="R628" s="512"/>
      <c r="S628" s="512"/>
    </row>
    <row r="629" spans="8:19" ht="8.25">
      <c r="H629" s="512"/>
      <c r="I629" s="512"/>
      <c r="J629" s="512"/>
      <c r="K629" s="512"/>
      <c r="L629" s="512"/>
      <c r="M629" s="512"/>
      <c r="N629" s="512"/>
      <c r="O629" s="512"/>
      <c r="P629" s="512"/>
      <c r="Q629" s="512"/>
      <c r="R629" s="512"/>
      <c r="S629" s="512"/>
    </row>
    <row r="630" spans="8:19" ht="8.25">
      <c r="H630" s="512"/>
      <c r="I630" s="512"/>
      <c r="J630" s="512"/>
      <c r="K630" s="512"/>
      <c r="L630" s="512"/>
      <c r="M630" s="512"/>
      <c r="N630" s="512"/>
      <c r="O630" s="512"/>
      <c r="P630" s="512"/>
      <c r="Q630" s="512"/>
      <c r="R630" s="512"/>
      <c r="S630" s="512"/>
    </row>
    <row r="631" spans="8:19" ht="8.25">
      <c r="H631" s="512"/>
      <c r="I631" s="512"/>
      <c r="J631" s="512"/>
      <c r="K631" s="512"/>
      <c r="L631" s="512"/>
      <c r="M631" s="512"/>
      <c r="N631" s="512"/>
      <c r="O631" s="512"/>
      <c r="P631" s="512"/>
      <c r="Q631" s="512"/>
      <c r="R631" s="512"/>
      <c r="S631" s="512"/>
    </row>
    <row r="632" spans="8:19" ht="8.25">
      <c r="H632" s="512"/>
      <c r="I632" s="512"/>
      <c r="J632" s="512"/>
      <c r="K632" s="512"/>
      <c r="L632" s="512"/>
      <c r="M632" s="512"/>
      <c r="N632" s="512"/>
      <c r="O632" s="512"/>
      <c r="P632" s="512"/>
      <c r="Q632" s="512"/>
      <c r="R632" s="512"/>
      <c r="S632" s="512"/>
    </row>
    <row r="633" spans="8:19" ht="8.25">
      <c r="H633" s="512"/>
      <c r="I633" s="512"/>
      <c r="J633" s="512"/>
      <c r="K633" s="512"/>
      <c r="L633" s="512"/>
      <c r="M633" s="512"/>
      <c r="N633" s="512"/>
      <c r="O633" s="512"/>
      <c r="P633" s="512"/>
      <c r="Q633" s="512"/>
      <c r="R633" s="512"/>
      <c r="S633" s="512"/>
    </row>
    <row r="634" spans="8:19" ht="8.25">
      <c r="H634" s="512"/>
      <c r="I634" s="512"/>
      <c r="J634" s="512"/>
      <c r="K634" s="512"/>
      <c r="L634" s="512"/>
      <c r="M634" s="512"/>
      <c r="N634" s="512"/>
      <c r="O634" s="512"/>
      <c r="P634" s="512"/>
      <c r="Q634" s="512"/>
      <c r="R634" s="512"/>
      <c r="S634" s="512"/>
    </row>
    <row r="635" spans="8:19" ht="8.25">
      <c r="H635" s="512"/>
      <c r="I635" s="512"/>
      <c r="J635" s="512"/>
      <c r="K635" s="512"/>
      <c r="L635" s="512"/>
      <c r="M635" s="512"/>
      <c r="N635" s="512"/>
      <c r="O635" s="512"/>
      <c r="P635" s="512"/>
      <c r="Q635" s="512"/>
      <c r="R635" s="512"/>
      <c r="S635" s="512"/>
    </row>
    <row r="636" spans="8:19" ht="8.25">
      <c r="H636" s="512"/>
      <c r="I636" s="512"/>
      <c r="J636" s="512"/>
      <c r="K636" s="512"/>
      <c r="L636" s="512"/>
      <c r="M636" s="512"/>
      <c r="N636" s="512"/>
      <c r="O636" s="512"/>
      <c r="P636" s="512"/>
      <c r="Q636" s="512"/>
      <c r="R636" s="512"/>
      <c r="S636" s="512"/>
    </row>
    <row r="637" spans="8:19" ht="8.25">
      <c r="H637" s="512"/>
      <c r="I637" s="512"/>
      <c r="J637" s="512"/>
      <c r="K637" s="512"/>
      <c r="L637" s="512"/>
      <c r="M637" s="512"/>
      <c r="N637" s="512"/>
      <c r="O637" s="512"/>
      <c r="P637" s="512"/>
      <c r="Q637" s="512"/>
      <c r="R637" s="512"/>
      <c r="S637" s="512"/>
    </row>
    <row r="638" spans="8:19" ht="8.25">
      <c r="H638" s="512"/>
      <c r="I638" s="512"/>
      <c r="J638" s="512"/>
      <c r="K638" s="512"/>
      <c r="L638" s="512"/>
      <c r="M638" s="512"/>
      <c r="N638" s="512"/>
      <c r="O638" s="512"/>
      <c r="P638" s="512"/>
      <c r="Q638" s="512"/>
      <c r="R638" s="512"/>
      <c r="S638" s="512"/>
    </row>
    <row r="639" spans="8:19" ht="8.25">
      <c r="H639" s="512"/>
      <c r="I639" s="512"/>
      <c r="J639" s="512"/>
      <c r="K639" s="512"/>
      <c r="L639" s="512"/>
      <c r="M639" s="512"/>
      <c r="N639" s="512"/>
      <c r="O639" s="512"/>
      <c r="P639" s="512"/>
      <c r="Q639" s="512"/>
      <c r="R639" s="512"/>
      <c r="S639" s="512"/>
    </row>
    <row r="640" spans="8:19" ht="8.25">
      <c r="H640" s="512"/>
      <c r="I640" s="512"/>
      <c r="J640" s="512"/>
      <c r="K640" s="512"/>
      <c r="L640" s="512"/>
      <c r="M640" s="512"/>
      <c r="N640" s="512"/>
      <c r="O640" s="512"/>
      <c r="P640" s="512"/>
      <c r="Q640" s="512"/>
      <c r="R640" s="512"/>
      <c r="S640" s="512"/>
    </row>
    <row r="641" spans="8:19" ht="8.25">
      <c r="H641" s="512"/>
      <c r="I641" s="512"/>
      <c r="J641" s="512"/>
      <c r="K641" s="512"/>
      <c r="L641" s="512"/>
      <c r="M641" s="512"/>
      <c r="N641" s="512"/>
      <c r="O641" s="512"/>
      <c r="P641" s="512"/>
      <c r="Q641" s="512"/>
      <c r="R641" s="512"/>
      <c r="S641" s="512"/>
    </row>
    <row r="642" spans="8:19" ht="8.25">
      <c r="H642" s="512"/>
      <c r="I642" s="512"/>
      <c r="J642" s="512"/>
      <c r="K642" s="512"/>
      <c r="L642" s="512"/>
      <c r="M642" s="512"/>
      <c r="N642" s="512"/>
      <c r="O642" s="512"/>
      <c r="P642" s="512"/>
      <c r="Q642" s="512"/>
      <c r="R642" s="512"/>
      <c r="S642" s="512"/>
    </row>
    <row r="643" spans="8:19" ht="8.25">
      <c r="H643" s="512"/>
      <c r="I643" s="512"/>
      <c r="J643" s="512"/>
      <c r="K643" s="512"/>
      <c r="L643" s="512"/>
      <c r="M643" s="512"/>
      <c r="N643" s="512"/>
      <c r="O643" s="512"/>
      <c r="P643" s="512"/>
      <c r="Q643" s="512"/>
      <c r="R643" s="512"/>
      <c r="S643" s="512"/>
    </row>
    <row r="644" spans="8:19" ht="8.25">
      <c r="H644" s="512"/>
      <c r="I644" s="512"/>
      <c r="J644" s="512"/>
      <c r="K644" s="512"/>
      <c r="L644" s="512"/>
      <c r="M644" s="512"/>
      <c r="N644" s="512"/>
      <c r="O644" s="512"/>
      <c r="P644" s="512"/>
      <c r="Q644" s="512"/>
      <c r="R644" s="512"/>
      <c r="S644" s="512"/>
    </row>
    <row r="645" spans="8:19" ht="8.25">
      <c r="H645" s="512"/>
      <c r="I645" s="512"/>
      <c r="J645" s="512"/>
      <c r="K645" s="512"/>
      <c r="L645" s="512"/>
      <c r="M645" s="512"/>
      <c r="N645" s="512"/>
      <c r="O645" s="512"/>
      <c r="P645" s="512"/>
      <c r="Q645" s="512"/>
      <c r="R645" s="512"/>
      <c r="S645" s="512"/>
    </row>
    <row r="646" spans="8:19" ht="8.25">
      <c r="H646" s="512"/>
      <c r="I646" s="512"/>
      <c r="J646" s="512"/>
      <c r="K646" s="512"/>
      <c r="L646" s="512"/>
      <c r="M646" s="512"/>
      <c r="N646" s="512"/>
      <c r="O646" s="512"/>
      <c r="P646" s="512"/>
      <c r="Q646" s="512"/>
      <c r="R646" s="512"/>
      <c r="S646" s="512"/>
    </row>
    <row r="647" spans="8:19" ht="8.25">
      <c r="H647" s="512"/>
      <c r="I647" s="512"/>
      <c r="J647" s="512"/>
      <c r="K647" s="512"/>
      <c r="L647" s="512"/>
      <c r="M647" s="512"/>
      <c r="N647" s="512"/>
      <c r="O647" s="512"/>
      <c r="P647" s="512"/>
      <c r="Q647" s="512"/>
      <c r="R647" s="512"/>
      <c r="S647" s="512"/>
    </row>
    <row r="648" spans="8:19" ht="8.25">
      <c r="H648" s="512"/>
      <c r="I648" s="512"/>
      <c r="J648" s="512"/>
      <c r="K648" s="512"/>
      <c r="L648" s="512"/>
      <c r="M648" s="512"/>
      <c r="N648" s="512"/>
      <c r="O648" s="512"/>
      <c r="P648" s="512"/>
      <c r="Q648" s="512"/>
      <c r="R648" s="512"/>
      <c r="S648" s="512"/>
    </row>
    <row r="649" spans="8:19" ht="8.25">
      <c r="H649" s="512"/>
      <c r="I649" s="512"/>
      <c r="J649" s="512"/>
      <c r="K649" s="512"/>
      <c r="L649" s="512"/>
      <c r="M649" s="512"/>
      <c r="N649" s="512"/>
      <c r="O649" s="512"/>
      <c r="P649" s="512"/>
      <c r="Q649" s="512"/>
      <c r="R649" s="512"/>
      <c r="S649" s="512"/>
    </row>
    <row r="650" spans="8:19" ht="8.25"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</row>
    <row r="651" spans="8:19" ht="8.25">
      <c r="H651" s="512"/>
      <c r="I651" s="512"/>
      <c r="J651" s="512"/>
      <c r="K651" s="512"/>
      <c r="L651" s="512"/>
      <c r="M651" s="512"/>
      <c r="N651" s="512"/>
      <c r="O651" s="512"/>
      <c r="P651" s="512"/>
      <c r="Q651" s="512"/>
      <c r="R651" s="512"/>
      <c r="S651" s="512"/>
    </row>
    <row r="652" spans="8:19" ht="8.25">
      <c r="H652" s="512"/>
      <c r="I652" s="512"/>
      <c r="J652" s="512"/>
      <c r="K652" s="512"/>
      <c r="L652" s="512"/>
      <c r="M652" s="512"/>
      <c r="N652" s="512"/>
      <c r="O652" s="512"/>
      <c r="P652" s="512"/>
      <c r="Q652" s="512"/>
      <c r="R652" s="512"/>
      <c r="S652" s="512"/>
    </row>
    <row r="653" spans="8:19" ht="8.25">
      <c r="H653" s="512"/>
      <c r="I653" s="512"/>
      <c r="J653" s="512"/>
      <c r="K653" s="512"/>
      <c r="L653" s="512"/>
      <c r="M653" s="512"/>
      <c r="N653" s="512"/>
      <c r="O653" s="512"/>
      <c r="P653" s="512"/>
      <c r="Q653" s="512"/>
      <c r="R653" s="512"/>
      <c r="S653" s="512"/>
    </row>
    <row r="654" spans="8:19" ht="8.25">
      <c r="H654" s="512"/>
      <c r="I654" s="512"/>
      <c r="J654" s="512"/>
      <c r="K654" s="512"/>
      <c r="L654" s="512"/>
      <c r="M654" s="512"/>
      <c r="N654" s="512"/>
      <c r="O654" s="512"/>
      <c r="P654" s="512"/>
      <c r="Q654" s="512"/>
      <c r="R654" s="512"/>
      <c r="S654" s="512"/>
    </row>
    <row r="655" spans="8:19" ht="8.25">
      <c r="H655" s="512"/>
      <c r="I655" s="512"/>
      <c r="J655" s="512"/>
      <c r="K655" s="512"/>
      <c r="L655" s="512"/>
      <c r="M655" s="512"/>
      <c r="N655" s="512"/>
      <c r="O655" s="512"/>
      <c r="P655" s="512"/>
      <c r="Q655" s="512"/>
      <c r="R655" s="512"/>
      <c r="S655" s="512"/>
    </row>
    <row r="656" spans="8:19" ht="8.25">
      <c r="H656" s="512"/>
      <c r="I656" s="512"/>
      <c r="J656" s="512"/>
      <c r="K656" s="512"/>
      <c r="L656" s="512"/>
      <c r="M656" s="512"/>
      <c r="N656" s="512"/>
      <c r="O656" s="512"/>
      <c r="P656" s="512"/>
      <c r="Q656" s="512"/>
      <c r="R656" s="512"/>
      <c r="S656" s="512"/>
    </row>
    <row r="657" spans="8:19" ht="8.25">
      <c r="H657" s="512"/>
      <c r="I657" s="512"/>
      <c r="J657" s="512"/>
      <c r="K657" s="512"/>
      <c r="L657" s="512"/>
      <c r="M657" s="512"/>
      <c r="N657" s="512"/>
      <c r="O657" s="512"/>
      <c r="P657" s="512"/>
      <c r="Q657" s="512"/>
      <c r="R657" s="512"/>
      <c r="S657" s="512"/>
    </row>
    <row r="658" spans="8:19" ht="8.25">
      <c r="H658" s="512"/>
      <c r="I658" s="512"/>
      <c r="J658" s="512"/>
      <c r="K658" s="512"/>
      <c r="L658" s="512"/>
      <c r="M658" s="512"/>
      <c r="N658" s="512"/>
      <c r="O658" s="512"/>
      <c r="P658" s="512"/>
      <c r="Q658" s="512"/>
      <c r="R658" s="512"/>
      <c r="S658" s="512"/>
    </row>
    <row r="659" spans="8:19" ht="8.25">
      <c r="H659" s="512"/>
      <c r="I659" s="512"/>
      <c r="J659" s="512"/>
      <c r="K659" s="512"/>
      <c r="L659" s="512"/>
      <c r="M659" s="512"/>
      <c r="N659" s="512"/>
      <c r="O659" s="512"/>
      <c r="P659" s="512"/>
      <c r="Q659" s="512"/>
      <c r="R659" s="512"/>
      <c r="S659" s="512"/>
    </row>
    <row r="660" spans="8:19" ht="8.25">
      <c r="H660" s="512"/>
      <c r="I660" s="512"/>
      <c r="J660" s="512"/>
      <c r="K660" s="512"/>
      <c r="L660" s="512"/>
      <c r="M660" s="512"/>
      <c r="N660" s="512"/>
      <c r="O660" s="512"/>
      <c r="P660" s="512"/>
      <c r="Q660" s="512"/>
      <c r="R660" s="512"/>
      <c r="S660" s="512"/>
    </row>
    <row r="661" spans="8:19" ht="8.25">
      <c r="H661" s="512"/>
      <c r="I661" s="512"/>
      <c r="J661" s="512"/>
      <c r="K661" s="512"/>
      <c r="L661" s="512"/>
      <c r="M661" s="512"/>
      <c r="N661" s="512"/>
      <c r="O661" s="512"/>
      <c r="P661" s="512"/>
      <c r="Q661" s="512"/>
      <c r="R661" s="512"/>
      <c r="S661" s="512"/>
    </row>
    <row r="662" spans="8:19" ht="8.25">
      <c r="H662" s="512"/>
      <c r="I662" s="512"/>
      <c r="J662" s="512"/>
      <c r="K662" s="512"/>
      <c r="L662" s="512"/>
      <c r="M662" s="512"/>
      <c r="N662" s="512"/>
      <c r="O662" s="512"/>
      <c r="P662" s="512"/>
      <c r="Q662" s="512"/>
      <c r="R662" s="512"/>
      <c r="S662" s="512"/>
    </row>
    <row r="663" spans="8:19" ht="8.25">
      <c r="H663" s="512"/>
      <c r="I663" s="512"/>
      <c r="J663" s="512"/>
      <c r="K663" s="512"/>
      <c r="L663" s="512"/>
      <c r="M663" s="512"/>
      <c r="N663" s="512"/>
      <c r="O663" s="512"/>
      <c r="P663" s="512"/>
      <c r="Q663" s="512"/>
      <c r="R663" s="512"/>
      <c r="S663" s="512"/>
    </row>
    <row r="664" spans="8:19" ht="8.25">
      <c r="H664" s="512"/>
      <c r="I664" s="512"/>
      <c r="J664" s="512"/>
      <c r="K664" s="512"/>
      <c r="L664" s="512"/>
      <c r="M664" s="512"/>
      <c r="N664" s="512"/>
      <c r="O664" s="512"/>
      <c r="P664" s="512"/>
      <c r="Q664" s="512"/>
      <c r="R664" s="512"/>
      <c r="S664" s="512"/>
    </row>
    <row r="665" spans="8:19" ht="8.25">
      <c r="H665" s="512"/>
      <c r="I665" s="512"/>
      <c r="J665" s="512"/>
      <c r="K665" s="512"/>
      <c r="L665" s="512"/>
      <c r="M665" s="512"/>
      <c r="N665" s="512"/>
      <c r="O665" s="512"/>
      <c r="P665" s="512"/>
      <c r="Q665" s="512"/>
      <c r="R665" s="512"/>
      <c r="S665" s="512"/>
    </row>
    <row r="666" spans="8:19" ht="8.25">
      <c r="H666" s="512"/>
      <c r="I666" s="512"/>
      <c r="J666" s="512"/>
      <c r="K666" s="512"/>
      <c r="L666" s="512"/>
      <c r="M666" s="512"/>
      <c r="N666" s="512"/>
      <c r="O666" s="512"/>
      <c r="P666" s="512"/>
      <c r="Q666" s="512"/>
      <c r="R666" s="512"/>
      <c r="S666" s="512"/>
    </row>
    <row r="667" spans="8:19" ht="8.25">
      <c r="H667" s="512"/>
      <c r="I667" s="512"/>
      <c r="J667" s="512"/>
      <c r="K667" s="512"/>
      <c r="L667" s="512"/>
      <c r="M667" s="512"/>
      <c r="N667" s="512"/>
      <c r="O667" s="512"/>
      <c r="P667" s="512"/>
      <c r="Q667" s="512"/>
      <c r="R667" s="512"/>
      <c r="S667" s="512"/>
    </row>
    <row r="668" spans="8:19" ht="8.25">
      <c r="H668" s="512"/>
      <c r="I668" s="512"/>
      <c r="J668" s="512"/>
      <c r="K668" s="512"/>
      <c r="L668" s="512"/>
      <c r="M668" s="512"/>
      <c r="N668" s="512"/>
      <c r="O668" s="512"/>
      <c r="P668" s="512"/>
      <c r="Q668" s="512"/>
      <c r="R668" s="512"/>
      <c r="S668" s="512"/>
    </row>
    <row r="669" spans="8:19" ht="8.25">
      <c r="H669" s="512"/>
      <c r="I669" s="512"/>
      <c r="J669" s="512"/>
      <c r="K669" s="512"/>
      <c r="L669" s="512"/>
      <c r="M669" s="512"/>
      <c r="N669" s="512"/>
      <c r="O669" s="512"/>
      <c r="P669" s="512"/>
      <c r="Q669" s="512"/>
      <c r="R669" s="512"/>
      <c r="S669" s="512"/>
    </row>
    <row r="670" spans="8:19" ht="8.25">
      <c r="H670" s="512"/>
      <c r="I670" s="512"/>
      <c r="J670" s="512"/>
      <c r="K670" s="512"/>
      <c r="L670" s="512"/>
      <c r="M670" s="512"/>
      <c r="N670" s="512"/>
      <c r="O670" s="512"/>
      <c r="P670" s="512"/>
      <c r="Q670" s="512"/>
      <c r="R670" s="512"/>
      <c r="S670" s="512"/>
    </row>
    <row r="671" spans="8:19" ht="8.25">
      <c r="H671" s="512"/>
      <c r="I671" s="512"/>
      <c r="J671" s="512"/>
      <c r="K671" s="512"/>
      <c r="L671" s="512"/>
      <c r="M671" s="512"/>
      <c r="N671" s="512"/>
      <c r="O671" s="512"/>
      <c r="P671" s="512"/>
      <c r="Q671" s="512"/>
      <c r="R671" s="512"/>
      <c r="S671" s="512"/>
    </row>
    <row r="672" spans="8:19" ht="8.25">
      <c r="H672" s="512"/>
      <c r="I672" s="512"/>
      <c r="J672" s="512"/>
      <c r="K672" s="512"/>
      <c r="L672" s="512"/>
      <c r="M672" s="512"/>
      <c r="N672" s="512"/>
      <c r="O672" s="512"/>
      <c r="P672" s="512"/>
      <c r="Q672" s="512"/>
      <c r="R672" s="512"/>
      <c r="S672" s="512"/>
    </row>
    <row r="673" spans="8:19" ht="8.25">
      <c r="H673" s="512"/>
      <c r="I673" s="512"/>
      <c r="J673" s="512"/>
      <c r="K673" s="512"/>
      <c r="L673" s="512"/>
      <c r="M673" s="512"/>
      <c r="N673" s="512"/>
      <c r="O673" s="512"/>
      <c r="P673" s="512"/>
      <c r="Q673" s="512"/>
      <c r="R673" s="512"/>
      <c r="S673" s="512"/>
    </row>
    <row r="674" spans="8:19" ht="8.25">
      <c r="H674" s="512"/>
      <c r="I674" s="512"/>
      <c r="J674" s="512"/>
      <c r="K674" s="512"/>
      <c r="L674" s="512"/>
      <c r="M674" s="512"/>
      <c r="N674" s="512"/>
      <c r="O674" s="512"/>
      <c r="P674" s="512"/>
      <c r="Q674" s="512"/>
      <c r="R674" s="512"/>
      <c r="S674" s="512"/>
    </row>
    <row r="675" spans="8:19" ht="8.25">
      <c r="H675" s="512"/>
      <c r="I675" s="512"/>
      <c r="J675" s="512"/>
      <c r="K675" s="512"/>
      <c r="L675" s="512"/>
      <c r="M675" s="512"/>
      <c r="N675" s="512"/>
      <c r="O675" s="512"/>
      <c r="P675" s="512"/>
      <c r="Q675" s="512"/>
      <c r="R675" s="512"/>
      <c r="S675" s="512"/>
    </row>
    <row r="676" spans="8:19" ht="8.25">
      <c r="H676" s="512"/>
      <c r="I676" s="512"/>
      <c r="J676" s="512"/>
      <c r="K676" s="512"/>
      <c r="L676" s="512"/>
      <c r="M676" s="512"/>
      <c r="N676" s="512"/>
      <c r="O676" s="512"/>
      <c r="P676" s="512"/>
      <c r="Q676" s="512"/>
      <c r="R676" s="512"/>
      <c r="S676" s="512"/>
    </row>
    <row r="677" spans="8:19" ht="8.25">
      <c r="H677" s="512"/>
      <c r="I677" s="512"/>
      <c r="J677" s="512"/>
      <c r="K677" s="512"/>
      <c r="L677" s="512"/>
      <c r="M677" s="512"/>
      <c r="N677" s="512"/>
      <c r="O677" s="512"/>
      <c r="P677" s="512"/>
      <c r="Q677" s="512"/>
      <c r="R677" s="512"/>
      <c r="S677" s="512"/>
    </row>
    <row r="678" spans="8:19" ht="8.25">
      <c r="H678" s="512"/>
      <c r="I678" s="512"/>
      <c r="J678" s="512"/>
      <c r="K678" s="512"/>
      <c r="L678" s="512"/>
      <c r="M678" s="512"/>
      <c r="N678" s="512"/>
      <c r="O678" s="512"/>
      <c r="P678" s="512"/>
      <c r="Q678" s="512"/>
      <c r="R678" s="512"/>
      <c r="S678" s="512"/>
    </row>
    <row r="679" spans="8:19" ht="8.25">
      <c r="H679" s="512"/>
      <c r="I679" s="512"/>
      <c r="J679" s="512"/>
      <c r="K679" s="512"/>
      <c r="L679" s="512"/>
      <c r="M679" s="512"/>
      <c r="N679" s="512"/>
      <c r="O679" s="512"/>
      <c r="P679" s="512"/>
      <c r="Q679" s="512"/>
      <c r="R679" s="512"/>
      <c r="S679" s="512"/>
    </row>
    <row r="680" spans="8:19" ht="8.25">
      <c r="H680" s="512"/>
      <c r="I680" s="512"/>
      <c r="J680" s="512"/>
      <c r="K680" s="512"/>
      <c r="L680" s="512"/>
      <c r="M680" s="512"/>
      <c r="N680" s="512"/>
      <c r="O680" s="512"/>
      <c r="P680" s="512"/>
      <c r="Q680" s="512"/>
      <c r="R680" s="512"/>
      <c r="S680" s="512"/>
    </row>
    <row r="681" spans="8:19" ht="8.25">
      <c r="H681" s="512"/>
      <c r="I681" s="512"/>
      <c r="J681" s="512"/>
      <c r="K681" s="512"/>
      <c r="L681" s="512"/>
      <c r="M681" s="512"/>
      <c r="N681" s="512"/>
      <c r="O681" s="512"/>
      <c r="P681" s="512"/>
      <c r="Q681" s="512"/>
      <c r="R681" s="512"/>
      <c r="S681" s="512"/>
    </row>
    <row r="682" spans="8:19" ht="8.25">
      <c r="H682" s="512"/>
      <c r="I682" s="512"/>
      <c r="J682" s="512"/>
      <c r="K682" s="512"/>
      <c r="L682" s="512"/>
      <c r="M682" s="512"/>
      <c r="N682" s="512"/>
      <c r="O682" s="512"/>
      <c r="P682" s="512"/>
      <c r="Q682" s="512"/>
      <c r="R682" s="512"/>
      <c r="S682" s="512"/>
    </row>
    <row r="683" spans="8:19" ht="8.25">
      <c r="H683" s="512"/>
      <c r="I683" s="512"/>
      <c r="J683" s="512"/>
      <c r="K683" s="512"/>
      <c r="L683" s="512"/>
      <c r="M683" s="512"/>
      <c r="N683" s="512"/>
      <c r="O683" s="512"/>
      <c r="P683" s="512"/>
      <c r="Q683" s="512"/>
      <c r="R683" s="512"/>
      <c r="S683" s="512"/>
    </row>
    <row r="684" spans="8:19" ht="8.25">
      <c r="H684" s="512"/>
      <c r="I684" s="512"/>
      <c r="J684" s="512"/>
      <c r="K684" s="512"/>
      <c r="L684" s="512"/>
      <c r="M684" s="512"/>
      <c r="N684" s="512"/>
      <c r="O684" s="512"/>
      <c r="P684" s="512"/>
      <c r="Q684" s="512"/>
      <c r="R684" s="512"/>
      <c r="S684" s="512"/>
    </row>
    <row r="685" spans="8:19" ht="8.25">
      <c r="H685" s="512"/>
      <c r="I685" s="512"/>
      <c r="J685" s="512"/>
      <c r="K685" s="512"/>
      <c r="L685" s="512"/>
      <c r="M685" s="512"/>
      <c r="N685" s="512"/>
      <c r="O685" s="512"/>
      <c r="P685" s="512"/>
      <c r="Q685" s="512"/>
      <c r="R685" s="512"/>
      <c r="S685" s="512"/>
    </row>
    <row r="686" spans="8:19" ht="8.25">
      <c r="H686" s="512"/>
      <c r="I686" s="512"/>
      <c r="J686" s="512"/>
      <c r="K686" s="512"/>
      <c r="L686" s="512"/>
      <c r="M686" s="512"/>
      <c r="N686" s="512"/>
      <c r="O686" s="512"/>
      <c r="P686" s="512"/>
      <c r="Q686" s="512"/>
      <c r="R686" s="512"/>
      <c r="S686" s="512"/>
    </row>
    <row r="687" spans="8:19" ht="8.25">
      <c r="H687" s="512"/>
      <c r="I687" s="512"/>
      <c r="J687" s="512"/>
      <c r="K687" s="512"/>
      <c r="L687" s="512"/>
      <c r="M687" s="512"/>
      <c r="N687" s="512"/>
      <c r="O687" s="512"/>
      <c r="P687" s="512"/>
      <c r="Q687" s="512"/>
      <c r="R687" s="512"/>
      <c r="S687" s="512"/>
    </row>
    <row r="688" spans="8:19" ht="8.25">
      <c r="H688" s="512"/>
      <c r="I688" s="512"/>
      <c r="J688" s="512"/>
      <c r="K688" s="512"/>
      <c r="L688" s="512"/>
      <c r="M688" s="512"/>
      <c r="N688" s="512"/>
      <c r="O688" s="512"/>
      <c r="P688" s="512"/>
      <c r="Q688" s="512"/>
      <c r="R688" s="512"/>
      <c r="S688" s="512"/>
    </row>
    <row r="689" spans="8:19" ht="8.25">
      <c r="H689" s="512"/>
      <c r="I689" s="512"/>
      <c r="J689" s="512"/>
      <c r="K689" s="512"/>
      <c r="L689" s="512"/>
      <c r="M689" s="512"/>
      <c r="N689" s="512"/>
      <c r="O689" s="512"/>
      <c r="P689" s="512"/>
      <c r="Q689" s="512"/>
      <c r="R689" s="512"/>
      <c r="S689" s="512"/>
    </row>
    <row r="690" spans="8:19" ht="8.25">
      <c r="H690" s="512"/>
      <c r="I690" s="512"/>
      <c r="J690" s="512"/>
      <c r="K690" s="512"/>
      <c r="L690" s="512"/>
      <c r="M690" s="512"/>
      <c r="N690" s="512"/>
      <c r="O690" s="512"/>
      <c r="P690" s="512"/>
      <c r="Q690" s="512"/>
      <c r="R690" s="512"/>
      <c r="S690" s="512"/>
    </row>
    <row r="691" spans="8:19" ht="8.25">
      <c r="H691" s="512"/>
      <c r="I691" s="512"/>
      <c r="J691" s="512"/>
      <c r="K691" s="512"/>
      <c r="L691" s="512"/>
      <c r="M691" s="512"/>
      <c r="N691" s="512"/>
      <c r="O691" s="512"/>
      <c r="P691" s="512"/>
      <c r="Q691" s="512"/>
      <c r="R691" s="512"/>
      <c r="S691" s="512"/>
    </row>
    <row r="692" spans="8:19" ht="8.25">
      <c r="H692" s="512"/>
      <c r="I692" s="512"/>
      <c r="J692" s="512"/>
      <c r="K692" s="512"/>
      <c r="L692" s="512"/>
      <c r="M692" s="512"/>
      <c r="N692" s="512"/>
      <c r="O692" s="512"/>
      <c r="P692" s="512"/>
      <c r="Q692" s="512"/>
      <c r="R692" s="512"/>
      <c r="S692" s="512"/>
    </row>
    <row r="693" spans="8:19" ht="8.25">
      <c r="H693" s="512"/>
      <c r="I693" s="512"/>
      <c r="J693" s="512"/>
      <c r="K693" s="512"/>
      <c r="L693" s="512"/>
      <c r="M693" s="512"/>
      <c r="N693" s="512"/>
      <c r="O693" s="512"/>
      <c r="P693" s="512"/>
      <c r="Q693" s="512"/>
      <c r="R693" s="512"/>
      <c r="S693" s="512"/>
    </row>
    <row r="694" spans="8:19" ht="8.25">
      <c r="H694" s="512"/>
      <c r="I694" s="512"/>
      <c r="J694" s="512"/>
      <c r="K694" s="512"/>
      <c r="L694" s="512"/>
      <c r="M694" s="512"/>
      <c r="N694" s="512"/>
      <c r="O694" s="512"/>
      <c r="P694" s="512"/>
      <c r="Q694" s="512"/>
      <c r="R694" s="512"/>
      <c r="S694" s="512"/>
    </row>
    <row r="695" spans="8:19" ht="8.25">
      <c r="H695" s="512"/>
      <c r="I695" s="512"/>
      <c r="J695" s="512"/>
      <c r="K695" s="512"/>
      <c r="L695" s="512"/>
      <c r="M695" s="512"/>
      <c r="N695" s="512"/>
      <c r="O695" s="512"/>
      <c r="P695" s="512"/>
      <c r="Q695" s="512"/>
      <c r="R695" s="512"/>
      <c r="S695" s="512"/>
    </row>
    <row r="696" spans="8:19" ht="8.25">
      <c r="H696" s="512"/>
      <c r="I696" s="512"/>
      <c r="J696" s="512"/>
      <c r="K696" s="512"/>
      <c r="L696" s="512"/>
      <c r="M696" s="512"/>
      <c r="N696" s="512"/>
      <c r="O696" s="512"/>
      <c r="P696" s="512"/>
      <c r="Q696" s="512"/>
      <c r="R696" s="512"/>
      <c r="S696" s="512"/>
    </row>
    <row r="697" spans="8:19" ht="8.25">
      <c r="H697" s="512"/>
      <c r="I697" s="512"/>
      <c r="J697" s="512"/>
      <c r="K697" s="512"/>
      <c r="L697" s="512"/>
      <c r="M697" s="512"/>
      <c r="N697" s="512"/>
      <c r="O697" s="512"/>
      <c r="P697" s="512"/>
      <c r="Q697" s="512"/>
      <c r="R697" s="512"/>
      <c r="S697" s="512"/>
    </row>
    <row r="698" spans="8:19" ht="8.25">
      <c r="H698" s="512"/>
      <c r="I698" s="512"/>
      <c r="J698" s="512"/>
      <c r="K698" s="512"/>
      <c r="L698" s="512"/>
      <c r="M698" s="512"/>
      <c r="N698" s="512"/>
      <c r="O698" s="512"/>
      <c r="P698" s="512"/>
      <c r="Q698" s="512"/>
      <c r="R698" s="512"/>
      <c r="S698" s="512"/>
    </row>
    <row r="699" spans="8:19" ht="8.25">
      <c r="H699" s="512"/>
      <c r="I699" s="512"/>
      <c r="J699" s="512"/>
      <c r="K699" s="512"/>
      <c r="L699" s="512"/>
      <c r="M699" s="512"/>
      <c r="N699" s="512"/>
      <c r="O699" s="512"/>
      <c r="P699" s="512"/>
      <c r="Q699" s="512"/>
      <c r="R699" s="512"/>
      <c r="S699" s="512"/>
    </row>
    <row r="700" spans="8:19" ht="8.25">
      <c r="H700" s="512"/>
      <c r="I700" s="512"/>
      <c r="J700" s="512"/>
      <c r="K700" s="512"/>
      <c r="L700" s="512"/>
      <c r="M700" s="512"/>
      <c r="N700" s="512"/>
      <c r="O700" s="512"/>
      <c r="P700" s="512"/>
      <c r="Q700" s="512"/>
      <c r="R700" s="512"/>
      <c r="S700" s="512"/>
    </row>
    <row r="701" spans="8:19" ht="8.25">
      <c r="H701" s="512"/>
      <c r="I701" s="512"/>
      <c r="J701" s="512"/>
      <c r="K701" s="512"/>
      <c r="L701" s="512"/>
      <c r="M701" s="512"/>
      <c r="N701" s="512"/>
      <c r="O701" s="512"/>
      <c r="P701" s="512"/>
      <c r="Q701" s="512"/>
      <c r="R701" s="512"/>
      <c r="S701" s="512"/>
    </row>
    <row r="702" spans="8:19" ht="8.25">
      <c r="H702" s="512"/>
      <c r="I702" s="512"/>
      <c r="J702" s="512"/>
      <c r="K702" s="512"/>
      <c r="L702" s="512"/>
      <c r="M702" s="512"/>
      <c r="N702" s="512"/>
      <c r="O702" s="512"/>
      <c r="P702" s="512"/>
      <c r="Q702" s="512"/>
      <c r="R702" s="512"/>
      <c r="S702" s="512"/>
    </row>
    <row r="703" spans="8:19" ht="8.25">
      <c r="H703" s="512"/>
      <c r="I703" s="512"/>
      <c r="J703" s="512"/>
      <c r="K703" s="512"/>
      <c r="L703" s="512"/>
      <c r="M703" s="512"/>
      <c r="N703" s="512"/>
      <c r="O703" s="512"/>
      <c r="P703" s="512"/>
      <c r="Q703" s="512"/>
      <c r="R703" s="512"/>
      <c r="S703" s="512"/>
    </row>
    <row r="704" spans="8:19" ht="8.25">
      <c r="H704" s="512"/>
      <c r="I704" s="512"/>
      <c r="J704" s="512"/>
      <c r="K704" s="512"/>
      <c r="L704" s="512"/>
      <c r="M704" s="512"/>
      <c r="N704" s="512"/>
      <c r="O704" s="512"/>
      <c r="P704" s="512"/>
      <c r="Q704" s="512"/>
      <c r="R704" s="512"/>
      <c r="S704" s="512"/>
    </row>
    <row r="705" spans="8:19" ht="8.25">
      <c r="H705" s="512"/>
      <c r="I705" s="512"/>
      <c r="J705" s="512"/>
      <c r="K705" s="512"/>
      <c r="L705" s="512"/>
      <c r="M705" s="512"/>
      <c r="N705" s="512"/>
      <c r="O705" s="512"/>
      <c r="P705" s="512"/>
      <c r="Q705" s="512"/>
      <c r="R705" s="512"/>
      <c r="S705" s="512"/>
    </row>
    <row r="706" spans="8:19" ht="8.25">
      <c r="H706" s="512"/>
      <c r="I706" s="512"/>
      <c r="J706" s="512"/>
      <c r="K706" s="512"/>
      <c r="L706" s="512"/>
      <c r="M706" s="512"/>
      <c r="N706" s="512"/>
      <c r="O706" s="512"/>
      <c r="P706" s="512"/>
      <c r="Q706" s="512"/>
      <c r="R706" s="512"/>
      <c r="S706" s="512"/>
    </row>
    <row r="707" spans="8:19" ht="8.25">
      <c r="H707" s="512"/>
      <c r="I707" s="512"/>
      <c r="J707" s="512"/>
      <c r="K707" s="512"/>
      <c r="L707" s="512"/>
      <c r="M707" s="512"/>
      <c r="N707" s="512"/>
      <c r="O707" s="512"/>
      <c r="P707" s="512"/>
      <c r="Q707" s="512"/>
      <c r="R707" s="512"/>
      <c r="S707" s="512"/>
    </row>
    <row r="708" spans="8:19" ht="8.25">
      <c r="H708" s="512"/>
      <c r="I708" s="512"/>
      <c r="J708" s="512"/>
      <c r="K708" s="512"/>
      <c r="L708" s="512"/>
      <c r="M708" s="512"/>
      <c r="N708" s="512"/>
      <c r="O708" s="512"/>
      <c r="P708" s="512"/>
      <c r="Q708" s="512"/>
      <c r="R708" s="512"/>
      <c r="S708" s="512"/>
    </row>
    <row r="709" spans="8:19" ht="8.25">
      <c r="H709" s="512"/>
      <c r="I709" s="512"/>
      <c r="J709" s="512"/>
      <c r="K709" s="512"/>
      <c r="L709" s="512"/>
      <c r="M709" s="512"/>
      <c r="N709" s="512"/>
      <c r="O709" s="512"/>
      <c r="P709" s="512"/>
      <c r="Q709" s="512"/>
      <c r="R709" s="512"/>
      <c r="S709" s="512"/>
    </row>
    <row r="710" spans="8:19" ht="8.25">
      <c r="H710" s="512"/>
      <c r="I710" s="512"/>
      <c r="J710" s="512"/>
      <c r="K710" s="512"/>
      <c r="L710" s="512"/>
      <c r="M710" s="512"/>
      <c r="N710" s="512"/>
      <c r="O710" s="512"/>
      <c r="P710" s="512"/>
      <c r="Q710" s="512"/>
      <c r="R710" s="512"/>
      <c r="S710" s="512"/>
    </row>
    <row r="711" spans="8:19" ht="8.25">
      <c r="H711" s="512"/>
      <c r="I711" s="512"/>
      <c r="J711" s="512"/>
      <c r="K711" s="512"/>
      <c r="L711" s="512"/>
      <c r="M711" s="512"/>
      <c r="N711" s="512"/>
      <c r="O711" s="512"/>
      <c r="P711" s="512"/>
      <c r="Q711" s="512"/>
      <c r="R711" s="512"/>
      <c r="S711" s="512"/>
    </row>
    <row r="712" spans="8:19" ht="8.25">
      <c r="H712" s="512"/>
      <c r="I712" s="512"/>
      <c r="J712" s="512"/>
      <c r="K712" s="512"/>
      <c r="L712" s="512"/>
      <c r="M712" s="512"/>
      <c r="N712" s="512"/>
      <c r="O712" s="512"/>
      <c r="P712" s="512"/>
      <c r="Q712" s="512"/>
      <c r="R712" s="512"/>
      <c r="S712" s="512"/>
    </row>
    <row r="713" spans="8:19" ht="8.25">
      <c r="H713" s="512"/>
      <c r="I713" s="512"/>
      <c r="J713" s="512"/>
      <c r="K713" s="512"/>
      <c r="L713" s="512"/>
      <c r="M713" s="512"/>
      <c r="N713" s="512"/>
      <c r="O713" s="512"/>
      <c r="P713" s="512"/>
      <c r="Q713" s="512"/>
      <c r="R713" s="512"/>
      <c r="S713" s="512"/>
    </row>
    <row r="714" spans="8:19" ht="8.25">
      <c r="H714" s="512"/>
      <c r="I714" s="512"/>
      <c r="J714" s="512"/>
      <c r="K714" s="512"/>
      <c r="L714" s="512"/>
      <c r="M714" s="512"/>
      <c r="N714" s="512"/>
      <c r="O714" s="512"/>
      <c r="P714" s="512"/>
      <c r="Q714" s="512"/>
      <c r="R714" s="512"/>
      <c r="S714" s="512"/>
    </row>
    <row r="715" spans="8:19" ht="8.25">
      <c r="H715" s="512"/>
      <c r="I715" s="512"/>
      <c r="J715" s="512"/>
      <c r="K715" s="512"/>
      <c r="L715" s="512"/>
      <c r="M715" s="512"/>
      <c r="N715" s="512"/>
      <c r="O715" s="512"/>
      <c r="P715" s="512"/>
      <c r="Q715" s="512"/>
      <c r="R715" s="512"/>
      <c r="S715" s="512"/>
    </row>
    <row r="716" spans="8:19" ht="8.25">
      <c r="H716" s="512"/>
      <c r="I716" s="512"/>
      <c r="J716" s="512"/>
      <c r="K716" s="512"/>
      <c r="L716" s="512"/>
      <c r="M716" s="512"/>
      <c r="N716" s="512"/>
      <c r="O716" s="512"/>
      <c r="P716" s="512"/>
      <c r="Q716" s="512"/>
      <c r="R716" s="512"/>
      <c r="S716" s="512"/>
    </row>
    <row r="717" spans="8:19" ht="8.25">
      <c r="H717" s="512"/>
      <c r="I717" s="512"/>
      <c r="J717" s="512"/>
      <c r="K717" s="512"/>
      <c r="L717" s="512"/>
      <c r="M717" s="512"/>
      <c r="N717" s="512"/>
      <c r="O717" s="512"/>
      <c r="P717" s="512"/>
      <c r="Q717" s="512"/>
      <c r="R717" s="512"/>
      <c r="S717" s="512"/>
    </row>
    <row r="718" spans="8:19" ht="8.25">
      <c r="H718" s="512"/>
      <c r="I718" s="512"/>
      <c r="J718" s="512"/>
      <c r="K718" s="512"/>
      <c r="L718" s="512"/>
      <c r="M718" s="512"/>
      <c r="N718" s="512"/>
      <c r="O718" s="512"/>
      <c r="P718" s="512"/>
      <c r="Q718" s="512"/>
      <c r="R718" s="512"/>
      <c r="S718" s="512"/>
    </row>
    <row r="719" spans="8:19" ht="8.25">
      <c r="H719" s="512"/>
      <c r="I719" s="512"/>
      <c r="J719" s="512"/>
      <c r="K719" s="512"/>
      <c r="L719" s="512"/>
      <c r="M719" s="512"/>
      <c r="N719" s="512"/>
      <c r="O719" s="512"/>
      <c r="P719" s="512"/>
      <c r="Q719" s="512"/>
      <c r="R719" s="512"/>
      <c r="S719" s="512"/>
    </row>
    <row r="720" spans="8:19" ht="8.25">
      <c r="H720" s="512"/>
      <c r="I720" s="512"/>
      <c r="J720" s="512"/>
      <c r="K720" s="512"/>
      <c r="L720" s="512"/>
      <c r="M720" s="512"/>
      <c r="N720" s="512"/>
      <c r="O720" s="512"/>
      <c r="P720" s="512"/>
      <c r="Q720" s="512"/>
      <c r="R720" s="512"/>
      <c r="S720" s="512"/>
    </row>
    <row r="721" spans="8:19" ht="8.25">
      <c r="H721" s="512"/>
      <c r="I721" s="512"/>
      <c r="J721" s="512"/>
      <c r="K721" s="512"/>
      <c r="L721" s="512"/>
      <c r="M721" s="512"/>
      <c r="N721" s="512"/>
      <c r="O721" s="512"/>
      <c r="P721" s="512"/>
      <c r="Q721" s="512"/>
      <c r="R721" s="512"/>
      <c r="S721" s="512"/>
    </row>
    <row r="722" spans="8:19" ht="8.25">
      <c r="H722" s="512"/>
      <c r="I722" s="512"/>
      <c r="J722" s="512"/>
      <c r="K722" s="512"/>
      <c r="L722" s="512"/>
      <c r="M722" s="512"/>
      <c r="N722" s="512"/>
      <c r="O722" s="512"/>
      <c r="P722" s="512"/>
      <c r="Q722" s="512"/>
      <c r="R722" s="512"/>
      <c r="S722" s="512"/>
    </row>
    <row r="723" spans="8:19" ht="8.25">
      <c r="H723" s="512"/>
      <c r="I723" s="512"/>
      <c r="J723" s="512"/>
      <c r="K723" s="512"/>
      <c r="L723" s="512"/>
      <c r="M723" s="512"/>
      <c r="N723" s="512"/>
      <c r="O723" s="512"/>
      <c r="P723" s="512"/>
      <c r="Q723" s="512"/>
      <c r="R723" s="512"/>
      <c r="S723" s="512"/>
    </row>
    <row r="724" spans="8:19" ht="8.25">
      <c r="H724" s="512"/>
      <c r="I724" s="512"/>
      <c r="J724" s="512"/>
      <c r="K724" s="512"/>
      <c r="L724" s="512"/>
      <c r="M724" s="512"/>
      <c r="N724" s="512"/>
      <c r="O724" s="512"/>
      <c r="P724" s="512"/>
      <c r="Q724" s="512"/>
      <c r="R724" s="512"/>
      <c r="S724" s="512"/>
    </row>
    <row r="725" spans="8:19" ht="8.25">
      <c r="H725" s="512"/>
      <c r="I725" s="512"/>
      <c r="J725" s="512"/>
      <c r="K725" s="512"/>
      <c r="L725" s="512"/>
      <c r="M725" s="512"/>
      <c r="N725" s="512"/>
      <c r="O725" s="512"/>
      <c r="P725" s="512"/>
      <c r="Q725" s="512"/>
      <c r="R725" s="512"/>
      <c r="S725" s="512"/>
    </row>
    <row r="726" spans="8:19" ht="8.25">
      <c r="H726" s="512"/>
      <c r="I726" s="512"/>
      <c r="J726" s="512"/>
      <c r="K726" s="512"/>
      <c r="L726" s="512"/>
      <c r="M726" s="512"/>
      <c r="N726" s="512"/>
      <c r="O726" s="512"/>
      <c r="P726" s="512"/>
      <c r="Q726" s="512"/>
      <c r="R726" s="512"/>
      <c r="S726" s="512"/>
    </row>
    <row r="727" spans="8:19" ht="8.25">
      <c r="H727" s="512"/>
      <c r="I727" s="512"/>
      <c r="J727" s="512"/>
      <c r="K727" s="512"/>
      <c r="L727" s="512"/>
      <c r="M727" s="512"/>
      <c r="N727" s="512"/>
      <c r="O727" s="512"/>
      <c r="P727" s="512"/>
      <c r="Q727" s="512"/>
      <c r="R727" s="512"/>
      <c r="S727" s="512"/>
    </row>
    <row r="728" spans="8:19" ht="8.25">
      <c r="H728" s="512"/>
      <c r="I728" s="512"/>
      <c r="J728" s="512"/>
      <c r="K728" s="512"/>
      <c r="L728" s="512"/>
      <c r="M728" s="512"/>
      <c r="N728" s="512"/>
      <c r="O728" s="512"/>
      <c r="P728" s="512"/>
      <c r="Q728" s="512"/>
      <c r="R728" s="512"/>
      <c r="S728" s="512"/>
    </row>
    <row r="729" spans="8:19" ht="8.25">
      <c r="H729" s="512"/>
      <c r="I729" s="512"/>
      <c r="J729" s="512"/>
      <c r="K729" s="512"/>
      <c r="L729" s="512"/>
      <c r="M729" s="512"/>
      <c r="N729" s="512"/>
      <c r="O729" s="512"/>
      <c r="P729" s="512"/>
      <c r="Q729" s="512"/>
      <c r="R729" s="512"/>
      <c r="S729" s="512"/>
    </row>
    <row r="730" spans="8:19" ht="8.25">
      <c r="H730" s="512"/>
      <c r="I730" s="512"/>
      <c r="J730" s="512"/>
      <c r="K730" s="512"/>
      <c r="L730" s="512"/>
      <c r="M730" s="512"/>
      <c r="N730" s="512"/>
      <c r="O730" s="512"/>
      <c r="P730" s="512"/>
      <c r="Q730" s="512"/>
      <c r="R730" s="512"/>
      <c r="S730" s="512"/>
    </row>
    <row r="731" spans="8:19" ht="8.25">
      <c r="H731" s="512"/>
      <c r="I731" s="512"/>
      <c r="J731" s="512"/>
      <c r="K731" s="512"/>
      <c r="L731" s="512"/>
      <c r="M731" s="512"/>
      <c r="N731" s="512"/>
      <c r="O731" s="512"/>
      <c r="P731" s="512"/>
      <c r="Q731" s="512"/>
      <c r="R731" s="512"/>
      <c r="S731" s="512"/>
    </row>
    <row r="732" spans="8:19" ht="8.25">
      <c r="H732" s="512"/>
      <c r="I732" s="512"/>
      <c r="J732" s="512"/>
      <c r="K732" s="512"/>
      <c r="L732" s="512"/>
      <c r="M732" s="512"/>
      <c r="N732" s="512"/>
      <c r="O732" s="512"/>
      <c r="P732" s="512"/>
      <c r="Q732" s="512"/>
      <c r="R732" s="512"/>
      <c r="S732" s="512"/>
    </row>
    <row r="733" spans="8:19" ht="8.25">
      <c r="H733" s="512"/>
      <c r="I733" s="512"/>
      <c r="J733" s="512"/>
      <c r="K733" s="512"/>
      <c r="L733" s="512"/>
      <c r="M733" s="512"/>
      <c r="N733" s="512"/>
      <c r="O733" s="512"/>
      <c r="P733" s="512"/>
      <c r="Q733" s="512"/>
      <c r="R733" s="512"/>
      <c r="S733" s="512"/>
    </row>
    <row r="734" spans="8:19" ht="8.25">
      <c r="H734" s="512"/>
      <c r="I734" s="512"/>
      <c r="J734" s="512"/>
      <c r="K734" s="512"/>
      <c r="L734" s="512"/>
      <c r="M734" s="512"/>
      <c r="N734" s="512"/>
      <c r="O734" s="512"/>
      <c r="P734" s="512"/>
      <c r="Q734" s="512"/>
      <c r="R734" s="512"/>
      <c r="S734" s="512"/>
    </row>
    <row r="735" spans="8:19" ht="8.25">
      <c r="H735" s="512"/>
      <c r="I735" s="512"/>
      <c r="J735" s="512"/>
      <c r="K735" s="512"/>
      <c r="L735" s="512"/>
      <c r="M735" s="512"/>
      <c r="N735" s="512"/>
      <c r="O735" s="512"/>
      <c r="P735" s="512"/>
      <c r="Q735" s="512"/>
      <c r="R735" s="512"/>
      <c r="S735" s="512"/>
    </row>
    <row r="736" spans="8:19" ht="8.25">
      <c r="H736" s="512"/>
      <c r="I736" s="512"/>
      <c r="J736" s="512"/>
      <c r="K736" s="512"/>
      <c r="L736" s="512"/>
      <c r="M736" s="512"/>
      <c r="N736" s="512"/>
      <c r="O736" s="512"/>
      <c r="P736" s="512"/>
      <c r="Q736" s="512"/>
      <c r="R736" s="512"/>
      <c r="S736" s="512"/>
    </row>
    <row r="737" spans="8:19" ht="8.25">
      <c r="H737" s="512"/>
      <c r="I737" s="512"/>
      <c r="J737" s="512"/>
      <c r="K737" s="512"/>
      <c r="L737" s="512"/>
      <c r="M737" s="512"/>
      <c r="N737" s="512"/>
      <c r="O737" s="512"/>
      <c r="P737" s="512"/>
      <c r="Q737" s="512"/>
      <c r="R737" s="512"/>
      <c r="S737" s="512"/>
    </row>
    <row r="738" spans="8:19" ht="8.25">
      <c r="H738" s="512"/>
      <c r="I738" s="512"/>
      <c r="J738" s="512"/>
      <c r="K738" s="512"/>
      <c r="L738" s="512"/>
      <c r="M738" s="512"/>
      <c r="N738" s="512"/>
      <c r="O738" s="512"/>
      <c r="P738" s="512"/>
      <c r="Q738" s="512"/>
      <c r="R738" s="512"/>
      <c r="S738" s="512"/>
    </row>
    <row r="739" spans="8:19" ht="8.25">
      <c r="H739" s="512"/>
      <c r="I739" s="512"/>
      <c r="J739" s="512"/>
      <c r="K739" s="512"/>
      <c r="L739" s="512"/>
      <c r="M739" s="512"/>
      <c r="N739" s="512"/>
      <c r="O739" s="512"/>
      <c r="P739" s="512"/>
      <c r="Q739" s="512"/>
      <c r="R739" s="512"/>
      <c r="S739" s="512"/>
    </row>
    <row r="740" spans="8:19" ht="8.25">
      <c r="H740" s="512"/>
      <c r="I740" s="512"/>
      <c r="J740" s="512"/>
      <c r="K740" s="512"/>
      <c r="L740" s="512"/>
      <c r="M740" s="512"/>
      <c r="N740" s="512"/>
      <c r="O740" s="512"/>
      <c r="P740" s="512"/>
      <c r="Q740" s="512"/>
      <c r="R740" s="512"/>
      <c r="S740" s="512"/>
    </row>
    <row r="741" spans="8:19" ht="8.25">
      <c r="H741" s="512"/>
      <c r="I741" s="512"/>
      <c r="J741" s="512"/>
      <c r="K741" s="512"/>
      <c r="L741" s="512"/>
      <c r="M741" s="512"/>
      <c r="N741" s="512"/>
      <c r="O741" s="512"/>
      <c r="P741" s="512"/>
      <c r="Q741" s="512"/>
      <c r="R741" s="512"/>
      <c r="S741" s="512"/>
    </row>
    <row r="742" spans="8:19" ht="8.25">
      <c r="H742" s="512"/>
      <c r="I742" s="512"/>
      <c r="J742" s="512"/>
      <c r="K742" s="512"/>
      <c r="L742" s="512"/>
      <c r="M742" s="512"/>
      <c r="N742" s="512"/>
      <c r="O742" s="512"/>
      <c r="P742" s="512"/>
      <c r="Q742" s="512"/>
      <c r="R742" s="512"/>
      <c r="S742" s="512"/>
    </row>
    <row r="743" spans="8:19" ht="8.25">
      <c r="H743" s="512"/>
      <c r="I743" s="512"/>
      <c r="J743" s="512"/>
      <c r="K743" s="512"/>
      <c r="L743" s="512"/>
      <c r="M743" s="512"/>
      <c r="N743" s="512"/>
      <c r="O743" s="512"/>
      <c r="P743" s="512"/>
      <c r="Q743" s="512"/>
      <c r="R743" s="512"/>
      <c r="S743" s="512"/>
    </row>
    <row r="744" spans="8:19" ht="8.25">
      <c r="H744" s="512"/>
      <c r="I744" s="512"/>
      <c r="J744" s="512"/>
      <c r="K744" s="512"/>
      <c r="L744" s="512"/>
      <c r="M744" s="512"/>
      <c r="N744" s="512"/>
      <c r="O744" s="512"/>
      <c r="P744" s="512"/>
      <c r="Q744" s="512"/>
      <c r="R744" s="512"/>
      <c r="S744" s="512"/>
    </row>
    <row r="745" spans="8:19" ht="8.25">
      <c r="H745" s="512"/>
      <c r="I745" s="512"/>
      <c r="J745" s="512"/>
      <c r="K745" s="512"/>
      <c r="L745" s="512"/>
      <c r="M745" s="512"/>
      <c r="N745" s="512"/>
      <c r="O745" s="512"/>
      <c r="P745" s="512"/>
      <c r="Q745" s="512"/>
      <c r="R745" s="512"/>
      <c r="S745" s="512"/>
    </row>
    <row r="746" spans="8:19" ht="8.25">
      <c r="H746" s="512"/>
      <c r="I746" s="512"/>
      <c r="J746" s="512"/>
      <c r="K746" s="512"/>
      <c r="L746" s="512"/>
      <c r="M746" s="512"/>
      <c r="N746" s="512"/>
      <c r="O746" s="512"/>
      <c r="P746" s="512"/>
      <c r="Q746" s="512"/>
      <c r="R746" s="512"/>
      <c r="S746" s="512"/>
    </row>
    <row r="747" spans="8:19" ht="8.25">
      <c r="H747" s="512"/>
      <c r="I747" s="512"/>
      <c r="J747" s="512"/>
      <c r="K747" s="512"/>
      <c r="L747" s="512"/>
      <c r="M747" s="512"/>
      <c r="N747" s="512"/>
      <c r="O747" s="512"/>
      <c r="P747" s="512"/>
      <c r="Q747" s="512"/>
      <c r="R747" s="512"/>
      <c r="S747" s="512"/>
    </row>
    <row r="748" spans="8:19" ht="8.25">
      <c r="H748" s="512"/>
      <c r="I748" s="512"/>
      <c r="J748" s="512"/>
      <c r="K748" s="512"/>
      <c r="L748" s="512"/>
      <c r="M748" s="512"/>
      <c r="N748" s="512"/>
      <c r="O748" s="512"/>
      <c r="P748" s="512"/>
      <c r="Q748" s="512"/>
      <c r="R748" s="512"/>
      <c r="S748" s="512"/>
    </row>
    <row r="749" spans="8:19" ht="8.25">
      <c r="H749" s="512"/>
      <c r="I749" s="512"/>
      <c r="J749" s="512"/>
      <c r="K749" s="512"/>
      <c r="L749" s="512"/>
      <c r="M749" s="512"/>
      <c r="N749" s="512"/>
      <c r="O749" s="512"/>
      <c r="P749" s="512"/>
      <c r="Q749" s="512"/>
      <c r="R749" s="512"/>
      <c r="S749" s="512"/>
    </row>
    <row r="750" spans="8:19" ht="8.25">
      <c r="H750" s="512"/>
      <c r="I750" s="512"/>
      <c r="J750" s="512"/>
      <c r="K750" s="512"/>
      <c r="L750" s="512"/>
      <c r="M750" s="512"/>
      <c r="N750" s="512"/>
      <c r="O750" s="512"/>
      <c r="P750" s="512"/>
      <c r="Q750" s="512"/>
      <c r="R750" s="512"/>
      <c r="S750" s="512"/>
    </row>
    <row r="751" spans="8:19" ht="8.25">
      <c r="H751" s="512"/>
      <c r="I751" s="512"/>
      <c r="J751" s="512"/>
      <c r="K751" s="512"/>
      <c r="L751" s="512"/>
      <c r="M751" s="512"/>
      <c r="N751" s="512"/>
      <c r="O751" s="512"/>
      <c r="P751" s="512"/>
      <c r="Q751" s="512"/>
      <c r="R751" s="512"/>
      <c r="S751" s="512"/>
    </row>
    <row r="752" spans="8:19" ht="8.25">
      <c r="H752" s="512"/>
      <c r="I752" s="512"/>
      <c r="J752" s="512"/>
      <c r="K752" s="512"/>
      <c r="L752" s="512"/>
      <c r="M752" s="512"/>
      <c r="N752" s="512"/>
      <c r="O752" s="512"/>
      <c r="P752" s="512"/>
      <c r="Q752" s="512"/>
      <c r="R752" s="512"/>
      <c r="S752" s="512"/>
    </row>
    <row r="753" spans="8:19" ht="8.25">
      <c r="H753" s="512"/>
      <c r="I753" s="512"/>
      <c r="J753" s="512"/>
      <c r="K753" s="512"/>
      <c r="L753" s="512"/>
      <c r="M753" s="512"/>
      <c r="N753" s="512"/>
      <c r="O753" s="512"/>
      <c r="P753" s="512"/>
      <c r="Q753" s="512"/>
      <c r="R753" s="512"/>
      <c r="S753" s="512"/>
    </row>
    <row r="754" spans="8:19" ht="8.25">
      <c r="H754" s="512"/>
      <c r="I754" s="512"/>
      <c r="J754" s="512"/>
      <c r="K754" s="512"/>
      <c r="L754" s="512"/>
      <c r="M754" s="512"/>
      <c r="N754" s="512"/>
      <c r="O754" s="512"/>
      <c r="P754" s="512"/>
      <c r="Q754" s="512"/>
      <c r="R754" s="512"/>
      <c r="S754" s="512"/>
    </row>
    <row r="755" spans="8:19" ht="8.25">
      <c r="H755" s="512"/>
      <c r="I755" s="512"/>
      <c r="J755" s="512"/>
      <c r="K755" s="512"/>
      <c r="L755" s="512"/>
      <c r="M755" s="512"/>
      <c r="N755" s="512"/>
      <c r="O755" s="512"/>
      <c r="P755" s="512"/>
      <c r="Q755" s="512"/>
      <c r="R755" s="512"/>
      <c r="S755" s="512"/>
    </row>
    <row r="756" spans="8:19" ht="8.25">
      <c r="H756" s="512"/>
      <c r="I756" s="512"/>
      <c r="J756" s="512"/>
      <c r="K756" s="512"/>
      <c r="L756" s="512"/>
      <c r="M756" s="512"/>
      <c r="N756" s="512"/>
      <c r="O756" s="512"/>
      <c r="P756" s="512"/>
      <c r="Q756" s="512"/>
      <c r="R756" s="512"/>
      <c r="S756" s="512"/>
    </row>
    <row r="757" spans="8:19" ht="8.25">
      <c r="H757" s="512"/>
      <c r="I757" s="512"/>
      <c r="J757" s="512"/>
      <c r="K757" s="512"/>
      <c r="L757" s="512"/>
      <c r="M757" s="512"/>
      <c r="N757" s="512"/>
      <c r="O757" s="512"/>
      <c r="P757" s="512"/>
      <c r="Q757" s="512"/>
      <c r="R757" s="512"/>
      <c r="S757" s="512"/>
    </row>
    <row r="758" spans="8:19" ht="8.25">
      <c r="H758" s="512"/>
      <c r="I758" s="512"/>
      <c r="J758" s="512"/>
      <c r="K758" s="512"/>
      <c r="L758" s="512"/>
      <c r="M758" s="512"/>
      <c r="N758" s="512"/>
      <c r="O758" s="512"/>
      <c r="P758" s="512"/>
      <c r="Q758" s="512"/>
      <c r="R758" s="512"/>
      <c r="S758" s="512"/>
    </row>
    <row r="759" spans="8:19" ht="8.25">
      <c r="H759" s="512"/>
      <c r="I759" s="512"/>
      <c r="J759" s="512"/>
      <c r="K759" s="512"/>
      <c r="L759" s="512"/>
      <c r="M759" s="512"/>
      <c r="N759" s="512"/>
      <c r="O759" s="512"/>
      <c r="P759" s="512"/>
      <c r="Q759" s="512"/>
      <c r="R759" s="512"/>
      <c r="S759" s="512"/>
    </row>
    <row r="760" spans="8:19" ht="8.25">
      <c r="H760" s="512"/>
      <c r="I760" s="512"/>
      <c r="J760" s="512"/>
      <c r="K760" s="512"/>
      <c r="L760" s="512"/>
      <c r="M760" s="512"/>
      <c r="N760" s="512"/>
      <c r="O760" s="512"/>
      <c r="P760" s="512"/>
      <c r="Q760" s="512"/>
      <c r="R760" s="512"/>
      <c r="S760" s="512"/>
    </row>
    <row r="761" spans="8:19" ht="8.25">
      <c r="H761" s="512"/>
      <c r="I761" s="512"/>
      <c r="J761" s="512"/>
      <c r="K761" s="512"/>
      <c r="L761" s="512"/>
      <c r="M761" s="512"/>
      <c r="N761" s="512"/>
      <c r="O761" s="512"/>
      <c r="P761" s="512"/>
      <c r="Q761" s="512"/>
      <c r="R761" s="512"/>
      <c r="S761" s="512"/>
    </row>
    <row r="762" spans="8:19" ht="8.25">
      <c r="H762" s="512"/>
      <c r="I762" s="512"/>
      <c r="J762" s="512"/>
      <c r="K762" s="512"/>
      <c r="L762" s="512"/>
      <c r="M762" s="512"/>
      <c r="N762" s="512"/>
      <c r="O762" s="512"/>
      <c r="P762" s="512"/>
      <c r="Q762" s="512"/>
      <c r="R762" s="512"/>
      <c r="S762" s="512"/>
    </row>
    <row r="763" spans="8:19" ht="8.25">
      <c r="H763" s="512"/>
      <c r="I763" s="512"/>
      <c r="J763" s="512"/>
      <c r="K763" s="512"/>
      <c r="L763" s="512"/>
      <c r="M763" s="512"/>
      <c r="N763" s="512"/>
      <c r="O763" s="512"/>
      <c r="P763" s="512"/>
      <c r="Q763" s="512"/>
      <c r="R763" s="512"/>
      <c r="S763" s="512"/>
    </row>
    <row r="764" spans="8:19" ht="8.25">
      <c r="H764" s="512"/>
      <c r="I764" s="512"/>
      <c r="J764" s="512"/>
      <c r="K764" s="512"/>
      <c r="L764" s="512"/>
      <c r="M764" s="512"/>
      <c r="N764" s="512"/>
      <c r="O764" s="512"/>
      <c r="P764" s="512"/>
      <c r="Q764" s="512"/>
      <c r="R764" s="512"/>
      <c r="S764" s="512"/>
    </row>
    <row r="765" spans="8:19" ht="8.25">
      <c r="H765" s="512"/>
      <c r="I765" s="512"/>
      <c r="J765" s="512"/>
      <c r="K765" s="512"/>
      <c r="L765" s="512"/>
      <c r="M765" s="512"/>
      <c r="N765" s="512"/>
      <c r="O765" s="512"/>
      <c r="P765" s="512"/>
      <c r="Q765" s="512"/>
      <c r="R765" s="512"/>
      <c r="S765" s="512"/>
    </row>
    <row r="766" spans="8:19" ht="8.25">
      <c r="H766" s="512"/>
      <c r="I766" s="512"/>
      <c r="J766" s="512"/>
      <c r="K766" s="512"/>
      <c r="L766" s="512"/>
      <c r="M766" s="512"/>
      <c r="N766" s="512"/>
      <c r="O766" s="512"/>
      <c r="P766" s="512"/>
      <c r="Q766" s="512"/>
      <c r="R766" s="512"/>
      <c r="S766" s="512"/>
    </row>
    <row r="767" spans="8:19" ht="8.25">
      <c r="H767" s="512"/>
      <c r="I767" s="512"/>
      <c r="J767" s="512"/>
      <c r="K767" s="512"/>
      <c r="L767" s="512"/>
      <c r="M767" s="512"/>
      <c r="N767" s="512"/>
      <c r="O767" s="512"/>
      <c r="P767" s="512"/>
      <c r="Q767" s="512"/>
      <c r="R767" s="512"/>
      <c r="S767" s="512"/>
    </row>
    <row r="768" spans="8:19" ht="8.25">
      <c r="H768" s="512"/>
      <c r="I768" s="512"/>
      <c r="J768" s="512"/>
      <c r="K768" s="512"/>
      <c r="L768" s="512"/>
      <c r="M768" s="512"/>
      <c r="N768" s="512"/>
      <c r="O768" s="512"/>
      <c r="P768" s="512"/>
      <c r="Q768" s="512"/>
      <c r="R768" s="512"/>
      <c r="S768" s="512"/>
    </row>
    <row r="769" spans="8:19" ht="8.25">
      <c r="H769" s="512"/>
      <c r="I769" s="512"/>
      <c r="J769" s="512"/>
      <c r="K769" s="512"/>
      <c r="L769" s="512"/>
      <c r="M769" s="512"/>
      <c r="N769" s="512"/>
      <c r="O769" s="512"/>
      <c r="P769" s="512"/>
      <c r="Q769" s="512"/>
      <c r="R769" s="512"/>
      <c r="S769" s="512"/>
    </row>
    <row r="770" spans="8:19" ht="8.25">
      <c r="H770" s="512"/>
      <c r="I770" s="512"/>
      <c r="J770" s="512"/>
      <c r="K770" s="512"/>
      <c r="L770" s="512"/>
      <c r="M770" s="512"/>
      <c r="N770" s="512"/>
      <c r="O770" s="512"/>
      <c r="P770" s="512"/>
      <c r="Q770" s="512"/>
      <c r="R770" s="512"/>
      <c r="S770" s="512"/>
    </row>
    <row r="771" spans="8:19" ht="8.25">
      <c r="H771" s="512"/>
      <c r="I771" s="512"/>
      <c r="J771" s="512"/>
      <c r="K771" s="512"/>
      <c r="L771" s="512"/>
      <c r="M771" s="512"/>
      <c r="N771" s="512"/>
      <c r="O771" s="512"/>
      <c r="P771" s="512"/>
      <c r="Q771" s="512"/>
      <c r="R771" s="512"/>
      <c r="S771" s="512"/>
    </row>
    <row r="772" spans="8:19" ht="8.25">
      <c r="H772" s="512"/>
      <c r="I772" s="512"/>
      <c r="J772" s="512"/>
      <c r="K772" s="512"/>
      <c r="L772" s="512"/>
      <c r="M772" s="512"/>
      <c r="N772" s="512"/>
      <c r="O772" s="512"/>
      <c r="P772" s="512"/>
      <c r="Q772" s="512"/>
      <c r="R772" s="512"/>
      <c r="S772" s="512"/>
    </row>
    <row r="773" spans="8:19" ht="8.25">
      <c r="H773" s="512"/>
      <c r="I773" s="512"/>
      <c r="J773" s="512"/>
      <c r="K773" s="512"/>
      <c r="L773" s="512"/>
      <c r="M773" s="512"/>
      <c r="N773" s="512"/>
      <c r="O773" s="512"/>
      <c r="P773" s="512"/>
      <c r="Q773" s="512"/>
      <c r="R773" s="512"/>
      <c r="S773" s="512"/>
    </row>
    <row r="774" spans="8:19" ht="8.25">
      <c r="H774" s="512"/>
      <c r="I774" s="512"/>
      <c r="J774" s="512"/>
      <c r="K774" s="512"/>
      <c r="L774" s="512"/>
      <c r="M774" s="512"/>
      <c r="N774" s="512"/>
      <c r="O774" s="512"/>
      <c r="P774" s="512"/>
      <c r="Q774" s="512"/>
      <c r="R774" s="512"/>
      <c r="S774" s="512"/>
    </row>
    <row r="775" spans="8:19" ht="8.25">
      <c r="H775" s="512"/>
      <c r="I775" s="512"/>
      <c r="J775" s="512"/>
      <c r="K775" s="512"/>
      <c r="L775" s="512"/>
      <c r="M775" s="512"/>
      <c r="N775" s="512"/>
      <c r="O775" s="512"/>
      <c r="P775" s="512"/>
      <c r="Q775" s="512"/>
      <c r="R775" s="512"/>
      <c r="S775" s="512"/>
    </row>
    <row r="776" spans="8:19" ht="8.25">
      <c r="H776" s="512"/>
      <c r="I776" s="512"/>
      <c r="J776" s="512"/>
      <c r="K776" s="512"/>
      <c r="L776" s="512"/>
      <c r="M776" s="512"/>
      <c r="N776" s="512"/>
      <c r="O776" s="512"/>
      <c r="P776" s="512"/>
      <c r="Q776" s="512"/>
      <c r="R776" s="512"/>
      <c r="S776" s="512"/>
    </row>
    <row r="777" spans="8:19" ht="8.25">
      <c r="H777" s="512"/>
      <c r="I777" s="512"/>
      <c r="J777" s="512"/>
      <c r="K777" s="512"/>
      <c r="L777" s="512"/>
      <c r="M777" s="512"/>
      <c r="N777" s="512"/>
      <c r="O777" s="512"/>
      <c r="P777" s="512"/>
      <c r="Q777" s="512"/>
      <c r="R777" s="512"/>
      <c r="S777" s="512"/>
    </row>
    <row r="778" spans="8:19" ht="8.25">
      <c r="H778" s="512"/>
      <c r="I778" s="512"/>
      <c r="J778" s="512"/>
      <c r="K778" s="512"/>
      <c r="L778" s="512"/>
      <c r="M778" s="512"/>
      <c r="N778" s="512"/>
      <c r="O778" s="512"/>
      <c r="P778" s="512"/>
      <c r="Q778" s="512"/>
      <c r="R778" s="512"/>
      <c r="S778" s="512"/>
    </row>
    <row r="779" spans="8:19" ht="8.25">
      <c r="H779" s="512"/>
      <c r="I779" s="512"/>
      <c r="J779" s="512"/>
      <c r="K779" s="512"/>
      <c r="L779" s="512"/>
      <c r="M779" s="512"/>
      <c r="N779" s="512"/>
      <c r="O779" s="512"/>
      <c r="P779" s="512"/>
      <c r="Q779" s="512"/>
      <c r="R779" s="512"/>
      <c r="S779" s="512"/>
    </row>
    <row r="780" spans="8:19" ht="8.25">
      <c r="H780" s="512"/>
      <c r="I780" s="512"/>
      <c r="J780" s="512"/>
      <c r="K780" s="512"/>
      <c r="L780" s="512"/>
      <c r="M780" s="512"/>
      <c r="N780" s="512"/>
      <c r="O780" s="512"/>
      <c r="P780" s="512"/>
      <c r="Q780" s="512"/>
      <c r="R780" s="512"/>
      <c r="S780" s="512"/>
    </row>
    <row r="781" spans="8:19" ht="8.25">
      <c r="H781" s="512"/>
      <c r="I781" s="512"/>
      <c r="J781" s="512"/>
      <c r="K781" s="512"/>
      <c r="L781" s="512"/>
      <c r="M781" s="512"/>
      <c r="N781" s="512"/>
      <c r="O781" s="512"/>
      <c r="P781" s="512"/>
      <c r="Q781" s="512"/>
      <c r="R781" s="512"/>
      <c r="S781" s="512"/>
    </row>
    <row r="782" spans="8:19" ht="8.25">
      <c r="H782" s="512"/>
      <c r="I782" s="512"/>
      <c r="J782" s="512"/>
      <c r="K782" s="512"/>
      <c r="L782" s="512"/>
      <c r="M782" s="512"/>
      <c r="N782" s="512"/>
      <c r="O782" s="512"/>
      <c r="P782" s="512"/>
      <c r="Q782" s="512"/>
      <c r="R782" s="512"/>
      <c r="S782" s="512"/>
    </row>
    <row r="783" spans="8:19" ht="8.25">
      <c r="H783" s="512"/>
      <c r="I783" s="512"/>
      <c r="J783" s="512"/>
      <c r="K783" s="512"/>
      <c r="L783" s="512"/>
      <c r="M783" s="512"/>
      <c r="N783" s="512"/>
      <c r="O783" s="512"/>
      <c r="P783" s="512"/>
      <c r="Q783" s="512"/>
      <c r="R783" s="512"/>
      <c r="S783" s="512"/>
    </row>
    <row r="784" spans="8:19" ht="8.25">
      <c r="H784" s="512"/>
      <c r="I784" s="512"/>
      <c r="J784" s="512"/>
      <c r="K784" s="512"/>
      <c r="L784" s="512"/>
      <c r="M784" s="512"/>
      <c r="N784" s="512"/>
      <c r="O784" s="512"/>
      <c r="P784" s="512"/>
      <c r="Q784" s="512"/>
      <c r="R784" s="512"/>
      <c r="S784" s="512"/>
    </row>
    <row r="785" spans="8:19" ht="8.25">
      <c r="H785" s="512"/>
      <c r="I785" s="512"/>
      <c r="J785" s="512"/>
      <c r="K785" s="512"/>
      <c r="L785" s="512"/>
      <c r="M785" s="512"/>
      <c r="N785" s="512"/>
      <c r="O785" s="512"/>
      <c r="P785" s="512"/>
      <c r="Q785" s="512"/>
      <c r="R785" s="512"/>
      <c r="S785" s="512"/>
    </row>
    <row r="786" spans="8:19" ht="8.25">
      <c r="H786" s="512"/>
      <c r="I786" s="512"/>
      <c r="J786" s="512"/>
      <c r="K786" s="512"/>
      <c r="L786" s="512"/>
      <c r="M786" s="512"/>
      <c r="N786" s="512"/>
      <c r="O786" s="512"/>
      <c r="P786" s="512"/>
      <c r="Q786" s="512"/>
      <c r="R786" s="512"/>
      <c r="S786" s="512"/>
    </row>
    <row r="787" spans="8:19" ht="8.25">
      <c r="H787" s="512"/>
      <c r="I787" s="512"/>
      <c r="J787" s="512"/>
      <c r="K787" s="512"/>
      <c r="L787" s="512"/>
      <c r="M787" s="512"/>
      <c r="N787" s="512"/>
      <c r="O787" s="512"/>
      <c r="P787" s="512"/>
      <c r="Q787" s="512"/>
      <c r="R787" s="512"/>
      <c r="S787" s="512"/>
    </row>
    <row r="788" spans="8:19" ht="8.25">
      <c r="H788" s="512"/>
      <c r="I788" s="512"/>
      <c r="J788" s="512"/>
      <c r="K788" s="512"/>
      <c r="L788" s="512"/>
      <c r="M788" s="512"/>
      <c r="N788" s="512"/>
      <c r="O788" s="512"/>
      <c r="P788" s="512"/>
      <c r="Q788" s="512"/>
      <c r="R788" s="512"/>
      <c r="S788" s="512"/>
    </row>
    <row r="789" spans="8:19" ht="8.25">
      <c r="H789" s="512"/>
      <c r="I789" s="512"/>
      <c r="J789" s="512"/>
      <c r="K789" s="512"/>
      <c r="L789" s="512"/>
      <c r="M789" s="512"/>
      <c r="N789" s="512"/>
      <c r="O789" s="512"/>
      <c r="P789" s="512"/>
      <c r="Q789" s="512"/>
      <c r="R789" s="512"/>
      <c r="S789" s="512"/>
    </row>
    <row r="790" spans="8:19" ht="8.25">
      <c r="H790" s="512"/>
      <c r="I790" s="512"/>
      <c r="J790" s="512"/>
      <c r="K790" s="512"/>
      <c r="L790" s="512"/>
      <c r="M790" s="512"/>
      <c r="N790" s="512"/>
      <c r="O790" s="512"/>
      <c r="P790" s="512"/>
      <c r="Q790" s="512"/>
      <c r="R790" s="512"/>
      <c r="S790" s="512"/>
    </row>
    <row r="791" spans="8:19" ht="8.25">
      <c r="H791" s="512"/>
      <c r="I791" s="512"/>
      <c r="J791" s="512"/>
      <c r="K791" s="512"/>
      <c r="L791" s="512"/>
      <c r="M791" s="512"/>
      <c r="N791" s="512"/>
      <c r="O791" s="512"/>
      <c r="P791" s="512"/>
      <c r="Q791" s="512"/>
      <c r="R791" s="512"/>
      <c r="S791" s="512"/>
    </row>
    <row r="792" spans="8:19" ht="8.25">
      <c r="H792" s="512"/>
      <c r="I792" s="512"/>
      <c r="J792" s="512"/>
      <c r="K792" s="512"/>
      <c r="L792" s="512"/>
      <c r="M792" s="512"/>
      <c r="N792" s="512"/>
      <c r="O792" s="512"/>
      <c r="P792" s="512"/>
      <c r="Q792" s="512"/>
      <c r="R792" s="512"/>
      <c r="S792" s="512"/>
    </row>
    <row r="793" spans="8:19" ht="8.25">
      <c r="H793" s="512"/>
      <c r="I793" s="512"/>
      <c r="J793" s="512"/>
      <c r="K793" s="512"/>
      <c r="L793" s="512"/>
      <c r="M793" s="512"/>
      <c r="N793" s="512"/>
      <c r="O793" s="512"/>
      <c r="P793" s="512"/>
      <c r="Q793" s="512"/>
      <c r="R793" s="512"/>
      <c r="S793" s="512"/>
    </row>
    <row r="794" spans="8:19" ht="8.25">
      <c r="H794" s="512"/>
      <c r="I794" s="512"/>
      <c r="J794" s="512"/>
      <c r="K794" s="512"/>
      <c r="L794" s="512"/>
      <c r="M794" s="512"/>
      <c r="N794" s="512"/>
      <c r="O794" s="512"/>
      <c r="P794" s="512"/>
      <c r="Q794" s="512"/>
      <c r="R794" s="512"/>
      <c r="S794" s="512"/>
    </row>
    <row r="795" spans="8:19" ht="8.25">
      <c r="H795" s="512"/>
      <c r="I795" s="512"/>
      <c r="J795" s="512"/>
      <c r="K795" s="512"/>
      <c r="L795" s="512"/>
      <c r="M795" s="512"/>
      <c r="N795" s="512"/>
      <c r="O795" s="512"/>
      <c r="P795" s="512"/>
      <c r="Q795" s="512"/>
      <c r="R795" s="512"/>
      <c r="S795" s="512"/>
    </row>
    <row r="796" spans="8:19" ht="8.25">
      <c r="H796" s="512"/>
      <c r="I796" s="512"/>
      <c r="J796" s="512"/>
      <c r="K796" s="512"/>
      <c r="L796" s="512"/>
      <c r="M796" s="512"/>
      <c r="N796" s="512"/>
      <c r="O796" s="512"/>
      <c r="P796" s="512"/>
      <c r="Q796" s="512"/>
      <c r="R796" s="512"/>
      <c r="S796" s="512"/>
    </row>
    <row r="797" spans="8:19" ht="8.25">
      <c r="H797" s="512"/>
      <c r="I797" s="512"/>
      <c r="J797" s="512"/>
      <c r="K797" s="512"/>
      <c r="L797" s="512"/>
      <c r="M797" s="512"/>
      <c r="N797" s="512"/>
      <c r="O797" s="512"/>
      <c r="P797" s="512"/>
      <c r="Q797" s="512"/>
      <c r="R797" s="512"/>
      <c r="S797" s="512"/>
    </row>
    <row r="798" spans="8:19" ht="8.25">
      <c r="H798" s="512"/>
      <c r="I798" s="512"/>
      <c r="J798" s="512"/>
      <c r="K798" s="512"/>
      <c r="L798" s="512"/>
      <c r="M798" s="512"/>
      <c r="N798" s="512"/>
      <c r="O798" s="512"/>
      <c r="P798" s="512"/>
      <c r="Q798" s="512"/>
      <c r="R798" s="512"/>
      <c r="S798" s="512"/>
    </row>
    <row r="799" spans="8:19" ht="8.25">
      <c r="H799" s="512"/>
      <c r="I799" s="512"/>
      <c r="J799" s="512"/>
      <c r="K799" s="512"/>
      <c r="L799" s="512"/>
      <c r="M799" s="512"/>
      <c r="N799" s="512"/>
      <c r="O799" s="512"/>
      <c r="P799" s="512"/>
      <c r="Q799" s="512"/>
      <c r="R799" s="512"/>
      <c r="S799" s="512"/>
    </row>
    <row r="800" spans="8:19" ht="8.25">
      <c r="H800" s="512"/>
      <c r="I800" s="512"/>
      <c r="J800" s="512"/>
      <c r="K800" s="512"/>
      <c r="L800" s="512"/>
      <c r="M800" s="512"/>
      <c r="N800" s="512"/>
      <c r="O800" s="512"/>
      <c r="P800" s="512"/>
      <c r="Q800" s="512"/>
      <c r="R800" s="512"/>
      <c r="S800" s="512"/>
    </row>
    <row r="801" spans="8:19" ht="8.25">
      <c r="H801" s="512"/>
      <c r="I801" s="512"/>
      <c r="J801" s="512"/>
      <c r="K801" s="512"/>
      <c r="L801" s="512"/>
      <c r="M801" s="512"/>
      <c r="N801" s="512"/>
      <c r="O801" s="512"/>
      <c r="P801" s="512"/>
      <c r="Q801" s="512"/>
      <c r="R801" s="512"/>
      <c r="S801" s="512"/>
    </row>
    <row r="802" spans="8:19" ht="8.25">
      <c r="H802" s="512"/>
      <c r="I802" s="512"/>
      <c r="J802" s="512"/>
      <c r="K802" s="512"/>
      <c r="L802" s="512"/>
      <c r="M802" s="512"/>
      <c r="N802" s="512"/>
      <c r="O802" s="512"/>
      <c r="P802" s="512"/>
      <c r="Q802" s="512"/>
      <c r="R802" s="512"/>
      <c r="S802" s="512"/>
    </row>
    <row r="803" spans="8:19" ht="8.25">
      <c r="H803" s="512"/>
      <c r="I803" s="512"/>
      <c r="J803" s="512"/>
      <c r="K803" s="512"/>
      <c r="L803" s="512"/>
      <c r="M803" s="512"/>
      <c r="N803" s="512"/>
      <c r="O803" s="512"/>
      <c r="P803" s="512"/>
      <c r="Q803" s="512"/>
      <c r="R803" s="512"/>
      <c r="S803" s="512"/>
    </row>
    <row r="804" spans="8:19" ht="8.25">
      <c r="H804" s="512"/>
      <c r="I804" s="512"/>
      <c r="J804" s="512"/>
      <c r="K804" s="512"/>
      <c r="L804" s="512"/>
      <c r="M804" s="512"/>
      <c r="N804" s="512"/>
      <c r="O804" s="512"/>
      <c r="P804" s="512"/>
      <c r="Q804" s="512"/>
      <c r="R804" s="512"/>
      <c r="S804" s="512"/>
    </row>
    <row r="805" spans="8:19" ht="8.25">
      <c r="H805" s="512"/>
      <c r="I805" s="512"/>
      <c r="J805" s="512"/>
      <c r="K805" s="512"/>
      <c r="L805" s="512"/>
      <c r="M805" s="512"/>
      <c r="N805" s="512"/>
      <c r="O805" s="512"/>
      <c r="P805" s="512"/>
      <c r="Q805" s="512"/>
      <c r="R805" s="512"/>
      <c r="S805" s="512"/>
    </row>
    <row r="806" spans="8:19" ht="8.25">
      <c r="H806" s="512"/>
      <c r="I806" s="512"/>
      <c r="J806" s="512"/>
      <c r="K806" s="512"/>
      <c r="L806" s="512"/>
      <c r="M806" s="512"/>
      <c r="N806" s="512"/>
      <c r="O806" s="512"/>
      <c r="P806" s="512"/>
      <c r="Q806" s="512"/>
      <c r="R806" s="512"/>
      <c r="S806" s="512"/>
    </row>
    <row r="807" spans="8:19" ht="8.25">
      <c r="H807" s="512"/>
      <c r="I807" s="512"/>
      <c r="J807" s="512"/>
      <c r="K807" s="512"/>
      <c r="L807" s="512"/>
      <c r="M807" s="512"/>
      <c r="N807" s="512"/>
      <c r="O807" s="512"/>
      <c r="P807" s="512"/>
      <c r="Q807" s="512"/>
      <c r="R807" s="512"/>
      <c r="S807" s="512"/>
    </row>
    <row r="808" spans="8:19" ht="8.25">
      <c r="H808" s="512"/>
      <c r="I808" s="512"/>
      <c r="J808" s="512"/>
      <c r="K808" s="512"/>
      <c r="L808" s="512"/>
      <c r="M808" s="512"/>
      <c r="N808" s="512"/>
      <c r="O808" s="512"/>
      <c r="P808" s="512"/>
      <c r="Q808" s="512"/>
      <c r="R808" s="512"/>
      <c r="S808" s="512"/>
    </row>
    <row r="809" spans="8:19" ht="8.25">
      <c r="H809" s="512"/>
      <c r="I809" s="512"/>
      <c r="J809" s="512"/>
      <c r="K809" s="512"/>
      <c r="L809" s="512"/>
      <c r="M809" s="512"/>
      <c r="N809" s="512"/>
      <c r="O809" s="512"/>
      <c r="P809" s="512"/>
      <c r="Q809" s="512"/>
      <c r="R809" s="512"/>
      <c r="S809" s="512"/>
    </row>
    <row r="810" spans="8:19" ht="8.25">
      <c r="H810" s="512"/>
      <c r="I810" s="512"/>
      <c r="J810" s="512"/>
      <c r="K810" s="512"/>
      <c r="L810" s="512"/>
      <c r="M810" s="512"/>
      <c r="N810" s="512"/>
      <c r="O810" s="512"/>
      <c r="P810" s="512"/>
      <c r="Q810" s="512"/>
      <c r="R810" s="512"/>
      <c r="S810" s="512"/>
    </row>
    <row r="811" spans="8:19" ht="8.25">
      <c r="H811" s="512"/>
      <c r="I811" s="512"/>
      <c r="J811" s="512"/>
      <c r="K811" s="512"/>
      <c r="L811" s="512"/>
      <c r="M811" s="512"/>
      <c r="N811" s="512"/>
      <c r="O811" s="512"/>
      <c r="P811" s="512"/>
      <c r="Q811" s="512"/>
      <c r="R811" s="512"/>
      <c r="S811" s="512"/>
    </row>
    <row r="812" spans="8:19" ht="8.25">
      <c r="H812" s="512"/>
      <c r="I812" s="512"/>
      <c r="J812" s="512"/>
      <c r="K812" s="512"/>
      <c r="L812" s="512"/>
      <c r="M812" s="512"/>
      <c r="N812" s="512"/>
      <c r="O812" s="512"/>
      <c r="P812" s="512"/>
      <c r="Q812" s="512"/>
      <c r="R812" s="512"/>
      <c r="S812" s="512"/>
    </row>
    <row r="813" spans="8:19" ht="8.25">
      <c r="H813" s="512"/>
      <c r="I813" s="512"/>
      <c r="J813" s="512"/>
      <c r="K813" s="512"/>
      <c r="L813" s="512"/>
      <c r="M813" s="512"/>
      <c r="N813" s="512"/>
      <c r="O813" s="512"/>
      <c r="P813" s="512"/>
      <c r="Q813" s="512"/>
      <c r="R813" s="512"/>
      <c r="S813" s="512"/>
    </row>
    <row r="814" spans="8:19" ht="8.25">
      <c r="H814" s="512"/>
      <c r="I814" s="512"/>
      <c r="J814" s="512"/>
      <c r="K814" s="512"/>
      <c r="L814" s="512"/>
      <c r="M814" s="512"/>
      <c r="N814" s="512"/>
      <c r="O814" s="512"/>
      <c r="P814" s="512"/>
      <c r="Q814" s="512"/>
      <c r="R814" s="512"/>
      <c r="S814" s="512"/>
    </row>
    <row r="815" spans="8:19" ht="8.25">
      <c r="H815" s="512"/>
      <c r="I815" s="512"/>
      <c r="J815" s="512"/>
      <c r="K815" s="512"/>
      <c r="L815" s="512"/>
      <c r="M815" s="512"/>
      <c r="N815" s="512"/>
      <c r="O815" s="512"/>
      <c r="P815" s="512"/>
      <c r="Q815" s="512"/>
      <c r="R815" s="512"/>
      <c r="S815" s="512"/>
    </row>
    <row r="816" spans="8:19" ht="8.25">
      <c r="H816" s="512"/>
      <c r="I816" s="512"/>
      <c r="J816" s="512"/>
      <c r="K816" s="512"/>
      <c r="L816" s="512"/>
      <c r="M816" s="512"/>
      <c r="N816" s="512"/>
      <c r="O816" s="512"/>
      <c r="P816" s="512"/>
      <c r="Q816" s="512"/>
      <c r="R816" s="512"/>
      <c r="S816" s="512"/>
    </row>
    <row r="817" spans="8:19" ht="8.25">
      <c r="H817" s="512"/>
      <c r="I817" s="512"/>
      <c r="J817" s="512"/>
      <c r="K817" s="512"/>
      <c r="L817" s="512"/>
      <c r="M817" s="512"/>
      <c r="N817" s="512"/>
      <c r="O817" s="512"/>
      <c r="P817" s="512"/>
      <c r="Q817" s="512"/>
      <c r="R817" s="512"/>
      <c r="S817" s="512"/>
    </row>
    <row r="818" spans="8:19" ht="8.25">
      <c r="H818" s="512"/>
      <c r="I818" s="512"/>
      <c r="J818" s="512"/>
      <c r="K818" s="512"/>
      <c r="L818" s="512"/>
      <c r="M818" s="512"/>
      <c r="N818" s="512"/>
      <c r="O818" s="512"/>
      <c r="P818" s="512"/>
      <c r="Q818" s="512"/>
      <c r="R818" s="512"/>
      <c r="S818" s="512"/>
    </row>
    <row r="819" spans="8:19" ht="8.25">
      <c r="H819" s="512"/>
      <c r="I819" s="512"/>
      <c r="J819" s="512"/>
      <c r="K819" s="512"/>
      <c r="L819" s="512"/>
      <c r="M819" s="512"/>
      <c r="N819" s="512"/>
      <c r="O819" s="512"/>
      <c r="P819" s="512"/>
      <c r="Q819" s="512"/>
      <c r="R819" s="512"/>
      <c r="S819" s="512"/>
    </row>
    <row r="820" spans="8:19" ht="8.25">
      <c r="H820" s="512"/>
      <c r="I820" s="512"/>
      <c r="J820" s="512"/>
      <c r="K820" s="512"/>
      <c r="L820" s="512"/>
      <c r="M820" s="512"/>
      <c r="N820" s="512"/>
      <c r="O820" s="512"/>
      <c r="P820" s="512"/>
      <c r="Q820" s="512"/>
      <c r="R820" s="512"/>
      <c r="S820" s="512"/>
    </row>
    <row r="821" spans="8:19" ht="8.25">
      <c r="H821" s="512"/>
      <c r="I821" s="512"/>
      <c r="J821" s="512"/>
      <c r="K821" s="512"/>
      <c r="L821" s="512"/>
      <c r="M821" s="512"/>
      <c r="N821" s="512"/>
      <c r="O821" s="512"/>
      <c r="P821" s="512"/>
      <c r="Q821" s="512"/>
      <c r="R821" s="512"/>
      <c r="S821" s="512"/>
    </row>
    <row r="822" spans="8:19" ht="8.25">
      <c r="H822" s="512"/>
      <c r="I822" s="512"/>
      <c r="J822" s="512"/>
      <c r="K822" s="512"/>
      <c r="L822" s="512"/>
      <c r="M822" s="512"/>
      <c r="N822" s="512"/>
      <c r="O822" s="512"/>
      <c r="P822" s="512"/>
      <c r="Q822" s="512"/>
      <c r="R822" s="512"/>
      <c r="S822" s="512"/>
    </row>
    <row r="823" spans="8:19" ht="8.25">
      <c r="H823" s="512"/>
      <c r="I823" s="512"/>
      <c r="J823" s="512"/>
      <c r="K823" s="512"/>
      <c r="L823" s="512"/>
      <c r="M823" s="512"/>
      <c r="N823" s="512"/>
      <c r="O823" s="512"/>
      <c r="P823" s="512"/>
      <c r="Q823" s="512"/>
      <c r="R823" s="512"/>
      <c r="S823" s="512"/>
    </row>
    <row r="824" spans="8:19" ht="8.25">
      <c r="H824" s="512"/>
      <c r="I824" s="512"/>
      <c r="J824" s="512"/>
      <c r="K824" s="512"/>
      <c r="L824" s="512"/>
      <c r="M824" s="512"/>
      <c r="N824" s="512"/>
      <c r="O824" s="512"/>
      <c r="P824" s="512"/>
      <c r="Q824" s="512"/>
      <c r="R824" s="512"/>
      <c r="S824" s="512"/>
    </row>
    <row r="825" spans="8:19" ht="8.25">
      <c r="H825" s="512"/>
      <c r="I825" s="512"/>
      <c r="J825" s="512"/>
      <c r="K825" s="512"/>
      <c r="L825" s="512"/>
      <c r="M825" s="512"/>
      <c r="N825" s="512"/>
      <c r="O825" s="512"/>
      <c r="P825" s="512"/>
      <c r="Q825" s="512"/>
      <c r="R825" s="512"/>
      <c r="S825" s="512"/>
    </row>
    <row r="826" spans="8:19" ht="8.25">
      <c r="H826" s="512"/>
      <c r="I826" s="512"/>
      <c r="J826" s="512"/>
      <c r="K826" s="512"/>
      <c r="L826" s="512"/>
      <c r="M826" s="512"/>
      <c r="N826" s="512"/>
      <c r="O826" s="512"/>
      <c r="P826" s="512"/>
      <c r="Q826" s="512"/>
      <c r="R826" s="512"/>
      <c r="S826" s="512"/>
    </row>
    <row r="827" spans="8:19" ht="8.25">
      <c r="H827" s="512"/>
      <c r="I827" s="512"/>
      <c r="J827" s="512"/>
      <c r="K827" s="512"/>
      <c r="L827" s="512"/>
      <c r="M827" s="512"/>
      <c r="N827" s="512"/>
      <c r="O827" s="512"/>
      <c r="P827" s="512"/>
      <c r="Q827" s="512"/>
      <c r="R827" s="512"/>
      <c r="S827" s="512"/>
    </row>
    <row r="828" spans="8:19" ht="8.25">
      <c r="H828" s="512"/>
      <c r="I828" s="512"/>
      <c r="J828" s="512"/>
      <c r="K828" s="512"/>
      <c r="L828" s="512"/>
      <c r="M828" s="512"/>
      <c r="N828" s="512"/>
      <c r="O828" s="512"/>
      <c r="P828" s="512"/>
      <c r="Q828" s="512"/>
      <c r="R828" s="512"/>
      <c r="S828" s="512"/>
    </row>
    <row r="829" spans="8:19" ht="8.25">
      <c r="H829" s="512"/>
      <c r="I829" s="512"/>
      <c r="J829" s="512"/>
      <c r="K829" s="512"/>
      <c r="L829" s="512"/>
      <c r="M829" s="512"/>
      <c r="N829" s="512"/>
      <c r="O829" s="512"/>
      <c r="P829" s="512"/>
      <c r="Q829" s="512"/>
      <c r="R829" s="512"/>
      <c r="S829" s="512"/>
    </row>
    <row r="830" spans="8:19" ht="8.25">
      <c r="H830" s="512"/>
      <c r="I830" s="512"/>
      <c r="J830" s="512"/>
      <c r="K830" s="512"/>
      <c r="L830" s="512"/>
      <c r="M830" s="512"/>
      <c r="N830" s="512"/>
      <c r="O830" s="512"/>
      <c r="P830" s="512"/>
      <c r="Q830" s="512"/>
      <c r="R830" s="512"/>
      <c r="S830" s="512"/>
    </row>
    <row r="831" spans="8:19" ht="8.25">
      <c r="H831" s="512"/>
      <c r="I831" s="512"/>
      <c r="J831" s="512"/>
      <c r="K831" s="512"/>
      <c r="L831" s="512"/>
      <c r="M831" s="512"/>
      <c r="N831" s="512"/>
      <c r="O831" s="512"/>
      <c r="P831" s="512"/>
      <c r="Q831" s="512"/>
      <c r="R831" s="512"/>
      <c r="S831" s="512"/>
    </row>
    <row r="832" spans="8:19" ht="8.25">
      <c r="H832" s="512"/>
      <c r="I832" s="512"/>
      <c r="J832" s="512"/>
      <c r="K832" s="512"/>
      <c r="L832" s="512"/>
      <c r="M832" s="512"/>
      <c r="N832" s="512"/>
      <c r="O832" s="512"/>
      <c r="P832" s="512"/>
      <c r="Q832" s="512"/>
      <c r="R832" s="512"/>
      <c r="S832" s="512"/>
    </row>
    <row r="833" spans="8:19" ht="8.25">
      <c r="H833" s="512"/>
      <c r="I833" s="512"/>
      <c r="J833" s="512"/>
      <c r="K833" s="512"/>
      <c r="L833" s="512"/>
      <c r="M833" s="512"/>
      <c r="N833" s="512"/>
      <c r="O833" s="512"/>
      <c r="P833" s="512"/>
      <c r="Q833" s="512"/>
      <c r="R833" s="512"/>
      <c r="S833" s="512"/>
    </row>
    <row r="834" spans="8:19" ht="8.25">
      <c r="H834" s="512"/>
      <c r="I834" s="512"/>
      <c r="J834" s="512"/>
      <c r="K834" s="512"/>
      <c r="L834" s="512"/>
      <c r="M834" s="512"/>
      <c r="N834" s="512"/>
      <c r="O834" s="512"/>
      <c r="P834" s="512"/>
      <c r="Q834" s="512"/>
      <c r="R834" s="512"/>
      <c r="S834" s="512"/>
    </row>
    <row r="835" spans="8:19" ht="8.25">
      <c r="H835" s="512"/>
      <c r="I835" s="512"/>
      <c r="J835" s="512"/>
      <c r="K835" s="512"/>
      <c r="L835" s="512"/>
      <c r="M835" s="512"/>
      <c r="N835" s="512"/>
      <c r="O835" s="512"/>
      <c r="P835" s="512"/>
      <c r="Q835" s="512"/>
      <c r="R835" s="512"/>
      <c r="S835" s="512"/>
    </row>
    <row r="836" spans="8:19" ht="8.25">
      <c r="H836" s="512"/>
      <c r="I836" s="512"/>
      <c r="J836" s="512"/>
      <c r="K836" s="512"/>
      <c r="L836" s="512"/>
      <c r="M836" s="512"/>
      <c r="N836" s="512"/>
      <c r="O836" s="512"/>
      <c r="P836" s="512"/>
      <c r="Q836" s="512"/>
      <c r="R836" s="512"/>
      <c r="S836" s="512"/>
    </row>
    <row r="837" spans="8:19" ht="8.25">
      <c r="H837" s="512"/>
      <c r="I837" s="512"/>
      <c r="J837" s="512"/>
      <c r="K837" s="512"/>
      <c r="L837" s="512"/>
      <c r="M837" s="512"/>
      <c r="N837" s="512"/>
      <c r="O837" s="512"/>
      <c r="P837" s="512"/>
      <c r="Q837" s="512"/>
      <c r="R837" s="512"/>
      <c r="S837" s="512"/>
    </row>
    <row r="838" spans="8:19" ht="8.25">
      <c r="H838" s="512"/>
      <c r="I838" s="512"/>
      <c r="J838" s="512"/>
      <c r="K838" s="512"/>
      <c r="L838" s="512"/>
      <c r="M838" s="512"/>
      <c r="N838" s="512"/>
      <c r="O838" s="512"/>
      <c r="P838" s="512"/>
      <c r="Q838" s="512"/>
      <c r="R838" s="512"/>
      <c r="S838" s="512"/>
    </row>
    <row r="839" spans="8:19" ht="8.25">
      <c r="H839" s="512"/>
      <c r="I839" s="512"/>
      <c r="J839" s="512"/>
      <c r="K839" s="512"/>
      <c r="L839" s="512"/>
      <c r="M839" s="512"/>
      <c r="N839" s="512"/>
      <c r="O839" s="512"/>
      <c r="P839" s="512"/>
      <c r="Q839" s="512"/>
      <c r="R839" s="512"/>
      <c r="S839" s="512"/>
    </row>
    <row r="840" spans="8:19" ht="8.25">
      <c r="H840" s="512"/>
      <c r="I840" s="512"/>
      <c r="J840" s="512"/>
      <c r="K840" s="512"/>
      <c r="L840" s="512"/>
      <c r="M840" s="512"/>
      <c r="N840" s="512"/>
      <c r="O840" s="512"/>
      <c r="P840" s="512"/>
      <c r="Q840" s="512"/>
      <c r="R840" s="512"/>
      <c r="S840" s="512"/>
    </row>
    <row r="841" spans="8:19" ht="8.25">
      <c r="H841" s="512"/>
      <c r="I841" s="512"/>
      <c r="J841" s="512"/>
      <c r="K841" s="512"/>
      <c r="L841" s="512"/>
      <c r="M841" s="512"/>
      <c r="N841" s="512"/>
      <c r="O841" s="512"/>
      <c r="P841" s="512"/>
      <c r="Q841" s="512"/>
      <c r="R841" s="512"/>
      <c r="S841" s="512"/>
    </row>
    <row r="842" spans="8:19" ht="8.25">
      <c r="H842" s="512"/>
      <c r="I842" s="512"/>
      <c r="J842" s="512"/>
      <c r="K842" s="512"/>
      <c r="L842" s="512"/>
      <c r="M842" s="512"/>
      <c r="N842" s="512"/>
      <c r="O842" s="512"/>
      <c r="P842" s="512"/>
      <c r="Q842" s="512"/>
      <c r="R842" s="512"/>
      <c r="S842" s="512"/>
    </row>
    <row r="843" spans="8:19" ht="8.25"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</row>
    <row r="844" spans="8:19" ht="8.25">
      <c r="H844" s="512"/>
      <c r="I844" s="512"/>
      <c r="J844" s="512"/>
      <c r="K844" s="512"/>
      <c r="L844" s="512"/>
      <c r="M844" s="512"/>
      <c r="N844" s="512"/>
      <c r="O844" s="512"/>
      <c r="P844" s="512"/>
      <c r="Q844" s="512"/>
      <c r="R844" s="512"/>
      <c r="S844" s="512"/>
    </row>
    <row r="845" spans="8:19" ht="8.25">
      <c r="H845" s="512"/>
      <c r="I845" s="512"/>
      <c r="J845" s="512"/>
      <c r="K845" s="512"/>
      <c r="L845" s="512"/>
      <c r="M845" s="512"/>
      <c r="N845" s="512"/>
      <c r="O845" s="512"/>
      <c r="P845" s="512"/>
      <c r="Q845" s="512"/>
      <c r="R845" s="512"/>
      <c r="S845" s="512"/>
    </row>
    <row r="846" spans="8:19" ht="8.25">
      <c r="H846" s="512"/>
      <c r="I846" s="512"/>
      <c r="J846" s="512"/>
      <c r="K846" s="512"/>
      <c r="L846" s="512"/>
      <c r="M846" s="512"/>
      <c r="N846" s="512"/>
      <c r="O846" s="512"/>
      <c r="P846" s="512"/>
      <c r="Q846" s="512"/>
      <c r="R846" s="512"/>
      <c r="S846" s="512"/>
    </row>
    <row r="847" spans="8:19" ht="8.25">
      <c r="H847" s="512"/>
      <c r="I847" s="512"/>
      <c r="J847" s="512"/>
      <c r="K847" s="512"/>
      <c r="L847" s="512"/>
      <c r="M847" s="512"/>
      <c r="N847" s="512"/>
      <c r="O847" s="512"/>
      <c r="P847" s="512"/>
      <c r="Q847" s="512"/>
      <c r="R847" s="512"/>
      <c r="S847" s="512"/>
    </row>
    <row r="848" spans="8:19" ht="8.25">
      <c r="H848" s="512"/>
      <c r="I848" s="512"/>
      <c r="J848" s="512"/>
      <c r="K848" s="512"/>
      <c r="L848" s="512"/>
      <c r="M848" s="512"/>
      <c r="N848" s="512"/>
      <c r="O848" s="512"/>
      <c r="P848" s="512"/>
      <c r="Q848" s="512"/>
      <c r="R848" s="512"/>
      <c r="S848" s="512"/>
    </row>
    <row r="849" spans="8:19" ht="8.25">
      <c r="H849" s="512"/>
      <c r="I849" s="512"/>
      <c r="J849" s="512"/>
      <c r="K849" s="512"/>
      <c r="L849" s="512"/>
      <c r="M849" s="512"/>
      <c r="N849" s="512"/>
      <c r="O849" s="512"/>
      <c r="P849" s="512"/>
      <c r="Q849" s="512"/>
      <c r="R849" s="512"/>
      <c r="S849" s="512"/>
    </row>
    <row r="850" spans="8:19" ht="8.25">
      <c r="H850" s="512"/>
      <c r="I850" s="512"/>
      <c r="J850" s="512"/>
      <c r="K850" s="512"/>
      <c r="L850" s="512"/>
      <c r="M850" s="512"/>
      <c r="N850" s="512"/>
      <c r="O850" s="512"/>
      <c r="P850" s="512"/>
      <c r="Q850" s="512"/>
      <c r="R850" s="512"/>
      <c r="S850" s="512"/>
    </row>
    <row r="851" spans="8:19" ht="8.25">
      <c r="H851" s="512"/>
      <c r="I851" s="512"/>
      <c r="J851" s="512"/>
      <c r="K851" s="512"/>
      <c r="L851" s="512"/>
      <c r="M851" s="512"/>
      <c r="N851" s="512"/>
      <c r="O851" s="512"/>
      <c r="P851" s="512"/>
      <c r="Q851" s="512"/>
      <c r="R851" s="512"/>
      <c r="S851" s="512"/>
    </row>
    <row r="852" spans="8:19" ht="8.25">
      <c r="H852" s="512"/>
      <c r="I852" s="512"/>
      <c r="J852" s="512"/>
      <c r="K852" s="512"/>
      <c r="L852" s="512"/>
      <c r="M852" s="512"/>
      <c r="N852" s="512"/>
      <c r="O852" s="512"/>
      <c r="P852" s="512"/>
      <c r="Q852" s="512"/>
      <c r="R852" s="512"/>
      <c r="S852" s="512"/>
    </row>
    <row r="853" spans="8:19" ht="8.25">
      <c r="H853" s="512"/>
      <c r="I853" s="512"/>
      <c r="J853" s="512"/>
      <c r="K853" s="512"/>
      <c r="L853" s="512"/>
      <c r="M853" s="512"/>
      <c r="N853" s="512"/>
      <c r="O853" s="512"/>
      <c r="P853" s="512"/>
      <c r="Q853" s="512"/>
      <c r="R853" s="512"/>
      <c r="S853" s="512"/>
    </row>
    <row r="854" spans="8:19" ht="8.25">
      <c r="H854" s="512"/>
      <c r="I854" s="512"/>
      <c r="J854" s="512"/>
      <c r="K854" s="512"/>
      <c r="L854" s="512"/>
      <c r="M854" s="512"/>
      <c r="N854" s="512"/>
      <c r="O854" s="512"/>
      <c r="P854" s="512"/>
      <c r="Q854" s="512"/>
      <c r="R854" s="512"/>
      <c r="S854" s="512"/>
    </row>
    <row r="855" spans="8:19" ht="8.25">
      <c r="H855" s="512"/>
      <c r="I855" s="512"/>
      <c r="J855" s="512"/>
      <c r="K855" s="512"/>
      <c r="L855" s="512"/>
      <c r="M855" s="512"/>
      <c r="N855" s="512"/>
      <c r="O855" s="512"/>
      <c r="P855" s="512"/>
      <c r="Q855" s="512"/>
      <c r="R855" s="512"/>
      <c r="S855" s="512"/>
    </row>
    <row r="856" spans="8:19" ht="8.25">
      <c r="H856" s="512"/>
      <c r="I856" s="512"/>
      <c r="J856" s="512"/>
      <c r="K856" s="512"/>
      <c r="L856" s="512"/>
      <c r="M856" s="512"/>
      <c r="N856" s="512"/>
      <c r="O856" s="512"/>
      <c r="P856" s="512"/>
      <c r="Q856" s="512"/>
      <c r="R856" s="512"/>
      <c r="S856" s="512"/>
    </row>
    <row r="857" spans="8:19" ht="8.25">
      <c r="H857" s="512"/>
      <c r="I857" s="512"/>
      <c r="J857" s="512"/>
      <c r="K857" s="512"/>
      <c r="L857" s="512"/>
      <c r="M857" s="512"/>
      <c r="N857" s="512"/>
      <c r="O857" s="512"/>
      <c r="P857" s="512"/>
      <c r="Q857" s="512"/>
      <c r="R857" s="512"/>
      <c r="S857" s="512"/>
    </row>
    <row r="858" spans="8:19" ht="8.25">
      <c r="H858" s="512"/>
      <c r="I858" s="512"/>
      <c r="J858" s="512"/>
      <c r="K858" s="512"/>
      <c r="L858" s="512"/>
      <c r="M858" s="512"/>
      <c r="N858" s="512"/>
      <c r="O858" s="512"/>
      <c r="P858" s="512"/>
      <c r="Q858" s="512"/>
      <c r="R858" s="512"/>
      <c r="S858" s="512"/>
    </row>
    <row r="859" spans="8:19" ht="8.25">
      <c r="H859" s="512"/>
      <c r="I859" s="512"/>
      <c r="J859" s="512"/>
      <c r="K859" s="512"/>
      <c r="L859" s="512"/>
      <c r="M859" s="512"/>
      <c r="N859" s="512"/>
      <c r="O859" s="512"/>
      <c r="P859" s="512"/>
      <c r="Q859" s="512"/>
      <c r="R859" s="512"/>
      <c r="S859" s="512"/>
    </row>
    <row r="860" spans="8:19" ht="8.25">
      <c r="H860" s="512"/>
      <c r="I860" s="512"/>
      <c r="J860" s="512"/>
      <c r="K860" s="512"/>
      <c r="L860" s="512"/>
      <c r="M860" s="512"/>
      <c r="N860" s="512"/>
      <c r="O860" s="512"/>
      <c r="P860" s="512"/>
      <c r="Q860" s="512"/>
      <c r="R860" s="512"/>
      <c r="S860" s="512"/>
    </row>
    <row r="861" spans="8:19" ht="8.25">
      <c r="H861" s="512"/>
      <c r="I861" s="512"/>
      <c r="J861" s="512"/>
      <c r="K861" s="512"/>
      <c r="L861" s="512"/>
      <c r="M861" s="512"/>
      <c r="N861" s="512"/>
      <c r="O861" s="512"/>
      <c r="P861" s="512"/>
      <c r="Q861" s="512"/>
      <c r="R861" s="512"/>
      <c r="S861" s="512"/>
    </row>
    <row r="862" spans="8:19" ht="8.25">
      <c r="H862" s="512"/>
      <c r="I862" s="512"/>
      <c r="J862" s="512"/>
      <c r="K862" s="512"/>
      <c r="L862" s="512"/>
      <c r="M862" s="512"/>
      <c r="N862" s="512"/>
      <c r="O862" s="512"/>
      <c r="P862" s="512"/>
      <c r="Q862" s="512"/>
      <c r="R862" s="512"/>
      <c r="S862" s="512"/>
    </row>
    <row r="863" spans="8:19" ht="8.25">
      <c r="H863" s="512"/>
      <c r="I863" s="512"/>
      <c r="J863" s="512"/>
      <c r="K863" s="512"/>
      <c r="L863" s="512"/>
      <c r="M863" s="512"/>
      <c r="N863" s="512"/>
      <c r="O863" s="512"/>
      <c r="P863" s="512"/>
      <c r="Q863" s="512"/>
      <c r="R863" s="512"/>
      <c r="S863" s="512"/>
    </row>
    <row r="864" spans="8:19" ht="8.25">
      <c r="H864" s="512"/>
      <c r="I864" s="512"/>
      <c r="J864" s="512"/>
      <c r="K864" s="512"/>
      <c r="L864" s="512"/>
      <c r="M864" s="512"/>
      <c r="N864" s="512"/>
      <c r="O864" s="512"/>
      <c r="P864" s="512"/>
      <c r="Q864" s="512"/>
      <c r="R864" s="512"/>
      <c r="S864" s="512"/>
    </row>
    <row r="865" spans="8:19" ht="8.25">
      <c r="H865" s="512"/>
      <c r="I865" s="512"/>
      <c r="J865" s="512"/>
      <c r="K865" s="512"/>
      <c r="L865" s="512"/>
      <c r="M865" s="512"/>
      <c r="N865" s="512"/>
      <c r="O865" s="512"/>
      <c r="P865" s="512"/>
      <c r="Q865" s="512"/>
      <c r="R865" s="512"/>
      <c r="S865" s="512"/>
    </row>
    <row r="866" spans="8:19" ht="8.25">
      <c r="H866" s="512"/>
      <c r="I866" s="512"/>
      <c r="J866" s="512"/>
      <c r="K866" s="512"/>
      <c r="L866" s="512"/>
      <c r="M866" s="512"/>
      <c r="N866" s="512"/>
      <c r="O866" s="512"/>
      <c r="P866" s="512"/>
      <c r="Q866" s="512"/>
      <c r="R866" s="512"/>
      <c r="S866" s="512"/>
    </row>
    <row r="867" spans="8:19" ht="8.25">
      <c r="H867" s="512"/>
      <c r="I867" s="512"/>
      <c r="J867" s="512"/>
      <c r="K867" s="512"/>
      <c r="L867" s="512"/>
      <c r="M867" s="512"/>
      <c r="N867" s="512"/>
      <c r="O867" s="512"/>
      <c r="P867" s="512"/>
      <c r="Q867" s="512"/>
      <c r="R867" s="512"/>
      <c r="S867" s="512"/>
    </row>
    <row r="868" spans="8:19" ht="8.25">
      <c r="H868" s="512"/>
      <c r="I868" s="512"/>
      <c r="J868" s="512"/>
      <c r="K868" s="512"/>
      <c r="L868" s="512"/>
      <c r="M868" s="512"/>
      <c r="N868" s="512"/>
      <c r="O868" s="512"/>
      <c r="P868" s="512"/>
      <c r="Q868" s="512"/>
      <c r="R868" s="512"/>
      <c r="S868" s="512"/>
    </row>
    <row r="869" spans="8:19" ht="8.25">
      <c r="H869" s="512"/>
      <c r="I869" s="512"/>
      <c r="J869" s="512"/>
      <c r="K869" s="512"/>
      <c r="L869" s="512"/>
      <c r="M869" s="512"/>
      <c r="N869" s="512"/>
      <c r="O869" s="512"/>
      <c r="P869" s="512"/>
      <c r="Q869" s="512"/>
      <c r="R869" s="512"/>
      <c r="S869" s="512"/>
    </row>
    <row r="870" spans="8:19" ht="8.25">
      <c r="H870" s="512"/>
      <c r="I870" s="512"/>
      <c r="J870" s="512"/>
      <c r="K870" s="512"/>
      <c r="L870" s="512"/>
      <c r="M870" s="512"/>
      <c r="N870" s="512"/>
      <c r="O870" s="512"/>
      <c r="P870" s="512"/>
      <c r="Q870" s="512"/>
      <c r="R870" s="512"/>
      <c r="S870" s="512"/>
    </row>
    <row r="871" spans="8:19" ht="8.25">
      <c r="H871" s="512"/>
      <c r="I871" s="512"/>
      <c r="J871" s="512"/>
      <c r="K871" s="512"/>
      <c r="L871" s="512"/>
      <c r="M871" s="512"/>
      <c r="N871" s="512"/>
      <c r="O871" s="512"/>
      <c r="P871" s="512"/>
      <c r="Q871" s="512"/>
      <c r="R871" s="512"/>
      <c r="S871" s="512"/>
    </row>
    <row r="872" spans="8:19" ht="8.25">
      <c r="H872" s="512"/>
      <c r="I872" s="512"/>
      <c r="J872" s="512"/>
      <c r="K872" s="512"/>
      <c r="L872" s="512"/>
      <c r="M872" s="512"/>
      <c r="N872" s="512"/>
      <c r="O872" s="512"/>
      <c r="P872" s="512"/>
      <c r="Q872" s="512"/>
      <c r="R872" s="512"/>
      <c r="S872" s="512"/>
    </row>
    <row r="873" spans="8:19" ht="8.25">
      <c r="H873" s="512"/>
      <c r="I873" s="512"/>
      <c r="J873" s="512"/>
      <c r="K873" s="512"/>
      <c r="L873" s="512"/>
      <c r="M873" s="512"/>
      <c r="N873" s="512"/>
      <c r="O873" s="512"/>
      <c r="P873" s="512"/>
      <c r="Q873" s="512"/>
      <c r="R873" s="512"/>
      <c r="S873" s="512"/>
    </row>
    <row r="874" spans="8:19" ht="8.25">
      <c r="H874" s="512"/>
      <c r="I874" s="512"/>
      <c r="J874" s="512"/>
      <c r="K874" s="512"/>
      <c r="L874" s="512"/>
      <c r="M874" s="512"/>
      <c r="N874" s="512"/>
      <c r="O874" s="512"/>
      <c r="P874" s="512"/>
      <c r="Q874" s="512"/>
      <c r="R874" s="512"/>
      <c r="S874" s="512"/>
    </row>
    <row r="875" spans="8:19" ht="8.25">
      <c r="H875" s="512"/>
      <c r="I875" s="512"/>
      <c r="J875" s="512"/>
      <c r="K875" s="512"/>
      <c r="L875" s="512"/>
      <c r="M875" s="512"/>
      <c r="N875" s="512"/>
      <c r="O875" s="512"/>
      <c r="P875" s="512"/>
      <c r="Q875" s="512"/>
      <c r="R875" s="512"/>
      <c r="S875" s="512"/>
    </row>
    <row r="876" spans="8:19" ht="8.25">
      <c r="H876" s="512"/>
      <c r="I876" s="512"/>
      <c r="J876" s="512"/>
      <c r="K876" s="512"/>
      <c r="L876" s="512"/>
      <c r="M876" s="512"/>
      <c r="N876" s="512"/>
      <c r="O876" s="512"/>
      <c r="P876" s="512"/>
      <c r="Q876" s="512"/>
      <c r="R876" s="512"/>
      <c r="S876" s="512"/>
    </row>
    <row r="877" spans="8:19" ht="8.25">
      <c r="H877" s="512"/>
      <c r="I877" s="512"/>
      <c r="J877" s="512"/>
      <c r="K877" s="512"/>
      <c r="L877" s="512"/>
      <c r="M877" s="512"/>
      <c r="N877" s="512"/>
      <c r="O877" s="512"/>
      <c r="P877" s="512"/>
      <c r="Q877" s="512"/>
      <c r="R877" s="512"/>
      <c r="S877" s="512"/>
    </row>
    <row r="878" spans="8:19" ht="8.25">
      <c r="H878" s="512"/>
      <c r="I878" s="512"/>
      <c r="J878" s="512"/>
      <c r="K878" s="512"/>
      <c r="L878" s="512"/>
      <c r="M878" s="512"/>
      <c r="N878" s="512"/>
      <c r="O878" s="512"/>
      <c r="P878" s="512"/>
      <c r="Q878" s="512"/>
      <c r="R878" s="512"/>
      <c r="S878" s="512"/>
    </row>
    <row r="879" spans="8:19" ht="8.25"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</row>
    <row r="880" spans="8:19" ht="8.25">
      <c r="H880" s="512"/>
      <c r="I880" s="512"/>
      <c r="J880" s="512"/>
      <c r="K880" s="512"/>
      <c r="L880" s="512"/>
      <c r="M880" s="512"/>
      <c r="N880" s="512"/>
      <c r="O880" s="512"/>
      <c r="P880" s="512"/>
      <c r="Q880" s="512"/>
      <c r="R880" s="512"/>
      <c r="S880" s="512"/>
    </row>
    <row r="881" spans="8:19" ht="8.25">
      <c r="H881" s="512"/>
      <c r="I881" s="512"/>
      <c r="J881" s="512"/>
      <c r="K881" s="512"/>
      <c r="L881" s="512"/>
      <c r="M881" s="512"/>
      <c r="N881" s="512"/>
      <c r="O881" s="512"/>
      <c r="P881" s="512"/>
      <c r="Q881" s="512"/>
      <c r="R881" s="512"/>
      <c r="S881" s="512"/>
    </row>
    <row r="882" spans="8:19" ht="8.25">
      <c r="H882" s="512"/>
      <c r="I882" s="512"/>
      <c r="J882" s="512"/>
      <c r="K882" s="512"/>
      <c r="L882" s="512"/>
      <c r="M882" s="512"/>
      <c r="N882" s="512"/>
      <c r="O882" s="512"/>
      <c r="P882" s="512"/>
      <c r="Q882" s="512"/>
      <c r="R882" s="512"/>
      <c r="S882" s="512"/>
    </row>
    <row r="883" spans="8:19" ht="8.25">
      <c r="H883" s="512"/>
      <c r="I883" s="512"/>
      <c r="J883" s="512"/>
      <c r="K883" s="512"/>
      <c r="L883" s="512"/>
      <c r="M883" s="512"/>
      <c r="N883" s="512"/>
      <c r="O883" s="512"/>
      <c r="P883" s="512"/>
      <c r="Q883" s="512"/>
      <c r="R883" s="512"/>
      <c r="S883" s="512"/>
    </row>
    <row r="884" spans="8:19" ht="8.25">
      <c r="H884" s="512"/>
      <c r="I884" s="512"/>
      <c r="J884" s="512"/>
      <c r="K884" s="512"/>
      <c r="L884" s="512"/>
      <c r="M884" s="512"/>
      <c r="N884" s="512"/>
      <c r="O884" s="512"/>
      <c r="P884" s="512"/>
      <c r="Q884" s="512"/>
      <c r="R884" s="512"/>
      <c r="S884" s="512"/>
    </row>
    <row r="885" spans="8:19" ht="8.25">
      <c r="H885" s="512"/>
      <c r="I885" s="512"/>
      <c r="J885" s="512"/>
      <c r="K885" s="512"/>
      <c r="L885" s="512"/>
      <c r="M885" s="512"/>
      <c r="N885" s="512"/>
      <c r="O885" s="512"/>
      <c r="P885" s="512"/>
      <c r="Q885" s="512"/>
      <c r="R885" s="512"/>
      <c r="S885" s="512"/>
    </row>
    <row r="886" spans="8:19" ht="8.25">
      <c r="H886" s="512"/>
      <c r="I886" s="512"/>
      <c r="J886" s="512"/>
      <c r="K886" s="512"/>
      <c r="L886" s="512"/>
      <c r="M886" s="512"/>
      <c r="N886" s="512"/>
      <c r="O886" s="512"/>
      <c r="P886" s="512"/>
      <c r="Q886" s="512"/>
      <c r="R886" s="512"/>
      <c r="S886" s="512"/>
    </row>
    <row r="887" spans="8:19" ht="8.25">
      <c r="H887" s="512"/>
      <c r="I887" s="512"/>
      <c r="J887" s="512"/>
      <c r="K887" s="512"/>
      <c r="L887" s="512"/>
      <c r="M887" s="512"/>
      <c r="N887" s="512"/>
      <c r="O887" s="512"/>
      <c r="P887" s="512"/>
      <c r="Q887" s="512"/>
      <c r="R887" s="512"/>
      <c r="S887" s="512"/>
    </row>
    <row r="888" spans="8:19" ht="8.25">
      <c r="H888" s="512"/>
      <c r="I888" s="512"/>
      <c r="J888" s="512"/>
      <c r="K888" s="512"/>
      <c r="L888" s="512"/>
      <c r="M888" s="512"/>
      <c r="N888" s="512"/>
      <c r="O888" s="512"/>
      <c r="P888" s="512"/>
      <c r="Q888" s="512"/>
      <c r="R888" s="512"/>
      <c r="S888" s="512"/>
    </row>
    <row r="889" spans="8:19" ht="8.25">
      <c r="H889" s="512"/>
      <c r="I889" s="512"/>
      <c r="J889" s="512"/>
      <c r="K889" s="512"/>
      <c r="L889" s="512"/>
      <c r="M889" s="512"/>
      <c r="N889" s="512"/>
      <c r="O889" s="512"/>
      <c r="P889" s="512"/>
      <c r="Q889" s="512"/>
      <c r="R889" s="512"/>
      <c r="S889" s="512"/>
    </row>
    <row r="890" spans="8:19" ht="8.25">
      <c r="H890" s="512"/>
      <c r="I890" s="512"/>
      <c r="J890" s="512"/>
      <c r="K890" s="512"/>
      <c r="L890" s="512"/>
      <c r="M890" s="512"/>
      <c r="N890" s="512"/>
      <c r="O890" s="512"/>
      <c r="P890" s="512"/>
      <c r="Q890" s="512"/>
      <c r="R890" s="512"/>
      <c r="S890" s="512"/>
    </row>
    <row r="891" spans="8:19" ht="8.25">
      <c r="H891" s="512"/>
      <c r="I891" s="512"/>
      <c r="J891" s="512"/>
      <c r="K891" s="512"/>
      <c r="L891" s="512"/>
      <c r="M891" s="512"/>
      <c r="N891" s="512"/>
      <c r="O891" s="512"/>
      <c r="P891" s="512"/>
      <c r="Q891" s="512"/>
      <c r="R891" s="512"/>
      <c r="S891" s="512"/>
    </row>
    <row r="892" spans="8:19" ht="8.25">
      <c r="H892" s="512"/>
      <c r="I892" s="512"/>
      <c r="J892" s="512"/>
      <c r="K892" s="512"/>
      <c r="L892" s="512"/>
      <c r="M892" s="512"/>
      <c r="N892" s="512"/>
      <c r="O892" s="512"/>
      <c r="P892" s="512"/>
      <c r="Q892" s="512"/>
      <c r="R892" s="512"/>
      <c r="S892" s="512"/>
    </row>
    <row r="893" spans="8:19" ht="8.25">
      <c r="H893" s="512"/>
      <c r="I893" s="512"/>
      <c r="J893" s="512"/>
      <c r="K893" s="512"/>
      <c r="L893" s="512"/>
      <c r="M893" s="512"/>
      <c r="N893" s="512"/>
      <c r="O893" s="512"/>
      <c r="P893" s="512"/>
      <c r="Q893" s="512"/>
      <c r="R893" s="512"/>
      <c r="S893" s="512"/>
    </row>
    <row r="894" spans="8:19" ht="8.25">
      <c r="H894" s="512"/>
      <c r="I894" s="512"/>
      <c r="J894" s="512"/>
      <c r="K894" s="512"/>
      <c r="L894" s="512"/>
      <c r="M894" s="512"/>
      <c r="N894" s="512"/>
      <c r="O894" s="512"/>
      <c r="P894" s="512"/>
      <c r="Q894" s="512"/>
      <c r="R894" s="512"/>
      <c r="S894" s="512"/>
    </row>
    <row r="895" spans="8:19" ht="8.25">
      <c r="H895" s="512"/>
      <c r="I895" s="512"/>
      <c r="J895" s="512"/>
      <c r="K895" s="512"/>
      <c r="L895" s="512"/>
      <c r="M895" s="512"/>
      <c r="N895" s="512"/>
      <c r="O895" s="512"/>
      <c r="P895" s="512"/>
      <c r="Q895" s="512"/>
      <c r="R895" s="512"/>
      <c r="S895" s="512"/>
    </row>
    <row r="896" spans="8:19" ht="8.25">
      <c r="H896" s="512"/>
      <c r="I896" s="512"/>
      <c r="J896" s="512"/>
      <c r="K896" s="512"/>
      <c r="L896" s="512"/>
      <c r="M896" s="512"/>
      <c r="N896" s="512"/>
      <c r="O896" s="512"/>
      <c r="P896" s="512"/>
      <c r="Q896" s="512"/>
      <c r="R896" s="512"/>
      <c r="S896" s="512"/>
    </row>
    <row r="897" spans="8:19" ht="8.25">
      <c r="H897" s="512"/>
      <c r="I897" s="512"/>
      <c r="J897" s="512"/>
      <c r="K897" s="512"/>
      <c r="L897" s="512"/>
      <c r="M897" s="512"/>
      <c r="N897" s="512"/>
      <c r="O897" s="512"/>
      <c r="P897" s="512"/>
      <c r="Q897" s="512"/>
      <c r="R897" s="512"/>
      <c r="S897" s="512"/>
    </row>
    <row r="898" spans="8:19" ht="8.25">
      <c r="H898" s="512"/>
      <c r="I898" s="512"/>
      <c r="J898" s="512"/>
      <c r="K898" s="512"/>
      <c r="L898" s="512"/>
      <c r="M898" s="512"/>
      <c r="N898" s="512"/>
      <c r="O898" s="512"/>
      <c r="P898" s="512"/>
      <c r="Q898" s="512"/>
      <c r="R898" s="512"/>
      <c r="S898" s="512"/>
    </row>
    <row r="899" spans="8:19" ht="8.25">
      <c r="H899" s="512"/>
      <c r="I899" s="512"/>
      <c r="J899" s="512"/>
      <c r="K899" s="512"/>
      <c r="L899" s="512"/>
      <c r="M899" s="512"/>
      <c r="N899" s="512"/>
      <c r="O899" s="512"/>
      <c r="P899" s="512"/>
      <c r="Q899" s="512"/>
      <c r="R899" s="512"/>
      <c r="S899" s="512"/>
    </row>
    <row r="900" spans="8:19" ht="8.25">
      <c r="H900" s="512"/>
      <c r="I900" s="512"/>
      <c r="J900" s="512"/>
      <c r="K900" s="512"/>
      <c r="L900" s="512"/>
      <c r="M900" s="512"/>
      <c r="N900" s="512"/>
      <c r="O900" s="512"/>
      <c r="P900" s="512"/>
      <c r="Q900" s="512"/>
      <c r="R900" s="512"/>
      <c r="S900" s="512"/>
    </row>
    <row r="901" spans="8:19" ht="8.25">
      <c r="H901" s="512"/>
      <c r="I901" s="512"/>
      <c r="J901" s="512"/>
      <c r="K901" s="512"/>
      <c r="L901" s="512"/>
      <c r="M901" s="512"/>
      <c r="N901" s="512"/>
      <c r="O901" s="512"/>
      <c r="P901" s="512"/>
      <c r="Q901" s="512"/>
      <c r="R901" s="512"/>
      <c r="S901" s="512"/>
    </row>
    <row r="902" spans="8:19" ht="8.25">
      <c r="H902" s="512"/>
      <c r="I902" s="512"/>
      <c r="J902" s="512"/>
      <c r="K902" s="512"/>
      <c r="L902" s="512"/>
      <c r="M902" s="512"/>
      <c r="N902" s="512"/>
      <c r="O902" s="512"/>
      <c r="P902" s="512"/>
      <c r="Q902" s="512"/>
      <c r="R902" s="512"/>
      <c r="S902" s="512"/>
    </row>
    <row r="903" spans="8:19" ht="8.25">
      <c r="H903" s="512"/>
      <c r="I903" s="512"/>
      <c r="J903" s="512"/>
      <c r="K903" s="512"/>
      <c r="L903" s="512"/>
      <c r="M903" s="512"/>
      <c r="N903" s="512"/>
      <c r="O903" s="512"/>
      <c r="P903" s="512"/>
      <c r="Q903" s="512"/>
      <c r="R903" s="512"/>
      <c r="S903" s="512"/>
    </row>
    <row r="904" spans="8:19" ht="8.25">
      <c r="H904" s="512"/>
      <c r="I904" s="512"/>
      <c r="J904" s="512"/>
      <c r="K904" s="512"/>
      <c r="L904" s="512"/>
      <c r="M904" s="512"/>
      <c r="N904" s="512"/>
      <c r="O904" s="512"/>
      <c r="P904" s="512"/>
      <c r="Q904" s="512"/>
      <c r="R904" s="512"/>
      <c r="S904" s="512"/>
    </row>
    <row r="905" spans="8:19" ht="8.25">
      <c r="H905" s="512"/>
      <c r="I905" s="512"/>
      <c r="J905" s="512"/>
      <c r="K905" s="512"/>
      <c r="L905" s="512"/>
      <c r="M905" s="512"/>
      <c r="N905" s="512"/>
      <c r="O905" s="512"/>
      <c r="P905" s="512"/>
      <c r="Q905" s="512"/>
      <c r="R905" s="512"/>
      <c r="S905" s="512"/>
    </row>
    <row r="906" spans="8:19" ht="8.25">
      <c r="H906" s="512"/>
      <c r="I906" s="512"/>
      <c r="J906" s="512"/>
      <c r="K906" s="512"/>
      <c r="L906" s="512"/>
      <c r="M906" s="512"/>
      <c r="N906" s="512"/>
      <c r="O906" s="512"/>
      <c r="P906" s="512"/>
      <c r="Q906" s="512"/>
      <c r="R906" s="512"/>
      <c r="S906" s="512"/>
    </row>
    <row r="907" spans="8:19" ht="8.25">
      <c r="H907" s="512"/>
      <c r="I907" s="512"/>
      <c r="J907" s="512"/>
      <c r="K907" s="512"/>
      <c r="L907" s="512"/>
      <c r="M907" s="512"/>
      <c r="N907" s="512"/>
      <c r="O907" s="512"/>
      <c r="P907" s="512"/>
      <c r="Q907" s="512"/>
      <c r="R907" s="512"/>
      <c r="S907" s="512"/>
    </row>
    <row r="908" spans="8:19" ht="8.25">
      <c r="H908" s="512"/>
      <c r="I908" s="512"/>
      <c r="J908" s="512"/>
      <c r="K908" s="512"/>
      <c r="L908" s="512"/>
      <c r="M908" s="512"/>
      <c r="N908" s="512"/>
      <c r="O908" s="512"/>
      <c r="P908" s="512"/>
      <c r="Q908" s="512"/>
      <c r="R908" s="512"/>
      <c r="S908" s="512"/>
    </row>
    <row r="909" spans="8:19" ht="8.25">
      <c r="H909" s="512"/>
      <c r="I909" s="512"/>
      <c r="J909" s="512"/>
      <c r="K909" s="512"/>
      <c r="L909" s="512"/>
      <c r="M909" s="512"/>
      <c r="N909" s="512"/>
      <c r="O909" s="512"/>
      <c r="P909" s="512"/>
      <c r="Q909" s="512"/>
      <c r="R909" s="512"/>
      <c r="S909" s="512"/>
    </row>
    <row r="910" spans="8:19" ht="8.25">
      <c r="H910" s="512"/>
      <c r="I910" s="512"/>
      <c r="J910" s="512"/>
      <c r="K910" s="512"/>
      <c r="L910" s="512"/>
      <c r="M910" s="512"/>
      <c r="N910" s="512"/>
      <c r="O910" s="512"/>
      <c r="P910" s="512"/>
      <c r="Q910" s="512"/>
      <c r="R910" s="512"/>
      <c r="S910" s="512"/>
    </row>
    <row r="911" spans="8:19" ht="8.25">
      <c r="H911" s="512"/>
      <c r="I911" s="512"/>
      <c r="J911" s="512"/>
      <c r="K911" s="512"/>
      <c r="L911" s="512"/>
      <c r="M911" s="512"/>
      <c r="N911" s="512"/>
      <c r="O911" s="512"/>
      <c r="P911" s="512"/>
      <c r="Q911" s="512"/>
      <c r="R911" s="512"/>
      <c r="S911" s="512"/>
    </row>
    <row r="912" spans="8:19" ht="8.25">
      <c r="H912" s="512"/>
      <c r="I912" s="512"/>
      <c r="J912" s="512"/>
      <c r="K912" s="512"/>
      <c r="L912" s="512"/>
      <c r="M912" s="512"/>
      <c r="N912" s="512"/>
      <c r="O912" s="512"/>
      <c r="P912" s="512"/>
      <c r="Q912" s="512"/>
      <c r="R912" s="512"/>
      <c r="S912" s="512"/>
    </row>
    <row r="913" spans="8:19" ht="8.25">
      <c r="H913" s="512"/>
      <c r="I913" s="512"/>
      <c r="J913" s="512"/>
      <c r="K913" s="512"/>
      <c r="L913" s="512"/>
      <c r="M913" s="512"/>
      <c r="N913" s="512"/>
      <c r="O913" s="512"/>
      <c r="P913" s="512"/>
      <c r="Q913" s="512"/>
      <c r="R913" s="512"/>
      <c r="S913" s="512"/>
    </row>
    <row r="914" spans="8:19" ht="8.25">
      <c r="H914" s="512"/>
      <c r="I914" s="512"/>
      <c r="J914" s="512"/>
      <c r="K914" s="512"/>
      <c r="L914" s="512"/>
      <c r="M914" s="512"/>
      <c r="N914" s="512"/>
      <c r="O914" s="512"/>
      <c r="P914" s="512"/>
      <c r="Q914" s="512"/>
      <c r="R914" s="512"/>
      <c r="S914" s="512"/>
    </row>
    <row r="915" spans="8:19" ht="8.25">
      <c r="H915" s="512"/>
      <c r="I915" s="512"/>
      <c r="J915" s="512"/>
      <c r="K915" s="512"/>
      <c r="L915" s="512"/>
      <c r="M915" s="512"/>
      <c r="N915" s="512"/>
      <c r="O915" s="512"/>
      <c r="P915" s="512"/>
      <c r="Q915" s="512"/>
      <c r="R915" s="512"/>
      <c r="S915" s="512"/>
    </row>
    <row r="916" spans="8:19" ht="8.25">
      <c r="H916" s="512"/>
      <c r="I916" s="512"/>
      <c r="J916" s="512"/>
      <c r="K916" s="512"/>
      <c r="L916" s="512"/>
      <c r="M916" s="512"/>
      <c r="N916" s="512"/>
      <c r="O916" s="512"/>
      <c r="P916" s="512"/>
      <c r="Q916" s="512"/>
      <c r="R916" s="512"/>
      <c r="S916" s="512"/>
    </row>
    <row r="917" spans="8:19" ht="8.25">
      <c r="H917" s="512"/>
      <c r="I917" s="512"/>
      <c r="J917" s="512"/>
      <c r="K917" s="512"/>
      <c r="L917" s="512"/>
      <c r="M917" s="512"/>
      <c r="N917" s="512"/>
      <c r="O917" s="512"/>
      <c r="P917" s="512"/>
      <c r="Q917" s="512"/>
      <c r="R917" s="512"/>
      <c r="S917" s="512"/>
    </row>
    <row r="918" spans="8:19" ht="8.25">
      <c r="H918" s="512"/>
      <c r="I918" s="512"/>
      <c r="J918" s="512"/>
      <c r="K918" s="512"/>
      <c r="L918" s="512"/>
      <c r="M918" s="512"/>
      <c r="N918" s="512"/>
      <c r="O918" s="512"/>
      <c r="P918" s="512"/>
      <c r="Q918" s="512"/>
      <c r="R918" s="512"/>
      <c r="S918" s="512"/>
    </row>
    <row r="919" spans="8:19" ht="8.25">
      <c r="H919" s="512"/>
      <c r="I919" s="512"/>
      <c r="J919" s="512"/>
      <c r="K919" s="512"/>
      <c r="L919" s="512"/>
      <c r="M919" s="512"/>
      <c r="N919" s="512"/>
      <c r="O919" s="512"/>
      <c r="P919" s="512"/>
      <c r="Q919" s="512"/>
      <c r="R919" s="512"/>
      <c r="S919" s="512"/>
    </row>
    <row r="920" spans="8:19" ht="8.25">
      <c r="H920" s="512"/>
      <c r="I920" s="512"/>
      <c r="J920" s="512"/>
      <c r="K920" s="512"/>
      <c r="L920" s="512"/>
      <c r="M920" s="512"/>
      <c r="N920" s="512"/>
      <c r="O920" s="512"/>
      <c r="P920" s="512"/>
      <c r="Q920" s="512"/>
      <c r="R920" s="512"/>
      <c r="S920" s="512"/>
    </row>
    <row r="921" spans="8:19" ht="8.25">
      <c r="H921" s="512"/>
      <c r="I921" s="512"/>
      <c r="J921" s="512"/>
      <c r="K921" s="512"/>
      <c r="L921" s="512"/>
      <c r="M921" s="512"/>
      <c r="N921" s="512"/>
      <c r="O921" s="512"/>
      <c r="P921" s="512"/>
      <c r="Q921" s="512"/>
      <c r="R921" s="512"/>
      <c r="S921" s="512"/>
    </row>
    <row r="922" spans="8:19" ht="8.25">
      <c r="H922" s="512"/>
      <c r="I922" s="512"/>
      <c r="J922" s="512"/>
      <c r="K922" s="512"/>
      <c r="L922" s="512"/>
      <c r="M922" s="512"/>
      <c r="N922" s="512"/>
      <c r="O922" s="512"/>
      <c r="P922" s="512"/>
      <c r="Q922" s="512"/>
      <c r="R922" s="512"/>
      <c r="S922" s="512"/>
    </row>
    <row r="923" spans="8:19" ht="8.25">
      <c r="H923" s="512"/>
      <c r="I923" s="512"/>
      <c r="J923" s="512"/>
      <c r="K923" s="512"/>
      <c r="L923" s="512"/>
      <c r="M923" s="512"/>
      <c r="N923" s="512"/>
      <c r="O923" s="512"/>
      <c r="P923" s="512"/>
      <c r="Q923" s="512"/>
      <c r="R923" s="512"/>
      <c r="S923" s="512"/>
    </row>
    <row r="924" spans="8:19" ht="8.25">
      <c r="H924" s="512"/>
      <c r="I924" s="512"/>
      <c r="J924" s="512"/>
      <c r="K924" s="512"/>
      <c r="L924" s="512"/>
      <c r="M924" s="512"/>
      <c r="N924" s="512"/>
      <c r="O924" s="512"/>
      <c r="P924" s="512"/>
      <c r="Q924" s="512"/>
      <c r="R924" s="512"/>
      <c r="S924" s="512"/>
    </row>
    <row r="925" spans="8:19" ht="8.25">
      <c r="H925" s="512"/>
      <c r="I925" s="512"/>
      <c r="J925" s="512"/>
      <c r="K925" s="512"/>
      <c r="L925" s="512"/>
      <c r="M925" s="512"/>
      <c r="N925" s="512"/>
      <c r="O925" s="512"/>
      <c r="P925" s="512"/>
      <c r="Q925" s="512"/>
      <c r="R925" s="512"/>
      <c r="S925" s="512"/>
    </row>
    <row r="926" spans="8:19" ht="8.25">
      <c r="H926" s="512"/>
      <c r="I926" s="512"/>
      <c r="J926" s="512"/>
      <c r="K926" s="512"/>
      <c r="L926" s="512"/>
      <c r="M926" s="512"/>
      <c r="N926" s="512"/>
      <c r="O926" s="512"/>
      <c r="P926" s="512"/>
      <c r="Q926" s="512"/>
      <c r="R926" s="512"/>
      <c r="S926" s="512"/>
    </row>
    <row r="927" spans="8:19" ht="8.25">
      <c r="H927" s="512"/>
      <c r="I927" s="512"/>
      <c r="J927" s="512"/>
      <c r="K927" s="512"/>
      <c r="L927" s="512"/>
      <c r="M927" s="512"/>
      <c r="N927" s="512"/>
      <c r="O927" s="512"/>
      <c r="P927" s="512"/>
      <c r="Q927" s="512"/>
      <c r="R927" s="512"/>
      <c r="S927" s="512"/>
    </row>
    <row r="928" spans="8:19" ht="8.25">
      <c r="H928" s="512"/>
      <c r="I928" s="512"/>
      <c r="J928" s="512"/>
      <c r="K928" s="512"/>
      <c r="L928" s="512"/>
      <c r="M928" s="512"/>
      <c r="N928" s="512"/>
      <c r="O928" s="512"/>
      <c r="P928" s="512"/>
      <c r="Q928" s="512"/>
      <c r="R928" s="512"/>
      <c r="S928" s="512"/>
    </row>
    <row r="929" spans="8:19" ht="8.25">
      <c r="H929" s="512"/>
      <c r="I929" s="512"/>
      <c r="J929" s="512"/>
      <c r="K929" s="512"/>
      <c r="L929" s="512"/>
      <c r="M929" s="512"/>
      <c r="N929" s="512"/>
      <c r="O929" s="512"/>
      <c r="P929" s="512"/>
      <c r="Q929" s="512"/>
      <c r="R929" s="512"/>
      <c r="S929" s="512"/>
    </row>
    <row r="930" spans="8:19" ht="8.25">
      <c r="H930" s="512"/>
      <c r="I930" s="512"/>
      <c r="J930" s="512"/>
      <c r="K930" s="512"/>
      <c r="L930" s="512"/>
      <c r="M930" s="512"/>
      <c r="N930" s="512"/>
      <c r="O930" s="512"/>
      <c r="P930" s="512"/>
      <c r="Q930" s="512"/>
      <c r="R930" s="512"/>
      <c r="S930" s="512"/>
    </row>
    <row r="931" spans="8:19" ht="8.25">
      <c r="H931" s="512"/>
      <c r="I931" s="512"/>
      <c r="J931" s="512"/>
      <c r="K931" s="512"/>
      <c r="L931" s="512"/>
      <c r="M931" s="512"/>
      <c r="N931" s="512"/>
      <c r="O931" s="512"/>
      <c r="P931" s="512"/>
      <c r="Q931" s="512"/>
      <c r="R931" s="512"/>
      <c r="S931" s="512"/>
    </row>
    <row r="932" spans="8:19" ht="8.25">
      <c r="H932" s="512"/>
      <c r="I932" s="512"/>
      <c r="J932" s="512"/>
      <c r="K932" s="512"/>
      <c r="L932" s="512"/>
      <c r="M932" s="512"/>
      <c r="N932" s="512"/>
      <c r="O932" s="512"/>
      <c r="P932" s="512"/>
      <c r="Q932" s="512"/>
      <c r="R932" s="512"/>
      <c r="S932" s="512"/>
    </row>
    <row r="933" spans="8:19" ht="8.25">
      <c r="H933" s="512"/>
      <c r="I933" s="512"/>
      <c r="J933" s="512"/>
      <c r="K933" s="512"/>
      <c r="L933" s="512"/>
      <c r="M933" s="512"/>
      <c r="N933" s="512"/>
      <c r="O933" s="512"/>
      <c r="P933" s="512"/>
      <c r="Q933" s="512"/>
      <c r="R933" s="512"/>
      <c r="S933" s="512"/>
    </row>
    <row r="934" spans="8:19" ht="8.25">
      <c r="H934" s="512"/>
      <c r="I934" s="512"/>
      <c r="J934" s="512"/>
      <c r="K934" s="512"/>
      <c r="L934" s="512"/>
      <c r="M934" s="512"/>
      <c r="N934" s="512"/>
      <c r="O934" s="512"/>
      <c r="P934" s="512"/>
      <c r="Q934" s="512"/>
      <c r="R934" s="512"/>
      <c r="S934" s="512"/>
    </row>
    <row r="935" spans="8:19" ht="8.25">
      <c r="H935" s="512"/>
      <c r="I935" s="512"/>
      <c r="J935" s="512"/>
      <c r="K935" s="512"/>
      <c r="L935" s="512"/>
      <c r="M935" s="512"/>
      <c r="N935" s="512"/>
      <c r="O935" s="512"/>
      <c r="P935" s="512"/>
      <c r="Q935" s="512"/>
      <c r="R935" s="512"/>
      <c r="S935" s="512"/>
    </row>
    <row r="936" spans="8:19" ht="8.25">
      <c r="H936" s="512"/>
      <c r="I936" s="512"/>
      <c r="J936" s="512"/>
      <c r="K936" s="512"/>
      <c r="L936" s="512"/>
      <c r="M936" s="512"/>
      <c r="N936" s="512"/>
      <c r="O936" s="512"/>
      <c r="P936" s="512"/>
      <c r="Q936" s="512"/>
      <c r="R936" s="512"/>
      <c r="S936" s="512"/>
    </row>
    <row r="937" spans="8:19" ht="8.25">
      <c r="H937" s="512"/>
      <c r="I937" s="512"/>
      <c r="J937" s="512"/>
      <c r="K937" s="512"/>
      <c r="L937" s="512"/>
      <c r="M937" s="512"/>
      <c r="N937" s="512"/>
      <c r="O937" s="512"/>
      <c r="P937" s="512"/>
      <c r="Q937" s="512"/>
      <c r="R937" s="512"/>
      <c r="S937" s="512"/>
    </row>
    <row r="938" spans="8:19" ht="8.25">
      <c r="H938" s="512"/>
      <c r="I938" s="512"/>
      <c r="J938" s="512"/>
      <c r="K938" s="512"/>
      <c r="L938" s="512"/>
      <c r="M938" s="512"/>
      <c r="N938" s="512"/>
      <c r="O938" s="512"/>
      <c r="P938" s="512"/>
      <c r="Q938" s="512"/>
      <c r="R938" s="512"/>
      <c r="S938" s="512"/>
    </row>
    <row r="939" spans="8:19" ht="8.25">
      <c r="H939" s="512"/>
      <c r="I939" s="512"/>
      <c r="J939" s="512"/>
      <c r="K939" s="512"/>
      <c r="L939" s="512"/>
      <c r="M939" s="512"/>
      <c r="N939" s="512"/>
      <c r="O939" s="512"/>
      <c r="P939" s="512"/>
      <c r="Q939" s="512"/>
      <c r="R939" s="512"/>
      <c r="S939" s="512"/>
    </row>
    <row r="940" spans="8:19" ht="8.25">
      <c r="H940" s="512"/>
      <c r="I940" s="512"/>
      <c r="J940" s="512"/>
      <c r="K940" s="512"/>
      <c r="L940" s="512"/>
      <c r="M940" s="512"/>
      <c r="N940" s="512"/>
      <c r="O940" s="512"/>
      <c r="P940" s="512"/>
      <c r="Q940" s="512"/>
      <c r="R940" s="512"/>
      <c r="S940" s="512"/>
    </row>
    <row r="941" spans="8:19" ht="8.25">
      <c r="H941" s="512"/>
      <c r="I941" s="512"/>
      <c r="J941" s="512"/>
      <c r="K941" s="512"/>
      <c r="L941" s="512"/>
      <c r="M941" s="512"/>
      <c r="N941" s="512"/>
      <c r="O941" s="512"/>
      <c r="P941" s="512"/>
      <c r="Q941" s="512"/>
      <c r="R941" s="512"/>
      <c r="S941" s="512"/>
    </row>
    <row r="942" spans="8:19" ht="8.25">
      <c r="H942" s="512"/>
      <c r="I942" s="512"/>
      <c r="J942" s="512"/>
      <c r="K942" s="512"/>
      <c r="L942" s="512"/>
      <c r="M942" s="512"/>
      <c r="N942" s="512"/>
      <c r="O942" s="512"/>
      <c r="P942" s="512"/>
      <c r="Q942" s="512"/>
      <c r="R942" s="512"/>
      <c r="S942" s="512"/>
    </row>
    <row r="943" spans="8:19" ht="8.25">
      <c r="H943" s="512"/>
      <c r="I943" s="512"/>
      <c r="J943" s="512"/>
      <c r="K943" s="512"/>
      <c r="L943" s="512"/>
      <c r="M943" s="512"/>
      <c r="N943" s="512"/>
      <c r="O943" s="512"/>
      <c r="P943" s="512"/>
      <c r="Q943" s="512"/>
      <c r="R943" s="512"/>
      <c r="S943" s="512"/>
    </row>
    <row r="944" spans="8:19" ht="8.25">
      <c r="H944" s="512"/>
      <c r="I944" s="512"/>
      <c r="J944" s="512"/>
      <c r="K944" s="512"/>
      <c r="L944" s="512"/>
      <c r="M944" s="512"/>
      <c r="N944" s="512"/>
      <c r="O944" s="512"/>
      <c r="P944" s="512"/>
      <c r="Q944" s="512"/>
      <c r="R944" s="512"/>
      <c r="S944" s="512"/>
    </row>
    <row r="945" spans="8:19" ht="8.25">
      <c r="H945" s="512"/>
      <c r="I945" s="512"/>
      <c r="J945" s="512"/>
      <c r="K945" s="512"/>
      <c r="L945" s="512"/>
      <c r="M945" s="512"/>
      <c r="N945" s="512"/>
      <c r="O945" s="512"/>
      <c r="P945" s="512"/>
      <c r="Q945" s="512"/>
      <c r="R945" s="512"/>
      <c r="S945" s="512"/>
    </row>
    <row r="946" spans="8:19" ht="8.25">
      <c r="H946" s="512"/>
      <c r="I946" s="512"/>
      <c r="J946" s="512"/>
      <c r="K946" s="512"/>
      <c r="L946" s="512"/>
      <c r="M946" s="512"/>
      <c r="N946" s="512"/>
      <c r="O946" s="512"/>
      <c r="P946" s="512"/>
      <c r="Q946" s="512"/>
      <c r="R946" s="512"/>
      <c r="S946" s="512"/>
    </row>
    <row r="947" spans="8:19" ht="8.25">
      <c r="H947" s="512"/>
      <c r="I947" s="512"/>
      <c r="J947" s="512"/>
      <c r="K947" s="512"/>
      <c r="L947" s="512"/>
      <c r="M947" s="512"/>
      <c r="N947" s="512"/>
      <c r="O947" s="512"/>
      <c r="P947" s="512"/>
      <c r="Q947" s="512"/>
      <c r="R947" s="512"/>
      <c r="S947" s="512"/>
    </row>
    <row r="948" spans="8:19" ht="8.25">
      <c r="H948" s="512"/>
      <c r="I948" s="512"/>
      <c r="J948" s="512"/>
      <c r="K948" s="512"/>
      <c r="L948" s="512"/>
      <c r="M948" s="512"/>
      <c r="N948" s="512"/>
      <c r="O948" s="512"/>
      <c r="P948" s="512"/>
      <c r="Q948" s="512"/>
      <c r="R948" s="512"/>
      <c r="S948" s="512"/>
    </row>
    <row r="949" spans="8:19" ht="8.25">
      <c r="H949" s="512"/>
      <c r="I949" s="512"/>
      <c r="J949" s="512"/>
      <c r="K949" s="512"/>
      <c r="L949" s="512"/>
      <c r="M949" s="512"/>
      <c r="N949" s="512"/>
      <c r="O949" s="512"/>
      <c r="P949" s="512"/>
      <c r="Q949" s="512"/>
      <c r="R949" s="512"/>
      <c r="S949" s="512"/>
    </row>
    <row r="950" spans="8:19" ht="8.25">
      <c r="H950" s="512"/>
      <c r="I950" s="512"/>
      <c r="J950" s="512"/>
      <c r="K950" s="512"/>
      <c r="L950" s="512"/>
      <c r="M950" s="512"/>
      <c r="N950" s="512"/>
      <c r="O950" s="512"/>
      <c r="P950" s="512"/>
      <c r="Q950" s="512"/>
      <c r="R950" s="512"/>
      <c r="S950" s="512"/>
    </row>
    <row r="951" spans="8:19" ht="8.25">
      <c r="H951" s="512"/>
      <c r="I951" s="512"/>
      <c r="J951" s="512"/>
      <c r="K951" s="512"/>
      <c r="L951" s="512"/>
      <c r="M951" s="512"/>
      <c r="N951" s="512"/>
      <c r="O951" s="512"/>
      <c r="P951" s="512"/>
      <c r="Q951" s="512"/>
      <c r="R951" s="512"/>
      <c r="S951" s="512"/>
    </row>
    <row r="952" spans="8:19" ht="8.25">
      <c r="H952" s="512"/>
      <c r="I952" s="512"/>
      <c r="J952" s="512"/>
      <c r="K952" s="512"/>
      <c r="L952" s="512"/>
      <c r="M952" s="512"/>
      <c r="N952" s="512"/>
      <c r="O952" s="512"/>
      <c r="P952" s="512"/>
      <c r="Q952" s="512"/>
      <c r="R952" s="512"/>
      <c r="S952" s="512"/>
    </row>
    <row r="953" spans="8:19" ht="8.25">
      <c r="H953" s="512"/>
      <c r="I953" s="512"/>
      <c r="J953" s="512"/>
      <c r="K953" s="512"/>
      <c r="L953" s="512"/>
      <c r="M953" s="512"/>
      <c r="N953" s="512"/>
      <c r="O953" s="512"/>
      <c r="P953" s="512"/>
      <c r="Q953" s="512"/>
      <c r="R953" s="512"/>
      <c r="S953" s="512"/>
    </row>
    <row r="954" spans="8:19" ht="8.25">
      <c r="H954" s="512"/>
      <c r="I954" s="512"/>
      <c r="J954" s="512"/>
      <c r="K954" s="512"/>
      <c r="L954" s="512"/>
      <c r="M954" s="512"/>
      <c r="N954" s="512"/>
      <c r="O954" s="512"/>
      <c r="P954" s="512"/>
      <c r="Q954" s="512"/>
      <c r="R954" s="512"/>
      <c r="S954" s="512"/>
    </row>
    <row r="955" spans="8:19" ht="8.25">
      <c r="H955" s="512"/>
      <c r="I955" s="512"/>
      <c r="J955" s="512"/>
      <c r="K955" s="512"/>
      <c r="L955" s="512"/>
      <c r="M955" s="512"/>
      <c r="N955" s="512"/>
      <c r="O955" s="512"/>
      <c r="P955" s="512"/>
      <c r="Q955" s="512"/>
      <c r="R955" s="512"/>
      <c r="S955" s="512"/>
    </row>
    <row r="956" spans="8:19" ht="8.25">
      <c r="H956" s="512"/>
      <c r="I956" s="512"/>
      <c r="J956" s="512"/>
      <c r="K956" s="512"/>
      <c r="L956" s="512"/>
      <c r="M956" s="512"/>
      <c r="N956" s="512"/>
      <c r="O956" s="512"/>
      <c r="P956" s="512"/>
      <c r="Q956" s="512"/>
      <c r="R956" s="512"/>
      <c r="S956" s="512"/>
    </row>
    <row r="957" spans="8:19" ht="8.25">
      <c r="H957" s="512"/>
      <c r="I957" s="512"/>
      <c r="J957" s="512"/>
      <c r="K957" s="512"/>
      <c r="L957" s="512"/>
      <c r="M957" s="512"/>
      <c r="N957" s="512"/>
      <c r="O957" s="512"/>
      <c r="P957" s="512"/>
      <c r="Q957" s="512"/>
      <c r="R957" s="512"/>
      <c r="S957" s="512"/>
    </row>
    <row r="958" spans="8:19" ht="8.25">
      <c r="H958" s="512"/>
      <c r="I958" s="512"/>
      <c r="J958" s="512"/>
      <c r="K958" s="512"/>
      <c r="L958" s="512"/>
      <c r="M958" s="512"/>
      <c r="N958" s="512"/>
      <c r="O958" s="512"/>
      <c r="P958" s="512"/>
      <c r="Q958" s="512"/>
      <c r="R958" s="512"/>
      <c r="S958" s="512"/>
    </row>
    <row r="959" spans="8:19" ht="8.25">
      <c r="H959" s="512"/>
      <c r="I959" s="512"/>
      <c r="J959" s="512"/>
      <c r="K959" s="512"/>
      <c r="L959" s="512"/>
      <c r="M959" s="512"/>
      <c r="N959" s="512"/>
      <c r="O959" s="512"/>
      <c r="P959" s="512"/>
      <c r="Q959" s="512"/>
      <c r="R959" s="512"/>
      <c r="S959" s="512"/>
    </row>
    <row r="960" spans="8:19" ht="8.25">
      <c r="H960" s="512"/>
      <c r="I960" s="512"/>
      <c r="J960" s="512"/>
      <c r="K960" s="512"/>
      <c r="L960" s="512"/>
      <c r="M960" s="512"/>
      <c r="N960" s="512"/>
      <c r="O960" s="512"/>
      <c r="P960" s="512"/>
      <c r="Q960" s="512"/>
      <c r="R960" s="512"/>
      <c r="S960" s="512"/>
    </row>
    <row r="961" spans="8:19" ht="8.25">
      <c r="H961" s="512"/>
      <c r="I961" s="512"/>
      <c r="J961" s="512"/>
      <c r="K961" s="512"/>
      <c r="L961" s="512"/>
      <c r="M961" s="512"/>
      <c r="N961" s="512"/>
      <c r="O961" s="512"/>
      <c r="P961" s="512"/>
      <c r="Q961" s="512"/>
      <c r="R961" s="512"/>
      <c r="S961" s="512"/>
    </row>
    <row r="962" spans="8:19" ht="8.25">
      <c r="H962" s="512"/>
      <c r="I962" s="512"/>
      <c r="J962" s="512"/>
      <c r="K962" s="512"/>
      <c r="L962" s="512"/>
      <c r="M962" s="512"/>
      <c r="N962" s="512"/>
      <c r="O962" s="512"/>
      <c r="P962" s="512"/>
      <c r="Q962" s="512"/>
      <c r="R962" s="512"/>
      <c r="S962" s="512"/>
    </row>
    <row r="963" spans="8:19" ht="8.25">
      <c r="H963" s="512"/>
      <c r="I963" s="512"/>
      <c r="J963" s="512"/>
      <c r="K963" s="512"/>
      <c r="L963" s="512"/>
      <c r="M963" s="512"/>
      <c r="N963" s="512"/>
      <c r="O963" s="512"/>
      <c r="P963" s="512"/>
      <c r="Q963" s="512"/>
      <c r="R963" s="512"/>
      <c r="S963" s="512"/>
    </row>
    <row r="964" spans="8:19" ht="8.25">
      <c r="H964" s="512"/>
      <c r="I964" s="512"/>
      <c r="J964" s="512"/>
      <c r="K964" s="512"/>
      <c r="L964" s="512"/>
      <c r="M964" s="512"/>
      <c r="N964" s="512"/>
      <c r="O964" s="512"/>
      <c r="P964" s="512"/>
      <c r="Q964" s="512"/>
      <c r="R964" s="512"/>
      <c r="S964" s="512"/>
    </row>
    <row r="965" spans="8:19" ht="8.25">
      <c r="H965" s="512"/>
      <c r="I965" s="512"/>
      <c r="J965" s="512"/>
      <c r="K965" s="512"/>
      <c r="L965" s="512"/>
      <c r="M965" s="512"/>
      <c r="N965" s="512"/>
      <c r="O965" s="512"/>
      <c r="P965" s="512"/>
      <c r="Q965" s="512"/>
      <c r="R965" s="512"/>
      <c r="S965" s="512"/>
    </row>
    <row r="966" spans="8:19" ht="8.25">
      <c r="H966" s="512"/>
      <c r="I966" s="512"/>
      <c r="J966" s="512"/>
      <c r="K966" s="512"/>
      <c r="L966" s="512"/>
      <c r="M966" s="512"/>
      <c r="N966" s="512"/>
      <c r="O966" s="512"/>
      <c r="P966" s="512"/>
      <c r="Q966" s="512"/>
      <c r="R966" s="512"/>
      <c r="S966" s="512"/>
    </row>
    <row r="967" spans="8:19" ht="8.25">
      <c r="H967" s="512"/>
      <c r="I967" s="512"/>
      <c r="J967" s="512"/>
      <c r="K967" s="512"/>
      <c r="L967" s="512"/>
      <c r="M967" s="512"/>
      <c r="N967" s="512"/>
      <c r="O967" s="512"/>
      <c r="P967" s="512"/>
      <c r="Q967" s="512"/>
      <c r="R967" s="512"/>
      <c r="S967" s="512"/>
    </row>
    <row r="968" spans="8:19" ht="8.25">
      <c r="H968" s="512"/>
      <c r="I968" s="512"/>
      <c r="J968" s="512"/>
      <c r="K968" s="512"/>
      <c r="L968" s="512"/>
      <c r="M968" s="512"/>
      <c r="N968" s="512"/>
      <c r="O968" s="512"/>
      <c r="P968" s="512"/>
      <c r="Q968" s="512"/>
      <c r="R968" s="512"/>
      <c r="S968" s="512"/>
    </row>
    <row r="969" spans="8:19" ht="8.25">
      <c r="H969" s="512"/>
      <c r="I969" s="512"/>
      <c r="J969" s="512"/>
      <c r="K969" s="512"/>
      <c r="L969" s="512"/>
      <c r="M969" s="512"/>
      <c r="N969" s="512"/>
      <c r="O969" s="512"/>
      <c r="P969" s="512"/>
      <c r="Q969" s="512"/>
      <c r="R969" s="512"/>
      <c r="S969" s="512"/>
    </row>
    <row r="970" spans="8:19" ht="8.25">
      <c r="H970" s="512"/>
      <c r="I970" s="512"/>
      <c r="J970" s="512"/>
      <c r="K970" s="512"/>
      <c r="L970" s="512"/>
      <c r="M970" s="512"/>
      <c r="N970" s="512"/>
      <c r="O970" s="512"/>
      <c r="P970" s="512"/>
      <c r="Q970" s="512"/>
      <c r="R970" s="512"/>
      <c r="S970" s="512"/>
    </row>
    <row r="971" spans="8:19" ht="8.25">
      <c r="H971" s="512"/>
      <c r="I971" s="512"/>
      <c r="J971" s="512"/>
      <c r="K971" s="512"/>
      <c r="L971" s="512"/>
      <c r="M971" s="512"/>
      <c r="N971" s="512"/>
      <c r="O971" s="512"/>
      <c r="P971" s="512"/>
      <c r="Q971" s="512"/>
      <c r="R971" s="512"/>
      <c r="S971" s="512"/>
    </row>
    <row r="972" spans="8:19" ht="8.25">
      <c r="H972" s="512"/>
      <c r="I972" s="512"/>
      <c r="J972" s="512"/>
      <c r="K972" s="512"/>
      <c r="L972" s="512"/>
      <c r="M972" s="512"/>
      <c r="N972" s="512"/>
      <c r="O972" s="512"/>
      <c r="P972" s="512"/>
      <c r="Q972" s="512"/>
      <c r="R972" s="512"/>
      <c r="S972" s="512"/>
    </row>
    <row r="973" spans="8:19" ht="8.25">
      <c r="H973" s="512"/>
      <c r="I973" s="512"/>
      <c r="J973" s="512"/>
      <c r="K973" s="512"/>
      <c r="L973" s="512"/>
      <c r="M973" s="512"/>
      <c r="N973" s="512"/>
      <c r="O973" s="512"/>
      <c r="P973" s="512"/>
      <c r="Q973" s="512"/>
      <c r="R973" s="512"/>
      <c r="S973" s="512"/>
    </row>
    <row r="974" spans="8:19" ht="8.25">
      <c r="H974" s="512"/>
      <c r="I974" s="512"/>
      <c r="J974" s="512"/>
      <c r="K974" s="512"/>
      <c r="L974" s="512"/>
      <c r="M974" s="512"/>
      <c r="N974" s="512"/>
      <c r="O974" s="512"/>
      <c r="P974" s="512"/>
      <c r="Q974" s="512"/>
      <c r="R974" s="512"/>
      <c r="S974" s="512"/>
    </row>
    <row r="975" spans="8:19" ht="8.25">
      <c r="H975" s="512"/>
      <c r="I975" s="512"/>
      <c r="J975" s="512"/>
      <c r="K975" s="512"/>
      <c r="L975" s="512"/>
      <c r="M975" s="512"/>
      <c r="N975" s="512"/>
      <c r="O975" s="512"/>
      <c r="P975" s="512"/>
      <c r="Q975" s="512"/>
      <c r="R975" s="512"/>
      <c r="S975" s="512"/>
    </row>
    <row r="976" spans="8:19" ht="8.25">
      <c r="H976" s="512"/>
      <c r="I976" s="512"/>
      <c r="J976" s="512"/>
      <c r="K976" s="512"/>
      <c r="L976" s="512"/>
      <c r="M976" s="512"/>
      <c r="N976" s="512"/>
      <c r="O976" s="512"/>
      <c r="P976" s="512"/>
      <c r="Q976" s="512"/>
      <c r="R976" s="512"/>
      <c r="S976" s="512"/>
    </row>
    <row r="977" spans="8:19" ht="8.25">
      <c r="H977" s="512"/>
      <c r="I977" s="512"/>
      <c r="J977" s="512"/>
      <c r="K977" s="512"/>
      <c r="L977" s="512"/>
      <c r="M977" s="512"/>
      <c r="N977" s="512"/>
      <c r="O977" s="512"/>
      <c r="P977" s="512"/>
      <c r="Q977" s="512"/>
      <c r="R977" s="512"/>
      <c r="S977" s="512"/>
    </row>
    <row r="978" spans="8:19" ht="8.25">
      <c r="H978" s="512"/>
      <c r="I978" s="512"/>
      <c r="J978" s="512"/>
      <c r="K978" s="512"/>
      <c r="L978" s="512"/>
      <c r="M978" s="512"/>
      <c r="N978" s="512"/>
      <c r="O978" s="512"/>
      <c r="P978" s="512"/>
      <c r="Q978" s="512"/>
      <c r="R978" s="512"/>
      <c r="S978" s="512"/>
    </row>
    <row r="979" spans="8:19" ht="8.25">
      <c r="H979" s="512"/>
      <c r="I979" s="512"/>
      <c r="J979" s="512"/>
      <c r="K979" s="512"/>
      <c r="L979" s="512"/>
      <c r="M979" s="512"/>
      <c r="N979" s="512"/>
      <c r="O979" s="512"/>
      <c r="P979" s="512"/>
      <c r="Q979" s="512"/>
      <c r="R979" s="512"/>
      <c r="S979" s="512"/>
    </row>
    <row r="980" spans="8:19" ht="8.25">
      <c r="H980" s="512"/>
      <c r="I980" s="512"/>
      <c r="J980" s="512"/>
      <c r="K980" s="512"/>
      <c r="L980" s="512"/>
      <c r="M980" s="512"/>
      <c r="N980" s="512"/>
      <c r="O980" s="512"/>
      <c r="P980" s="512"/>
      <c r="Q980" s="512"/>
      <c r="R980" s="512"/>
      <c r="S980" s="512"/>
    </row>
    <row r="981" spans="8:19" ht="8.25">
      <c r="H981" s="512"/>
      <c r="I981" s="512"/>
      <c r="J981" s="512"/>
      <c r="K981" s="512"/>
      <c r="L981" s="512"/>
      <c r="M981" s="512"/>
      <c r="N981" s="512"/>
      <c r="O981" s="512"/>
      <c r="P981" s="512"/>
      <c r="Q981" s="512"/>
      <c r="R981" s="512"/>
      <c r="S981" s="512"/>
    </row>
    <row r="982" spans="8:19" ht="8.25">
      <c r="H982" s="512"/>
      <c r="I982" s="512"/>
      <c r="J982" s="512"/>
      <c r="K982" s="512"/>
      <c r="L982" s="512"/>
      <c r="M982" s="512"/>
      <c r="N982" s="512"/>
      <c r="O982" s="512"/>
      <c r="P982" s="512"/>
      <c r="Q982" s="512"/>
      <c r="R982" s="512"/>
      <c r="S982" s="512"/>
    </row>
    <row r="983" spans="8:19" ht="8.25">
      <c r="H983" s="512"/>
      <c r="I983" s="512"/>
      <c r="J983" s="512"/>
      <c r="K983" s="512"/>
      <c r="L983" s="512"/>
      <c r="M983" s="512"/>
      <c r="N983" s="512"/>
      <c r="O983" s="512"/>
      <c r="P983" s="512"/>
      <c r="Q983" s="512"/>
      <c r="R983" s="512"/>
      <c r="S983" s="512"/>
    </row>
    <row r="984" spans="8:19" ht="8.25">
      <c r="H984" s="512"/>
      <c r="I984" s="512"/>
      <c r="J984" s="512"/>
      <c r="K984" s="512"/>
      <c r="L984" s="512"/>
      <c r="M984" s="512"/>
      <c r="N984" s="512"/>
      <c r="O984" s="512"/>
      <c r="P984" s="512"/>
      <c r="Q984" s="512"/>
      <c r="R984" s="512"/>
      <c r="S984" s="512"/>
    </row>
    <row r="985" spans="8:19" ht="8.25">
      <c r="H985" s="512"/>
      <c r="I985" s="512"/>
      <c r="J985" s="512"/>
      <c r="K985" s="512"/>
      <c r="L985" s="512"/>
      <c r="M985" s="512"/>
      <c r="N985" s="512"/>
      <c r="O985" s="512"/>
      <c r="P985" s="512"/>
      <c r="Q985" s="512"/>
      <c r="R985" s="512"/>
      <c r="S985" s="512"/>
    </row>
    <row r="986" spans="8:19" ht="8.25">
      <c r="H986" s="512"/>
      <c r="I986" s="512"/>
      <c r="J986" s="512"/>
      <c r="K986" s="512"/>
      <c r="L986" s="512"/>
      <c r="M986" s="512"/>
      <c r="N986" s="512"/>
      <c r="O986" s="512"/>
      <c r="P986" s="512"/>
      <c r="Q986" s="512"/>
      <c r="R986" s="512"/>
      <c r="S986" s="512"/>
    </row>
    <row r="987" spans="8:19" ht="8.25">
      <c r="H987" s="512"/>
      <c r="I987" s="512"/>
      <c r="J987" s="512"/>
      <c r="K987" s="512"/>
      <c r="L987" s="512"/>
      <c r="M987" s="512"/>
      <c r="N987" s="512"/>
      <c r="O987" s="512"/>
      <c r="P987" s="512"/>
      <c r="Q987" s="512"/>
      <c r="R987" s="512"/>
      <c r="S987" s="512"/>
    </row>
    <row r="988" spans="8:19" ht="8.25">
      <c r="H988" s="512"/>
      <c r="I988" s="512"/>
      <c r="J988" s="512"/>
      <c r="K988" s="512"/>
      <c r="L988" s="512"/>
      <c r="M988" s="512"/>
      <c r="N988" s="512"/>
      <c r="O988" s="512"/>
      <c r="P988" s="512"/>
      <c r="Q988" s="512"/>
      <c r="R988" s="512"/>
      <c r="S988" s="512"/>
    </row>
    <row r="989" spans="8:19" ht="8.25">
      <c r="H989" s="512"/>
      <c r="I989" s="512"/>
      <c r="J989" s="512"/>
      <c r="K989" s="512"/>
      <c r="L989" s="512"/>
      <c r="M989" s="512"/>
      <c r="N989" s="512"/>
      <c r="O989" s="512"/>
      <c r="P989" s="512"/>
      <c r="Q989" s="512"/>
      <c r="R989" s="512"/>
      <c r="S989" s="512"/>
    </row>
    <row r="990" spans="8:19" ht="8.25">
      <c r="H990" s="512"/>
      <c r="I990" s="512"/>
      <c r="J990" s="512"/>
      <c r="K990" s="512"/>
      <c r="L990" s="512"/>
      <c r="M990" s="512"/>
      <c r="N990" s="512"/>
      <c r="O990" s="512"/>
      <c r="P990" s="512"/>
      <c r="Q990" s="512"/>
      <c r="R990" s="512"/>
      <c r="S990" s="512"/>
    </row>
    <row r="991" spans="8:19" ht="8.25">
      <c r="H991" s="512"/>
      <c r="I991" s="512"/>
      <c r="J991" s="512"/>
      <c r="K991" s="512"/>
      <c r="L991" s="512"/>
      <c r="M991" s="512"/>
      <c r="N991" s="512"/>
      <c r="O991" s="512"/>
      <c r="P991" s="512"/>
      <c r="Q991" s="512"/>
      <c r="R991" s="512"/>
      <c r="S991" s="512"/>
    </row>
    <row r="992" spans="8:19" ht="15" customHeight="1">
      <c r="H992" s="512"/>
      <c r="I992" s="512"/>
      <c r="J992" s="512"/>
      <c r="K992" s="512"/>
      <c r="L992" s="512"/>
      <c r="M992" s="512"/>
      <c r="N992" s="512"/>
      <c r="O992" s="512"/>
      <c r="P992" s="512"/>
      <c r="Q992" s="512"/>
      <c r="R992" s="512"/>
      <c r="S992" s="512"/>
    </row>
    <row r="993" spans="8:19" ht="15" customHeight="1">
      <c r="H993" s="512"/>
      <c r="I993" s="512"/>
      <c r="J993" s="512"/>
      <c r="K993" s="512"/>
      <c r="L993" s="512"/>
      <c r="M993" s="512"/>
      <c r="N993" s="512"/>
      <c r="O993" s="512"/>
      <c r="P993" s="512"/>
      <c r="Q993" s="512"/>
      <c r="R993" s="512"/>
      <c r="S993" s="512"/>
    </row>
    <row r="994" spans="8:19" ht="15" customHeight="1">
      <c r="H994" s="512"/>
      <c r="I994" s="512"/>
      <c r="J994" s="512"/>
      <c r="K994" s="512"/>
      <c r="L994" s="512"/>
      <c r="M994" s="512"/>
      <c r="N994" s="512"/>
      <c r="O994" s="512"/>
      <c r="P994" s="512"/>
      <c r="Q994" s="512"/>
      <c r="R994" s="512"/>
      <c r="S994" s="512"/>
    </row>
    <row r="995" spans="8:19" ht="15" customHeight="1">
      <c r="H995" s="512"/>
      <c r="I995" s="512"/>
      <c r="J995" s="512"/>
      <c r="K995" s="512"/>
      <c r="L995" s="512"/>
      <c r="M995" s="512"/>
      <c r="N995" s="512"/>
      <c r="O995" s="512"/>
      <c r="P995" s="512"/>
      <c r="Q995" s="512"/>
      <c r="R995" s="512"/>
      <c r="S995" s="512"/>
    </row>
    <row r="996" spans="8:19" ht="15" customHeight="1">
      <c r="H996" s="512"/>
      <c r="I996" s="512"/>
      <c r="J996" s="512"/>
      <c r="K996" s="512"/>
      <c r="L996" s="512"/>
      <c r="M996" s="512"/>
      <c r="N996" s="512"/>
      <c r="O996" s="512"/>
      <c r="P996" s="512"/>
      <c r="Q996" s="512"/>
      <c r="R996" s="512"/>
      <c r="S996" s="512"/>
    </row>
    <row r="997" spans="8:19" ht="15" customHeight="1">
      <c r="H997" s="512"/>
      <c r="I997" s="512"/>
      <c r="J997" s="512"/>
      <c r="K997" s="512"/>
      <c r="L997" s="512"/>
      <c r="M997" s="512"/>
      <c r="N997" s="512"/>
      <c r="O997" s="512"/>
      <c r="P997" s="512"/>
      <c r="Q997" s="512"/>
      <c r="R997" s="512"/>
      <c r="S997" s="512"/>
    </row>
  </sheetData>
  <mergeCells count="866">
    <mergeCell ref="A444:B444"/>
    <mergeCell ref="C444:G444"/>
    <mergeCell ref="A439:B439"/>
    <mergeCell ref="C439:G439"/>
    <mergeCell ref="A440:B440"/>
    <mergeCell ref="C440:G440"/>
    <mergeCell ref="A441:B441"/>
    <mergeCell ref="C441:G441"/>
    <mergeCell ref="A442:B442"/>
    <mergeCell ref="C442:G442"/>
    <mergeCell ref="A443:B443"/>
    <mergeCell ref="C443:G443"/>
    <mergeCell ref="A13:B14"/>
    <mergeCell ref="C13:G14"/>
    <mergeCell ref="H13:H14"/>
    <mergeCell ref="L13:M13"/>
    <mergeCell ref="N13:O13"/>
    <mergeCell ref="P13:Q13"/>
    <mergeCell ref="R13:S13"/>
    <mergeCell ref="A16:S16"/>
    <mergeCell ref="A154:B154"/>
    <mergeCell ref="C154:G154"/>
    <mergeCell ref="A436:B436"/>
    <mergeCell ref="C436:G436"/>
    <mergeCell ref="A437:B437"/>
    <mergeCell ref="C437:G437"/>
    <mergeCell ref="A438:B438"/>
    <mergeCell ref="C438:G438"/>
    <mergeCell ref="A433:B433"/>
    <mergeCell ref="C433:G433"/>
    <mergeCell ref="A434:B434"/>
    <mergeCell ref="C434:G434"/>
    <mergeCell ref="A435:B435"/>
    <mergeCell ref="C435:G435"/>
    <mergeCell ref="A430:B430"/>
    <mergeCell ref="C430:G430"/>
    <mergeCell ref="A431:B431"/>
    <mergeCell ref="C431:G431"/>
    <mergeCell ref="A432:B432"/>
    <mergeCell ref="C432:G432"/>
    <mergeCell ref="A427:B427"/>
    <mergeCell ref="C427:G427"/>
    <mergeCell ref="A428:B428"/>
    <mergeCell ref="C428:G428"/>
    <mergeCell ref="A429:B429"/>
    <mergeCell ref="C429:G429"/>
    <mergeCell ref="A424:B424"/>
    <mergeCell ref="C424:G424"/>
    <mergeCell ref="A425:B425"/>
    <mergeCell ref="C425:G425"/>
    <mergeCell ref="A426:B426"/>
    <mergeCell ref="C426:G426"/>
    <mergeCell ref="A421:B421"/>
    <mergeCell ref="C421:G421"/>
    <mergeCell ref="A422:B422"/>
    <mergeCell ref="C422:G422"/>
    <mergeCell ref="A423:B423"/>
    <mergeCell ref="C423:G423"/>
    <mergeCell ref="A418:B418"/>
    <mergeCell ref="C418:G418"/>
    <mergeCell ref="A419:B419"/>
    <mergeCell ref="C419:G419"/>
    <mergeCell ref="A420:B420"/>
    <mergeCell ref="C420:G420"/>
    <mergeCell ref="A415:B415"/>
    <mergeCell ref="C415:G415"/>
    <mergeCell ref="A416:B416"/>
    <mergeCell ref="C416:G416"/>
    <mergeCell ref="A417:B417"/>
    <mergeCell ref="C417:G417"/>
    <mergeCell ref="A412:B412"/>
    <mergeCell ref="C412:G412"/>
    <mergeCell ref="A413:B413"/>
    <mergeCell ref="C413:G413"/>
    <mergeCell ref="A414:B414"/>
    <mergeCell ref="C414:G414"/>
    <mergeCell ref="A409:B409"/>
    <mergeCell ref="C409:G409"/>
    <mergeCell ref="A410:B410"/>
    <mergeCell ref="C410:G410"/>
    <mergeCell ref="A411:B411"/>
    <mergeCell ref="C411:G411"/>
    <mergeCell ref="A406:B406"/>
    <mergeCell ref="C406:G406"/>
    <mergeCell ref="A407:B407"/>
    <mergeCell ref="C407:G407"/>
    <mergeCell ref="A408:B408"/>
    <mergeCell ref="C408:G408"/>
    <mergeCell ref="A403:B403"/>
    <mergeCell ref="C403:G403"/>
    <mergeCell ref="A404:B404"/>
    <mergeCell ref="C404:G404"/>
    <mergeCell ref="A405:B405"/>
    <mergeCell ref="C405:G405"/>
    <mergeCell ref="A400:B400"/>
    <mergeCell ref="C400:G400"/>
    <mergeCell ref="A401:B401"/>
    <mergeCell ref="C401:G401"/>
    <mergeCell ref="A402:B402"/>
    <mergeCell ref="C402:G402"/>
    <mergeCell ref="A397:B397"/>
    <mergeCell ref="C397:G397"/>
    <mergeCell ref="A398:B398"/>
    <mergeCell ref="C398:G398"/>
    <mergeCell ref="A399:B399"/>
    <mergeCell ref="C399:G399"/>
    <mergeCell ref="A394:B394"/>
    <mergeCell ref="C394:G394"/>
    <mergeCell ref="A395:B395"/>
    <mergeCell ref="C395:G395"/>
    <mergeCell ref="A396:B396"/>
    <mergeCell ref="C396:G396"/>
    <mergeCell ref="A391:B391"/>
    <mergeCell ref="C391:G391"/>
    <mergeCell ref="A392:B392"/>
    <mergeCell ref="C392:G392"/>
    <mergeCell ref="A393:B393"/>
    <mergeCell ref="C393:G393"/>
    <mergeCell ref="A388:B388"/>
    <mergeCell ref="C388:G388"/>
    <mergeCell ref="A389:B389"/>
    <mergeCell ref="C389:G389"/>
    <mergeCell ref="A390:B390"/>
    <mergeCell ref="C390:G390"/>
    <mergeCell ref="A385:B385"/>
    <mergeCell ref="C385:G385"/>
    <mergeCell ref="A386:B386"/>
    <mergeCell ref="C386:G386"/>
    <mergeCell ref="A387:B387"/>
    <mergeCell ref="C387:G387"/>
    <mergeCell ref="A382:B382"/>
    <mergeCell ref="C382:G382"/>
    <mergeCell ref="A383:B383"/>
    <mergeCell ref="C383:G383"/>
    <mergeCell ref="A384:B384"/>
    <mergeCell ref="C384:G384"/>
    <mergeCell ref="A379:B379"/>
    <mergeCell ref="C379:G379"/>
    <mergeCell ref="A380:B380"/>
    <mergeCell ref="C380:G380"/>
    <mergeCell ref="A381:B381"/>
    <mergeCell ref="C381:G381"/>
    <mergeCell ref="A376:B376"/>
    <mergeCell ref="C376:G376"/>
    <mergeCell ref="A377:B377"/>
    <mergeCell ref="C377:G377"/>
    <mergeCell ref="A378:B378"/>
    <mergeCell ref="C378:G378"/>
    <mergeCell ref="A373:B373"/>
    <mergeCell ref="C373:G373"/>
    <mergeCell ref="A374:B374"/>
    <mergeCell ref="C374:G374"/>
    <mergeCell ref="A375:B375"/>
    <mergeCell ref="C375:G375"/>
    <mergeCell ref="A370:B370"/>
    <mergeCell ref="C370:G370"/>
    <mergeCell ref="A371:B371"/>
    <mergeCell ref="C371:G371"/>
    <mergeCell ref="A372:B372"/>
    <mergeCell ref="C372:G372"/>
    <mergeCell ref="A367:B367"/>
    <mergeCell ref="C367:G367"/>
    <mergeCell ref="A368:B368"/>
    <mergeCell ref="C368:G368"/>
    <mergeCell ref="A369:B369"/>
    <mergeCell ref="C369:G369"/>
    <mergeCell ref="A365:B365"/>
    <mergeCell ref="C365:G365"/>
    <mergeCell ref="A361:B361"/>
    <mergeCell ref="C361:G361"/>
    <mergeCell ref="A360:B360"/>
    <mergeCell ref="C360:G360"/>
    <mergeCell ref="A362:S362"/>
    <mergeCell ref="A363:B364"/>
    <mergeCell ref="C363:G364"/>
    <mergeCell ref="H363:H364"/>
    <mergeCell ref="R363:S363"/>
    <mergeCell ref="A366:G366"/>
    <mergeCell ref="A359:B359"/>
    <mergeCell ref="C359:G359"/>
    <mergeCell ref="A353:B353"/>
    <mergeCell ref="C353:G353"/>
    <mergeCell ref="A354:B354"/>
    <mergeCell ref="C354:G354"/>
    <mergeCell ref="A355:B355"/>
    <mergeCell ref="C355:G355"/>
    <mergeCell ref="A356:B356"/>
    <mergeCell ref="C356:G356"/>
    <mergeCell ref="A357:B357"/>
    <mergeCell ref="C357:G357"/>
    <mergeCell ref="A358:B358"/>
    <mergeCell ref="C358:G358"/>
    <mergeCell ref="A350:B350"/>
    <mergeCell ref="C350:G350"/>
    <mergeCell ref="A351:B351"/>
    <mergeCell ref="C351:G351"/>
    <mergeCell ref="A352:B352"/>
    <mergeCell ref="C352:G352"/>
    <mergeCell ref="A347:B347"/>
    <mergeCell ref="C347:G347"/>
    <mergeCell ref="A348:B348"/>
    <mergeCell ref="C348:G348"/>
    <mergeCell ref="A349:B349"/>
    <mergeCell ref="C349:G349"/>
    <mergeCell ref="A344:B344"/>
    <mergeCell ref="C344:G344"/>
    <mergeCell ref="A345:B345"/>
    <mergeCell ref="C345:G345"/>
    <mergeCell ref="A346:B346"/>
    <mergeCell ref="C346:G346"/>
    <mergeCell ref="A341:B341"/>
    <mergeCell ref="C341:G341"/>
    <mergeCell ref="A342:B342"/>
    <mergeCell ref="C342:G342"/>
    <mergeCell ref="A343:B343"/>
    <mergeCell ref="C343:G343"/>
    <mergeCell ref="A338:B338"/>
    <mergeCell ref="C338:G338"/>
    <mergeCell ref="A339:B339"/>
    <mergeCell ref="C339:G339"/>
    <mergeCell ref="A340:B340"/>
    <mergeCell ref="C340:G340"/>
    <mergeCell ref="A335:B335"/>
    <mergeCell ref="C335:G335"/>
    <mergeCell ref="A336:B336"/>
    <mergeCell ref="C336:G336"/>
    <mergeCell ref="A337:B337"/>
    <mergeCell ref="C337:G337"/>
    <mergeCell ref="A332:B332"/>
    <mergeCell ref="C332:G332"/>
    <mergeCell ref="A333:B333"/>
    <mergeCell ref="C333:G333"/>
    <mergeCell ref="A334:B334"/>
    <mergeCell ref="C334:G334"/>
    <mergeCell ref="A329:B329"/>
    <mergeCell ref="C329:G329"/>
    <mergeCell ref="A330:B330"/>
    <mergeCell ref="C330:G330"/>
    <mergeCell ref="A331:B331"/>
    <mergeCell ref="C331:G331"/>
    <mergeCell ref="A326:B326"/>
    <mergeCell ref="C326:G326"/>
    <mergeCell ref="A327:B327"/>
    <mergeCell ref="C327:G327"/>
    <mergeCell ref="A328:B328"/>
    <mergeCell ref="C328:G328"/>
    <mergeCell ref="A323:B323"/>
    <mergeCell ref="C323:G323"/>
    <mergeCell ref="A324:B324"/>
    <mergeCell ref="C324:G324"/>
    <mergeCell ref="A325:B325"/>
    <mergeCell ref="C325:G325"/>
    <mergeCell ref="A320:B320"/>
    <mergeCell ref="C320:G320"/>
    <mergeCell ref="A321:B321"/>
    <mergeCell ref="C321:G321"/>
    <mergeCell ref="A322:B322"/>
    <mergeCell ref="C322:G322"/>
    <mergeCell ref="A317:B317"/>
    <mergeCell ref="C317:G317"/>
    <mergeCell ref="A318:B318"/>
    <mergeCell ref="C318:G318"/>
    <mergeCell ref="A319:B319"/>
    <mergeCell ref="C319:G319"/>
    <mergeCell ref="A314:B314"/>
    <mergeCell ref="C314:G314"/>
    <mergeCell ref="A315:B315"/>
    <mergeCell ref="C315:G315"/>
    <mergeCell ref="A316:B316"/>
    <mergeCell ref="C316:G316"/>
    <mergeCell ref="A311:B311"/>
    <mergeCell ref="C311:G311"/>
    <mergeCell ref="A313:B313"/>
    <mergeCell ref="C313:G313"/>
    <mergeCell ref="A312:S312"/>
    <mergeCell ref="A308:B308"/>
    <mergeCell ref="C308:G308"/>
    <mergeCell ref="A309:B309"/>
    <mergeCell ref="C309:G309"/>
    <mergeCell ref="A310:B310"/>
    <mergeCell ref="C310:G310"/>
    <mergeCell ref="A304:B304"/>
    <mergeCell ref="C304:G304"/>
    <mergeCell ref="A305:B305"/>
    <mergeCell ref="C305:G305"/>
    <mergeCell ref="A307:B307"/>
    <mergeCell ref="C307:G307"/>
    <mergeCell ref="A306:B306"/>
    <mergeCell ref="C306:G306"/>
    <mergeCell ref="A301:B301"/>
    <mergeCell ref="C301:G301"/>
    <mergeCell ref="A302:B302"/>
    <mergeCell ref="C302:G302"/>
    <mergeCell ref="A303:B303"/>
    <mergeCell ref="C303:G303"/>
    <mergeCell ref="A298:B298"/>
    <mergeCell ref="C298:G298"/>
    <mergeCell ref="A299:B299"/>
    <mergeCell ref="C299:G299"/>
    <mergeCell ref="A300:B300"/>
    <mergeCell ref="C300:G300"/>
    <mergeCell ref="A295:B295"/>
    <mergeCell ref="C295:G295"/>
    <mergeCell ref="A296:B296"/>
    <mergeCell ref="C296:G296"/>
    <mergeCell ref="A297:B297"/>
    <mergeCell ref="C297:G297"/>
    <mergeCell ref="A292:B292"/>
    <mergeCell ref="C292:G292"/>
    <mergeCell ref="A293:B293"/>
    <mergeCell ref="C293:G293"/>
    <mergeCell ref="A294:B294"/>
    <mergeCell ref="C294:G294"/>
    <mergeCell ref="A289:B289"/>
    <mergeCell ref="C289:G289"/>
    <mergeCell ref="A290:B290"/>
    <mergeCell ref="C290:G290"/>
    <mergeCell ref="A291:B291"/>
    <mergeCell ref="C291:G291"/>
    <mergeCell ref="A286:B286"/>
    <mergeCell ref="C286:G286"/>
    <mergeCell ref="A287:B287"/>
    <mergeCell ref="C287:G287"/>
    <mergeCell ref="A288:B288"/>
    <mergeCell ref="C288:G288"/>
    <mergeCell ref="A283:B283"/>
    <mergeCell ref="C283:G283"/>
    <mergeCell ref="A284:B284"/>
    <mergeCell ref="C284:G284"/>
    <mergeCell ref="A285:B285"/>
    <mergeCell ref="C285:G285"/>
    <mergeCell ref="A280:B280"/>
    <mergeCell ref="C280:G280"/>
    <mergeCell ref="A281:B281"/>
    <mergeCell ref="C281:G281"/>
    <mergeCell ref="A282:B282"/>
    <mergeCell ref="C282:G282"/>
    <mergeCell ref="A277:B277"/>
    <mergeCell ref="C277:G277"/>
    <mergeCell ref="A278:B278"/>
    <mergeCell ref="C278:G278"/>
    <mergeCell ref="A279:B279"/>
    <mergeCell ref="C279:G279"/>
    <mergeCell ref="A274:B274"/>
    <mergeCell ref="C274:G274"/>
    <mergeCell ref="A275:B275"/>
    <mergeCell ref="C275:G275"/>
    <mergeCell ref="A276:B276"/>
    <mergeCell ref="C276:G276"/>
    <mergeCell ref="A271:B271"/>
    <mergeCell ref="C271:G271"/>
    <mergeCell ref="A272:B272"/>
    <mergeCell ref="C272:G272"/>
    <mergeCell ref="A273:B273"/>
    <mergeCell ref="C273:G273"/>
    <mergeCell ref="A268:B268"/>
    <mergeCell ref="C268:G268"/>
    <mergeCell ref="A269:B269"/>
    <mergeCell ref="C269:G269"/>
    <mergeCell ref="A270:B270"/>
    <mergeCell ref="C270:G270"/>
    <mergeCell ref="A265:B265"/>
    <mergeCell ref="C265:G265"/>
    <mergeCell ref="A266:B266"/>
    <mergeCell ref="C266:G266"/>
    <mergeCell ref="A267:B267"/>
    <mergeCell ref="C267:G267"/>
    <mergeCell ref="A262:B262"/>
    <mergeCell ref="C262:G262"/>
    <mergeCell ref="A263:B263"/>
    <mergeCell ref="C263:G263"/>
    <mergeCell ref="A264:B264"/>
    <mergeCell ref="C264:G264"/>
    <mergeCell ref="A259:B259"/>
    <mergeCell ref="C259:G259"/>
    <mergeCell ref="A260:B260"/>
    <mergeCell ref="C260:G260"/>
    <mergeCell ref="A261:B261"/>
    <mergeCell ref="C261:G261"/>
    <mergeCell ref="A256:B256"/>
    <mergeCell ref="C256:G256"/>
    <mergeCell ref="A257:B257"/>
    <mergeCell ref="C257:G257"/>
    <mergeCell ref="A258:B258"/>
    <mergeCell ref="C258:G258"/>
    <mergeCell ref="A253:B253"/>
    <mergeCell ref="C253:G253"/>
    <mergeCell ref="A254:B254"/>
    <mergeCell ref="C254:G254"/>
    <mergeCell ref="A255:B255"/>
    <mergeCell ref="C255:G255"/>
    <mergeCell ref="A250:B250"/>
    <mergeCell ref="C250:G250"/>
    <mergeCell ref="A251:B251"/>
    <mergeCell ref="C251:G251"/>
    <mergeCell ref="A252:B252"/>
    <mergeCell ref="C252:G252"/>
    <mergeCell ref="A247:B247"/>
    <mergeCell ref="C247:G247"/>
    <mergeCell ref="A248:B248"/>
    <mergeCell ref="C248:G248"/>
    <mergeCell ref="A249:B249"/>
    <mergeCell ref="C249:G249"/>
    <mergeCell ref="A244:B244"/>
    <mergeCell ref="C244:G244"/>
    <mergeCell ref="A245:B245"/>
    <mergeCell ref="C245:G245"/>
    <mergeCell ref="A246:B246"/>
    <mergeCell ref="C246:G246"/>
    <mergeCell ref="A241:B241"/>
    <mergeCell ref="C241:G241"/>
    <mergeCell ref="A242:B242"/>
    <mergeCell ref="C242:G242"/>
    <mergeCell ref="A243:B243"/>
    <mergeCell ref="C243:G243"/>
    <mergeCell ref="A238:B238"/>
    <mergeCell ref="C238:G238"/>
    <mergeCell ref="A239:B239"/>
    <mergeCell ref="C239:G239"/>
    <mergeCell ref="A240:B240"/>
    <mergeCell ref="C240:G240"/>
    <mergeCell ref="A235:B235"/>
    <mergeCell ref="C235:G235"/>
    <mergeCell ref="A236:B236"/>
    <mergeCell ref="C236:G236"/>
    <mergeCell ref="A237:B237"/>
    <mergeCell ref="C237:G237"/>
    <mergeCell ref="A232:B232"/>
    <mergeCell ref="C232:G232"/>
    <mergeCell ref="A233:B233"/>
    <mergeCell ref="C233:G233"/>
    <mergeCell ref="A234:B234"/>
    <mergeCell ref="C234:G234"/>
    <mergeCell ref="A229:B229"/>
    <mergeCell ref="C229:G229"/>
    <mergeCell ref="A230:B230"/>
    <mergeCell ref="C230:G230"/>
    <mergeCell ref="A231:B231"/>
    <mergeCell ref="C231:G231"/>
    <mergeCell ref="A226:B226"/>
    <mergeCell ref="C226:G226"/>
    <mergeCell ref="A227:B227"/>
    <mergeCell ref="C227:G227"/>
    <mergeCell ref="A228:B228"/>
    <mergeCell ref="C228:G228"/>
    <mergeCell ref="A223:B223"/>
    <mergeCell ref="C223:G223"/>
    <mergeCell ref="A224:B224"/>
    <mergeCell ref="C224:G224"/>
    <mergeCell ref="A225:B225"/>
    <mergeCell ref="C225:G225"/>
    <mergeCell ref="A220:B220"/>
    <mergeCell ref="C220:G220"/>
    <mergeCell ref="A221:B221"/>
    <mergeCell ref="C221:G221"/>
    <mergeCell ref="A222:B222"/>
    <mergeCell ref="C222:G222"/>
    <mergeCell ref="A217:B217"/>
    <mergeCell ref="C217:G217"/>
    <mergeCell ref="A218:B218"/>
    <mergeCell ref="C218:G218"/>
    <mergeCell ref="A219:B219"/>
    <mergeCell ref="C219:G219"/>
    <mergeCell ref="A214:B214"/>
    <mergeCell ref="C214:G214"/>
    <mergeCell ref="A215:B215"/>
    <mergeCell ref="C215:G215"/>
    <mergeCell ref="A216:B216"/>
    <mergeCell ref="C216:G216"/>
    <mergeCell ref="A211:B211"/>
    <mergeCell ref="C211:G211"/>
    <mergeCell ref="A212:B212"/>
    <mergeCell ref="C212:G212"/>
    <mergeCell ref="A213:B213"/>
    <mergeCell ref="C213:G213"/>
    <mergeCell ref="A208:B208"/>
    <mergeCell ref="C208:G208"/>
    <mergeCell ref="A209:B209"/>
    <mergeCell ref="C209:G209"/>
    <mergeCell ref="A210:B210"/>
    <mergeCell ref="C210:G210"/>
    <mergeCell ref="A205:B205"/>
    <mergeCell ref="C205:G205"/>
    <mergeCell ref="A206:B206"/>
    <mergeCell ref="C206:G206"/>
    <mergeCell ref="A207:B207"/>
    <mergeCell ref="C207:G207"/>
    <mergeCell ref="A202:B202"/>
    <mergeCell ref="C202:G202"/>
    <mergeCell ref="A203:B203"/>
    <mergeCell ref="C203:G203"/>
    <mergeCell ref="A204:B204"/>
    <mergeCell ref="C204:G204"/>
    <mergeCell ref="A199:B199"/>
    <mergeCell ref="C199:G199"/>
    <mergeCell ref="A200:B200"/>
    <mergeCell ref="C200:G200"/>
    <mergeCell ref="A201:B201"/>
    <mergeCell ref="C201:G201"/>
    <mergeCell ref="A196:B196"/>
    <mergeCell ref="C196:G196"/>
    <mergeCell ref="A197:B197"/>
    <mergeCell ref="C197:G197"/>
    <mergeCell ref="A198:B198"/>
    <mergeCell ref="C198:G198"/>
    <mergeCell ref="A193:B193"/>
    <mergeCell ref="C193:G193"/>
    <mergeCell ref="A194:B194"/>
    <mergeCell ref="C194:G194"/>
    <mergeCell ref="A195:B195"/>
    <mergeCell ref="C195:G195"/>
    <mergeCell ref="A190:B190"/>
    <mergeCell ref="C190:G190"/>
    <mergeCell ref="A191:B191"/>
    <mergeCell ref="C191:G191"/>
    <mergeCell ref="A192:B192"/>
    <mergeCell ref="C192:G192"/>
    <mergeCell ref="A187:B187"/>
    <mergeCell ref="C187:G187"/>
    <mergeCell ref="A188:B188"/>
    <mergeCell ref="C188:G188"/>
    <mergeCell ref="A189:B189"/>
    <mergeCell ref="C189:G189"/>
    <mergeCell ref="A184:B184"/>
    <mergeCell ref="C184:G184"/>
    <mergeCell ref="A185:B185"/>
    <mergeCell ref="C185:G185"/>
    <mergeCell ref="A186:B186"/>
    <mergeCell ref="C186:G186"/>
    <mergeCell ref="A181:B181"/>
    <mergeCell ref="C181:G181"/>
    <mergeCell ref="A182:B182"/>
    <mergeCell ref="C182:G182"/>
    <mergeCell ref="A183:B183"/>
    <mergeCell ref="C183:G183"/>
    <mergeCell ref="A178:B178"/>
    <mergeCell ref="C178:G178"/>
    <mergeCell ref="A179:B179"/>
    <mergeCell ref="C179:G179"/>
    <mergeCell ref="A180:B180"/>
    <mergeCell ref="C180:G180"/>
    <mergeCell ref="A175:B175"/>
    <mergeCell ref="C175:G175"/>
    <mergeCell ref="A176:B176"/>
    <mergeCell ref="C176:G176"/>
    <mergeCell ref="A177:B177"/>
    <mergeCell ref="C177:G177"/>
    <mergeCell ref="A172:B172"/>
    <mergeCell ref="C172:G172"/>
    <mergeCell ref="A173:B173"/>
    <mergeCell ref="C173:G173"/>
    <mergeCell ref="A174:B174"/>
    <mergeCell ref="C174:G174"/>
    <mergeCell ref="A169:B169"/>
    <mergeCell ref="C169:G169"/>
    <mergeCell ref="A170:B170"/>
    <mergeCell ref="C170:G170"/>
    <mergeCell ref="A171:B171"/>
    <mergeCell ref="C171:G171"/>
    <mergeCell ref="A166:B166"/>
    <mergeCell ref="C166:G166"/>
    <mergeCell ref="A167:B167"/>
    <mergeCell ref="C167:G167"/>
    <mergeCell ref="A168:B168"/>
    <mergeCell ref="C168:G168"/>
    <mergeCell ref="A163:B163"/>
    <mergeCell ref="C163:G163"/>
    <mergeCell ref="A164:B164"/>
    <mergeCell ref="C164:G164"/>
    <mergeCell ref="A165:B165"/>
    <mergeCell ref="C165:G165"/>
    <mergeCell ref="A161:B161"/>
    <mergeCell ref="C161:G161"/>
    <mergeCell ref="A162:B162"/>
    <mergeCell ref="C162:G162"/>
    <mergeCell ref="A160:S160"/>
    <mergeCell ref="A157:B157"/>
    <mergeCell ref="C157:G157"/>
    <mergeCell ref="A158:B158"/>
    <mergeCell ref="C158:G158"/>
    <mergeCell ref="A159:B159"/>
    <mergeCell ref="C159:G159"/>
    <mergeCell ref="A153:B153"/>
    <mergeCell ref="C153:G153"/>
    <mergeCell ref="A155:B155"/>
    <mergeCell ref="C155:G155"/>
    <mergeCell ref="A156:B156"/>
    <mergeCell ref="C156:G156"/>
    <mergeCell ref="A150:B150"/>
    <mergeCell ref="C150:G150"/>
    <mergeCell ref="A151:B151"/>
    <mergeCell ref="C151:G151"/>
    <mergeCell ref="A152:B152"/>
    <mergeCell ref="C152:G152"/>
    <mergeCell ref="A147:B147"/>
    <mergeCell ref="C147:G147"/>
    <mergeCell ref="A148:B148"/>
    <mergeCell ref="C148:G148"/>
    <mergeCell ref="A149:B149"/>
    <mergeCell ref="C149:G149"/>
    <mergeCell ref="A144:B144"/>
    <mergeCell ref="C144:G144"/>
    <mergeCell ref="A145:B145"/>
    <mergeCell ref="C145:G145"/>
    <mergeCell ref="A146:B146"/>
    <mergeCell ref="C146:G146"/>
    <mergeCell ref="A141:B141"/>
    <mergeCell ref="C141:G141"/>
    <mergeCell ref="A142:B142"/>
    <mergeCell ref="C142:G142"/>
    <mergeCell ref="A143:B143"/>
    <mergeCell ref="C143:G143"/>
    <mergeCell ref="A138:B138"/>
    <mergeCell ref="C138:G138"/>
    <mergeCell ref="A139:B139"/>
    <mergeCell ref="C139:G139"/>
    <mergeCell ref="A140:B140"/>
    <mergeCell ref="C140:G140"/>
    <mergeCell ref="A135:B135"/>
    <mergeCell ref="C135:G135"/>
    <mergeCell ref="A136:B136"/>
    <mergeCell ref="C136:G136"/>
    <mergeCell ref="A137:B137"/>
    <mergeCell ref="C137:G137"/>
    <mergeCell ref="A132:B132"/>
    <mergeCell ref="C132:G132"/>
    <mergeCell ref="A133:B133"/>
    <mergeCell ref="C133:G133"/>
    <mergeCell ref="A134:B134"/>
    <mergeCell ref="C134:G134"/>
    <mergeCell ref="A129:B129"/>
    <mergeCell ref="C129:G129"/>
    <mergeCell ref="A130:B130"/>
    <mergeCell ref="C130:G130"/>
    <mergeCell ref="A131:B131"/>
    <mergeCell ref="C131:G131"/>
    <mergeCell ref="A126:B126"/>
    <mergeCell ref="C126:G126"/>
    <mergeCell ref="A127:B127"/>
    <mergeCell ref="C127:G127"/>
    <mergeCell ref="A128:B128"/>
    <mergeCell ref="C128:G128"/>
    <mergeCell ref="A123:B123"/>
    <mergeCell ref="C123:G123"/>
    <mergeCell ref="A124:B124"/>
    <mergeCell ref="C124:G124"/>
    <mergeCell ref="A125:B125"/>
    <mergeCell ref="C125:G125"/>
    <mergeCell ref="A120:B120"/>
    <mergeCell ref="C120:G120"/>
    <mergeCell ref="A121:B121"/>
    <mergeCell ref="C121:G121"/>
    <mergeCell ref="A122:B122"/>
    <mergeCell ref="C122:G122"/>
    <mergeCell ref="A117:B117"/>
    <mergeCell ref="C117:G117"/>
    <mergeCell ref="A118:B118"/>
    <mergeCell ref="C118:G118"/>
    <mergeCell ref="A119:B119"/>
    <mergeCell ref="C119:G119"/>
    <mergeCell ref="A114:B114"/>
    <mergeCell ref="C114:G114"/>
    <mergeCell ref="A115:B115"/>
    <mergeCell ref="C115:G115"/>
    <mergeCell ref="A116:B116"/>
    <mergeCell ref="C116:G116"/>
    <mergeCell ref="A111:B111"/>
    <mergeCell ref="C111:G111"/>
    <mergeCell ref="A112:B112"/>
    <mergeCell ref="C112:G112"/>
    <mergeCell ref="A113:B113"/>
    <mergeCell ref="C113:G113"/>
    <mergeCell ref="A108:B108"/>
    <mergeCell ref="C108:G108"/>
    <mergeCell ref="A109:B109"/>
    <mergeCell ref="C109:G109"/>
    <mergeCell ref="A110:B110"/>
    <mergeCell ref="C110:G110"/>
    <mergeCell ref="A105:B105"/>
    <mergeCell ref="C105:G105"/>
    <mergeCell ref="A106:B106"/>
    <mergeCell ref="C106:G106"/>
    <mergeCell ref="A107:B107"/>
    <mergeCell ref="C107:G107"/>
    <mergeCell ref="A102:B102"/>
    <mergeCell ref="C102:G102"/>
    <mergeCell ref="A103:B103"/>
    <mergeCell ref="C103:G103"/>
    <mergeCell ref="A104:B104"/>
    <mergeCell ref="C104:G104"/>
    <mergeCell ref="A99:B99"/>
    <mergeCell ref="C99:G99"/>
    <mergeCell ref="A100:B100"/>
    <mergeCell ref="C100:G100"/>
    <mergeCell ref="A101:B101"/>
    <mergeCell ref="C101:G101"/>
    <mergeCell ref="A96:B96"/>
    <mergeCell ref="C96:G96"/>
    <mergeCell ref="A97:B97"/>
    <mergeCell ref="C97:G97"/>
    <mergeCell ref="A98:B98"/>
    <mergeCell ref="C98:G98"/>
    <mergeCell ref="A93:B93"/>
    <mergeCell ref="C93:G93"/>
    <mergeCell ref="A94:B94"/>
    <mergeCell ref="C94:G94"/>
    <mergeCell ref="A95:B95"/>
    <mergeCell ref="C95:G95"/>
    <mergeCell ref="A90:B90"/>
    <mergeCell ref="C90:G90"/>
    <mergeCell ref="A91:B91"/>
    <mergeCell ref="C91:G91"/>
    <mergeCell ref="A92:B92"/>
    <mergeCell ref="C92:G92"/>
    <mergeCell ref="A87:B87"/>
    <mergeCell ref="C87:G87"/>
    <mergeCell ref="A88:B88"/>
    <mergeCell ref="C88:G88"/>
    <mergeCell ref="A89:B89"/>
    <mergeCell ref="C89:G89"/>
    <mergeCell ref="A84:B84"/>
    <mergeCell ref="C84:G84"/>
    <mergeCell ref="A85:B85"/>
    <mergeCell ref="C85:G85"/>
    <mergeCell ref="A86:B86"/>
    <mergeCell ref="C86:G86"/>
    <mergeCell ref="A81:B81"/>
    <mergeCell ref="C81:G81"/>
    <mergeCell ref="A82:B82"/>
    <mergeCell ref="C82:G82"/>
    <mergeCell ref="A83:B83"/>
    <mergeCell ref="C83:G83"/>
    <mergeCell ref="A78:B78"/>
    <mergeCell ref="C78:G78"/>
    <mergeCell ref="A79:B79"/>
    <mergeCell ref="C79:G79"/>
    <mergeCell ref="A80:B80"/>
    <mergeCell ref="C80:G80"/>
    <mergeCell ref="A75:B75"/>
    <mergeCell ref="C75:G75"/>
    <mergeCell ref="A76:B76"/>
    <mergeCell ref="C76:G76"/>
    <mergeCell ref="A77:B77"/>
    <mergeCell ref="C77:G77"/>
    <mergeCell ref="A72:B72"/>
    <mergeCell ref="C72:G72"/>
    <mergeCell ref="A73:B73"/>
    <mergeCell ref="C73:G73"/>
    <mergeCell ref="A74:B74"/>
    <mergeCell ref="C74:G74"/>
    <mergeCell ref="A69:B69"/>
    <mergeCell ref="C69:G69"/>
    <mergeCell ref="A70:B70"/>
    <mergeCell ref="C70:G70"/>
    <mergeCell ref="A71:B71"/>
    <mergeCell ref="C71:G71"/>
    <mergeCell ref="A66:B66"/>
    <mergeCell ref="C66:G66"/>
    <mergeCell ref="A67:B67"/>
    <mergeCell ref="C67:G67"/>
    <mergeCell ref="A68:B68"/>
    <mergeCell ref="C68:G68"/>
    <mergeCell ref="A63:B63"/>
    <mergeCell ref="C63:G63"/>
    <mergeCell ref="A64:B64"/>
    <mergeCell ref="C64:G64"/>
    <mergeCell ref="A65:B65"/>
    <mergeCell ref="C65:G65"/>
    <mergeCell ref="A60:B60"/>
    <mergeCell ref="C60:G60"/>
    <mergeCell ref="A61:B61"/>
    <mergeCell ref="C61:G61"/>
    <mergeCell ref="A62:B62"/>
    <mergeCell ref="C62:G62"/>
    <mergeCell ref="A57:B57"/>
    <mergeCell ref="C57:G57"/>
    <mergeCell ref="A58:B58"/>
    <mergeCell ref="C58:G58"/>
    <mergeCell ref="A59:B59"/>
    <mergeCell ref="C59:G59"/>
    <mergeCell ref="A54:B54"/>
    <mergeCell ref="C54:G54"/>
    <mergeCell ref="A55:B55"/>
    <mergeCell ref="C55:G55"/>
    <mergeCell ref="A56:B56"/>
    <mergeCell ref="C56:G56"/>
    <mergeCell ref="A51:B51"/>
    <mergeCell ref="C51:G51"/>
    <mergeCell ref="A52:B52"/>
    <mergeCell ref="C52:G52"/>
    <mergeCell ref="A53:B53"/>
    <mergeCell ref="C53:G53"/>
    <mergeCell ref="A48:B48"/>
    <mergeCell ref="C48:G48"/>
    <mergeCell ref="A49:B49"/>
    <mergeCell ref="C49:G49"/>
    <mergeCell ref="A50:B50"/>
    <mergeCell ref="C50:G50"/>
    <mergeCell ref="A45:B45"/>
    <mergeCell ref="C45:G45"/>
    <mergeCell ref="A46:B46"/>
    <mergeCell ref="C46:G46"/>
    <mergeCell ref="A47:B47"/>
    <mergeCell ref="C47:G47"/>
    <mergeCell ref="A42:B42"/>
    <mergeCell ref="C42:G42"/>
    <mergeCell ref="A43:B43"/>
    <mergeCell ref="C43:G43"/>
    <mergeCell ref="A44:B44"/>
    <mergeCell ref="C44:G44"/>
    <mergeCell ref="A39:B39"/>
    <mergeCell ref="C39:G39"/>
    <mergeCell ref="A40:B40"/>
    <mergeCell ref="C40:G40"/>
    <mergeCell ref="A41:B41"/>
    <mergeCell ref="C41:G41"/>
    <mergeCell ref="A36:B36"/>
    <mergeCell ref="C36:G36"/>
    <mergeCell ref="A37:B37"/>
    <mergeCell ref="C37:G37"/>
    <mergeCell ref="A38:B38"/>
    <mergeCell ref="C38:G38"/>
    <mergeCell ref="A33:B33"/>
    <mergeCell ref="C33:G33"/>
    <mergeCell ref="A34:B34"/>
    <mergeCell ref="C34:G34"/>
    <mergeCell ref="A35:B35"/>
    <mergeCell ref="C35:G35"/>
    <mergeCell ref="A30:B30"/>
    <mergeCell ref="C30:G30"/>
    <mergeCell ref="A31:B31"/>
    <mergeCell ref="C31:G31"/>
    <mergeCell ref="A32:B32"/>
    <mergeCell ref="C32:G32"/>
    <mergeCell ref="A27:B27"/>
    <mergeCell ref="C27:G27"/>
    <mergeCell ref="A28:B28"/>
    <mergeCell ref="C28:G28"/>
    <mergeCell ref="A29:B29"/>
    <mergeCell ref="C29:G29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A18:B18"/>
    <mergeCell ref="C18:G18"/>
    <mergeCell ref="A19:B19"/>
    <mergeCell ref="C19:G19"/>
    <mergeCell ref="A20:B20"/>
    <mergeCell ref="C20:G20"/>
    <mergeCell ref="A15:B15"/>
    <mergeCell ref="C15:G15"/>
    <mergeCell ref="A17:B17"/>
    <mergeCell ref="C17:G17"/>
    <mergeCell ref="D7:F7"/>
    <mergeCell ref="D8:F8"/>
    <mergeCell ref="E9:F9"/>
    <mergeCell ref="A12:S12"/>
  </mergeCells>
  <pageMargins left="0.70866141732283472" right="0.31496062992125984" top="0.35433070866141736" bottom="0.39370078740157483" header="0" footer="0"/>
  <pageSetup paperSize="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V62"/>
  <sheetViews>
    <sheetView view="pageBreakPreview" zoomScale="60" zoomScaleNormal="110" workbookViewId="0">
      <selection activeCell="F28" sqref="F28"/>
    </sheetView>
  </sheetViews>
  <sheetFormatPr defaultColWidth="9.140625" defaultRowHeight="15.75"/>
  <cols>
    <col min="1" max="1" width="9.140625" style="210"/>
    <col min="2" max="2" width="62.85546875" style="210" customWidth="1"/>
    <col min="3" max="4" width="10.5703125" style="210" bestFit="1" customWidth="1"/>
    <col min="5" max="5" width="15.42578125" style="210" bestFit="1" customWidth="1"/>
    <col min="6" max="6" width="8.28515625" style="211" bestFit="1" customWidth="1"/>
    <col min="7" max="7" width="21" style="212" customWidth="1"/>
    <col min="8" max="8" width="8.28515625" style="211" bestFit="1" customWidth="1"/>
    <col min="9" max="9" width="21.42578125" style="212" customWidth="1"/>
    <col min="10" max="10" width="9.42578125" style="211" bestFit="1" customWidth="1"/>
    <col min="11" max="11" width="21.42578125" style="210" customWidth="1"/>
    <col min="12" max="12" width="9.42578125" style="213" bestFit="1" customWidth="1"/>
    <col min="13" max="13" width="23.85546875" style="210" customWidth="1"/>
    <col min="14" max="16384" width="9.140625" style="210"/>
  </cols>
  <sheetData>
    <row r="1" spans="1:74" ht="18.75">
      <c r="K1" s="212"/>
      <c r="M1" s="214" t="s">
        <v>1138</v>
      </c>
      <c r="N1" s="212"/>
    </row>
    <row r="2" spans="1:74" ht="18.75">
      <c r="K2" s="212"/>
      <c r="M2" s="215" t="s">
        <v>1</v>
      </c>
      <c r="N2" s="212"/>
    </row>
    <row r="3" spans="1:74" ht="18.75">
      <c r="K3" s="212"/>
      <c r="M3" s="215"/>
      <c r="N3" s="212"/>
    </row>
    <row r="5" spans="1:74">
      <c r="A5" s="685" t="s">
        <v>1162</v>
      </c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6"/>
      <c r="O5" s="686"/>
      <c r="P5" s="686"/>
      <c r="Q5" s="686"/>
      <c r="R5" s="686"/>
    </row>
    <row r="6" spans="1:74" ht="5.45" customHeight="1"/>
    <row r="7" spans="1:74" s="216" customFormat="1" ht="25.5" customHeight="1">
      <c r="A7" s="464" t="s">
        <v>1104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</row>
    <row r="8" spans="1:74" s="216" customFormat="1" ht="16.5" customHeight="1">
      <c r="A8" s="348"/>
      <c r="B8" s="348"/>
      <c r="C8" s="348"/>
      <c r="D8" s="348"/>
      <c r="E8" s="348"/>
      <c r="F8" s="217"/>
      <c r="G8" s="218"/>
      <c r="H8" s="217"/>
      <c r="I8" s="218"/>
      <c r="J8" s="217"/>
      <c r="K8" s="348"/>
      <c r="L8" s="219"/>
    </row>
    <row r="9" spans="1:74" s="221" customFormat="1">
      <c r="A9" s="465" t="s">
        <v>451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519"/>
      <c r="O9" s="519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</row>
    <row r="10" spans="1:74" s="221" customFormat="1" ht="15" customHeight="1">
      <c r="A10" s="687" t="s">
        <v>1175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519"/>
      <c r="O10" s="519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688"/>
      <c r="AK10" s="688"/>
      <c r="AL10" s="688"/>
      <c r="AM10" s="688"/>
      <c r="AN10" s="688"/>
      <c r="AO10" s="688"/>
      <c r="AP10" s="688"/>
      <c r="AQ10" s="688"/>
      <c r="AR10" s="688"/>
      <c r="AS10" s="688"/>
      <c r="AT10" s="688"/>
      <c r="AU10" s="688"/>
      <c r="AV10" s="688"/>
      <c r="AW10" s="688"/>
      <c r="AX10" s="688"/>
      <c r="AY10" s="688"/>
      <c r="AZ10" s="688"/>
      <c r="BA10" s="688"/>
      <c r="BB10" s="688"/>
      <c r="BC10" s="688"/>
      <c r="BD10" s="688"/>
      <c r="BE10" s="688"/>
      <c r="BF10" s="688"/>
      <c r="BG10" s="688"/>
      <c r="BH10" s="688"/>
      <c r="BI10" s="688"/>
      <c r="BJ10" s="688"/>
      <c r="BK10" s="688"/>
      <c r="BL10" s="688"/>
      <c r="BM10" s="688"/>
      <c r="BN10" s="688"/>
      <c r="BO10" s="688"/>
      <c r="BP10" s="688"/>
      <c r="BQ10" s="688"/>
      <c r="BR10" s="688"/>
      <c r="BS10" s="688"/>
      <c r="BT10" s="688"/>
      <c r="BU10" s="688"/>
      <c r="BV10" s="688"/>
    </row>
    <row r="11" spans="1:74" s="221" customFormat="1" ht="15" customHeight="1">
      <c r="A11" s="689" t="s">
        <v>1176</v>
      </c>
      <c r="B11" s="689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90"/>
      <c r="O11" s="519"/>
      <c r="P11" s="691"/>
      <c r="Q11" s="691"/>
      <c r="R11" s="691"/>
      <c r="S11" s="691"/>
      <c r="T11" s="691"/>
      <c r="U11" s="691"/>
      <c r="V11" s="691"/>
      <c r="W11" s="691"/>
      <c r="X11" s="691"/>
      <c r="Y11" s="691"/>
      <c r="Z11" s="691"/>
      <c r="AA11" s="691"/>
      <c r="AB11" s="691"/>
      <c r="AC11" s="691"/>
      <c r="AD11" s="691"/>
      <c r="AE11" s="691"/>
      <c r="AF11" s="691"/>
      <c r="AG11" s="691"/>
      <c r="AH11" s="691"/>
      <c r="AI11" s="691"/>
      <c r="AJ11" s="691"/>
      <c r="AK11" s="691"/>
      <c r="AL11" s="691"/>
      <c r="AM11" s="691"/>
      <c r="AN11" s="691"/>
      <c r="AO11" s="691"/>
      <c r="AP11" s="691"/>
      <c r="AQ11" s="691"/>
      <c r="AR11" s="691"/>
      <c r="AS11" s="691"/>
      <c r="AT11" s="691"/>
      <c r="AU11" s="691"/>
      <c r="AV11" s="691"/>
      <c r="AW11" s="691"/>
      <c r="AX11" s="691"/>
      <c r="AY11" s="691"/>
      <c r="AZ11" s="691"/>
      <c r="BA11" s="691"/>
      <c r="BB11" s="691"/>
      <c r="BC11" s="691"/>
      <c r="BD11" s="691"/>
      <c r="BE11" s="691"/>
      <c r="BF11" s="691"/>
      <c r="BG11" s="691"/>
      <c r="BH11" s="691"/>
      <c r="BI11" s="691"/>
      <c r="BJ11" s="691"/>
      <c r="BK11" s="691"/>
      <c r="BL11" s="691"/>
      <c r="BM11" s="691"/>
      <c r="BN11" s="691"/>
      <c r="BO11" s="691"/>
      <c r="BP11" s="691"/>
      <c r="BQ11" s="691"/>
      <c r="BR11" s="691"/>
      <c r="BS11" s="691"/>
      <c r="BT11" s="691"/>
      <c r="BU11" s="691"/>
      <c r="BV11" s="691"/>
    </row>
    <row r="12" spans="1:74" s="221" customFormat="1" ht="15" customHeight="1">
      <c r="A12" s="692" t="s">
        <v>1177</v>
      </c>
      <c r="B12" s="693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519"/>
      <c r="O12" s="519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  <c r="AG12" s="694"/>
      <c r="AH12" s="694"/>
      <c r="AI12" s="694"/>
      <c r="AJ12" s="694"/>
      <c r="AK12" s="694"/>
      <c r="AL12" s="694"/>
      <c r="AM12" s="694"/>
      <c r="AN12" s="694"/>
      <c r="AO12" s="694"/>
      <c r="AP12" s="694"/>
      <c r="AQ12" s="694"/>
      <c r="AR12" s="694"/>
      <c r="AS12" s="694"/>
      <c r="AT12" s="694"/>
      <c r="AU12" s="694"/>
      <c r="AV12" s="694"/>
      <c r="AW12" s="694"/>
      <c r="AX12" s="694"/>
      <c r="AY12" s="694"/>
      <c r="AZ12" s="694"/>
      <c r="BA12" s="694"/>
      <c r="BB12" s="694"/>
      <c r="BC12" s="694"/>
      <c r="BD12" s="694"/>
      <c r="BE12" s="694"/>
      <c r="BF12" s="694"/>
      <c r="BG12" s="694"/>
      <c r="BH12" s="694"/>
      <c r="BI12" s="694"/>
      <c r="BJ12" s="694"/>
      <c r="BK12" s="694"/>
      <c r="BL12" s="694"/>
      <c r="BM12" s="694"/>
      <c r="BN12" s="694"/>
      <c r="BO12" s="694"/>
      <c r="BP12" s="694"/>
      <c r="BQ12" s="694"/>
      <c r="BR12" s="694"/>
      <c r="BS12" s="694"/>
      <c r="BT12" s="694"/>
      <c r="BU12" s="694"/>
      <c r="BV12" s="694"/>
    </row>
    <row r="13" spans="1:74" s="221" customFormat="1" ht="15" customHeight="1">
      <c r="A13" s="687" t="s">
        <v>1178</v>
      </c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519"/>
      <c r="O13" s="519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8"/>
      <c r="AK13" s="688"/>
      <c r="AL13" s="688"/>
      <c r="AM13" s="688"/>
      <c r="AN13" s="688"/>
      <c r="AO13" s="688"/>
      <c r="AP13" s="688"/>
      <c r="AQ13" s="688"/>
      <c r="AR13" s="688"/>
      <c r="AS13" s="688"/>
      <c r="AT13" s="688"/>
      <c r="AU13" s="688"/>
      <c r="AV13" s="688"/>
      <c r="AW13" s="688"/>
      <c r="AX13" s="688"/>
      <c r="AY13" s="688"/>
      <c r="AZ13" s="688"/>
      <c r="BA13" s="688"/>
      <c r="BB13" s="688"/>
      <c r="BC13" s="688"/>
      <c r="BD13" s="688"/>
      <c r="BE13" s="688"/>
      <c r="BF13" s="688"/>
      <c r="BG13" s="688"/>
      <c r="BH13" s="688"/>
      <c r="BI13" s="688"/>
      <c r="BJ13" s="688"/>
      <c r="BK13" s="688"/>
      <c r="BL13" s="688"/>
      <c r="BM13" s="688"/>
      <c r="BN13" s="688"/>
      <c r="BO13" s="688"/>
      <c r="BP13" s="688"/>
      <c r="BQ13" s="688"/>
      <c r="BR13" s="688"/>
      <c r="BS13" s="688"/>
      <c r="BT13" s="688"/>
      <c r="BU13" s="688"/>
      <c r="BV13" s="688"/>
    </row>
    <row r="14" spans="1:74" ht="18.75">
      <c r="A14" s="690" t="s">
        <v>1173</v>
      </c>
      <c r="B14" s="695"/>
      <c r="C14" s="695"/>
      <c r="D14" s="696" t="s">
        <v>1179</v>
      </c>
      <c r="E14" s="697"/>
      <c r="F14" s="697"/>
      <c r="G14" s="697"/>
      <c r="H14" s="697"/>
      <c r="I14" s="697"/>
      <c r="J14" s="697"/>
      <c r="K14" s="697"/>
      <c r="L14" s="697"/>
      <c r="N14" s="519"/>
      <c r="O14" s="519"/>
    </row>
    <row r="15" spans="1:74" ht="19.5" thickBot="1">
      <c r="A15" s="222"/>
      <c r="C15" s="698"/>
      <c r="D15" s="699" t="s">
        <v>1174</v>
      </c>
      <c r="F15" s="700"/>
      <c r="G15" s="699"/>
      <c r="H15" s="700"/>
      <c r="I15" s="699"/>
      <c r="M15" s="701" t="s">
        <v>1180</v>
      </c>
      <c r="N15" s="519"/>
      <c r="O15" s="519"/>
    </row>
    <row r="16" spans="1:74" ht="30" customHeight="1">
      <c r="A16" s="466" t="s">
        <v>1105</v>
      </c>
      <c r="B16" s="466" t="s">
        <v>1106</v>
      </c>
      <c r="C16" s="223" t="s">
        <v>1107</v>
      </c>
      <c r="D16" s="224" t="s">
        <v>433</v>
      </c>
      <c r="E16" s="224" t="s">
        <v>434</v>
      </c>
      <c r="F16" s="468" t="s">
        <v>435</v>
      </c>
      <c r="G16" s="469"/>
      <c r="H16" s="468" t="s">
        <v>436</v>
      </c>
      <c r="I16" s="469"/>
      <c r="J16" s="470" t="s">
        <v>1108</v>
      </c>
      <c r="K16" s="471"/>
      <c r="L16" s="462" t="s">
        <v>1109</v>
      </c>
      <c r="M16" s="463"/>
      <c r="N16" s="509"/>
      <c r="O16" s="519"/>
    </row>
    <row r="17" spans="1:16" ht="63.75" thickBot="1">
      <c r="A17" s="467"/>
      <c r="B17" s="467"/>
      <c r="C17" s="225" t="s">
        <v>18</v>
      </c>
      <c r="D17" s="226" t="s">
        <v>18</v>
      </c>
      <c r="E17" s="226" t="s">
        <v>18</v>
      </c>
      <c r="F17" s="227" t="s">
        <v>18</v>
      </c>
      <c r="G17" s="227" t="s">
        <v>19</v>
      </c>
      <c r="H17" s="227" t="s">
        <v>18</v>
      </c>
      <c r="I17" s="227" t="s">
        <v>19</v>
      </c>
      <c r="J17" s="227" t="s">
        <v>18</v>
      </c>
      <c r="K17" s="227" t="s">
        <v>19</v>
      </c>
      <c r="L17" s="229" t="s">
        <v>18</v>
      </c>
      <c r="M17" s="228" t="s">
        <v>1110</v>
      </c>
      <c r="N17" s="212"/>
    </row>
    <row r="18" spans="1:16" ht="16.5" thickBot="1">
      <c r="A18" s="230">
        <v>1</v>
      </c>
      <c r="B18" s="231">
        <v>2</v>
      </c>
      <c r="C18" s="232">
        <v>4</v>
      </c>
      <c r="D18" s="231">
        <v>3</v>
      </c>
      <c r="E18" s="231">
        <v>4</v>
      </c>
      <c r="F18" s="233">
        <v>5</v>
      </c>
      <c r="G18" s="234">
        <v>6</v>
      </c>
      <c r="H18" s="233">
        <v>7</v>
      </c>
      <c r="I18" s="234">
        <v>8</v>
      </c>
      <c r="J18" s="233">
        <v>7</v>
      </c>
      <c r="K18" s="234">
        <v>8</v>
      </c>
      <c r="L18" s="233">
        <v>9</v>
      </c>
      <c r="M18" s="234">
        <v>10</v>
      </c>
    </row>
    <row r="19" spans="1:16" ht="38.25" thickBot="1">
      <c r="A19" s="235"/>
      <c r="B19" s="236" t="s">
        <v>1111</v>
      </c>
      <c r="C19" s="237">
        <f>C20+C38</f>
        <v>0</v>
      </c>
      <c r="D19" s="238">
        <f t="shared" ref="D19:M19" si="0">D20+D38</f>
        <v>0</v>
      </c>
      <c r="E19" s="238">
        <f t="shared" si="0"/>
        <v>0</v>
      </c>
      <c r="F19" s="239">
        <f>F20+F38</f>
        <v>5.5839999999999996</v>
      </c>
      <c r="G19" s="240">
        <f t="shared" si="0"/>
        <v>7.7439999999999998</v>
      </c>
      <c r="H19" s="239">
        <f t="shared" si="0"/>
        <v>12.524000000000001</v>
      </c>
      <c r="I19" s="240">
        <f t="shared" si="0"/>
        <v>11.468999999999999</v>
      </c>
      <c r="J19" s="239">
        <f t="shared" si="0"/>
        <v>19.273999999999997</v>
      </c>
      <c r="K19" s="241">
        <f t="shared" si="0"/>
        <v>18.169</v>
      </c>
      <c r="L19" s="242">
        <f t="shared" si="0"/>
        <v>37.382999999999996</v>
      </c>
      <c r="M19" s="702">
        <f t="shared" si="0"/>
        <v>37.382000000000005</v>
      </c>
    </row>
    <row r="20" spans="1:16" ht="19.5" thickBot="1">
      <c r="A20" s="243" t="s">
        <v>82</v>
      </c>
      <c r="B20" s="244" t="s">
        <v>1112</v>
      </c>
      <c r="C20" s="245">
        <f>C21+C30+C34+C35+C37</f>
        <v>0</v>
      </c>
      <c r="D20" s="246">
        <f t="shared" ref="D20:M20" si="1">D21+D30+D34+D35+D37</f>
        <v>0</v>
      </c>
      <c r="E20" s="246">
        <f t="shared" si="1"/>
        <v>0</v>
      </c>
      <c r="F20" s="247">
        <f t="shared" si="1"/>
        <v>5.5839999999999996</v>
      </c>
      <c r="G20" s="248">
        <f t="shared" si="1"/>
        <v>7.7439999999999998</v>
      </c>
      <c r="H20" s="247">
        <f t="shared" si="1"/>
        <v>12.524000000000001</v>
      </c>
      <c r="I20" s="248">
        <f t="shared" si="1"/>
        <v>11.468999999999999</v>
      </c>
      <c r="J20" s="247">
        <f>J21+J30+J34+J35+J37</f>
        <v>19.273999999999997</v>
      </c>
      <c r="K20" s="248">
        <f t="shared" si="1"/>
        <v>18.169</v>
      </c>
      <c r="L20" s="247">
        <f t="shared" si="1"/>
        <v>37.382999999999996</v>
      </c>
      <c r="M20" s="248">
        <f t="shared" si="1"/>
        <v>37.382000000000005</v>
      </c>
    </row>
    <row r="21" spans="1:16" ht="18.75">
      <c r="A21" s="250" t="s">
        <v>84</v>
      </c>
      <c r="B21" s="251" t="s">
        <v>999</v>
      </c>
      <c r="C21" s="252">
        <f>C22+C23+C24+C29</f>
        <v>0</v>
      </c>
      <c r="D21" s="253">
        <f t="shared" ref="D21:M21" si="2">D22+D23+D24+D29</f>
        <v>0</v>
      </c>
      <c r="E21" s="253">
        <f t="shared" si="2"/>
        <v>0</v>
      </c>
      <c r="F21" s="254">
        <f t="shared" si="2"/>
        <v>5.5839999999999996</v>
      </c>
      <c r="G21" s="255">
        <f t="shared" si="2"/>
        <v>5.5839999999999996</v>
      </c>
      <c r="H21" s="254">
        <f t="shared" si="2"/>
        <v>0</v>
      </c>
      <c r="I21" s="255">
        <f t="shared" si="2"/>
        <v>0.78300000000000003</v>
      </c>
      <c r="J21" s="256">
        <f t="shared" si="2"/>
        <v>17.766999999999996</v>
      </c>
      <c r="K21" s="255">
        <f t="shared" si="2"/>
        <v>16.983000000000001</v>
      </c>
      <c r="L21" s="254">
        <f t="shared" si="2"/>
        <v>23.350999999999996</v>
      </c>
      <c r="M21" s="255">
        <f t="shared" si="2"/>
        <v>23.35</v>
      </c>
    </row>
    <row r="22" spans="1:16" ht="37.5">
      <c r="A22" s="257" t="s">
        <v>468</v>
      </c>
      <c r="B22" s="258" t="s">
        <v>1113</v>
      </c>
      <c r="C22" s="259"/>
      <c r="D22" s="260"/>
      <c r="E22" s="260"/>
      <c r="F22" s="261">
        <v>5.5839999999999996</v>
      </c>
      <c r="G22" s="262">
        <f>F22</f>
        <v>5.5839999999999996</v>
      </c>
      <c r="H22" s="263"/>
      <c r="I22" s="703">
        <v>0.78300000000000003</v>
      </c>
      <c r="J22" s="264">
        <f>18.554+0.72-J30</f>
        <v>17.766999999999996</v>
      </c>
      <c r="K22" s="703">
        <v>16.983000000000001</v>
      </c>
      <c r="L22" s="264">
        <f>F22+H22+J22</f>
        <v>23.350999999999996</v>
      </c>
      <c r="M22" s="262">
        <f>G22+I22+K22</f>
        <v>23.35</v>
      </c>
      <c r="P22" s="267"/>
    </row>
    <row r="23" spans="1:16" ht="18.75">
      <c r="A23" s="257" t="s">
        <v>470</v>
      </c>
      <c r="B23" s="268" t="s">
        <v>1114</v>
      </c>
      <c r="C23" s="259"/>
      <c r="D23" s="260"/>
      <c r="E23" s="260"/>
      <c r="F23" s="261"/>
      <c r="G23" s="262"/>
      <c r="H23" s="263"/>
      <c r="I23" s="262"/>
      <c r="J23" s="264"/>
      <c r="K23" s="265"/>
      <c r="L23" s="264">
        <f>F23+H23+J23</f>
        <v>0</v>
      </c>
      <c r="M23" s="262">
        <f>G23+I23+K23</f>
        <v>0</v>
      </c>
    </row>
    <row r="24" spans="1:16" ht="18.75">
      <c r="A24" s="257" t="s">
        <v>472</v>
      </c>
      <c r="B24" s="258" t="s">
        <v>1013</v>
      </c>
      <c r="C24" s="259">
        <f>C25+C27</f>
        <v>0</v>
      </c>
      <c r="D24" s="260">
        <f t="shared" ref="D24:M24" si="3">D25+D27</f>
        <v>0</v>
      </c>
      <c r="E24" s="260">
        <f t="shared" si="3"/>
        <v>0</v>
      </c>
      <c r="F24" s="261">
        <f t="shared" si="3"/>
        <v>0</v>
      </c>
      <c r="G24" s="269">
        <f t="shared" si="3"/>
        <v>0</v>
      </c>
      <c r="H24" s="261">
        <f t="shared" si="3"/>
        <v>0</v>
      </c>
      <c r="I24" s="269">
        <f t="shared" si="3"/>
        <v>0</v>
      </c>
      <c r="J24" s="270">
        <f t="shared" si="3"/>
        <v>0</v>
      </c>
      <c r="K24" s="271">
        <f t="shared" si="3"/>
        <v>0</v>
      </c>
      <c r="L24" s="270">
        <f t="shared" si="3"/>
        <v>0</v>
      </c>
      <c r="M24" s="269">
        <f t="shared" si="3"/>
        <v>0</v>
      </c>
    </row>
    <row r="25" spans="1:16" ht="18.75">
      <c r="A25" s="257" t="s">
        <v>1115</v>
      </c>
      <c r="B25" s="268" t="s">
        <v>1116</v>
      </c>
      <c r="C25" s="259"/>
      <c r="D25" s="260"/>
      <c r="E25" s="260"/>
      <c r="F25" s="261"/>
      <c r="G25" s="262"/>
      <c r="H25" s="263"/>
      <c r="I25" s="262"/>
      <c r="J25" s="264"/>
      <c r="K25" s="265"/>
      <c r="L25" s="264">
        <f t="shared" ref="L25:M29" si="4">F25+H25+J25</f>
        <v>0</v>
      </c>
      <c r="M25" s="262">
        <f t="shared" si="4"/>
        <v>0</v>
      </c>
    </row>
    <row r="26" spans="1:16" ht="18.75">
      <c r="A26" s="257"/>
      <c r="B26" s="273" t="s">
        <v>1017</v>
      </c>
      <c r="C26" s="259"/>
      <c r="D26" s="260"/>
      <c r="E26" s="260"/>
      <c r="F26" s="261"/>
      <c r="G26" s="262"/>
      <c r="H26" s="263"/>
      <c r="I26" s="262"/>
      <c r="J26" s="264"/>
      <c r="K26" s="265"/>
      <c r="L26" s="264">
        <f t="shared" si="4"/>
        <v>0</v>
      </c>
      <c r="M26" s="262">
        <f t="shared" si="4"/>
        <v>0</v>
      </c>
    </row>
    <row r="27" spans="1:16" ht="18.75">
      <c r="A27" s="257" t="s">
        <v>1117</v>
      </c>
      <c r="B27" s="268" t="s">
        <v>1118</v>
      </c>
      <c r="C27" s="259"/>
      <c r="D27" s="260"/>
      <c r="E27" s="260"/>
      <c r="F27" s="261"/>
      <c r="G27" s="262"/>
      <c r="H27" s="263"/>
      <c r="I27" s="262"/>
      <c r="J27" s="264"/>
      <c r="K27" s="265"/>
      <c r="L27" s="264">
        <f t="shared" si="4"/>
        <v>0</v>
      </c>
      <c r="M27" s="262">
        <f t="shared" si="4"/>
        <v>0</v>
      </c>
    </row>
    <row r="28" spans="1:16" ht="18.75">
      <c r="A28" s="257"/>
      <c r="B28" s="273" t="s">
        <v>1017</v>
      </c>
      <c r="C28" s="259"/>
      <c r="D28" s="260"/>
      <c r="E28" s="260"/>
      <c r="F28" s="261"/>
      <c r="G28" s="262"/>
      <c r="H28" s="263"/>
      <c r="I28" s="262"/>
      <c r="J28" s="264"/>
      <c r="K28" s="265"/>
      <c r="L28" s="264">
        <f t="shared" si="4"/>
        <v>0</v>
      </c>
      <c r="M28" s="262">
        <f t="shared" si="4"/>
        <v>0</v>
      </c>
    </row>
    <row r="29" spans="1:16" ht="18.75">
      <c r="A29" s="257" t="s">
        <v>1119</v>
      </c>
      <c r="B29" s="268" t="s">
        <v>1120</v>
      </c>
      <c r="C29" s="259"/>
      <c r="D29" s="260"/>
      <c r="E29" s="260"/>
      <c r="F29" s="261"/>
      <c r="G29" s="262"/>
      <c r="H29" s="263"/>
      <c r="I29" s="262"/>
      <c r="J29" s="264"/>
      <c r="K29" s="265"/>
      <c r="L29" s="264">
        <f t="shared" si="4"/>
        <v>0</v>
      </c>
      <c r="M29" s="262">
        <f t="shared" si="4"/>
        <v>0</v>
      </c>
    </row>
    <row r="30" spans="1:16" ht="18.75">
      <c r="A30" s="257" t="s">
        <v>85</v>
      </c>
      <c r="B30" s="268" t="s">
        <v>1121</v>
      </c>
      <c r="C30" s="259">
        <f>C31+C32+C33</f>
        <v>0</v>
      </c>
      <c r="D30" s="260">
        <f t="shared" ref="D30:M30" si="5">D31+D32+D33</f>
        <v>0</v>
      </c>
      <c r="E30" s="260">
        <f t="shared" si="5"/>
        <v>0</v>
      </c>
      <c r="F30" s="261">
        <f t="shared" si="5"/>
        <v>0</v>
      </c>
      <c r="G30" s="269">
        <f t="shared" si="5"/>
        <v>2.16</v>
      </c>
      <c r="H30" s="261">
        <f t="shared" si="5"/>
        <v>12.524000000000001</v>
      </c>
      <c r="I30" s="269">
        <f t="shared" si="5"/>
        <v>1.1859999999999999</v>
      </c>
      <c r="J30" s="264">
        <f t="shared" si="5"/>
        <v>1.5070000000000001</v>
      </c>
      <c r="K30" s="271">
        <f t="shared" si="5"/>
        <v>1.1859999999999999</v>
      </c>
      <c r="L30" s="270">
        <f t="shared" si="5"/>
        <v>14.032</v>
      </c>
      <c r="M30" s="269">
        <f t="shared" si="5"/>
        <v>4.532</v>
      </c>
    </row>
    <row r="31" spans="1:16" ht="37.5">
      <c r="A31" s="257" t="s">
        <v>1034</v>
      </c>
      <c r="B31" s="258" t="s">
        <v>1122</v>
      </c>
      <c r="C31" s="259"/>
      <c r="D31" s="260"/>
      <c r="E31" s="260"/>
      <c r="F31" s="261">
        <v>0</v>
      </c>
      <c r="G31" s="703">
        <v>2.16</v>
      </c>
      <c r="H31" s="263"/>
      <c r="I31" s="703">
        <v>1.1859999999999999</v>
      </c>
      <c r="J31" s="264"/>
      <c r="K31" s="703">
        <v>1.1859999999999999</v>
      </c>
      <c r="L31" s="264">
        <f t="shared" ref="L31:M37" si="6">F31+H31+J31</f>
        <v>0</v>
      </c>
      <c r="M31" s="703">
        <f t="shared" si="6"/>
        <v>4.532</v>
      </c>
    </row>
    <row r="32" spans="1:16" ht="18.75">
      <c r="A32" s="257" t="s">
        <v>1050</v>
      </c>
      <c r="B32" s="268" t="s">
        <v>1123</v>
      </c>
      <c r="C32" s="259"/>
      <c r="D32" s="260"/>
      <c r="E32" s="260"/>
      <c r="F32" s="261"/>
      <c r="G32" s="262"/>
      <c r="H32" s="263"/>
      <c r="I32" s="262"/>
      <c r="J32" s="263"/>
      <c r="K32" s="262"/>
      <c r="L32" s="263">
        <f t="shared" si="6"/>
        <v>0</v>
      </c>
      <c r="M32" s="262">
        <f t="shared" si="6"/>
        <v>0</v>
      </c>
    </row>
    <row r="33" spans="1:13" ht="37.5">
      <c r="A33" s="257" t="s">
        <v>1052</v>
      </c>
      <c r="B33" s="274" t="s">
        <v>1124</v>
      </c>
      <c r="C33" s="259"/>
      <c r="D33" s="260"/>
      <c r="E33" s="260"/>
      <c r="F33" s="261"/>
      <c r="G33" s="704"/>
      <c r="H33" s="261">
        <f>8.888+3.636</f>
        <v>12.524000000000001</v>
      </c>
      <c r="I33" s="704"/>
      <c r="J33" s="261">
        <f>0.72+0.787</f>
        <v>1.5070000000000001</v>
      </c>
      <c r="K33" s="704"/>
      <c r="L33" s="263">
        <f>F33+H33+J33+0.001</f>
        <v>14.032</v>
      </c>
      <c r="M33" s="262">
        <f t="shared" si="6"/>
        <v>0</v>
      </c>
    </row>
    <row r="34" spans="1:13" ht="18.75">
      <c r="A34" s="257" t="s">
        <v>86</v>
      </c>
      <c r="B34" s="268" t="s">
        <v>1125</v>
      </c>
      <c r="C34" s="259"/>
      <c r="D34" s="260"/>
      <c r="E34" s="260"/>
      <c r="F34" s="261"/>
      <c r="G34" s="275"/>
      <c r="H34" s="261"/>
      <c r="I34" s="275"/>
      <c r="J34" s="261"/>
      <c r="K34" s="275"/>
      <c r="L34" s="263">
        <f t="shared" si="6"/>
        <v>0</v>
      </c>
      <c r="M34" s="262">
        <f t="shared" si="6"/>
        <v>0</v>
      </c>
    </row>
    <row r="35" spans="1:13" ht="18.75">
      <c r="A35" s="257" t="s">
        <v>87</v>
      </c>
      <c r="B35" s="268" t="s">
        <v>1066</v>
      </c>
      <c r="C35" s="259"/>
      <c r="D35" s="260"/>
      <c r="E35" s="260"/>
      <c r="F35" s="261"/>
      <c r="G35" s="275"/>
      <c r="H35" s="261"/>
      <c r="I35" s="275"/>
      <c r="J35" s="261"/>
      <c r="K35" s="275"/>
      <c r="L35" s="263">
        <f t="shared" si="6"/>
        <v>0</v>
      </c>
      <c r="M35" s="262">
        <f t="shared" si="6"/>
        <v>0</v>
      </c>
    </row>
    <row r="36" spans="1:13" ht="18.75">
      <c r="A36" s="257" t="s">
        <v>1067</v>
      </c>
      <c r="B36" s="268" t="s">
        <v>1126</v>
      </c>
      <c r="C36" s="259"/>
      <c r="D36" s="260"/>
      <c r="E36" s="260"/>
      <c r="F36" s="261"/>
      <c r="G36" s="275"/>
      <c r="H36" s="261"/>
      <c r="I36" s="275"/>
      <c r="J36" s="261"/>
      <c r="K36" s="275"/>
      <c r="L36" s="263">
        <f t="shared" si="6"/>
        <v>0</v>
      </c>
      <c r="M36" s="262">
        <f t="shared" si="6"/>
        <v>0</v>
      </c>
    </row>
    <row r="37" spans="1:13" ht="19.5" thickBot="1">
      <c r="A37" s="276" t="s">
        <v>88</v>
      </c>
      <c r="B37" s="277" t="s">
        <v>1127</v>
      </c>
      <c r="C37" s="278"/>
      <c r="D37" s="279"/>
      <c r="E37" s="279"/>
      <c r="F37" s="280"/>
      <c r="G37" s="281"/>
      <c r="H37" s="282"/>
      <c r="I37" s="705">
        <v>9.5</v>
      </c>
      <c r="J37" s="282"/>
      <c r="K37" s="281"/>
      <c r="L37" s="263">
        <f t="shared" si="6"/>
        <v>0</v>
      </c>
      <c r="M37" s="703">
        <f t="shared" si="6"/>
        <v>9.5</v>
      </c>
    </row>
    <row r="38" spans="1:13" ht="19.5" thickBot="1">
      <c r="A38" s="243" t="s">
        <v>1128</v>
      </c>
      <c r="B38" s="244" t="s">
        <v>1071</v>
      </c>
      <c r="C38" s="245">
        <f>C39+C40+C41+C42+C47+C48+C49</f>
        <v>0</v>
      </c>
      <c r="D38" s="246">
        <f t="shared" ref="D38:M38" si="7">D39+D40+D41+D42+D47+D48+D49</f>
        <v>0</v>
      </c>
      <c r="E38" s="246">
        <f t="shared" si="7"/>
        <v>0</v>
      </c>
      <c r="F38" s="247">
        <f t="shared" si="7"/>
        <v>0</v>
      </c>
      <c r="G38" s="248">
        <f t="shared" si="7"/>
        <v>0</v>
      </c>
      <c r="H38" s="247">
        <f t="shared" si="7"/>
        <v>0</v>
      </c>
      <c r="I38" s="248">
        <f t="shared" si="7"/>
        <v>0</v>
      </c>
      <c r="J38" s="247">
        <f t="shared" si="7"/>
        <v>0</v>
      </c>
      <c r="K38" s="248">
        <f t="shared" si="7"/>
        <v>0</v>
      </c>
      <c r="L38" s="247">
        <f t="shared" si="7"/>
        <v>0</v>
      </c>
      <c r="M38" s="249">
        <f t="shared" si="7"/>
        <v>0</v>
      </c>
    </row>
    <row r="39" spans="1:13" ht="18.75">
      <c r="A39" s="250" t="s">
        <v>492</v>
      </c>
      <c r="B39" s="251" t="s">
        <v>1072</v>
      </c>
      <c r="C39" s="252"/>
      <c r="D39" s="253"/>
      <c r="E39" s="253"/>
      <c r="F39" s="254"/>
      <c r="G39" s="283"/>
      <c r="H39" s="284"/>
      <c r="I39" s="283"/>
      <c r="J39" s="284"/>
      <c r="K39" s="283"/>
      <c r="L39" s="285">
        <f t="shared" ref="L39:M41" si="8">F39+H39+J39</f>
        <v>0</v>
      </c>
      <c r="M39" s="286">
        <f t="shared" si="8"/>
        <v>0</v>
      </c>
    </row>
    <row r="40" spans="1:13" ht="18.75">
      <c r="A40" s="257" t="s">
        <v>496</v>
      </c>
      <c r="B40" s="268" t="s">
        <v>1073</v>
      </c>
      <c r="C40" s="259"/>
      <c r="D40" s="260"/>
      <c r="E40" s="260"/>
      <c r="F40" s="261"/>
      <c r="G40" s="262"/>
      <c r="H40" s="263"/>
      <c r="I40" s="262"/>
      <c r="J40" s="263"/>
      <c r="K40" s="262"/>
      <c r="L40" s="263">
        <f t="shared" si="8"/>
        <v>0</v>
      </c>
      <c r="M40" s="266">
        <f t="shared" si="8"/>
        <v>0</v>
      </c>
    </row>
    <row r="41" spans="1:13" ht="18.75">
      <c r="A41" s="257" t="s">
        <v>497</v>
      </c>
      <c r="B41" s="268" t="s">
        <v>1075</v>
      </c>
      <c r="C41" s="259"/>
      <c r="D41" s="260"/>
      <c r="E41" s="260"/>
      <c r="F41" s="261"/>
      <c r="G41" s="262"/>
      <c r="H41" s="263"/>
      <c r="I41" s="262"/>
      <c r="J41" s="263"/>
      <c r="K41" s="262"/>
      <c r="L41" s="263">
        <f t="shared" si="8"/>
        <v>0</v>
      </c>
      <c r="M41" s="266">
        <f t="shared" si="8"/>
        <v>0</v>
      </c>
    </row>
    <row r="42" spans="1:13" ht="18.75">
      <c r="A42" s="257" t="s">
        <v>498</v>
      </c>
      <c r="B42" s="268" t="s">
        <v>1076</v>
      </c>
      <c r="C42" s="259">
        <f>C43+C44+C45+C46</f>
        <v>0</v>
      </c>
      <c r="D42" s="260">
        <f t="shared" ref="D42:M42" si="9">D43+D44+D45+D46</f>
        <v>0</v>
      </c>
      <c r="E42" s="260">
        <f t="shared" si="9"/>
        <v>0</v>
      </c>
      <c r="F42" s="261">
        <f t="shared" si="9"/>
        <v>0</v>
      </c>
      <c r="G42" s="269">
        <f t="shared" si="9"/>
        <v>0</v>
      </c>
      <c r="H42" s="261">
        <f t="shared" si="9"/>
        <v>0</v>
      </c>
      <c r="I42" s="269">
        <f t="shared" si="9"/>
        <v>0</v>
      </c>
      <c r="J42" s="261">
        <f t="shared" si="9"/>
        <v>0</v>
      </c>
      <c r="K42" s="269">
        <f t="shared" si="9"/>
        <v>0</v>
      </c>
      <c r="L42" s="261">
        <f t="shared" si="9"/>
        <v>0</v>
      </c>
      <c r="M42" s="272">
        <f t="shared" si="9"/>
        <v>0</v>
      </c>
    </row>
    <row r="43" spans="1:13" ht="18.75">
      <c r="A43" s="257"/>
      <c r="B43" s="268" t="s">
        <v>1129</v>
      </c>
      <c r="C43" s="259"/>
      <c r="D43" s="260"/>
      <c r="E43" s="260"/>
      <c r="F43" s="261"/>
      <c r="G43" s="262"/>
      <c r="H43" s="263"/>
      <c r="I43" s="262"/>
      <c r="J43" s="263"/>
      <c r="K43" s="262"/>
      <c r="L43" s="263">
        <f t="shared" ref="L43:M53" si="10">F43+H43+J43</f>
        <v>0</v>
      </c>
      <c r="M43" s="266">
        <f t="shared" si="10"/>
        <v>0</v>
      </c>
    </row>
    <row r="44" spans="1:13" ht="37.5">
      <c r="A44" s="257"/>
      <c r="B44" s="274" t="s">
        <v>1130</v>
      </c>
      <c r="C44" s="259"/>
      <c r="D44" s="260"/>
      <c r="E44" s="260"/>
      <c r="F44" s="261"/>
      <c r="G44" s="262"/>
      <c r="H44" s="263"/>
      <c r="I44" s="262"/>
      <c r="J44" s="263"/>
      <c r="K44" s="262"/>
      <c r="L44" s="263">
        <f t="shared" si="10"/>
        <v>0</v>
      </c>
      <c r="M44" s="266">
        <f t="shared" si="10"/>
        <v>0</v>
      </c>
    </row>
    <row r="45" spans="1:13" ht="37.5">
      <c r="A45" s="257"/>
      <c r="B45" s="274" t="s">
        <v>1131</v>
      </c>
      <c r="C45" s="259"/>
      <c r="D45" s="260"/>
      <c r="E45" s="260"/>
      <c r="F45" s="261"/>
      <c r="G45" s="262"/>
      <c r="H45" s="263"/>
      <c r="I45" s="262"/>
      <c r="J45" s="263"/>
      <c r="K45" s="262"/>
      <c r="L45" s="263">
        <f t="shared" si="10"/>
        <v>0</v>
      </c>
      <c r="M45" s="266">
        <f t="shared" si="10"/>
        <v>0</v>
      </c>
    </row>
    <row r="46" spans="1:13" ht="37.5">
      <c r="A46" s="257"/>
      <c r="B46" s="274" t="s">
        <v>1132</v>
      </c>
      <c r="C46" s="259"/>
      <c r="D46" s="260"/>
      <c r="E46" s="260"/>
      <c r="F46" s="261"/>
      <c r="G46" s="262"/>
      <c r="H46" s="263"/>
      <c r="I46" s="262"/>
      <c r="J46" s="263"/>
      <c r="K46" s="262"/>
      <c r="L46" s="263">
        <f t="shared" si="10"/>
        <v>0</v>
      </c>
      <c r="M46" s="266">
        <f t="shared" si="10"/>
        <v>0</v>
      </c>
    </row>
    <row r="47" spans="1:13" ht="18.75">
      <c r="A47" s="257" t="s">
        <v>499</v>
      </c>
      <c r="B47" s="268" t="s">
        <v>1133</v>
      </c>
      <c r="C47" s="259"/>
      <c r="D47" s="260"/>
      <c r="E47" s="260"/>
      <c r="F47" s="261"/>
      <c r="G47" s="262"/>
      <c r="H47" s="263"/>
      <c r="I47" s="262"/>
      <c r="J47" s="263"/>
      <c r="K47" s="262"/>
      <c r="L47" s="263">
        <f t="shared" si="10"/>
        <v>0</v>
      </c>
      <c r="M47" s="266">
        <f t="shared" si="10"/>
        <v>0</v>
      </c>
    </row>
    <row r="48" spans="1:13" ht="18.75">
      <c r="A48" s="257" t="s">
        <v>500</v>
      </c>
      <c r="B48" s="268" t="s">
        <v>1081</v>
      </c>
      <c r="C48" s="259"/>
      <c r="D48" s="260"/>
      <c r="E48" s="260"/>
      <c r="F48" s="261"/>
      <c r="G48" s="262"/>
      <c r="H48" s="263"/>
      <c r="I48" s="262"/>
      <c r="J48" s="263"/>
      <c r="K48" s="262"/>
      <c r="L48" s="263">
        <f t="shared" si="10"/>
        <v>0</v>
      </c>
      <c r="M48" s="266">
        <f t="shared" si="10"/>
        <v>0</v>
      </c>
    </row>
    <row r="49" spans="1:13" ht="19.5" thickBot="1">
      <c r="A49" s="276" t="s">
        <v>501</v>
      </c>
      <c r="B49" s="277" t="s">
        <v>1082</v>
      </c>
      <c r="C49" s="278"/>
      <c r="D49" s="279"/>
      <c r="E49" s="279"/>
      <c r="F49" s="280"/>
      <c r="G49" s="281"/>
      <c r="H49" s="282"/>
      <c r="I49" s="281"/>
      <c r="J49" s="282"/>
      <c r="K49" s="281"/>
      <c r="L49" s="287">
        <f t="shared" si="10"/>
        <v>0</v>
      </c>
      <c r="M49" s="288">
        <f t="shared" si="10"/>
        <v>0</v>
      </c>
    </row>
    <row r="50" spans="1:13" ht="37.5">
      <c r="A50" s="289"/>
      <c r="B50" s="290" t="s">
        <v>1134</v>
      </c>
      <c r="C50" s="291"/>
      <c r="D50" s="292"/>
      <c r="E50" s="292"/>
      <c r="F50" s="293"/>
      <c r="G50" s="294"/>
      <c r="H50" s="285"/>
      <c r="I50" s="294"/>
      <c r="J50" s="285"/>
      <c r="K50" s="294"/>
      <c r="L50" s="284"/>
      <c r="M50" s="295"/>
    </row>
    <row r="51" spans="1:13" ht="37.5">
      <c r="A51" s="296"/>
      <c r="B51" s="297" t="s">
        <v>1135</v>
      </c>
      <c r="C51" s="259"/>
      <c r="D51" s="260"/>
      <c r="E51" s="260"/>
      <c r="F51" s="261"/>
      <c r="G51" s="262"/>
      <c r="H51" s="263"/>
      <c r="I51" s="262"/>
      <c r="J51" s="263"/>
      <c r="K51" s="262"/>
      <c r="L51" s="263">
        <f t="shared" si="10"/>
        <v>0</v>
      </c>
      <c r="M51" s="266">
        <f t="shared" si="10"/>
        <v>0</v>
      </c>
    </row>
    <row r="52" spans="1:13" ht="37.5">
      <c r="A52" s="296"/>
      <c r="B52" s="297" t="s">
        <v>1136</v>
      </c>
      <c r="C52" s="259"/>
      <c r="D52" s="260"/>
      <c r="E52" s="260"/>
      <c r="F52" s="261"/>
      <c r="G52" s="262"/>
      <c r="H52" s="263"/>
      <c r="I52" s="262"/>
      <c r="J52" s="263"/>
      <c r="K52" s="262"/>
      <c r="L52" s="263">
        <f t="shared" si="10"/>
        <v>0</v>
      </c>
      <c r="M52" s="266">
        <f t="shared" si="10"/>
        <v>0</v>
      </c>
    </row>
    <row r="53" spans="1:13" ht="19.5" thickBot="1">
      <c r="A53" s="298"/>
      <c r="B53" s="299" t="s">
        <v>1137</v>
      </c>
      <c r="C53" s="300"/>
      <c r="D53" s="301"/>
      <c r="E53" s="301"/>
      <c r="F53" s="302"/>
      <c r="G53" s="303"/>
      <c r="H53" s="287"/>
      <c r="I53" s="303"/>
      <c r="J53" s="287"/>
      <c r="K53" s="303"/>
      <c r="L53" s="287">
        <f t="shared" si="10"/>
        <v>0</v>
      </c>
      <c r="M53" s="288">
        <f t="shared" si="10"/>
        <v>0</v>
      </c>
    </row>
    <row r="54" spans="1:13">
      <c r="A54" s="304"/>
      <c r="B54" s="305"/>
      <c r="C54" s="305"/>
      <c r="D54" s="305"/>
      <c r="E54" s="305"/>
      <c r="F54" s="306"/>
      <c r="G54" s="304"/>
      <c r="H54" s="307"/>
      <c r="I54" s="304"/>
      <c r="J54" s="307"/>
      <c r="K54" s="304"/>
      <c r="L54" s="307"/>
    </row>
    <row r="55" spans="1:13">
      <c r="A55" s="308"/>
      <c r="B55" s="309"/>
      <c r="C55" s="309"/>
      <c r="D55" s="309"/>
      <c r="E55" s="309"/>
      <c r="F55" s="307"/>
    </row>
    <row r="56" spans="1:13">
      <c r="A56" s="308"/>
    </row>
    <row r="57" spans="1:13">
      <c r="A57" s="308"/>
    </row>
    <row r="58" spans="1:13">
      <c r="A58" s="310"/>
      <c r="B58" s="310"/>
      <c r="C58" s="310"/>
      <c r="D58" s="310"/>
      <c r="E58" s="310"/>
      <c r="F58" s="311"/>
      <c r="G58" s="312"/>
      <c r="H58" s="311"/>
      <c r="I58" s="312"/>
      <c r="J58" s="311"/>
      <c r="K58" s="310"/>
      <c r="L58" s="313"/>
    </row>
    <row r="59" spans="1:13">
      <c r="A59" s="308"/>
    </row>
    <row r="60" spans="1:13">
      <c r="A60" s="314"/>
      <c r="G60" s="315"/>
      <c r="H60" s="316"/>
      <c r="I60" s="315"/>
      <c r="J60" s="316"/>
      <c r="K60" s="317"/>
      <c r="L60" s="318"/>
    </row>
    <row r="61" spans="1:13">
      <c r="G61" s="319"/>
      <c r="H61" s="320"/>
      <c r="I61" s="319"/>
      <c r="J61" s="320"/>
      <c r="K61" s="321"/>
    </row>
    <row r="62" spans="1:13">
      <c r="A62" s="212"/>
      <c r="I62" s="322"/>
      <c r="J62" s="323"/>
      <c r="K62" s="222"/>
    </row>
  </sheetData>
  <mergeCells count="13">
    <mergeCell ref="A10:M10"/>
    <mergeCell ref="A11:M11"/>
    <mergeCell ref="A12:M12"/>
    <mergeCell ref="A13:M13"/>
    <mergeCell ref="A16:A17"/>
    <mergeCell ref="B16:B17"/>
    <mergeCell ref="F16:G16"/>
    <mergeCell ref="H16:I16"/>
    <mergeCell ref="J16:K16"/>
    <mergeCell ref="L16:M16"/>
    <mergeCell ref="A5:M5"/>
    <mergeCell ref="A7:M7"/>
    <mergeCell ref="A9:M9"/>
  </mergeCells>
  <printOptions horizontalCentered="1" verticalCentered="1"/>
  <pageMargins left="0.78740157480314965" right="0.39370078740157483" top="0.78740157480314965" bottom="0.78740157480314965" header="0.51181102362204722" footer="0.51181102362204722"/>
  <pageSetup paperSize="9" scale="40" orientation="landscape" r:id="rId1"/>
  <headerFooter differentFirst="1" scaleWithDoc="0">
    <oddHeader xml:space="preserve">&amp;C&amp;P
</oddHeader>
  </headerFooter>
  <rowBreaks count="1" manualBreakCount="1">
    <brk id="47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'11'!Заголовки_для_печати</vt:lpstr>
      <vt:lpstr>'12'!Заголовки_для_печати</vt:lpstr>
      <vt:lpstr>'12'!Область_печати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GarmaevAD</dc:creator>
  <cp:lastModifiedBy>SmolinAA</cp:lastModifiedBy>
  <cp:lastPrinted>2018-11-01T10:21:11Z</cp:lastPrinted>
  <dcterms:created xsi:type="dcterms:W3CDTF">2018-11-01T10:20:55Z</dcterms:created>
  <dcterms:modified xsi:type="dcterms:W3CDTF">2019-09-16T04:29:36Z</dcterms:modified>
</cp:coreProperties>
</file>