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Отдел по развитию энергетики\!!! ОБМЕННИК !!!\ИПР\Читаэнергосбыт\2022\Приказ от 11.11.2022\"/>
    </mc:Choice>
  </mc:AlternateContent>
  <xr:revisionPtr revIDLastSave="0" documentId="13_ncr:1_{0BE8B418-A427-4628-A9DB-78ED9F050374}" xr6:coauthVersionLast="36" xr6:coauthVersionMax="36" xr10:uidLastSave="{00000000-0000-0000-0000-000000000000}"/>
  <bookViews>
    <workbookView xWindow="480" yWindow="555" windowWidth="23250" windowHeight="11595" activeTab="15" xr2:uid="{00000000-000D-0000-FFFF-FFFF00000000}"/>
  </bookViews>
  <sheets>
    <sheet name="11 - паспорт IT" sheetId="7" r:id="rId1"/>
    <sheet name="12 - паспорт ISYEE" sheetId="8" r:id="rId2"/>
    <sheet name="1" sheetId="9" r:id="rId3"/>
    <sheet name="2" sheetId="10" r:id="rId4"/>
    <sheet name="3" sheetId="11" r:id="rId5"/>
    <sheet name="4-1" sheetId="12" r:id="rId6"/>
    <sheet name="4-2" sheetId="13" r:id="rId7"/>
    <sheet name="4-3" sheetId="14" r:id="rId8"/>
    <sheet name="5" sheetId="15" r:id="rId9"/>
    <sheet name="6" sheetId="16" r:id="rId10"/>
    <sheet name="7" sheetId="17" r:id="rId11"/>
    <sheet name="8" sheetId="18" r:id="rId12"/>
    <sheet name="9" sheetId="19" r:id="rId13"/>
    <sheet name="10" sheetId="20" r:id="rId14"/>
    <sheet name="13 - ФИНПЛАН" sheetId="21" r:id="rId15"/>
    <sheet name="14 - ИСТОЧНИКИ" sheetId="22" r:id="rId16"/>
  </sheets>
  <calcPr calcId="191029"/>
</workbook>
</file>

<file path=xl/calcChain.xml><?xml version="1.0" encoding="utf-8"?>
<calcChain xmlns="http://schemas.openxmlformats.org/spreadsheetml/2006/main">
  <c r="M53" i="22" l="1"/>
  <c r="L53" i="22"/>
  <c r="M52" i="22"/>
  <c r="L52" i="22"/>
  <c r="M51" i="22"/>
  <c r="L51" i="22"/>
  <c r="M50" i="22"/>
  <c r="L50" i="22"/>
  <c r="M49" i="22"/>
  <c r="L49" i="22"/>
  <c r="M48" i="22"/>
  <c r="L48" i="22"/>
  <c r="M47" i="22"/>
  <c r="L47" i="22"/>
  <c r="M46" i="22"/>
  <c r="L46" i="22"/>
  <c r="M45" i="22"/>
  <c r="L45" i="22"/>
  <c r="M44" i="22"/>
  <c r="L44" i="22"/>
  <c r="M43" i="22"/>
  <c r="L43" i="22"/>
  <c r="M42" i="22"/>
  <c r="L42" i="22"/>
  <c r="D42" i="22"/>
  <c r="D38" i="22" s="1"/>
  <c r="C42" i="22"/>
  <c r="C38" i="22" s="1"/>
  <c r="M41" i="22"/>
  <c r="L41" i="22"/>
  <c r="M40" i="22"/>
  <c r="L40" i="22"/>
  <c r="M39" i="22"/>
  <c r="L39" i="22"/>
  <c r="M38" i="22"/>
  <c r="L38" i="22"/>
  <c r="M37" i="22"/>
  <c r="L37" i="22"/>
  <c r="M36" i="22"/>
  <c r="L36" i="22"/>
  <c r="M35" i="22"/>
  <c r="L35" i="22"/>
  <c r="M34" i="22"/>
  <c r="L34" i="22"/>
  <c r="M33" i="22"/>
  <c r="L33" i="22"/>
  <c r="M32" i="22"/>
  <c r="L32" i="22"/>
  <c r="M31" i="22"/>
  <c r="L31" i="22"/>
  <c r="J31" i="22"/>
  <c r="H31" i="22"/>
  <c r="M30" i="22"/>
  <c r="L30" i="22"/>
  <c r="J30" i="22"/>
  <c r="H30" i="22"/>
  <c r="F30" i="22"/>
  <c r="E30" i="22"/>
  <c r="D30" i="22"/>
  <c r="C30" i="22"/>
  <c r="M29" i="22"/>
  <c r="L29" i="22"/>
  <c r="M28" i="22"/>
  <c r="L28" i="22"/>
  <c r="M27" i="22"/>
  <c r="L27" i="22"/>
  <c r="M26" i="22"/>
  <c r="L26" i="22"/>
  <c r="M25" i="22"/>
  <c r="L25" i="22"/>
  <c r="M24" i="22"/>
  <c r="L24" i="22"/>
  <c r="D24" i="22"/>
  <c r="D21" i="22" s="1"/>
  <c r="D20" i="22" s="1"/>
  <c r="C24" i="22"/>
  <c r="C21" i="22" s="1"/>
  <c r="C20" i="22" s="1"/>
  <c r="C19" i="22" s="1"/>
  <c r="M23" i="22"/>
  <c r="L23" i="22"/>
  <c r="M22" i="22"/>
  <c r="L22" i="22"/>
  <c r="J22" i="22"/>
  <c r="H22" i="22"/>
  <c r="M21" i="22"/>
  <c r="L21" i="22"/>
  <c r="J21" i="22"/>
  <c r="H21" i="22"/>
  <c r="F21" i="22"/>
  <c r="E21" i="22"/>
  <c r="M20" i="22"/>
  <c r="L20" i="22"/>
  <c r="J20" i="22"/>
  <c r="H20" i="22"/>
  <c r="F20" i="22"/>
  <c r="F19" i="22" s="1"/>
  <c r="E20" i="22"/>
  <c r="E19" i="22" s="1"/>
  <c r="M19" i="22"/>
  <c r="L19" i="22"/>
  <c r="J19" i="22"/>
  <c r="H19" i="22"/>
  <c r="M18" i="22"/>
  <c r="D19" i="22" l="1"/>
  <c r="R447" i="21" l="1"/>
  <c r="R446" i="21"/>
  <c r="R445" i="21"/>
  <c r="R444" i="21"/>
  <c r="R443" i="21"/>
  <c r="R442" i="21"/>
  <c r="R441" i="21"/>
  <c r="R440" i="21"/>
  <c r="P440" i="21"/>
  <c r="N440" i="21"/>
  <c r="L440" i="21"/>
  <c r="K440" i="21"/>
  <c r="J440" i="21"/>
  <c r="I440" i="21"/>
  <c r="R439" i="21"/>
  <c r="R438" i="21"/>
  <c r="R437" i="21"/>
  <c r="R436" i="21"/>
  <c r="R435" i="21"/>
  <c r="R434" i="21"/>
  <c r="R433" i="21"/>
  <c r="P432" i="21"/>
  <c r="N432" i="21"/>
  <c r="L432" i="21"/>
  <c r="K432" i="21"/>
  <c r="K427" i="21" s="1"/>
  <c r="J432" i="21"/>
  <c r="I432" i="21"/>
  <c r="I427" i="21" s="1"/>
  <c r="R431" i="21"/>
  <c r="R430" i="21"/>
  <c r="R429" i="21"/>
  <c r="R428" i="21"/>
  <c r="P427" i="21"/>
  <c r="L427" i="21"/>
  <c r="J427" i="21"/>
  <c r="R426" i="21"/>
  <c r="I426" i="21"/>
  <c r="R425" i="21"/>
  <c r="P424" i="21"/>
  <c r="N424" i="21"/>
  <c r="L424" i="21"/>
  <c r="R424" i="21" s="1"/>
  <c r="K424" i="21"/>
  <c r="J424" i="21"/>
  <c r="I424" i="21"/>
  <c r="R423" i="21"/>
  <c r="R422" i="21"/>
  <c r="R421" i="21"/>
  <c r="P420" i="21"/>
  <c r="N420" i="21"/>
  <c r="L420" i="21"/>
  <c r="K420" i="21"/>
  <c r="J420" i="21"/>
  <c r="I420" i="21"/>
  <c r="R419" i="21"/>
  <c r="R418" i="21"/>
  <c r="R417" i="21"/>
  <c r="R416" i="21"/>
  <c r="R415" i="21"/>
  <c r="R414" i="21"/>
  <c r="R413" i="21"/>
  <c r="R412" i="21"/>
  <c r="R411" i="21"/>
  <c r="N410" i="21"/>
  <c r="K410" i="21"/>
  <c r="R409" i="21"/>
  <c r="R408" i="21"/>
  <c r="R407" i="21"/>
  <c r="R406" i="21"/>
  <c r="P406" i="21"/>
  <c r="N406" i="21"/>
  <c r="L406" i="21"/>
  <c r="K406" i="21"/>
  <c r="J406" i="21"/>
  <c r="I406" i="21"/>
  <c r="R405" i="21"/>
  <c r="R404" i="21"/>
  <c r="P404" i="21"/>
  <c r="N404" i="21"/>
  <c r="R403" i="21"/>
  <c r="R402" i="21"/>
  <c r="R401" i="21"/>
  <c r="R400" i="21"/>
  <c r="R399" i="21"/>
  <c r="R398" i="21"/>
  <c r="P397" i="21"/>
  <c r="P396" i="21" s="1"/>
  <c r="P395" i="21" s="1"/>
  <c r="N397" i="21"/>
  <c r="L397" i="21"/>
  <c r="K397" i="21"/>
  <c r="J397" i="21"/>
  <c r="J396" i="21" s="1"/>
  <c r="J395" i="21" s="1"/>
  <c r="I397" i="21"/>
  <c r="N396" i="21"/>
  <c r="N395" i="21" s="1"/>
  <c r="K396" i="21"/>
  <c r="K395" i="21" s="1"/>
  <c r="I396" i="21"/>
  <c r="I395" i="21" s="1"/>
  <c r="R394" i="21"/>
  <c r="R393" i="21"/>
  <c r="R392" i="21"/>
  <c r="R391" i="21"/>
  <c r="P390" i="21"/>
  <c r="N390" i="21"/>
  <c r="R390" i="21" s="1"/>
  <c r="L390" i="21"/>
  <c r="K390" i="21"/>
  <c r="J390" i="21"/>
  <c r="I390" i="21"/>
  <c r="R389" i="21"/>
  <c r="R388" i="21"/>
  <c r="P387" i="21"/>
  <c r="N387" i="21"/>
  <c r="L387" i="21"/>
  <c r="K387" i="21"/>
  <c r="J387" i="21"/>
  <c r="J372" i="21" s="1"/>
  <c r="J371" i="21" s="1"/>
  <c r="I387" i="21"/>
  <c r="R386" i="21"/>
  <c r="P385" i="21"/>
  <c r="N385" i="21"/>
  <c r="R385" i="21" s="1"/>
  <c r="J385" i="21"/>
  <c r="R384" i="21"/>
  <c r="R383" i="21"/>
  <c r="R382" i="21"/>
  <c r="R381" i="21"/>
  <c r="R380" i="21"/>
  <c r="R379" i="21"/>
  <c r="R378" i="21"/>
  <c r="R377" i="21"/>
  <c r="R376" i="21"/>
  <c r="R375" i="21"/>
  <c r="R374" i="21"/>
  <c r="P373" i="21"/>
  <c r="N373" i="21"/>
  <c r="L373" i="21"/>
  <c r="K373" i="21"/>
  <c r="K372" i="21" s="1"/>
  <c r="K371" i="21" s="1"/>
  <c r="K370" i="21" s="1"/>
  <c r="K369" i="21" s="1"/>
  <c r="J373" i="21"/>
  <c r="I373" i="21"/>
  <c r="I372" i="21" s="1"/>
  <c r="L372" i="21"/>
  <c r="L371" i="21" s="1"/>
  <c r="S367" i="21"/>
  <c r="R367" i="21"/>
  <c r="Q367" i="21"/>
  <c r="P367" i="21"/>
  <c r="O367" i="21"/>
  <c r="N367" i="21"/>
  <c r="M367" i="21"/>
  <c r="L367" i="21"/>
  <c r="K367" i="21"/>
  <c r="I367" i="21"/>
  <c r="P366" i="21"/>
  <c r="N366" i="21"/>
  <c r="L366" i="21"/>
  <c r="K366" i="21"/>
  <c r="J366" i="21"/>
  <c r="I366" i="21"/>
  <c r="R364" i="21"/>
  <c r="R363" i="21"/>
  <c r="R362" i="21"/>
  <c r="R361" i="21"/>
  <c r="R360" i="21"/>
  <c r="R359" i="21"/>
  <c r="R358" i="21"/>
  <c r="R357" i="21"/>
  <c r="R356" i="21"/>
  <c r="R355" i="21"/>
  <c r="R354" i="21"/>
  <c r="R350" i="21"/>
  <c r="R349" i="21"/>
  <c r="S347" i="21"/>
  <c r="R347" i="21"/>
  <c r="S346" i="21"/>
  <c r="R346" i="21"/>
  <c r="S345" i="21"/>
  <c r="R345" i="21"/>
  <c r="S344" i="21"/>
  <c r="R344" i="21"/>
  <c r="S343" i="21"/>
  <c r="R343" i="21"/>
  <c r="S342" i="21"/>
  <c r="R342" i="21"/>
  <c r="S341" i="21"/>
  <c r="R341" i="21"/>
  <c r="S340" i="21"/>
  <c r="R340" i="21"/>
  <c r="S339" i="21"/>
  <c r="R339" i="21"/>
  <c r="S338" i="21"/>
  <c r="R338" i="21"/>
  <c r="S337" i="21"/>
  <c r="R337" i="21"/>
  <c r="S335" i="21"/>
  <c r="R335" i="21"/>
  <c r="S334" i="21"/>
  <c r="R334" i="21"/>
  <c r="S333" i="21"/>
  <c r="R333" i="21"/>
  <c r="S331" i="21"/>
  <c r="R331" i="21"/>
  <c r="S330" i="21"/>
  <c r="R330" i="21"/>
  <c r="S328" i="21"/>
  <c r="R328" i="21"/>
  <c r="S327" i="21"/>
  <c r="R327" i="21"/>
  <c r="S326" i="21"/>
  <c r="R326" i="21"/>
  <c r="S324" i="21"/>
  <c r="R324" i="21"/>
  <c r="S323" i="21"/>
  <c r="R323" i="21"/>
  <c r="S321" i="21"/>
  <c r="R321" i="21"/>
  <c r="S320" i="21"/>
  <c r="R320" i="21"/>
  <c r="S319" i="21"/>
  <c r="R319" i="21"/>
  <c r="S318" i="21"/>
  <c r="R318" i="21"/>
  <c r="S317" i="21"/>
  <c r="R317" i="21"/>
  <c r="R314" i="21"/>
  <c r="R313" i="21"/>
  <c r="R312" i="21"/>
  <c r="R311" i="21"/>
  <c r="L310" i="21"/>
  <c r="L302" i="21" s="1"/>
  <c r="R309" i="21"/>
  <c r="R308" i="21"/>
  <c r="R307" i="21"/>
  <c r="R306" i="21"/>
  <c r="R305" i="21"/>
  <c r="R304" i="21"/>
  <c r="R303" i="21"/>
  <c r="S301" i="21"/>
  <c r="R301" i="21"/>
  <c r="S300" i="21"/>
  <c r="R300" i="21"/>
  <c r="K300" i="21"/>
  <c r="S299" i="21"/>
  <c r="R299" i="21"/>
  <c r="S298" i="21"/>
  <c r="R298" i="21"/>
  <c r="S297" i="21"/>
  <c r="R297" i="21"/>
  <c r="S296" i="21"/>
  <c r="R296" i="21"/>
  <c r="S295" i="21"/>
  <c r="R295" i="21"/>
  <c r="S294" i="21"/>
  <c r="R294" i="21"/>
  <c r="S293" i="21"/>
  <c r="R293" i="21"/>
  <c r="S292" i="21"/>
  <c r="R292" i="21"/>
  <c r="S291" i="21"/>
  <c r="R291" i="21"/>
  <c r="S290" i="21"/>
  <c r="R290" i="21"/>
  <c r="I290" i="21"/>
  <c r="S289" i="21"/>
  <c r="R289" i="21"/>
  <c r="S288" i="21"/>
  <c r="R288" i="21"/>
  <c r="S287" i="21"/>
  <c r="R287" i="21"/>
  <c r="S286" i="21"/>
  <c r="R286" i="21"/>
  <c r="S285" i="21"/>
  <c r="R285" i="21"/>
  <c r="S284" i="21"/>
  <c r="R284" i="21"/>
  <c r="S283" i="21"/>
  <c r="P283" i="21"/>
  <c r="R283" i="21" s="1"/>
  <c r="N283" i="21"/>
  <c r="L283" i="21"/>
  <c r="L280" i="21" s="1"/>
  <c r="K283" i="21"/>
  <c r="J283" i="21"/>
  <c r="I283" i="21"/>
  <c r="S282" i="21"/>
  <c r="R282" i="21"/>
  <c r="S281" i="21"/>
  <c r="R281" i="21"/>
  <c r="S280" i="21"/>
  <c r="P280" i="21"/>
  <c r="R280" i="21" s="1"/>
  <c r="N280" i="21"/>
  <c r="K280" i="21"/>
  <c r="J280" i="21"/>
  <c r="I280" i="21"/>
  <c r="S279" i="21"/>
  <c r="R279" i="21"/>
  <c r="S278" i="21"/>
  <c r="R278" i="21"/>
  <c r="S277" i="21"/>
  <c r="R277" i="21"/>
  <c r="S276" i="21"/>
  <c r="R276" i="21"/>
  <c r="S275" i="21"/>
  <c r="R275" i="21"/>
  <c r="S274" i="21"/>
  <c r="R274" i="21"/>
  <c r="S273" i="21"/>
  <c r="R273" i="21"/>
  <c r="S272" i="21"/>
  <c r="R272" i="21"/>
  <c r="S271" i="21"/>
  <c r="R271" i="21"/>
  <c r="S270" i="21"/>
  <c r="R270" i="21"/>
  <c r="S269" i="21"/>
  <c r="R269" i="21"/>
  <c r="L269" i="21"/>
  <c r="S268" i="21"/>
  <c r="R268" i="21"/>
  <c r="L268" i="21"/>
  <c r="S267" i="21"/>
  <c r="R267" i="21"/>
  <c r="S266" i="21"/>
  <c r="R266" i="21"/>
  <c r="S265" i="21"/>
  <c r="R265" i="21"/>
  <c r="S264" i="21"/>
  <c r="R264" i="21"/>
  <c r="S263" i="21"/>
  <c r="R263" i="21"/>
  <c r="S262" i="21"/>
  <c r="R262" i="21"/>
  <c r="S261" i="21"/>
  <c r="R261" i="21"/>
  <c r="S260" i="21"/>
  <c r="R260" i="21"/>
  <c r="S259" i="21"/>
  <c r="R259" i="21"/>
  <c r="S258" i="21"/>
  <c r="R258" i="21"/>
  <c r="S257" i="21"/>
  <c r="R257" i="21"/>
  <c r="S256" i="21"/>
  <c r="R256" i="21"/>
  <c r="S255" i="21"/>
  <c r="R255" i="21"/>
  <c r="S254" i="21"/>
  <c r="R254" i="21"/>
  <c r="S253" i="21"/>
  <c r="R253" i="21"/>
  <c r="S252" i="21"/>
  <c r="P252" i="21"/>
  <c r="R252" i="21" s="1"/>
  <c r="N252" i="21"/>
  <c r="L252" i="21"/>
  <c r="K252" i="21"/>
  <c r="J252" i="21"/>
  <c r="I252" i="21"/>
  <c r="S251" i="21"/>
  <c r="P251" i="21"/>
  <c r="R251" i="21" s="1"/>
  <c r="N251" i="21"/>
  <c r="L251" i="21"/>
  <c r="K251" i="21"/>
  <c r="J251" i="21"/>
  <c r="I251" i="21"/>
  <c r="P246" i="21"/>
  <c r="L246" i="21"/>
  <c r="N246" i="21" s="1"/>
  <c r="L245" i="21"/>
  <c r="N245" i="21" s="1"/>
  <c r="P245" i="21" s="1"/>
  <c r="P244" i="21"/>
  <c r="L244" i="21"/>
  <c r="N244" i="21" s="1"/>
  <c r="J243" i="21"/>
  <c r="R238" i="21"/>
  <c r="I238" i="21"/>
  <c r="R237" i="21"/>
  <c r="R236" i="21"/>
  <c r="R235" i="21"/>
  <c r="R233" i="21" s="1"/>
  <c r="R232" i="21" s="1"/>
  <c r="R234" i="21"/>
  <c r="P233" i="21"/>
  <c r="N233" i="21"/>
  <c r="N232" i="21" s="1"/>
  <c r="L233" i="21"/>
  <c r="K233" i="21"/>
  <c r="K232" i="21" s="1"/>
  <c r="J233" i="21"/>
  <c r="I233" i="21"/>
  <c r="I232" i="21" s="1"/>
  <c r="P232" i="21"/>
  <c r="L232" i="21"/>
  <c r="J232" i="21"/>
  <c r="R231" i="21"/>
  <c r="L230" i="21"/>
  <c r="L229" i="21"/>
  <c r="L228" i="21"/>
  <c r="L227" i="21"/>
  <c r="L226" i="21"/>
  <c r="K226" i="21"/>
  <c r="J226" i="21"/>
  <c r="I226" i="21"/>
  <c r="R225" i="21"/>
  <c r="N225" i="21"/>
  <c r="P225" i="21" s="1"/>
  <c r="L225" i="21"/>
  <c r="N224" i="21"/>
  <c r="P224" i="21" s="1"/>
  <c r="R224" i="21" s="1"/>
  <c r="L224" i="21"/>
  <c r="N223" i="21"/>
  <c r="P223" i="21" s="1"/>
  <c r="L223" i="21"/>
  <c r="R222" i="21"/>
  <c r="L221" i="21"/>
  <c r="K221" i="21"/>
  <c r="I221" i="21"/>
  <c r="I219" i="21" s="1"/>
  <c r="I243" i="21" s="1"/>
  <c r="P220" i="21"/>
  <c r="L220" i="21"/>
  <c r="N220" i="21" s="1"/>
  <c r="K219" i="21"/>
  <c r="K243" i="21" s="1"/>
  <c r="K247" i="21" s="1"/>
  <c r="J219" i="21"/>
  <c r="N218" i="21"/>
  <c r="L218" i="21"/>
  <c r="N217" i="21"/>
  <c r="L217" i="21"/>
  <c r="N216" i="21"/>
  <c r="L216" i="21"/>
  <c r="N215" i="21"/>
  <c r="L215" i="21"/>
  <c r="N214" i="21"/>
  <c r="L214" i="21"/>
  <c r="N213" i="21"/>
  <c r="L213" i="21"/>
  <c r="N211" i="21"/>
  <c r="L211" i="21"/>
  <c r="N210" i="21"/>
  <c r="L210" i="21"/>
  <c r="N209" i="21"/>
  <c r="L209" i="21"/>
  <c r="K208" i="21"/>
  <c r="K207" i="21" s="1"/>
  <c r="J208" i="21"/>
  <c r="I208" i="21"/>
  <c r="I207" i="21" s="1"/>
  <c r="I240" i="21" s="1"/>
  <c r="J207" i="21"/>
  <c r="N206" i="21"/>
  <c r="P206" i="21" s="1"/>
  <c r="L206" i="21"/>
  <c r="N205" i="21"/>
  <c r="P205" i="21" s="1"/>
  <c r="R205" i="21" s="1"/>
  <c r="R203" i="21" s="1"/>
  <c r="L205" i="21"/>
  <c r="R204" i="21"/>
  <c r="N204" i="21"/>
  <c r="P204" i="21" s="1"/>
  <c r="L204" i="21"/>
  <c r="N203" i="21"/>
  <c r="L203" i="21"/>
  <c r="K203" i="21"/>
  <c r="J203" i="21"/>
  <c r="I203" i="21"/>
  <c r="R202" i="21"/>
  <c r="R201" i="21"/>
  <c r="N200" i="21"/>
  <c r="L200" i="21"/>
  <c r="K200" i="21"/>
  <c r="K240" i="21" s="1"/>
  <c r="J200" i="21"/>
  <c r="J240" i="21" s="1"/>
  <c r="I200" i="21"/>
  <c r="R199" i="21"/>
  <c r="K199" i="21"/>
  <c r="J199" i="21"/>
  <c r="I199" i="21"/>
  <c r="R198" i="21"/>
  <c r="R197" i="21"/>
  <c r="R196" i="21"/>
  <c r="R195" i="21"/>
  <c r="R194" i="21"/>
  <c r="R193" i="21"/>
  <c r="R192" i="21"/>
  <c r="R191" i="21"/>
  <c r="R190" i="21"/>
  <c r="R189" i="21"/>
  <c r="R188" i="21"/>
  <c r="R187" i="21"/>
  <c r="R186" i="21"/>
  <c r="R184" i="21" s="1"/>
  <c r="R182" i="21" s="1"/>
  <c r="R185" i="21"/>
  <c r="P184" i="21"/>
  <c r="N184" i="21"/>
  <c r="N182" i="21" s="1"/>
  <c r="L184" i="21"/>
  <c r="K184" i="21"/>
  <c r="J184" i="21"/>
  <c r="I184" i="21"/>
  <c r="I182" i="21" s="1"/>
  <c r="P182" i="21"/>
  <c r="L182" i="21"/>
  <c r="L239" i="21" s="1"/>
  <c r="K182" i="21"/>
  <c r="J182" i="21"/>
  <c r="R181" i="21"/>
  <c r="R180" i="21"/>
  <c r="R179" i="21"/>
  <c r="R178" i="21"/>
  <c r="J178" i="21"/>
  <c r="J164" i="21" s="1"/>
  <c r="J239" i="21" s="1"/>
  <c r="I178" i="21"/>
  <c r="R177" i="21"/>
  <c r="R176" i="21"/>
  <c r="R175" i="21"/>
  <c r="J175" i="21"/>
  <c r="I175" i="21"/>
  <c r="R174" i="21"/>
  <c r="R173" i="21"/>
  <c r="R172" i="21"/>
  <c r="R171" i="21"/>
  <c r="R170" i="21"/>
  <c r="R169" i="21"/>
  <c r="R168" i="21"/>
  <c r="R167" i="21"/>
  <c r="R166" i="21"/>
  <c r="R165" i="21"/>
  <c r="R164" i="21" s="1"/>
  <c r="R239" i="21" s="1"/>
  <c r="P165" i="21"/>
  <c r="N165" i="21"/>
  <c r="L165" i="21"/>
  <c r="K165" i="21"/>
  <c r="K164" i="21" s="1"/>
  <c r="K239" i="21" s="1"/>
  <c r="J165" i="21"/>
  <c r="I165" i="21"/>
  <c r="P164" i="21"/>
  <c r="P239" i="21" s="1"/>
  <c r="N164" i="21"/>
  <c r="L164" i="21"/>
  <c r="I164" i="21"/>
  <c r="I239" i="21" s="1"/>
  <c r="I247" i="21" s="1"/>
  <c r="I249" i="21" s="1"/>
  <c r="R161" i="21"/>
  <c r="R160" i="21"/>
  <c r="R155" i="21"/>
  <c r="R154" i="21"/>
  <c r="R153" i="21"/>
  <c r="N152" i="21"/>
  <c r="L152" i="21"/>
  <c r="N151" i="21"/>
  <c r="L151" i="21"/>
  <c r="K151" i="21"/>
  <c r="J151" i="21"/>
  <c r="I151" i="21"/>
  <c r="K142" i="21"/>
  <c r="R132" i="21"/>
  <c r="P132" i="21"/>
  <c r="N132" i="21"/>
  <c r="L132" i="21"/>
  <c r="K132" i="21"/>
  <c r="J132" i="21"/>
  <c r="I132" i="21"/>
  <c r="R122" i="21"/>
  <c r="P122" i="21"/>
  <c r="N122" i="21"/>
  <c r="L122" i="21"/>
  <c r="K122" i="21"/>
  <c r="J122" i="21"/>
  <c r="J121" i="21" s="1"/>
  <c r="I122" i="21"/>
  <c r="I121" i="21" s="1"/>
  <c r="K120" i="21"/>
  <c r="P119" i="21"/>
  <c r="P149" i="21" s="1"/>
  <c r="J119" i="21"/>
  <c r="J149" i="21" s="1"/>
  <c r="N118" i="21"/>
  <c r="N148" i="21" s="1"/>
  <c r="I118" i="21"/>
  <c r="I148" i="21" s="1"/>
  <c r="K116" i="21"/>
  <c r="K146" i="21" s="1"/>
  <c r="J115" i="21"/>
  <c r="J145" i="21" s="1"/>
  <c r="N114" i="21"/>
  <c r="N144" i="21" s="1"/>
  <c r="I114" i="21"/>
  <c r="I144" i="21" s="1"/>
  <c r="L113" i="21"/>
  <c r="L143" i="21" s="1"/>
  <c r="K112" i="21"/>
  <c r="P111" i="21"/>
  <c r="P141" i="21" s="1"/>
  <c r="J111" i="21"/>
  <c r="J141" i="21" s="1"/>
  <c r="N110" i="21"/>
  <c r="N140" i="21" s="1"/>
  <c r="I110" i="21"/>
  <c r="I140" i="21" s="1"/>
  <c r="L109" i="21"/>
  <c r="L139" i="21" s="1"/>
  <c r="K108" i="21"/>
  <c r="K138" i="21" s="1"/>
  <c r="R105" i="21"/>
  <c r="K105" i="21"/>
  <c r="J105" i="21"/>
  <c r="I105" i="21"/>
  <c r="I100" i="21" s="1"/>
  <c r="I93" i="21" s="1"/>
  <c r="R104" i="21"/>
  <c r="R103" i="21"/>
  <c r="R102" i="21"/>
  <c r="R101" i="21"/>
  <c r="R100" i="21" s="1"/>
  <c r="P100" i="21"/>
  <c r="N100" i="21"/>
  <c r="L100" i="21"/>
  <c r="L93" i="21" s="1"/>
  <c r="K100" i="21"/>
  <c r="J100" i="21"/>
  <c r="R99" i="21"/>
  <c r="K99" i="21"/>
  <c r="K94" i="21" s="1"/>
  <c r="K93" i="21" s="1"/>
  <c r="J99" i="21"/>
  <c r="I99" i="21"/>
  <c r="R98" i="21"/>
  <c r="R97" i="21"/>
  <c r="R96" i="21"/>
  <c r="P95" i="21"/>
  <c r="N95" i="21"/>
  <c r="L95" i="21"/>
  <c r="P94" i="21"/>
  <c r="P93" i="21" s="1"/>
  <c r="N94" i="21"/>
  <c r="L94" i="21"/>
  <c r="J94" i="21"/>
  <c r="J93" i="21" s="1"/>
  <c r="I94" i="21"/>
  <c r="N93" i="21"/>
  <c r="P92" i="21"/>
  <c r="P120" i="21" s="1"/>
  <c r="N92" i="21"/>
  <c r="N120" i="21" s="1"/>
  <c r="L92" i="21"/>
  <c r="L120" i="21" s="1"/>
  <c r="K92" i="21"/>
  <c r="J92" i="21"/>
  <c r="J120" i="21" s="1"/>
  <c r="J150" i="21" s="1"/>
  <c r="I92" i="21"/>
  <c r="I120" i="21" s="1"/>
  <c r="I150" i="21" s="1"/>
  <c r="P91" i="21"/>
  <c r="N91" i="21"/>
  <c r="N119" i="21" s="1"/>
  <c r="N149" i="21" s="1"/>
  <c r="L91" i="21"/>
  <c r="L119" i="21" s="1"/>
  <c r="L149" i="21" s="1"/>
  <c r="K91" i="21"/>
  <c r="K119" i="21" s="1"/>
  <c r="K149" i="21" s="1"/>
  <c r="J91" i="21"/>
  <c r="I91" i="21"/>
  <c r="I119" i="21" s="1"/>
  <c r="I149" i="21" s="1"/>
  <c r="P90" i="21"/>
  <c r="P118" i="21" s="1"/>
  <c r="P148" i="21" s="1"/>
  <c r="N90" i="21"/>
  <c r="L90" i="21"/>
  <c r="L118" i="21" s="1"/>
  <c r="L148" i="21" s="1"/>
  <c r="K90" i="21"/>
  <c r="K118" i="21" s="1"/>
  <c r="K148" i="21" s="1"/>
  <c r="J90" i="21"/>
  <c r="J118" i="21" s="1"/>
  <c r="J148" i="21" s="1"/>
  <c r="I90" i="21"/>
  <c r="N89" i="21"/>
  <c r="N117" i="21" s="1"/>
  <c r="P88" i="21"/>
  <c r="P116" i="21" s="1"/>
  <c r="P146" i="21" s="1"/>
  <c r="N88" i="21"/>
  <c r="N116" i="21" s="1"/>
  <c r="N146" i="21" s="1"/>
  <c r="L88" i="21"/>
  <c r="L116" i="21" s="1"/>
  <c r="L146" i="21" s="1"/>
  <c r="K88" i="21"/>
  <c r="J88" i="21"/>
  <c r="J116" i="21" s="1"/>
  <c r="J146" i="21" s="1"/>
  <c r="I88" i="21"/>
  <c r="I116" i="21" s="1"/>
  <c r="I146" i="21" s="1"/>
  <c r="P86" i="21"/>
  <c r="P114" i="21" s="1"/>
  <c r="P144" i="21" s="1"/>
  <c r="N86" i="21"/>
  <c r="L86" i="21"/>
  <c r="L114" i="21" s="1"/>
  <c r="L144" i="21" s="1"/>
  <c r="K86" i="21"/>
  <c r="K114" i="21" s="1"/>
  <c r="K144" i="21" s="1"/>
  <c r="J86" i="21"/>
  <c r="J114" i="21" s="1"/>
  <c r="J144" i="21" s="1"/>
  <c r="I86" i="21"/>
  <c r="P85" i="21"/>
  <c r="P113" i="21" s="1"/>
  <c r="P143" i="21" s="1"/>
  <c r="N85" i="21"/>
  <c r="N113" i="21" s="1"/>
  <c r="N143" i="21" s="1"/>
  <c r="L85" i="21"/>
  <c r="K85" i="21"/>
  <c r="K113" i="21" s="1"/>
  <c r="K143" i="21" s="1"/>
  <c r="J85" i="21"/>
  <c r="J113" i="21" s="1"/>
  <c r="J143" i="21" s="1"/>
  <c r="I85" i="21"/>
  <c r="I113" i="21" s="1"/>
  <c r="I143" i="21" s="1"/>
  <c r="P84" i="21"/>
  <c r="P112" i="21" s="1"/>
  <c r="P142" i="21" s="1"/>
  <c r="N84" i="21"/>
  <c r="N112" i="21" s="1"/>
  <c r="N142" i="21" s="1"/>
  <c r="L84" i="21"/>
  <c r="L112" i="21" s="1"/>
  <c r="L142" i="21" s="1"/>
  <c r="K84" i="21"/>
  <c r="J84" i="21"/>
  <c r="J112" i="21" s="1"/>
  <c r="J142" i="21" s="1"/>
  <c r="I84" i="21"/>
  <c r="I112" i="21" s="1"/>
  <c r="I142" i="21" s="1"/>
  <c r="R83" i="21"/>
  <c r="R111" i="21" s="1"/>
  <c r="R141" i="21" s="1"/>
  <c r="P83" i="21"/>
  <c r="N83" i="21"/>
  <c r="N111" i="21" s="1"/>
  <c r="N141" i="21" s="1"/>
  <c r="L83" i="21"/>
  <c r="L111" i="21" s="1"/>
  <c r="L141" i="21" s="1"/>
  <c r="K83" i="21"/>
  <c r="K111" i="21" s="1"/>
  <c r="K141" i="21" s="1"/>
  <c r="J83" i="21"/>
  <c r="I83" i="21"/>
  <c r="I111" i="21" s="1"/>
  <c r="I141" i="21" s="1"/>
  <c r="P82" i="21"/>
  <c r="P110" i="21" s="1"/>
  <c r="P140" i="21" s="1"/>
  <c r="N82" i="21"/>
  <c r="L82" i="21"/>
  <c r="L110" i="21" s="1"/>
  <c r="L140" i="21" s="1"/>
  <c r="K82" i="21"/>
  <c r="K110" i="21" s="1"/>
  <c r="K140" i="21" s="1"/>
  <c r="J82" i="21"/>
  <c r="J110" i="21" s="1"/>
  <c r="J140" i="21" s="1"/>
  <c r="I82" i="21"/>
  <c r="P81" i="21"/>
  <c r="P109" i="21" s="1"/>
  <c r="P139" i="21" s="1"/>
  <c r="N81" i="21"/>
  <c r="N109" i="21" s="1"/>
  <c r="N139" i="21" s="1"/>
  <c r="L81" i="21"/>
  <c r="K81" i="21"/>
  <c r="K109" i="21" s="1"/>
  <c r="K139" i="21" s="1"/>
  <c r="J81" i="21"/>
  <c r="J109" i="21" s="1"/>
  <c r="J139" i="21" s="1"/>
  <c r="I81" i="21"/>
  <c r="I109" i="21" s="1"/>
  <c r="I139" i="21" s="1"/>
  <c r="P80" i="21"/>
  <c r="P108" i="21" s="1"/>
  <c r="P138" i="21" s="1"/>
  <c r="N80" i="21"/>
  <c r="N108" i="21" s="1"/>
  <c r="N138" i="21" s="1"/>
  <c r="L80" i="21"/>
  <c r="L108" i="21" s="1"/>
  <c r="L138" i="21" s="1"/>
  <c r="K80" i="21"/>
  <c r="J80" i="21"/>
  <c r="J108" i="21" s="1"/>
  <c r="J138" i="21" s="1"/>
  <c r="I80" i="21"/>
  <c r="I108" i="21" s="1"/>
  <c r="I138" i="21" s="1"/>
  <c r="K79" i="21"/>
  <c r="K107" i="21" s="1"/>
  <c r="K137" i="21" s="1"/>
  <c r="J78" i="21"/>
  <c r="J106" i="21" s="1"/>
  <c r="R77" i="21"/>
  <c r="R76" i="21"/>
  <c r="K76" i="21"/>
  <c r="K74" i="21" s="1"/>
  <c r="L75" i="21"/>
  <c r="L74" i="21" s="1"/>
  <c r="J74" i="21"/>
  <c r="I74" i="21"/>
  <c r="R73" i="21"/>
  <c r="K73" i="21"/>
  <c r="J73" i="21"/>
  <c r="R72" i="21"/>
  <c r="R71" i="21"/>
  <c r="R70" i="21" s="1"/>
  <c r="P70" i="21"/>
  <c r="N70" i="21"/>
  <c r="L70" i="21"/>
  <c r="K70" i="21"/>
  <c r="J70" i="21"/>
  <c r="I70" i="21"/>
  <c r="R69" i="21"/>
  <c r="R67" i="21" s="1"/>
  <c r="R68" i="21"/>
  <c r="P67" i="21"/>
  <c r="N67" i="21"/>
  <c r="L67" i="21"/>
  <c r="K67" i="21"/>
  <c r="J67" i="21"/>
  <c r="I67" i="21"/>
  <c r="P66" i="21"/>
  <c r="N66" i="21"/>
  <c r="R66" i="21" s="1"/>
  <c r="R65" i="21"/>
  <c r="R64" i="21"/>
  <c r="R63" i="21"/>
  <c r="R62" i="21"/>
  <c r="R61" i="21"/>
  <c r="R59" i="21" s="1"/>
  <c r="R60" i="21"/>
  <c r="P59" i="21"/>
  <c r="N59" i="21"/>
  <c r="N35" i="21" s="1"/>
  <c r="N44" i="21" s="1"/>
  <c r="L59" i="21"/>
  <c r="K59" i="21"/>
  <c r="J59" i="21"/>
  <c r="I59" i="21"/>
  <c r="I35" i="21" s="1"/>
  <c r="R58" i="21"/>
  <c r="R57" i="21"/>
  <c r="R56" i="21"/>
  <c r="R55" i="21"/>
  <c r="R53" i="21" s="1"/>
  <c r="R52" i="21" s="1"/>
  <c r="R50" i="21" s="1"/>
  <c r="R35" i="21" s="1"/>
  <c r="R44" i="21" s="1"/>
  <c r="R87" i="21" s="1"/>
  <c r="R54" i="21"/>
  <c r="P53" i="21"/>
  <c r="N53" i="21"/>
  <c r="N52" i="21" s="1"/>
  <c r="N50" i="21" s="1"/>
  <c r="L53" i="21"/>
  <c r="K53" i="21"/>
  <c r="K52" i="21" s="1"/>
  <c r="J53" i="21"/>
  <c r="I53" i="21"/>
  <c r="I52" i="21" s="1"/>
  <c r="I50" i="21" s="1"/>
  <c r="P52" i="21"/>
  <c r="L52" i="21"/>
  <c r="L50" i="21" s="1"/>
  <c r="L35" i="21" s="1"/>
  <c r="J52" i="21"/>
  <c r="P50" i="21"/>
  <c r="K50" i="21"/>
  <c r="K35" i="21" s="1"/>
  <c r="K44" i="21" s="1"/>
  <c r="K87" i="21" s="1"/>
  <c r="K115" i="21" s="1"/>
  <c r="J50" i="21"/>
  <c r="R49" i="21"/>
  <c r="R48" i="21"/>
  <c r="R91" i="21" s="1"/>
  <c r="R119" i="21" s="1"/>
  <c r="R149" i="21" s="1"/>
  <c r="R47" i="21"/>
  <c r="P46" i="21"/>
  <c r="N46" i="21"/>
  <c r="L46" i="21"/>
  <c r="K46" i="21"/>
  <c r="J46" i="21"/>
  <c r="I46" i="21"/>
  <c r="I89" i="21" s="1"/>
  <c r="I117" i="21" s="1"/>
  <c r="I147" i="21" s="1"/>
  <c r="L44" i="21"/>
  <c r="J44" i="21"/>
  <c r="J87" i="21" s="1"/>
  <c r="I44" i="21"/>
  <c r="R43" i="21"/>
  <c r="R42" i="21"/>
  <c r="R41" i="21"/>
  <c r="R40" i="21"/>
  <c r="R39" i="21"/>
  <c r="R36" i="21" s="1"/>
  <c r="R38" i="21"/>
  <c r="R37" i="21"/>
  <c r="P36" i="21"/>
  <c r="N36" i="21"/>
  <c r="L36" i="21"/>
  <c r="K36" i="21"/>
  <c r="J36" i="21"/>
  <c r="I36" i="21"/>
  <c r="P35" i="21"/>
  <c r="P44" i="21" s="1"/>
  <c r="J35" i="21"/>
  <c r="R34" i="21"/>
  <c r="R92" i="21" s="1"/>
  <c r="R120" i="21" s="1"/>
  <c r="R33" i="21"/>
  <c r="R32" i="21"/>
  <c r="R90" i="21" s="1"/>
  <c r="R118" i="21" s="1"/>
  <c r="R148" i="21" s="1"/>
  <c r="R31" i="21"/>
  <c r="P31" i="21"/>
  <c r="P89" i="21" s="1"/>
  <c r="P117" i="21" s="1"/>
  <c r="P147" i="21" s="1"/>
  <c r="N31" i="21"/>
  <c r="L31" i="21"/>
  <c r="L89" i="21" s="1"/>
  <c r="L117" i="21" s="1"/>
  <c r="L147" i="21" s="1"/>
  <c r="K31" i="21"/>
  <c r="K89" i="21" s="1"/>
  <c r="K117" i="21" s="1"/>
  <c r="K147" i="21" s="1"/>
  <c r="J31" i="21"/>
  <c r="J89" i="21" s="1"/>
  <c r="J117" i="21" s="1"/>
  <c r="J147" i="21" s="1"/>
  <c r="I31" i="21"/>
  <c r="R30" i="21"/>
  <c r="R88" i="21" s="1"/>
  <c r="R116" i="21" s="1"/>
  <c r="R146" i="21" s="1"/>
  <c r="R29" i="21"/>
  <c r="P29" i="21"/>
  <c r="P87" i="21" s="1"/>
  <c r="P115" i="21" s="1"/>
  <c r="N29" i="21"/>
  <c r="L29" i="21"/>
  <c r="L87" i="21" s="1"/>
  <c r="L115" i="21" s="1"/>
  <c r="I29" i="21"/>
  <c r="R28" i="21"/>
  <c r="R86" i="21" s="1"/>
  <c r="R114" i="21" s="1"/>
  <c r="R144" i="21" s="1"/>
  <c r="R27" i="21"/>
  <c r="R85" i="21" s="1"/>
  <c r="R113" i="21" s="1"/>
  <c r="R143" i="21" s="1"/>
  <c r="R26" i="21"/>
  <c r="R84" i="21" s="1"/>
  <c r="R112" i="21" s="1"/>
  <c r="R142" i="21" s="1"/>
  <c r="R25" i="21"/>
  <c r="R24" i="21"/>
  <c r="R82" i="21" s="1"/>
  <c r="R110" i="21" s="1"/>
  <c r="R140" i="21" s="1"/>
  <c r="R23" i="21"/>
  <c r="R81" i="21" s="1"/>
  <c r="R109" i="21" s="1"/>
  <c r="R139" i="21" s="1"/>
  <c r="R22" i="21"/>
  <c r="R80" i="21" s="1"/>
  <c r="R108" i="21" s="1"/>
  <c r="R138" i="21" s="1"/>
  <c r="R21" i="21"/>
  <c r="R20" i="21" s="1"/>
  <c r="P21" i="21"/>
  <c r="N21" i="21"/>
  <c r="N79" i="21" s="1"/>
  <c r="N107" i="21" s="1"/>
  <c r="L21" i="21"/>
  <c r="L79" i="21" s="1"/>
  <c r="L107" i="21" s="1"/>
  <c r="L137" i="21" s="1"/>
  <c r="K21" i="21"/>
  <c r="K20" i="21" s="1"/>
  <c r="J21" i="21"/>
  <c r="I21" i="21"/>
  <c r="I79" i="21" s="1"/>
  <c r="I107" i="21" s="1"/>
  <c r="P20" i="21"/>
  <c r="P310" i="21" s="1"/>
  <c r="P302" i="21" s="1"/>
  <c r="N20" i="21"/>
  <c r="N310" i="21" s="1"/>
  <c r="N302" i="21" s="1"/>
  <c r="L20" i="21"/>
  <c r="L78" i="21" s="1"/>
  <c r="L106" i="21" s="1"/>
  <c r="J20" i="21"/>
  <c r="S18" i="21"/>
  <c r="R18" i="21"/>
  <c r="K130" i="21" l="1"/>
  <c r="P145" i="21"/>
  <c r="P130" i="21"/>
  <c r="R135" i="21"/>
  <c r="R150" i="21" s="1"/>
  <c r="N150" i="21"/>
  <c r="N135" i="21"/>
  <c r="J310" i="21"/>
  <c r="J302" i="21" s="1"/>
  <c r="I137" i="21"/>
  <c r="N137" i="21"/>
  <c r="N87" i="21"/>
  <c r="N115" i="21" s="1"/>
  <c r="R46" i="21"/>
  <c r="R89" i="21" s="1"/>
  <c r="R117" i="21" s="1"/>
  <c r="R147" i="21" s="1"/>
  <c r="R79" i="21"/>
  <c r="R107" i="21" s="1"/>
  <c r="R137" i="21" s="1"/>
  <c r="P135" i="21"/>
  <c r="P150" i="21" s="1"/>
  <c r="R95" i="21"/>
  <c r="R94" i="21" s="1"/>
  <c r="R93" i="21" s="1"/>
  <c r="R115" i="21" s="1"/>
  <c r="K135" i="21"/>
  <c r="K150" i="21" s="1"/>
  <c r="P121" i="21"/>
  <c r="L157" i="21"/>
  <c r="L162" i="21" s="1"/>
  <c r="N75" i="21"/>
  <c r="J247" i="21"/>
  <c r="J249" i="21" s="1"/>
  <c r="K248" i="21" s="1"/>
  <c r="K249" i="21" s="1"/>
  <c r="L248" i="21" s="1"/>
  <c r="P200" i="21"/>
  <c r="R206" i="21"/>
  <c r="P213" i="21"/>
  <c r="R213" i="21" s="1"/>
  <c r="P215" i="21"/>
  <c r="R215" i="21" s="1"/>
  <c r="L145" i="21"/>
  <c r="J79" i="21"/>
  <c r="J107" i="21" s="1"/>
  <c r="J137" i="21" s="1"/>
  <c r="P79" i="21"/>
  <c r="P107" i="21" s="1"/>
  <c r="P137" i="21" s="1"/>
  <c r="J157" i="21"/>
  <c r="J162" i="21" s="1"/>
  <c r="J136" i="21"/>
  <c r="N147" i="21"/>
  <c r="P217" i="21"/>
  <c r="R217" i="21" s="1"/>
  <c r="K310" i="21"/>
  <c r="K302" i="21" s="1"/>
  <c r="K78" i="21"/>
  <c r="K106" i="21" s="1"/>
  <c r="R310" i="21"/>
  <c r="R302" i="21" s="1"/>
  <c r="R78" i="21"/>
  <c r="R106" i="21" s="1"/>
  <c r="I20" i="21"/>
  <c r="I87" i="21"/>
  <c r="I115" i="21" s="1"/>
  <c r="I145" i="21" s="1"/>
  <c r="P78" i="21"/>
  <c r="P106" i="21" s="1"/>
  <c r="L150" i="21"/>
  <c r="L130" i="21"/>
  <c r="L135" i="21"/>
  <c r="R226" i="21"/>
  <c r="N226" i="21"/>
  <c r="P226" i="21" s="1"/>
  <c r="N230" i="21"/>
  <c r="P230" i="21" s="1"/>
  <c r="J370" i="21"/>
  <c r="J369" i="21" s="1"/>
  <c r="P209" i="21"/>
  <c r="R211" i="21"/>
  <c r="P211" i="21"/>
  <c r="P221" i="21"/>
  <c r="N227" i="21"/>
  <c r="P227" i="21" s="1"/>
  <c r="P372" i="21"/>
  <c r="P152" i="21"/>
  <c r="P151" i="21" s="1"/>
  <c r="R432" i="21"/>
  <c r="N427" i="21"/>
  <c r="P203" i="21"/>
  <c r="P214" i="21"/>
  <c r="R214" i="21" s="1"/>
  <c r="P216" i="21"/>
  <c r="R216" i="21" s="1"/>
  <c r="P218" i="21"/>
  <c r="R218" i="21" s="1"/>
  <c r="L219" i="21"/>
  <c r="L243" i="21" s="1"/>
  <c r="R223" i="21"/>
  <c r="R221" i="21" s="1"/>
  <c r="R228" i="21"/>
  <c r="N228" i="21"/>
  <c r="P228" i="21" s="1"/>
  <c r="I371" i="21"/>
  <c r="I370" i="21" s="1"/>
  <c r="I369" i="21" s="1"/>
  <c r="R373" i="21"/>
  <c r="R372" i="21" s="1"/>
  <c r="R371" i="21" s="1"/>
  <c r="N372" i="21"/>
  <c r="R387" i="21"/>
  <c r="R397" i="21"/>
  <c r="L396" i="21"/>
  <c r="N78" i="21"/>
  <c r="N106" i="21" s="1"/>
  <c r="N239" i="21"/>
  <c r="R200" i="21"/>
  <c r="R210" i="21"/>
  <c r="P210" i="21"/>
  <c r="N229" i="21"/>
  <c r="P229" i="21" s="1"/>
  <c r="R420" i="21"/>
  <c r="L410" i="21"/>
  <c r="R410" i="21" s="1"/>
  <c r="R427" i="21"/>
  <c r="R220" i="21"/>
  <c r="N221" i="21"/>
  <c r="N219" i="21" s="1"/>
  <c r="N243" i="21" s="1"/>
  <c r="R244" i="21"/>
  <c r="R245" i="21"/>
  <c r="R246" i="21"/>
  <c r="R130" i="21" l="1"/>
  <c r="R121" i="21" s="1"/>
  <c r="N157" i="21"/>
  <c r="N162" i="21" s="1"/>
  <c r="N136" i="21"/>
  <c r="R248" i="21"/>
  <c r="R227" i="21"/>
  <c r="P157" i="21"/>
  <c r="P162" i="21" s="1"/>
  <c r="P136" i="21"/>
  <c r="P75" i="21"/>
  <c r="P74" i="21" s="1"/>
  <c r="N74" i="21"/>
  <c r="P219" i="21"/>
  <c r="P243" i="21" s="1"/>
  <c r="R230" i="21"/>
  <c r="R75" i="21"/>
  <c r="R74" i="21" s="1"/>
  <c r="N145" i="21"/>
  <c r="N130" i="21"/>
  <c r="N121" i="21" s="1"/>
  <c r="K121" i="21"/>
  <c r="N371" i="21"/>
  <c r="N370" i="21" s="1"/>
  <c r="N369" i="21" s="1"/>
  <c r="N212" i="21" s="1"/>
  <c r="N208" i="21" s="1"/>
  <c r="N207" i="21" s="1"/>
  <c r="N240" i="21" s="1"/>
  <c r="N247" i="21" s="1"/>
  <c r="N351" i="21"/>
  <c r="I310" i="21"/>
  <c r="I302" i="21" s="1"/>
  <c r="I78" i="21"/>
  <c r="I106" i="21" s="1"/>
  <c r="R229" i="21"/>
  <c r="R219" i="21" s="1"/>
  <c r="R243" i="21" s="1"/>
  <c r="L395" i="21"/>
  <c r="R396" i="21"/>
  <c r="P208" i="21"/>
  <c r="P207" i="21" s="1"/>
  <c r="P240" i="21" s="1"/>
  <c r="P247" i="21" s="1"/>
  <c r="R157" i="21"/>
  <c r="R162" i="21" s="1"/>
  <c r="R136" i="21"/>
  <c r="P371" i="21"/>
  <c r="P370" i="21" s="1"/>
  <c r="P369" i="21" s="1"/>
  <c r="P212" i="21" s="1"/>
  <c r="P351" i="21"/>
  <c r="R209" i="21"/>
  <c r="R152" i="21"/>
  <c r="R151" i="21" s="1"/>
  <c r="L121" i="21"/>
  <c r="L136" i="21" s="1"/>
  <c r="K157" i="21"/>
  <c r="K162" i="21" s="1"/>
  <c r="K136" i="21"/>
  <c r="K145" i="21"/>
  <c r="R395" i="21" l="1"/>
  <c r="R370" i="21" s="1"/>
  <c r="R369" i="21" s="1"/>
  <c r="L370" i="21"/>
  <c r="L369" i="21" s="1"/>
  <c r="L212" i="21" s="1"/>
  <c r="I157" i="21"/>
  <c r="I162" i="21" s="1"/>
  <c r="I136" i="21"/>
  <c r="R351" i="21"/>
  <c r="R145" i="21"/>
  <c r="L208" i="21" l="1"/>
  <c r="L207" i="21" s="1"/>
  <c r="L240" i="21" s="1"/>
  <c r="L247" i="21" s="1"/>
  <c r="L249" i="21" s="1"/>
  <c r="N248" i="21" s="1"/>
  <c r="N249" i="21" s="1"/>
  <c r="P248" i="21" s="1"/>
  <c r="P249" i="21" s="1"/>
  <c r="R249" i="21" s="1"/>
  <c r="R212" i="21"/>
  <c r="R208" i="21" s="1"/>
  <c r="R207" i="21" s="1"/>
  <c r="R240" i="21" s="1"/>
  <c r="R247" i="21" s="1"/>
  <c r="F20" i="19" l="1"/>
  <c r="G20" i="19" s="1"/>
  <c r="E20" i="19"/>
  <c r="A19" i="19"/>
  <c r="A20" i="19" s="1"/>
  <c r="T26" i="18" l="1"/>
  <c r="T21" i="18" s="1"/>
  <c r="T20" i="18" s="1"/>
  <c r="T15" i="18" s="1"/>
  <c r="D18" i="17" l="1"/>
  <c r="D19" i="17" s="1"/>
  <c r="D24" i="17" s="1"/>
  <c r="D25" i="17" s="1"/>
  <c r="D26" i="17" s="1"/>
  <c r="F31" i="16" l="1"/>
  <c r="F26" i="16" s="1"/>
  <c r="E31" i="16"/>
  <c r="D31" i="16"/>
  <c r="E26" i="16"/>
  <c r="E25" i="16" s="1"/>
  <c r="E20" i="16" s="1"/>
  <c r="D26" i="16"/>
  <c r="D25" i="16"/>
  <c r="D20" i="16" s="1"/>
  <c r="F25" i="16" l="1"/>
  <c r="F20" i="16" s="1"/>
  <c r="AU32" i="15" l="1"/>
  <c r="AY31" i="15"/>
  <c r="AU31" i="15"/>
  <c r="AG33" i="14" l="1"/>
  <c r="AC33" i="14"/>
  <c r="AG32" i="14"/>
  <c r="AC32" i="14"/>
  <c r="AC31" i="14" s="1"/>
  <c r="W31" i="14"/>
  <c r="O31" i="14"/>
  <c r="K31" i="14"/>
  <c r="K26" i="14" s="1"/>
  <c r="AG26" i="14"/>
  <c r="AA26" i="14"/>
  <c r="W26" i="14"/>
  <c r="O26" i="14"/>
  <c r="AG25" i="14"/>
  <c r="AA25" i="14"/>
  <c r="W25" i="14"/>
  <c r="O25" i="14"/>
  <c r="K25" i="14"/>
  <c r="K20" i="14" s="1"/>
  <c r="AG24" i="14"/>
  <c r="AC24" i="14"/>
  <c r="AB24" i="14"/>
  <c r="AA24" i="14"/>
  <c r="W24" i="14"/>
  <c r="AG23" i="14"/>
  <c r="AC23" i="14"/>
  <c r="AB23" i="14"/>
  <c r="AA23" i="14"/>
  <c r="W23" i="14"/>
  <c r="AG22" i="14"/>
  <c r="AC22" i="14"/>
  <c r="AB22" i="14"/>
  <c r="AA22" i="14"/>
  <c r="W22" i="14"/>
  <c r="AG21" i="14"/>
  <c r="AC21" i="14"/>
  <c r="AB21" i="14"/>
  <c r="AA21" i="14"/>
  <c r="W21" i="14"/>
  <c r="AG20" i="14"/>
  <c r="AA20" i="14"/>
  <c r="W20" i="14"/>
  <c r="O20" i="14"/>
  <c r="AC26" i="14" l="1"/>
  <c r="AC25" i="14"/>
  <c r="AC20" i="14" s="1"/>
  <c r="AG33" i="13" l="1"/>
  <c r="AC33" i="13"/>
  <c r="AC31" i="13" s="1"/>
  <c r="AG32" i="13"/>
  <c r="AC32" i="13"/>
  <c r="W31" i="13"/>
  <c r="W26" i="13" s="1"/>
  <c r="O31" i="13"/>
  <c r="K31" i="13"/>
  <c r="AG26" i="13"/>
  <c r="AA26" i="13"/>
  <c r="O26" i="13"/>
  <c r="K26" i="13"/>
  <c r="AG25" i="13"/>
  <c r="AA25" i="13"/>
  <c r="O25" i="13"/>
  <c r="K25" i="13"/>
  <c r="AG24" i="13"/>
  <c r="AC24" i="13"/>
  <c r="AB24" i="13"/>
  <c r="AA24" i="13"/>
  <c r="W24" i="13"/>
  <c r="AG23" i="13"/>
  <c r="AC23" i="13"/>
  <c r="AB23" i="13"/>
  <c r="AA23" i="13"/>
  <c r="W23" i="13"/>
  <c r="AG22" i="13"/>
  <c r="AC22" i="13"/>
  <c r="AB22" i="13"/>
  <c r="AA22" i="13"/>
  <c r="W22" i="13"/>
  <c r="AG21" i="13"/>
  <c r="AC21" i="13"/>
  <c r="AB21" i="13"/>
  <c r="AA21" i="13"/>
  <c r="W21" i="13"/>
  <c r="AG20" i="13"/>
  <c r="AA20" i="13"/>
  <c r="O20" i="13"/>
  <c r="K20" i="13"/>
  <c r="AC25" i="13" l="1"/>
  <c r="AC20" i="13" s="1"/>
  <c r="AC26" i="13"/>
  <c r="W25" i="13"/>
  <c r="W20" i="13" s="1"/>
  <c r="AG33" i="12" l="1"/>
  <c r="AC33" i="12"/>
  <c r="AG32" i="12"/>
  <c r="AC32" i="12"/>
  <c r="AC31" i="12" s="1"/>
  <c r="W31" i="12"/>
  <c r="O31" i="12"/>
  <c r="K31" i="12"/>
  <c r="K26" i="12" s="1"/>
  <c r="AG26" i="12"/>
  <c r="AA26" i="12"/>
  <c r="W26" i="12"/>
  <c r="O26" i="12"/>
  <c r="AG25" i="12"/>
  <c r="AA25" i="12"/>
  <c r="W25" i="12"/>
  <c r="O25" i="12"/>
  <c r="AG24" i="12"/>
  <c r="AC24" i="12"/>
  <c r="AB24" i="12"/>
  <c r="AA24" i="12"/>
  <c r="W24" i="12"/>
  <c r="AG23" i="12"/>
  <c r="AC23" i="12"/>
  <c r="AB23" i="12"/>
  <c r="AA23" i="12"/>
  <c r="W23" i="12"/>
  <c r="AG22" i="12"/>
  <c r="AC22" i="12"/>
  <c r="AB22" i="12"/>
  <c r="AA22" i="12"/>
  <c r="W22" i="12"/>
  <c r="AG21" i="12"/>
  <c r="AC21" i="12"/>
  <c r="AB21" i="12"/>
  <c r="AA21" i="12"/>
  <c r="W21" i="12"/>
  <c r="AG20" i="12"/>
  <c r="AA20" i="12"/>
  <c r="W20" i="12"/>
  <c r="O20" i="12"/>
  <c r="AC25" i="12" l="1"/>
  <c r="AC20" i="12" s="1"/>
  <c r="AC26" i="12"/>
  <c r="K25" i="12"/>
  <c r="K20" i="12" s="1"/>
  <c r="BM33" i="11" l="1"/>
  <c r="BG33" i="11"/>
  <c r="BC33" i="11"/>
  <c r="BM32" i="11"/>
  <c r="BG32" i="11"/>
  <c r="BC32" i="11"/>
  <c r="BC31" i="11" s="1"/>
  <c r="AQ31" i="11"/>
  <c r="AQ25" i="11" s="1"/>
  <c r="AQ20" i="11" s="1"/>
  <c r="AE31" i="11"/>
  <c r="AE26" i="11" s="1"/>
  <c r="S31" i="11"/>
  <c r="D31" i="11"/>
  <c r="AQ26" i="11"/>
  <c r="S26" i="11"/>
  <c r="D26" i="11"/>
  <c r="AU25" i="11"/>
  <c r="AI25" i="11"/>
  <c r="AE25" i="11"/>
  <c r="W25" i="11"/>
  <c r="S25" i="11"/>
  <c r="D25" i="11"/>
  <c r="BC24" i="11"/>
  <c r="AU24" i="11"/>
  <c r="AQ24" i="11"/>
  <c r="AI24" i="11"/>
  <c r="AE24" i="11"/>
  <c r="W24" i="11"/>
  <c r="S24" i="11"/>
  <c r="D24" i="11"/>
  <c r="BC23" i="11"/>
  <c r="AU23" i="11"/>
  <c r="AQ23" i="11"/>
  <c r="AI23" i="11"/>
  <c r="AE23" i="11"/>
  <c r="W23" i="11"/>
  <c r="S23" i="11"/>
  <c r="D23" i="11"/>
  <c r="BC22" i="11"/>
  <c r="AU22" i="11"/>
  <c r="AQ22" i="11"/>
  <c r="AI22" i="11"/>
  <c r="AE22" i="11"/>
  <c r="W22" i="11"/>
  <c r="S22" i="11"/>
  <c r="D22" i="11"/>
  <c r="BC21" i="11"/>
  <c r="AU21" i="11"/>
  <c r="AQ21" i="11"/>
  <c r="AI21" i="11"/>
  <c r="AE21" i="11"/>
  <c r="W21" i="11"/>
  <c r="S21" i="11"/>
  <c r="D21" i="11"/>
  <c r="AU20" i="11"/>
  <c r="AI20" i="11"/>
  <c r="AE20" i="11"/>
  <c r="W20" i="11"/>
  <c r="S20" i="11"/>
  <c r="D20" i="11"/>
  <c r="BC26" i="11" l="1"/>
  <c r="BC25" i="11"/>
  <c r="BC20" i="11" s="1"/>
  <c r="AI31" i="10" l="1"/>
  <c r="K31" i="10"/>
  <c r="AI30" i="10"/>
  <c r="K30" i="10"/>
  <c r="AG29" i="10"/>
  <c r="AG24" i="10" s="1"/>
  <c r="AE29" i="10"/>
  <c r="AC29" i="10"/>
  <c r="AI29" i="10" s="1"/>
  <c r="O29" i="10"/>
  <c r="N29" i="10"/>
  <c r="N24" i="10" s="1"/>
  <c r="M29" i="10"/>
  <c r="L29" i="10"/>
  <c r="K29" i="10" s="1"/>
  <c r="AI28" i="10"/>
  <c r="K28" i="10"/>
  <c r="AI27" i="10"/>
  <c r="K27" i="10"/>
  <c r="AI26" i="10"/>
  <c r="K26" i="10"/>
  <c r="AI25" i="10"/>
  <c r="K25" i="10"/>
  <c r="AE24" i="10"/>
  <c r="O24" i="10"/>
  <c r="M24" i="10"/>
  <c r="F24" i="10"/>
  <c r="E24" i="10"/>
  <c r="AG23" i="10"/>
  <c r="AE23" i="10"/>
  <c r="AC23" i="10"/>
  <c r="AI23" i="10" s="1"/>
  <c r="O23" i="10"/>
  <c r="N23" i="10"/>
  <c r="N18" i="10" s="1"/>
  <c r="M23" i="10"/>
  <c r="L23" i="10"/>
  <c r="K23" i="10" s="1"/>
  <c r="AI22" i="10"/>
  <c r="AG22" i="10"/>
  <c r="AE22" i="10"/>
  <c r="AC22" i="10"/>
  <c r="K22" i="10"/>
  <c r="AG21" i="10"/>
  <c r="AE21" i="10"/>
  <c r="AC21" i="10"/>
  <c r="AI21" i="10" s="1"/>
  <c r="K21" i="10"/>
  <c r="AG20" i="10"/>
  <c r="AE20" i="10"/>
  <c r="AI20" i="10" s="1"/>
  <c r="AC20" i="10"/>
  <c r="K20" i="10"/>
  <c r="AG19" i="10"/>
  <c r="AG18" i="10" s="1"/>
  <c r="AE19" i="10"/>
  <c r="AC19" i="10"/>
  <c r="AI19" i="10" s="1"/>
  <c r="K19" i="10"/>
  <c r="O18" i="10"/>
  <c r="M18" i="10"/>
  <c r="AE18" i="10" l="1"/>
  <c r="L18" i="10"/>
  <c r="K18" i="10" s="1"/>
  <c r="AC18" i="10"/>
  <c r="L24" i="10"/>
  <c r="K24" i="10" s="1"/>
  <c r="AC24" i="10"/>
  <c r="AI24" i="10" s="1"/>
  <c r="AI18" i="10" l="1"/>
  <c r="BA31" i="9" l="1"/>
  <c r="AX31" i="9" s="1"/>
  <c r="AX29" i="9" s="1"/>
  <c r="AQ31" i="9"/>
  <c r="AN31" i="9" s="1"/>
  <c r="AN29" i="9" s="1"/>
  <c r="AH31" i="9"/>
  <c r="BL31" i="9" s="1"/>
  <c r="AF31" i="9"/>
  <c r="BJ31" i="9" s="1"/>
  <c r="AE31" i="9"/>
  <c r="BI31" i="9" s="1"/>
  <c r="AD31" i="9"/>
  <c r="S31" i="9"/>
  <c r="O31" i="9"/>
  <c r="BL30" i="9"/>
  <c r="BK30" i="9"/>
  <c r="BH30" i="9"/>
  <c r="AX30" i="9"/>
  <c r="AN30" i="9"/>
  <c r="AH30" i="9"/>
  <c r="AF30" i="9"/>
  <c r="AF24" i="9" s="1"/>
  <c r="AE30" i="9"/>
  <c r="BI30" i="9" s="1"/>
  <c r="AD30" i="9"/>
  <c r="AD29" i="9" s="1"/>
  <c r="S30" i="9"/>
  <c r="BL29" i="9"/>
  <c r="BA29" i="9"/>
  <c r="AH29" i="9"/>
  <c r="AG29" i="9"/>
  <c r="AE29" i="9"/>
  <c r="BI29" i="9" s="1"/>
  <c r="S29" i="9"/>
  <c r="O29" i="9"/>
  <c r="BL28" i="9"/>
  <c r="BK28" i="9"/>
  <c r="BH28" i="9"/>
  <c r="AH28" i="9"/>
  <c r="AF28" i="9"/>
  <c r="BJ28" i="9" s="1"/>
  <c r="AE28" i="9"/>
  <c r="BI28" i="9" s="1"/>
  <c r="S28" i="9"/>
  <c r="BK27" i="9"/>
  <c r="BH27" i="9"/>
  <c r="AH27" i="9"/>
  <c r="BL27" i="9" s="1"/>
  <c r="AF27" i="9"/>
  <c r="BJ27" i="9" s="1"/>
  <c r="AE27" i="9"/>
  <c r="AE21" i="9" s="1"/>
  <c r="BI21" i="9" s="1"/>
  <c r="S27" i="9"/>
  <c r="BL26" i="9"/>
  <c r="BK26" i="9"/>
  <c r="BJ26" i="9"/>
  <c r="BI26" i="9"/>
  <c r="BH26" i="9"/>
  <c r="S26" i="9"/>
  <c r="BL25" i="9"/>
  <c r="BK25" i="9"/>
  <c r="BJ25" i="9"/>
  <c r="BI25" i="9"/>
  <c r="BH25" i="9"/>
  <c r="S25" i="9"/>
  <c r="BI24" i="9"/>
  <c r="BA24" i="9"/>
  <c r="AH24" i="9"/>
  <c r="BL24" i="9" s="1"/>
  <c r="AG24" i="9"/>
  <c r="AE24" i="9"/>
  <c r="S24" i="9"/>
  <c r="O24" i="9"/>
  <c r="F24" i="9"/>
  <c r="BL23" i="9"/>
  <c r="BA23" i="9"/>
  <c r="AH23" i="9"/>
  <c r="AG23" i="9"/>
  <c r="AE23" i="9"/>
  <c r="BI23" i="9" s="1"/>
  <c r="S23" i="9"/>
  <c r="O23" i="9"/>
  <c r="N23" i="9"/>
  <c r="E23" i="9"/>
  <c r="E24" i="9" s="1"/>
  <c r="BJ22" i="9"/>
  <c r="BA22" i="9"/>
  <c r="AX22" i="9"/>
  <c r="AQ22" i="9"/>
  <c r="AN22" i="9"/>
  <c r="AH22" i="9"/>
  <c r="BL22" i="9" s="1"/>
  <c r="AG22" i="9"/>
  <c r="BK22" i="9" s="1"/>
  <c r="AF22" i="9"/>
  <c r="AE22" i="9"/>
  <c r="BI22" i="9" s="1"/>
  <c r="AD22" i="9"/>
  <c r="BH22" i="9" s="1"/>
  <c r="S22" i="9"/>
  <c r="O22" i="9"/>
  <c r="N22" i="9"/>
  <c r="BA21" i="9"/>
  <c r="BK21" i="9" s="1"/>
  <c r="AX21" i="9"/>
  <c r="AQ21" i="9"/>
  <c r="AN21" i="9"/>
  <c r="AH21" i="9"/>
  <c r="BL21" i="9" s="1"/>
  <c r="AG21" i="9"/>
  <c r="AF21" i="9"/>
  <c r="BJ21" i="9" s="1"/>
  <c r="AD21" i="9"/>
  <c r="BH21" i="9" s="1"/>
  <c r="S21" i="9"/>
  <c r="O21" i="9"/>
  <c r="N21" i="9"/>
  <c r="BL20" i="9"/>
  <c r="BA20" i="9"/>
  <c r="AX20" i="9"/>
  <c r="AQ20" i="9"/>
  <c r="AN20" i="9"/>
  <c r="AH20" i="9"/>
  <c r="AG20" i="9"/>
  <c r="BK20" i="9" s="1"/>
  <c r="AF20" i="9"/>
  <c r="BJ20" i="9" s="1"/>
  <c r="AE20" i="9"/>
  <c r="BI20" i="9" s="1"/>
  <c r="AD20" i="9"/>
  <c r="S20" i="9"/>
  <c r="O20" i="9"/>
  <c r="N20" i="9"/>
  <c r="N18" i="9" s="1"/>
  <c r="BI19" i="9"/>
  <c r="BA19" i="9"/>
  <c r="AX19" i="9"/>
  <c r="AQ19" i="9"/>
  <c r="AN19" i="9"/>
  <c r="AH19" i="9"/>
  <c r="BL19" i="9" s="1"/>
  <c r="AG19" i="9"/>
  <c r="BK19" i="9" s="1"/>
  <c r="AF19" i="9"/>
  <c r="BJ19" i="9" s="1"/>
  <c r="AE19" i="9"/>
  <c r="AD19" i="9"/>
  <c r="BH19" i="9" s="1"/>
  <c r="S19" i="9"/>
  <c r="O19" i="9"/>
  <c r="O18" i="9" s="1"/>
  <c r="N19" i="9"/>
  <c r="AH18" i="9"/>
  <c r="BL18" i="9" s="1"/>
  <c r="AG18" i="9"/>
  <c r="AE18" i="9"/>
  <c r="BI18" i="9" s="1"/>
  <c r="S18" i="9"/>
  <c r="F18" i="9"/>
  <c r="E18" i="9"/>
  <c r="AF18" i="9" l="1"/>
  <c r="BJ18" i="9" s="1"/>
  <c r="BJ24" i="9"/>
  <c r="BH31" i="9"/>
  <c r="AN24" i="9"/>
  <c r="AN23" i="9"/>
  <c r="AN18" i="9" s="1"/>
  <c r="AD23" i="9"/>
  <c r="BH29" i="9"/>
  <c r="AD24" i="9"/>
  <c r="AX23" i="9"/>
  <c r="AX18" i="9" s="1"/>
  <c r="AX24" i="9"/>
  <c r="BI27" i="9"/>
  <c r="BA18" i="9"/>
  <c r="AF29" i="9"/>
  <c r="AQ29" i="9"/>
  <c r="BH20" i="9"/>
  <c r="BJ30" i="9"/>
  <c r="BK31" i="9"/>
  <c r="AQ24" i="9" l="1"/>
  <c r="BK24" i="9" s="1"/>
  <c r="AQ23" i="9"/>
  <c r="BJ29" i="9"/>
  <c r="AF23" i="9"/>
  <c r="BJ23" i="9" s="1"/>
  <c r="BH23" i="9"/>
  <c r="AD18" i="9"/>
  <c r="BH18" i="9" s="1"/>
  <c r="BH24" i="9"/>
  <c r="BK29" i="9"/>
  <c r="BK23" i="9" l="1"/>
  <c r="AQ18" i="9"/>
  <c r="BK18" i="9" s="1"/>
  <c r="F94" i="8" l="1"/>
  <c r="E94" i="8"/>
  <c r="E92" i="7" l="1"/>
  <c r="F92" i="7" l="1"/>
</calcChain>
</file>

<file path=xl/sharedStrings.xml><?xml version="1.0" encoding="utf-8"?>
<sst xmlns="http://schemas.openxmlformats.org/spreadsheetml/2006/main" count="8590" uniqueCount="1340">
  <si>
    <t>нд</t>
  </si>
  <si>
    <t>Паспорт инвестиционного объекта (проекта)</t>
  </si>
  <si>
    <t>№</t>
  </si>
  <si>
    <t>пункта</t>
  </si>
  <si>
    <t>1</t>
  </si>
  <si>
    <t>Наименование инвестиционного проекта</t>
  </si>
  <si>
    <t>2</t>
  </si>
  <si>
    <t>Идентификатор проекта</t>
  </si>
  <si>
    <t>3</t>
  </si>
  <si>
    <t>Дата последнего внесения изменений в паспорт проекта</t>
  </si>
  <si>
    <t>4</t>
  </si>
  <si>
    <t>Принадлежность к группе проектов / мегапроекту связь с другими проектами
(гиперссылка на материалы, в случае наличия)</t>
  </si>
  <si>
    <t>Прочие инвестиционные проекты</t>
  </si>
  <si>
    <t>5</t>
  </si>
  <si>
    <t>Категория / подкатегория проекта</t>
  </si>
  <si>
    <t>6</t>
  </si>
  <si>
    <t>Филиал / Дочернее зависимое общество, реализующие проект (если применимо)</t>
  </si>
  <si>
    <t>Не применимо</t>
  </si>
  <si>
    <t>7</t>
  </si>
  <si>
    <t>Субъект(ы) РФ, в которых реализуется проект</t>
  </si>
  <si>
    <t>Респулика Бурятия</t>
  </si>
  <si>
    <t>8</t>
  </si>
  <si>
    <t>Территории / муниципальные образования субъектов РФ, на которых реализуется проект</t>
  </si>
  <si>
    <t>9</t>
  </si>
  <si>
    <t>Тип проекта</t>
  </si>
  <si>
    <t>10</t>
  </si>
  <si>
    <t>Основные физические/ технические показатели вводимых объектов инвестиций</t>
  </si>
  <si>
    <t>11</t>
  </si>
  <si>
    <t>Основной технико-экономический показатель / показатель эффективности инфраструктуры, на улучшение которого направлен проект (если применимо)</t>
  </si>
  <si>
    <t>12</t>
  </si>
  <si>
    <t>Текущее фактическое значение показателя (до реализации проекта) (если применимо)</t>
  </si>
  <si>
    <t>13</t>
  </si>
  <si>
    <t>Целевое значение по итогам реализации проекта и год достижения (если применимо)</t>
  </si>
  <si>
    <t>14</t>
  </si>
  <si>
    <t>Краткая характеристика технологии / технических решений, применяемых на вводимых объектах инвестиций (если применимо)
(гиперссылка на техническое задание на разработку проекта, в случае наличия)</t>
  </si>
  <si>
    <t>15</t>
  </si>
  <si>
    <t>Статус прохождения процедур технологического и ценового аудита
(гиперссылка на заключение в случае наличия)</t>
  </si>
  <si>
    <t>не требуется</t>
  </si>
  <si>
    <t>16</t>
  </si>
  <si>
    <t>Статус и результаты процедуры общественного обсуждения проекта
(гиперссылки на материалы в случае наличия)</t>
  </si>
  <si>
    <t>17</t>
  </si>
  <si>
    <t>Оценка согласованности проекта с планами территориального развития субъекта РФ, муниципальных образований, отраслевыми схемами
(гиперссылки на документы в случае наличия)</t>
  </si>
  <si>
    <t>18</t>
  </si>
  <si>
    <t>Контакты для запроса информации по проекту
(почтовый адрес, телефон, e-mail)</t>
  </si>
  <si>
    <t>19</t>
  </si>
  <si>
    <t>Основные цели проекта</t>
  </si>
  <si>
    <t>20</t>
  </si>
  <si>
    <t>Описание проекта: состав мероприятий и вводимых объектов
(гиперссылки на материалы в случае наличия)</t>
  </si>
  <si>
    <t>21</t>
  </si>
  <si>
    <t>Основной заявитель (заявители) проекта / потребитель (потребители) услуг, на обеспечение которых направлен проект</t>
  </si>
  <si>
    <t>22</t>
  </si>
  <si>
    <t>Соответствующие государственные целевые программы / инвестиционные соглашения / нормативно-правовые акты / отраслевые и смежные документы (если применимо)
(гиперссылки на документы в случае наличия)</t>
  </si>
  <si>
    <t>23</t>
  </si>
  <si>
    <t>Рассмотренные альтернативные варианты достижения целей проекта в т.ч. до включения проекта в инвестиционную программу
(включая гиперссылку на материалы)</t>
  </si>
  <si>
    <t>24</t>
  </si>
  <si>
    <t>Причины, по которым был выбран текущий вариант реализации проекта
(гиперссылки на материалы в случае наличия)</t>
  </si>
  <si>
    <t>25</t>
  </si>
  <si>
    <t>Опыт субъекта естественной монополии в реализации проектов, аналогичных выбранному варианту
(гиперссылки на материалы в случае наличия)</t>
  </si>
  <si>
    <t>26-40</t>
  </si>
  <si>
    <t>Цели инвестиционного проекта</t>
  </si>
  <si>
    <t>Обоснование проекта</t>
  </si>
  <si>
    <r>
      <rPr>
        <b/>
        <sz val="12"/>
        <color theme="0"/>
        <rFont val="Times New Roman"/>
        <family val="1"/>
        <charset val="204"/>
      </rPr>
      <t>Плановые технико-экономические показатели проекта / инфраструктурной сети с учетом проекта на этапе эксплуатации (в т.ч. показатели загрузки объекта)</t>
    </r>
  </si>
  <si>
    <t>41</t>
  </si>
  <si>
    <t>41.1</t>
  </si>
  <si>
    <t>41.2</t>
  </si>
  <si>
    <t>41.3</t>
  </si>
  <si>
    <t>41.4</t>
  </si>
  <si>
    <t>Наименование показателя, единицы измерения</t>
  </si>
  <si>
    <t>Фактическое значение показателя до реализации проекта (если применимо)</t>
  </si>
  <si>
    <t>Планируемое значение показателя после реализации проекта (на этапе эксплуатации) (если применимо)</t>
  </si>
  <si>
    <t>Комментарий</t>
  </si>
  <si>
    <t>42.1</t>
  </si>
  <si>
    <t>42.2</t>
  </si>
  <si>
    <t>42.3</t>
  </si>
  <si>
    <t>Наименование показателя</t>
  </si>
  <si>
    <t>Значение показателя</t>
  </si>
  <si>
    <t>Основные допущения, использованные при расчете показателя</t>
  </si>
  <si>
    <t>43</t>
  </si>
  <si>
    <t>43.1</t>
  </si>
  <si>
    <t>43.2</t>
  </si>
  <si>
    <t>43.3</t>
  </si>
  <si>
    <t>Оценка тарифных последствий инвестиционного проекта</t>
  </si>
  <si>
    <t>Наименование тарифа, регион</t>
  </si>
  <si>
    <t>Оценка изменения в результате проекта</t>
  </si>
  <si>
    <t>Краткая характеристика методологии расчета</t>
  </si>
  <si>
    <t>Сбытовая надбавка ГП, Республика Бурятия</t>
  </si>
  <si>
    <t>44</t>
  </si>
  <si>
    <t>44.1</t>
  </si>
  <si>
    <t>44.2</t>
  </si>
  <si>
    <t>44.3</t>
  </si>
  <si>
    <t>Оценка влияния проекта на конечную цену товара (услуги) для потребителя (если применимо)</t>
  </si>
  <si>
    <t>45</t>
  </si>
  <si>
    <t>45.1</t>
  </si>
  <si>
    <t>45.2</t>
  </si>
  <si>
    <t>45.3</t>
  </si>
  <si>
    <t>Этапы проекта</t>
  </si>
  <si>
    <t>Основные подрядчики
(если выбраны)</t>
  </si>
  <si>
    <t>Срок реализации (квартал, год) - фактические (для реализуемых / реализованных этапов) и плановые</t>
  </si>
  <si>
    <t>Начало</t>
  </si>
  <si>
    <t>Окончание</t>
  </si>
  <si>
    <t>не выбраны (будут выбраны по результатам закупочных процедур)</t>
  </si>
  <si>
    <t>Справочно: даты начала и окончания более крупного проекта / программы, частью которого является данный проект (если применимо)</t>
  </si>
  <si>
    <t>не применимо</t>
  </si>
  <si>
    <t>46</t>
  </si>
  <si>
    <t>46.1</t>
  </si>
  <si>
    <t>46.2</t>
  </si>
  <si>
    <t>46.3</t>
  </si>
  <si>
    <t>46.4</t>
  </si>
  <si>
    <t>46.5</t>
  </si>
  <si>
    <t>46.6</t>
  </si>
  <si>
    <t>Объект инвестиций</t>
  </si>
  <si>
    <t>Плановые физические/ технические показатели объекта инвестиций</t>
  </si>
  <si>
    <t>Плановая продолжительность полезного использования объекта, лет</t>
  </si>
  <si>
    <t>Текущая оценка полной стоимости (сметная стоимость без НДС), млн. руб.</t>
  </si>
  <si>
    <t>Текущая оценка полной стоимости (в постоянных ценах текущего года без НДС), млн. руб.</t>
  </si>
  <si>
    <t>Комментарий, в т.ч. гиперссылка на источник расчета стоимости (если применимо)</t>
  </si>
  <si>
    <t>Всего - полная оценка стоимости проекта</t>
  </si>
  <si>
    <r>
      <rPr>
        <b/>
        <sz val="12"/>
        <rFont val="Times New Roman"/>
        <family val="1"/>
        <charset val="204"/>
      </rPr>
      <t>Комментарии</t>
    </r>
  </si>
  <si>
    <r>
      <rPr>
        <b/>
        <sz val="12"/>
        <rFont val="Times New Roman"/>
        <family val="1"/>
        <charset val="204"/>
      </rPr>
      <t>Расположение объектов инвестиционного проекта - схема (если применимо)</t>
    </r>
  </si>
  <si>
    <t>Акционерное общество "Читаэнергосбыт" Территориальное подразделение "Энергосбыт Бурятии"</t>
  </si>
  <si>
    <r>
      <rPr>
        <i/>
        <sz val="12"/>
        <color theme="0"/>
        <rFont val="Times New Roman"/>
        <family val="1"/>
        <charset val="204"/>
      </rPr>
      <t>Пояснение: методика заполнения приведена в Таблице №1 Методических указаний</t>
    </r>
  </si>
  <si>
    <r>
      <rPr>
        <b/>
        <sz val="12"/>
        <color theme="1"/>
        <rFont val="Times New Roman"/>
        <family val="1"/>
        <charset val="204"/>
      </rPr>
      <t>Основная информация о проекте</t>
    </r>
  </si>
  <si>
    <r>
      <rPr>
        <b/>
        <sz val="12"/>
        <color theme="1"/>
        <rFont val="Times New Roman"/>
        <family val="1"/>
        <charset val="204"/>
      </rPr>
      <t>Цели и основания проекта</t>
    </r>
  </si>
  <si>
    <r>
      <rPr>
        <b/>
        <sz val="12"/>
        <color theme="1"/>
        <rFont val="Times New Roman"/>
        <family val="1"/>
        <charset val="204"/>
      </rPr>
      <t>Обоснование проекта с точки зрения достижения целей</t>
    </r>
  </si>
  <si>
    <r>
      <rPr>
        <b/>
        <sz val="12"/>
        <color theme="1"/>
        <rFont val="Times New Roman"/>
        <family val="1"/>
        <charset val="204"/>
      </rPr>
      <t>Рассмотренные альтернативные варианты реализации проекта</t>
    </r>
  </si>
  <si>
    <r>
      <rPr>
        <b/>
        <sz val="12"/>
        <color theme="1"/>
        <rFont val="Times New Roman"/>
        <family val="1"/>
        <charset val="204"/>
      </rPr>
      <t>Показатели финансово-экономической эффективности проекта</t>
    </r>
  </si>
  <si>
    <r>
      <rPr>
        <b/>
        <sz val="12"/>
        <color theme="1"/>
        <rFont val="Times New Roman"/>
        <family val="1"/>
        <charset val="204"/>
      </rPr>
      <t>Оценка тарифных последствий инвестиционного проекта и влияния проекта на конечную цену товара (услуги) для потребителя</t>
    </r>
  </si>
  <si>
    <r>
      <rPr>
        <b/>
        <sz val="12"/>
        <color theme="1"/>
        <rFont val="Times New Roman"/>
        <family val="1"/>
        <charset val="204"/>
      </rPr>
      <t>Сроки реализации проекта и подрядчики по этапам проекта</t>
    </r>
  </si>
  <si>
    <r>
      <rPr>
        <b/>
        <sz val="12"/>
        <color theme="1"/>
        <rFont val="Times New Roman"/>
        <family val="1"/>
        <charset val="204"/>
      </rPr>
      <t>Детализация оценки стоимости проекта по объектам инвестиций</t>
    </r>
  </si>
  <si>
    <r>
      <rPr>
        <b/>
        <sz val="12"/>
        <color theme="1"/>
        <rFont val="Times New Roman"/>
        <family val="1"/>
        <charset val="204"/>
      </rPr>
      <t>Организационный статус проекта</t>
    </r>
  </si>
  <si>
    <t xml:space="preserve">прирост размера средней сбытовой надбавки гарантирующего поставщика составит </t>
  </si>
  <si>
    <t>Сотношение НВВ года реализации с учетом инвестиционной составляющей к НВВ без учета инвестиционной составляющей, отнесенным к объемам, предусмотренным в СПБ</t>
  </si>
  <si>
    <t>Среднеотпускной тариф на электрическую энергию для потребителей Республика Бурятия</t>
  </si>
  <si>
    <t>Увеличение составляющей сбытовой надбавки в конечном среднеотпускном тарифе на электрическую энергию для потребителей</t>
  </si>
  <si>
    <t>Потребители электрической энергии Республики Бурятия</t>
  </si>
  <si>
    <t>Альтернативные варианты отсутствуют</t>
  </si>
  <si>
    <t>Отсутствие альтернативных вариантов</t>
  </si>
  <si>
    <t>Коммерческие предложения, открытые источники в сети интернет</t>
  </si>
  <si>
    <t>Городской округ город Улан - Удэ</t>
  </si>
  <si>
    <t>Технический</t>
  </si>
  <si>
    <t>Приобретение оборудования</t>
  </si>
  <si>
    <t xml:space="preserve">Износ ооборудования, предусмотренного проектом инвестиционной программы  (на момент начала реализации) 100% </t>
  </si>
  <si>
    <t>Обновление физически и морально устаревшего оборудования для соблюдения действующего законодательства, направленного на защиту персональных данных, требований к их хранению и использованию информации.</t>
  </si>
  <si>
    <t>Имеет</t>
  </si>
  <si>
    <t>Обеспечение финансово-хозяйственной деятельности предприятия, соблюдение действующего законодательства, направленного на защиту персональных данных, требований к их хранению и использованию путем поддержания работоспособности технических средств.</t>
  </si>
  <si>
    <t>Физический и моральный износ оборудования требет его замены на более современное.</t>
  </si>
  <si>
    <t>Износ основных средств; %</t>
  </si>
  <si>
    <t>Обеспечение финансово-хозяйственной деятельности предприятия, соблюдение действующего законодательства, направленного на защиту персональных данных, требований к их хранению и использованию путем поддержания работоспособности технических средств, а также исполнение федеральных законов: Федеральный закон от 27 июля 2006 г. N 149-ФЗ "Об информации, информационных технологиях и о защите информации". Федеральный закон "О персональных данных" от 27.07.2006 N 152-ФЗ, "О применении контрольно-кассовой техники при осуществлении наличных денежных расчетов и (или) расчетов с использованием платежных карт" от 22.05.2003 N 54-ФЗ,Федеральный закон "Об электронной подписи" от 06.04.2011 N 63-ФЗ. Постановление Правительства РФ от 04.05.2012 N 442 (ред. от 28.08.2017) "О функционировании розничных рынков электрической энергии, полном и (или) частичном ограничении режима потребления электрической энергии", Постановление Правительства РФ от 06.05.2011 N 354 (ред. от 09.09.2017) "О предоставлении коммунальных услуг собственникам и пользователям помещений в многоквартирных домах и жилых домов".</t>
  </si>
  <si>
    <t>Предлагаемый к рассмотрению проект направлен в первую очередь на соблюдение действующего законодательства в области защиты персональных данных при обработке и хранении информации, на повышение качества обслуживания потребителей.Реализация проекта является необходимой</t>
  </si>
  <si>
    <t>M_03IT</t>
  </si>
  <si>
    <t>-</t>
  </si>
  <si>
    <t>2023 г.; руб./кВтч</t>
  </si>
  <si>
    <t>2024 г.; руб./кВтч</t>
  </si>
  <si>
    <t>2025 г.; руб./кВтч</t>
  </si>
  <si>
    <t>2023 г.; %</t>
  </si>
  <si>
    <t>2024 г.; %</t>
  </si>
  <si>
    <t>2025 г.; %</t>
  </si>
  <si>
    <t>1 этап Выбор поставщика с помощью закупочных процедур</t>
  </si>
  <si>
    <t xml:space="preserve">2 этап Поставка оборудования </t>
  </si>
  <si>
    <t>670047, Россия г. Улан-Удэ, ул. Сахьяновой д.5, +7 (3012) 29-39-21, linkhoev_eb@bur.e-sbyt.ru</t>
  </si>
  <si>
    <t xml:space="preserve">   </t>
  </si>
  <si>
    <r>
      <t>По результатам конкурентных процедур заключение договора и приобретение оборудования на замену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(морально устаревшего и  физически изношенного)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по соответствующему функциональному назначению</t>
    </r>
  </si>
  <si>
    <t>Приобретение информационно - вычислительного, серверного и офисного оборудования (в количестве 202 ед.)</t>
  </si>
  <si>
    <t>Основные средства (серверное оборудование, песональные компютеры, МФУ и пр.)</t>
  </si>
  <si>
    <t>На 31.12.2025 не более 12%</t>
  </si>
  <si>
    <t>от 3 до 5 лет</t>
  </si>
  <si>
    <t>202 объекта</t>
  </si>
  <si>
    <r>
      <t>Приобретение 202 единиц оборудования, в том числе в 2023 г 0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единиц оборудования, в 2024 г 76 единиц оборудования, в 2025 г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126 единиц оборудования</t>
    </r>
  </si>
  <si>
    <t xml:space="preserve">Прирост среднеотпускного тарифа на электрическую энергию для потребителей </t>
  </si>
  <si>
    <t>I квартал 2024, 2025 гг.</t>
  </si>
  <si>
    <t>II квартал 2024, 2025 гг.</t>
  </si>
  <si>
    <t>IV квартал 2024, 2025 гг.</t>
  </si>
  <si>
    <t>Приобретение, установка, замена, допуск в эксплуатацию приборов учета электрической энергии и (или) иного оборудования для предоставления доступа к минимальному набору функций интеллектуальных систем учета</t>
  </si>
  <si>
    <t>M_03АСКУЭ</t>
  </si>
  <si>
    <t>Повышение надежности, качества и безопасности оказания услуг в рамках основной деятельности</t>
  </si>
  <si>
    <t>Городской округ город Улан-Удэ;;Кабанский район село Кабанск;Селенгинский район город Гусиноозерск;Закаменский район город Закаменск;</t>
  </si>
  <si>
    <t>приборы учета - ИПУ однофазные, ОДПУ</t>
  </si>
  <si>
    <t>Снижение объемов потребления электроэнергии на общедомовые нужды</t>
  </si>
  <si>
    <t xml:space="preserve">Проведение предпроектного обследования на территории всей Республики, разработка проектной документации. Установка 9071 ИПУ приборов учета, соответствующее количество ОДПУ по домам и обеспечение доступа к минимальному набору функций интелектуальных систем учета. </t>
  </si>
  <si>
    <t>Исполнение требований действующего законодательства, создание системы функционально объединенных компонентов и устройств, предназначенных для удаленного сбора, обработки, передачи показаний приборов учета электрической энергии, обеспечивающих информационный обмен, хранение показаний приборов учета электрической энергии, удаленное управление ее компонентами, устройствами и приборами учета электрической энергии, не влияющее на результаты измерений, выполняемых приборами учета электрической энергии, а также предоставление информации о результатах измерений, данных о количестве и иных параметрах электрической энергии.</t>
  </si>
  <si>
    <t xml:space="preserve">Проведение предпроектного обследования на территории всей Республики, разработка проектной документации. Установка 9071 приборов учета, соотвествующее количество ОДПУ по домам и обеспечение доступа к минимальному набору функций интелектуальных систем учета. </t>
  </si>
  <si>
    <t>Физические лица, потребители электрической энергии (мощности), проживающие в многоквартирных жилых домах на территории Республики Бурятия.</t>
  </si>
  <si>
    <t xml:space="preserve">Федерального закона №522 «О внесении изменений в отдельные законодательные акты Российской Федерации в связи с развитием систем учета электрической энергии (мощности) в Российской Федерации», Федерального Закона №261-ФЗ «Об энергосбережении и о повышении энергетической эффективности и о внесении изменений в отдельные законодательные акты Российской Федерации", </t>
  </si>
  <si>
    <t>Альтернативных вариантов нет</t>
  </si>
  <si>
    <t>Внедрение АСКУЭ на территории Забайкальского края с 2016 года по настоящее время, выполнение работ по проекту "Приобретение и установка систем АСКУЭ (6 МКД г. Гусиноозерск)" в Республике Бурятия в 2019 году</t>
  </si>
  <si>
    <t>Энергосбережение, детальный и точный учет энергоресурсов, повышение энергоэффективности, реализация стандартов обслуживания клиентов, выявление незаконных подключений, повышение качества и точности учета электрической энергии, оценка реальных объемов потребления и одномоментное снятие показаний для точности расчетов по ИПУ и ОДН</t>
  </si>
  <si>
    <t>Реализация проекта способствует  исполнению условий, предусмотренных пунктами 1.2.1;1.2.3; 1.2.5  "Соглашение о порядке реализации установленных Правительством РФ критериев на территории Республики Бурятия" от 26.09.2018 г. №09-2250С. Способствует оптимизации баланса, в том числе законодательством бремя оплаты сверхнормативного размера ОДН возложено на управляющие компании. Принимая во внимание, что управляющие компании не имеют источников финансирования действенных мероприятий по повышению эффективности, а в случае их банкротства сумма невозможной к взысканию задолженности (при соблюдении ряда требований) будет предъявлена к компенсации в составе НВВ ГП. Реализация проекта  позволит снизить размер сверхнормативногоОДН за счет одномоментного снятия показаний  всех абонентов в жилом доме, предотвратить несанкционированное потребление (хищение). Реализация проекта создает условия для соблюдения баланса интересов субъектов электроэнергетики и всех категорий потребителей электрической энергии.  Соблюдение принципов «потребил – заплатил» приводит к снижению социальной напряженности в обществе и положительно влияет на уровень оплаты.</t>
  </si>
  <si>
    <t>Снижение расхода электроэнергии на сверхнормативные общедомовые нужды,тыс. кВт*ч</t>
  </si>
  <si>
    <t>Планируется свести сверхнормативное потребление к 0 показателю</t>
  </si>
  <si>
    <t>Сокращение расхода электрической энергии на общедомовые нужды; млн. руб.</t>
  </si>
  <si>
    <t xml:space="preserve">значение показателя расчитано нарастающим итогом за  3 года реализации проекта </t>
  </si>
  <si>
    <t>Сокращение затрат по введению режима ограничения электроэнергии абонентов, млн. руб.</t>
  </si>
  <si>
    <t xml:space="preserve">Прирост размера средней сбытовой надбавки гарантирующего поставщика составит </t>
  </si>
  <si>
    <t>Сотношение НВВ года реализации с учетом инвестиционной составляющей к НВВ без учета инвестиционной составляющей, отнесенным к объемам, предусмотренным в СПБ. Расчеты в ценах соответствующих лет</t>
  </si>
  <si>
    <t xml:space="preserve">прирост среднеотпускного тарифа на электрическую энергию для потребителей </t>
  </si>
  <si>
    <t>Увеличение составляющей сбытовой надбавки в конечном среднеотпускном тарифе на электрическую энергию для потребителей по сравнению с предыдущим годом</t>
  </si>
  <si>
    <t>Этап 1 (выбор подрядчика по результатам закупочных процедур)</t>
  </si>
  <si>
    <t>I квартал 2023,2023,2025  гг.</t>
  </si>
  <si>
    <t>Этап 2 (проектно-изыскательские работы)</t>
  </si>
  <si>
    <t>II квартал 2023,2024,2025 гг.</t>
  </si>
  <si>
    <t>Этап 3 (выполнение работ  по монтажу и ввод в эксплуатацию ИПУ и  ОДПУ)</t>
  </si>
  <si>
    <t>III-IV квартал 2023,2024,2025  гг.</t>
  </si>
  <si>
    <t>МКЖД Республики Бурятия (г. Улан-Удэ, Селенгинский, Закаменский, Кабанский район)</t>
  </si>
  <si>
    <t xml:space="preserve"> ввод в эксплуатацию 9071 ИПУ и соответствующего количества ОДПУ</t>
  </si>
  <si>
    <t>Локальный сметный расчет представлен в составе материалов, обосновывающих стоимость проекта</t>
  </si>
  <si>
    <t xml:space="preserve">Предлагаемый к рассмотрению проект имеет производственную, социальную эффективность, а также имеет экономический эффект.
</t>
  </si>
  <si>
    <t>Приложение  № 1</t>
  </si>
  <si>
    <t>к приказу Минэнерго России</t>
  </si>
  <si>
    <t>от «__» _____ 2016 г. №___</t>
  </si>
  <si>
    <t>Форма 1. Перечни инвестиционных проектов и план финансирования капитальных вложений по ним</t>
  </si>
  <si>
    <t>Инвестиционная программа Акционерное общество "Читаэнергосбыт" Территориальное подразделение "Энергосбыт Бурятии"</t>
  </si>
  <si>
    <t xml:space="preserve">                                                         полное наименование субъекта электроэнергетики</t>
  </si>
  <si>
    <t>Год раскрытия информации: 2022 год</t>
  </si>
  <si>
    <t xml:space="preserve">Утвержденные плановые значения показателей приведены в соответствии с Приказом Министерства по развитию транспорта, энергетики и дорожного хозяйства РБ № </t>
  </si>
  <si>
    <t xml:space="preserve"> 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</si>
  <si>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</si>
  <si>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</si>
  <si>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Идентифика-тор инвестицион-ного проекта</t>
  </si>
  <si>
    <t>Текущая стадия реализации инвестиционного проекта</t>
  </si>
  <si>
    <t>Год начала  реализации инвестиционного проекта</t>
  </si>
  <si>
    <t>Год окончания реализации инвестицион-ного проекта</t>
  </si>
  <si>
    <t>Полная сметная стоимость инвестиционного проекта в соответствии с утвержденной проектной документацией</t>
  </si>
  <si>
    <r>
      <t>Фактический объем финансирования на 01.01.2022 года 
(N-1)</t>
    </r>
    <r>
      <rPr>
        <vertAlign val="superscript"/>
        <sz val="12"/>
        <rFont val="Times New Roman"/>
        <family val="1"/>
        <charset val="204"/>
      </rPr>
      <t>3)</t>
    </r>
    <r>
      <rPr>
        <sz val="12"/>
        <rFont val="Times New Roman"/>
        <family val="1"/>
        <charset val="204"/>
      </rPr>
      <t xml:space="preserve">, млн рублей 
(с НДС) </t>
    </r>
  </si>
  <si>
    <t xml:space="preserve">Оценка полной стоимости инвестиционного проекта в прогнозных ценах соответствующих лет, млн рублей (с НДС) </t>
  </si>
  <si>
    <t xml:space="preserve">Остаток финансирования капитальных вложений в прогнозных ценах соответствующих лет,  млн рублей 
(с НДС) </t>
  </si>
  <si>
    <r>
      <t xml:space="preserve">Финансирование капитальных вложений 
</t>
    </r>
    <r>
      <rPr>
        <b/>
        <sz val="12"/>
        <rFont val="Times New Roman"/>
        <family val="1"/>
        <charset val="204"/>
      </rPr>
      <t>2022 г</t>
    </r>
    <r>
      <rPr>
        <sz val="12"/>
        <rFont val="Times New Roman"/>
        <family val="1"/>
        <charset val="204"/>
      </rPr>
      <t>ода (N-1) в прогнозных ценах, млн рублей (с НДС)</t>
    </r>
  </si>
  <si>
    <t>Финансирование капитальных вложений в прогнозных ценах соответствующих лет, млн рублей (с НДС)</t>
  </si>
  <si>
    <t>Краткое обоснование  корректировки утвержденного плана</t>
  </si>
  <si>
    <t>План</t>
  </si>
  <si>
    <t>Предложение по корректировке утвержденного плана</t>
  </si>
  <si>
    <r>
      <t xml:space="preserve">План </t>
    </r>
    <r>
      <rPr>
        <vertAlign val="superscript"/>
        <sz val="12"/>
        <rFont val="Times New Roman"/>
        <family val="1"/>
        <charset val="204"/>
      </rPr>
      <t xml:space="preserve">2) </t>
    </r>
  </si>
  <si>
    <r>
      <t>Факт 
(Предложение по корректировке утвержденного плана)</t>
    </r>
    <r>
      <rPr>
        <vertAlign val="superscript"/>
        <sz val="12"/>
        <rFont val="Times New Roman"/>
        <family val="1"/>
        <charset val="204"/>
      </rPr>
      <t>1)</t>
    </r>
  </si>
  <si>
    <r>
      <t xml:space="preserve">План </t>
    </r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
</t>
    </r>
    <r>
      <rPr>
        <b/>
        <sz val="12"/>
        <rFont val="Times New Roman"/>
        <family val="1"/>
        <charset val="204"/>
      </rPr>
      <t>2023</t>
    </r>
    <r>
      <rPr>
        <sz val="12"/>
        <rFont val="Times New Roman"/>
        <family val="1"/>
        <charset val="204"/>
      </rPr>
      <t xml:space="preserve"> года N</t>
    </r>
    <r>
      <rPr>
        <vertAlign val="superscript"/>
        <sz val="12"/>
        <rFont val="Times New Roman"/>
        <family val="1"/>
        <charset val="204"/>
      </rPr>
      <t>3)</t>
    </r>
  </si>
  <si>
    <r>
      <t xml:space="preserve">
Предложение по корректировке утвержденного плана </t>
    </r>
    <r>
      <rPr>
        <b/>
        <sz val="12"/>
        <rFont val="Times New Roman"/>
        <family val="1"/>
        <charset val="204"/>
      </rPr>
      <t>2023</t>
    </r>
    <r>
      <rPr>
        <sz val="12"/>
        <rFont val="Times New Roman"/>
        <family val="1"/>
        <charset val="204"/>
      </rPr>
      <t xml:space="preserve"> года (N)</t>
    </r>
  </si>
  <si>
    <r>
      <t xml:space="preserve">План </t>
    </r>
    <r>
      <rPr>
        <vertAlign val="superscript"/>
        <sz val="12"/>
        <rFont val="Times New Roman"/>
        <family val="1"/>
        <charset val="204"/>
      </rPr>
      <t xml:space="preserve">  2) </t>
    </r>
    <r>
      <rPr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>2024</t>
    </r>
    <r>
      <rPr>
        <sz val="12"/>
        <rFont val="Times New Roman"/>
        <family val="1"/>
        <charset val="204"/>
      </rPr>
      <t xml:space="preserve"> года (N+1)</t>
    </r>
    <r>
      <rPr>
        <vertAlign val="superscript"/>
        <sz val="12"/>
        <rFont val="Times New Roman"/>
        <family val="1"/>
        <charset val="204"/>
      </rPr>
      <t>3)</t>
    </r>
  </si>
  <si>
    <r>
      <t xml:space="preserve">
Предложение по корректировке утвержденного плана </t>
    </r>
    <r>
      <rPr>
        <b/>
        <sz val="12"/>
        <rFont val="Times New Roman"/>
        <family val="1"/>
        <charset val="204"/>
      </rPr>
      <t>2024</t>
    </r>
    <r>
      <rPr>
        <sz val="12"/>
        <rFont val="Times New Roman"/>
        <family val="1"/>
        <charset val="204"/>
      </rPr>
      <t xml:space="preserve"> года (N+1)</t>
    </r>
  </si>
  <si>
    <r>
      <t xml:space="preserve">План </t>
    </r>
    <r>
      <rPr>
        <vertAlign val="superscript"/>
        <sz val="12"/>
        <rFont val="Times New Roman"/>
        <family val="1"/>
        <charset val="204"/>
      </rPr>
      <t xml:space="preserve">2)  </t>
    </r>
    <r>
      <rPr>
        <sz val="12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>2025</t>
    </r>
    <r>
      <rPr>
        <sz val="12"/>
        <rFont val="Times New Roman"/>
        <family val="1"/>
        <charset val="204"/>
      </rPr>
      <t xml:space="preserve"> года (N+2)</t>
    </r>
    <r>
      <rPr>
        <vertAlign val="superscript"/>
        <sz val="12"/>
        <rFont val="Times New Roman"/>
        <family val="1"/>
        <charset val="204"/>
      </rPr>
      <t>3)</t>
    </r>
  </si>
  <si>
    <r>
      <t xml:space="preserve">Предложение по корректировке утвержденного плана    </t>
    </r>
    <r>
      <rPr>
        <b/>
        <sz val="12"/>
        <rFont val="Times New Roman"/>
        <family val="1"/>
        <charset val="204"/>
      </rPr>
      <t>2025 года (N+2)</t>
    </r>
  </si>
  <si>
    <t>Итого за период реализации инвестиционной программы
(план)</t>
  </si>
  <si>
    <t>Итого за период реализации инвестиционной программы
(с учетом предложений по корректировке утвержденного плана)</t>
  </si>
  <si>
    <t xml:space="preserve">План </t>
  </si>
  <si>
    <t>в базисном уровне цен, млн рублей 
(с НДС)</t>
  </si>
  <si>
    <t>в ценах, сложившихся ко времени составления сметной документации, млн рублей (с НДС)</t>
  </si>
  <si>
    <t>месяц и год составления сметной документации</t>
  </si>
  <si>
    <r>
      <t xml:space="preserve">План 
на 01.01. </t>
    </r>
    <r>
      <rPr>
        <b/>
        <sz val="12"/>
        <rFont val="Times New Roman"/>
        <family val="1"/>
        <charset val="204"/>
      </rPr>
      <t>2021</t>
    </r>
    <r>
      <rPr>
        <sz val="12"/>
        <rFont val="Times New Roman"/>
        <family val="1"/>
        <charset val="204"/>
      </rPr>
      <t xml:space="preserve"> года (N-1)</t>
    </r>
  </si>
  <si>
    <r>
      <t>План 
на 01.01.</t>
    </r>
    <r>
      <rPr>
        <b/>
        <sz val="12"/>
        <rFont val="Times New Roman"/>
        <family val="1"/>
        <charset val="204"/>
      </rPr>
      <t>2021</t>
    </r>
    <r>
      <rPr>
        <sz val="12"/>
        <rFont val="Times New Roman"/>
        <family val="1"/>
        <charset val="204"/>
      </rPr>
      <t xml:space="preserve"> года X</t>
    </r>
    <r>
      <rPr>
        <vertAlign val="superscript"/>
        <sz val="12"/>
        <rFont val="Times New Roman"/>
        <family val="1"/>
        <charset val="204"/>
      </rPr>
      <t>4)</t>
    </r>
  </si>
  <si>
    <t>Предложение по корректировке утвержденного плана на 01.01. 2021 года</t>
  </si>
  <si>
    <t>Общий объем финансирования, в том числе за счет:</t>
  </si>
  <si>
    <t>федерального бюджета</t>
  </si>
  <si>
    <t>бюджетов субъектов Российской Федерации 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</si>
  <si>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</si>
  <si>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</si>
  <si>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30.1</t>
  </si>
  <si>
    <t>30.2</t>
  </si>
  <si>
    <t>30.3</t>
  </si>
  <si>
    <t>30.4</t>
  </si>
  <si>
    <t>30.5</t>
  </si>
  <si>
    <t>30.6</t>
  </si>
  <si>
    <t>30.7</t>
  </si>
  <si>
    <t>30.8</t>
  </si>
  <si>
    <t>30.9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</si>
  <si>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</si>
  <si>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</si>
  <si>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</si>
  <si>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</si>
  <si>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</si>
  <si>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</si>
  <si>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</si>
  <si>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</si>
  <si>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</si>
  <si>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</si>
  <si>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30.20</t>
  </si>
  <si>
    <t>30.21</t>
  </si>
  <si>
    <t>30.22</t>
  </si>
  <si>
    <t>30.23</t>
  </si>
  <si>
    <t>30.24</t>
  </si>
  <si>
    <t>30.25</t>
  </si>
  <si>
    <t>30.26</t>
  </si>
  <si>
    <t>30.27</t>
  </si>
  <si>
    <t>30.28</t>
  </si>
  <si>
    <t>30.29</t>
  </si>
  <si>
    <t>30.30</t>
  </si>
  <si>
    <t>0</t>
  </si>
  <si>
    <t>Всего по инвестиционной программе, в том числе:</t>
  </si>
  <si>
    <t>Г</t>
  </si>
  <si>
    <t>0.1</t>
  </si>
  <si>
    <t>Реконструкция, всего</t>
  </si>
  <si>
    <t>0.2</t>
  </si>
  <si>
    <t>Модернизация, техническое перевооружение, модификация, всего</t>
  </si>
  <si>
    <t>0.3</t>
  </si>
  <si>
    <t>Новое строительство, создание, покупка, всего</t>
  </si>
  <si>
    <t>0.4</t>
  </si>
  <si>
    <t>Покупка земельных участков для целей реализации инвестиционных, всего</t>
  </si>
  <si>
    <t>0.5</t>
  </si>
  <si>
    <t>Прочие инвестиционные проекты, всего</t>
  </si>
  <si>
    <t xml:space="preserve">Республика Бурятия </t>
  </si>
  <si>
    <t>1.1</t>
  </si>
  <si>
    <t>1.2</t>
  </si>
  <si>
    <t>1.3</t>
  </si>
  <si>
    <t>1.4</t>
  </si>
  <si>
    <t>1.5</t>
  </si>
  <si>
    <t>1.5.1</t>
  </si>
  <si>
    <t>1.5.2</t>
  </si>
  <si>
    <t>Приобретение информационно - вычислительного, серверного и офисного оборудования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</si>
  <si>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Вместо слов «Факт (Предложение по корректировке утвержденного плана)» указывается слово «Факт», если год, в отношении которого заполняется столбец, будет завершен по состоянию на плановую дату раскрытия информации об инвестиционной программе (о проекте инвестиционной программы и (или) проекте изменений, вносимых в инвестиционную программу), либо в противном случае – слова «Предложение по корректировке утвержденного плана».</t>
    </r>
  </si>
  <si>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Вместо слов «План (Утвержденный план)» указывается слово «План», если на год, в отношении которого заполняется столбец, отсутствует утвержденная инвестиционная программа, либо в противном случае – слова «Утвержденный план».</t>
    </r>
  </si>
  <si>
    <r>
      <rPr>
        <vertAlign val="superscript"/>
        <sz val="12"/>
        <rFont val="Times New Roman"/>
        <family val="1"/>
        <charset val="204"/>
      </rPr>
      <t>3)</t>
    </r>
    <r>
      <rPr>
        <sz val="12"/>
        <rFont val="Times New Roman"/>
        <family val="1"/>
        <charset val="204"/>
      </rPr>
      <t xml:space="preserve"> Словосочетания вида «год N», «год (N-1)», «год (N+1)» в различных падежах заменяются указанием года (четыре цифры и слово «год» в соответствующем падеже), который определяется как первый год реализации инвестиционной программы (проекта инвестиционной программы и (или) изменений, вносимых в утвержденную инвестиционную программу) плюс или минус количество лет, равных числу указанному в словосочетании соответственно после знака «+» или «-».</t>
    </r>
  </si>
  <si>
    <r>
      <rPr>
        <vertAlign val="superscript"/>
        <sz val="12"/>
        <rFont val="Times New Roman"/>
        <family val="1"/>
        <charset val="204"/>
      </rPr>
      <t>4)</t>
    </r>
    <r>
      <rPr>
        <sz val="12"/>
        <rFont val="Times New Roman"/>
        <family val="1"/>
        <charset val="204"/>
      </rPr>
      <t xml:space="preserve"> «год X» заменяется указанием года (четыре цифры и слово «год» в соответствующем падеже), который определяется как год, в котором раскрывается информация об инвестиционной программе (о проекте инвестиционной программе и (или) изменений, вносимых в инвестиционную программу).</t>
    </r>
  </si>
  <si>
    <t>* Предложения по корректировке плана указаны в окончательной редакции в том числе с учетом предложенных корректировок</t>
  </si>
  <si>
    <t>Приложение  № 2</t>
  </si>
  <si>
    <t>Форма 2. Перечни инвестиционных проектов и план освоения капитальных вложений по ним</t>
  </si>
  <si>
    <r>
      <t>Инвестиционная программа</t>
    </r>
    <r>
      <rPr>
        <b/>
        <u/>
        <sz val="14"/>
        <color theme="1"/>
        <rFont val="Times New Roman"/>
        <family val="1"/>
        <charset val="204"/>
      </rPr>
      <t xml:space="preserve"> Акционерное общество "Читаэнергосбыт" Территориальное подразделение "Энергосбыт Бурятии"</t>
    </r>
  </si>
  <si>
    <r>
      <t xml:space="preserve">Год раскрытия информации: </t>
    </r>
    <r>
      <rPr>
        <b/>
        <sz val="14"/>
        <rFont val="Times New Roman"/>
        <family val="1"/>
        <charset val="204"/>
      </rPr>
      <t>2022 год</t>
    </r>
  </si>
  <si>
    <t xml:space="preserve">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</si>
  <si>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Текущая стадия реализации инвестиционного проекта  </t>
  </si>
  <si>
    <t>Год окончания реализации инвестиционного проекта</t>
  </si>
  <si>
    <r>
      <t>Полная сметная стоимость инвестиционного проекта в соответствии с утвержденной проектной документацией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 базисном уровне цен, млн рублей (без НДС)</t>
    </r>
  </si>
  <si>
    <t xml:space="preserve">Фактический объем освоения капитальных вложений на 01.01.2022 года 
(N-1), млн рублей 
(без НДС) </t>
  </si>
  <si>
    <t>Оценка полной стоимости в прогнозных ценах соответствующих лет, 
млн рублей (без НДС)</t>
  </si>
  <si>
    <t>Остаток освоения капитальных вложений, 
млн рублей (без НДС)</t>
  </si>
  <si>
    <t>Освоение капитальных вложений 2022 года в прогнозных ценах соответствующих лет, млн рублей (без НДС)</t>
  </si>
  <si>
    <t>Освоение капитальных вложений в прогнозных ценах соответствующих лет, млн рублей  (без НДС)</t>
  </si>
  <si>
    <t>Краткое обоснование корректировки утвержденного плана</t>
  </si>
  <si>
    <t>Предложение по корректировке утвержденного  плана</t>
  </si>
  <si>
    <t>План на 01.01. 22 года  (N-1)</t>
  </si>
  <si>
    <t>План 
на 01.01.2022 года Х</t>
  </si>
  <si>
    <t>Предложение по корректировке утвержденного плана 
на 01.01. 2022</t>
  </si>
  <si>
    <t>2023 год N</t>
  </si>
  <si>
    <t>2024 год (N+1)</t>
  </si>
  <si>
    <t>2025 год (N+2)</t>
  </si>
  <si>
    <t>Итого за период реализации инвестиционной программы
(предложение по корректировке утвержденного плана)</t>
  </si>
  <si>
    <t>Всего, в т.ч.:</t>
  </si>
  <si>
    <t>проектно-изыскательские работы</t>
  </si>
  <si>
    <t>строительные работы, реконструкция, монтаж оборудования</t>
  </si>
  <si>
    <t>оборудование</t>
  </si>
  <si>
    <t>прочие затраты</t>
  </si>
  <si>
    <t>в базисном уровне цен</t>
  </si>
  <si>
    <t>в прогнозных ценах соответствующих лет</t>
  </si>
  <si>
    <t xml:space="preserve">
План</t>
  </si>
  <si>
    <t xml:space="preserve">Факт 
(Предложение по корректировке утвержденного плана) </t>
  </si>
  <si>
    <t xml:space="preserve">План
</t>
  </si>
  <si>
    <t xml:space="preserve">Предложение по корректировке утвержденного плана </t>
  </si>
  <si>
    <t>Предложение по корректировке плана</t>
  </si>
  <si>
    <t>29.1</t>
  </si>
  <si>
    <t>29.2</t>
  </si>
  <si>
    <t>29.3</t>
  </si>
  <si>
    <t>29.4</t>
  </si>
  <si>
    <t>29.5</t>
  </si>
  <si>
    <t>29.6</t>
  </si>
  <si>
    <t>Приложение  № 3</t>
  </si>
  <si>
    <t>Форма 3. План ввода основных средств</t>
  </si>
  <si>
    <r>
      <t xml:space="preserve">Инвестиционная программа </t>
    </r>
    <r>
      <rPr>
        <b/>
        <u/>
        <sz val="14"/>
        <color theme="1"/>
        <rFont val="Times New Roman"/>
        <family val="1"/>
        <charset val="204"/>
      </rPr>
      <t>Акционерное общество "Читаэнергосбыт" Территориальное подразделение "Энергосбыт Бурятии"</t>
    </r>
  </si>
  <si>
    <t xml:space="preserve">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</si>
  <si>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Первоначальная стоимость принимаемых к учету основных средств и нематериальных активов, млн рублей (без НДС)</t>
  </si>
  <si>
    <t>Принятие основных средств и нематериальных активов к бухгалтерскому учету в 2022 году (N-1)</t>
  </si>
  <si>
    <t>Принятие основных средств и нематериальных активов к бухгалтерскому учету</t>
  </si>
  <si>
    <t>Год 2023  N</t>
  </si>
  <si>
    <t>Год 2024  N+1</t>
  </si>
  <si>
    <t>Год 2025  N+2</t>
  </si>
  <si>
    <t>Итого за период реализации инвестиционной программы</t>
  </si>
  <si>
    <t>Утвержденный план</t>
  </si>
  <si>
    <t>нематериальные активы</t>
  </si>
  <si>
    <t>основные средства</t>
  </si>
  <si>
    <t>млн рублей (без НДС)</t>
  </si>
  <si>
    <t>км ВОЛС</t>
  </si>
  <si>
    <t>км иных линий связи</t>
  </si>
  <si>
    <r>
      <t>м</t>
    </r>
    <r>
      <rPr>
        <vertAlign val="superscript"/>
        <sz val="12"/>
        <rFont val="Times New Roman"/>
        <family val="1"/>
        <charset val="204"/>
      </rPr>
      <t>2</t>
    </r>
  </si>
  <si>
    <t>Другое</t>
  </si>
  <si>
    <t>штук</t>
  </si>
  <si>
    <t>6.1.1</t>
  </si>
  <si>
    <t>6.1.2</t>
  </si>
  <si>
    <t>6.1.3</t>
  </si>
  <si>
    <t>6.1.4</t>
  </si>
  <si>
    <t>6.1.5</t>
  </si>
  <si>
    <t>6.1.6</t>
  </si>
  <si>
    <t>6.2.1</t>
  </si>
  <si>
    <t>6.2.2</t>
  </si>
  <si>
    <t>6.2.3</t>
  </si>
  <si>
    <t>6.2.4</t>
  </si>
  <si>
    <t>6.2.5</t>
  </si>
  <si>
    <t>6.2.6</t>
  </si>
  <si>
    <t>7.1.1</t>
  </si>
  <si>
    <t>7.1.2</t>
  </si>
  <si>
    <t>7.1.3</t>
  </si>
  <si>
    <t>7.1.4</t>
  </si>
  <si>
    <t>7.1.5</t>
  </si>
  <si>
    <t>7.1.6</t>
  </si>
  <si>
    <t>7.2.1</t>
  </si>
  <si>
    <t>7.2.2</t>
  </si>
  <si>
    <t>7.2.3</t>
  </si>
  <si>
    <t>7.2.4</t>
  </si>
  <si>
    <t>7.2.5</t>
  </si>
  <si>
    <t>7.2.6</t>
  </si>
  <si>
    <t>7.3.1</t>
  </si>
  <si>
    <t>7.3.2</t>
  </si>
  <si>
    <t>7.3.3</t>
  </si>
  <si>
    <t>7.3.4</t>
  </si>
  <si>
    <t>7.3.5</t>
  </si>
  <si>
    <t>7.3.6</t>
  </si>
  <si>
    <t>7.4.1</t>
  </si>
  <si>
    <t>7.4.2</t>
  </si>
  <si>
    <t>7.4.3</t>
  </si>
  <si>
    <t>7.4.4</t>
  </si>
  <si>
    <t>7.4.5</t>
  </si>
  <si>
    <t>7.4.6</t>
  </si>
  <si>
    <t>7.5.1</t>
  </si>
  <si>
    <t>7.5.2</t>
  </si>
  <si>
    <t>7.5.3</t>
  </si>
  <si>
    <t>7.5.4</t>
  </si>
  <si>
    <t>7.5.5</t>
  </si>
  <si>
    <t>7.5.6</t>
  </si>
  <si>
    <t>7.6.1</t>
  </si>
  <si>
    <t>7.6.2</t>
  </si>
  <si>
    <t>7.6.3</t>
  </si>
  <si>
    <t>7.6.4</t>
  </si>
  <si>
    <t>7.6.5</t>
  </si>
  <si>
    <t>7.6.6</t>
  </si>
  <si>
    <t>8.1.1</t>
  </si>
  <si>
    <t>8.1.2</t>
  </si>
  <si>
    <t>8.1.3</t>
  </si>
  <si>
    <t>8.1.4</t>
  </si>
  <si>
    <t>8.1.5</t>
  </si>
  <si>
    <t>8.1.6</t>
  </si>
  <si>
    <t>8.2.1</t>
  </si>
  <si>
    <t>8.2.2</t>
  </si>
  <si>
    <t>8.2.3</t>
  </si>
  <si>
    <t>8.2.4</t>
  </si>
  <si>
    <t>8.2.5</t>
  </si>
  <si>
    <t>8.2.6</t>
  </si>
  <si>
    <t>Приложение  № 4</t>
  </si>
  <si>
    <t>Форма 4. План ввода основных средств (с распределением по кварталам)</t>
  </si>
  <si>
    <r>
      <t xml:space="preserve"> на год </t>
    </r>
    <r>
      <rPr>
        <b/>
        <u/>
        <sz val="14"/>
        <rFont val="Times New Roman"/>
        <family val="1"/>
        <charset val="204"/>
      </rPr>
      <t>2023</t>
    </r>
  </si>
  <si>
    <r>
      <t xml:space="preserve">Инвестиционная программа </t>
    </r>
    <r>
      <rPr>
        <b/>
        <sz val="14"/>
        <rFont val="Times New Roman"/>
        <family val="1"/>
        <charset val="204"/>
      </rPr>
      <t>Акционерное общество "Читаэнергосбыт" Территориальное подразделение "Энергосбыт Бурятии"</t>
    </r>
  </si>
  <si>
    <t xml:space="preserve">Утвержденные плановые значения показателей приведены в соответствии Приказом Министерства по развитию транспорта, энергетики и дорожного хозяйства РБ </t>
  </si>
  <si>
    <t xml:space="preserve">План принятия основных средств и нематериальных активов к бухгалтерскому учету на год </t>
  </si>
  <si>
    <t>I кв.</t>
  </si>
  <si>
    <t>II кв.</t>
  </si>
  <si>
    <t>III кв.</t>
  </si>
  <si>
    <t>IV кв.</t>
  </si>
  <si>
    <t xml:space="preserve">Итого план </t>
  </si>
  <si>
    <t>штук (авто)</t>
  </si>
  <si>
    <t>штук (ИПУ, авто, IT-оборудование)</t>
  </si>
  <si>
    <t>штук (ИПУ)</t>
  </si>
  <si>
    <t>4.1.1</t>
  </si>
  <si>
    <t>4.1.2</t>
  </si>
  <si>
    <t>4.1.3</t>
  </si>
  <si>
    <t>4.1.4</t>
  </si>
  <si>
    <t>4.1.5</t>
  </si>
  <si>
    <t>4.1.6</t>
  </si>
  <si>
    <t>4.2.1</t>
  </si>
  <si>
    <t>4.2.2</t>
  </si>
  <si>
    <t>4.2.3</t>
  </si>
  <si>
    <t>4.2.4</t>
  </si>
  <si>
    <t>4.2.5</t>
  </si>
  <si>
    <t>4.2.6</t>
  </si>
  <si>
    <t>4.3.1</t>
  </si>
  <si>
    <t>4.3.2</t>
  </si>
  <si>
    <t>4.3.3</t>
  </si>
  <si>
    <t>4.3.4</t>
  </si>
  <si>
    <t>4.3.5</t>
  </si>
  <si>
    <t>4.3.6</t>
  </si>
  <si>
    <t>4.4.1</t>
  </si>
  <si>
    <t>4.4.2</t>
  </si>
  <si>
    <t>4.4.3</t>
  </si>
  <si>
    <t>4.4.4</t>
  </si>
  <si>
    <t>4.4.5</t>
  </si>
  <si>
    <t>4.4.6</t>
  </si>
  <si>
    <r>
      <t xml:space="preserve"> на год </t>
    </r>
    <r>
      <rPr>
        <b/>
        <u/>
        <sz val="14"/>
        <rFont val="Times New Roman"/>
        <family val="1"/>
        <charset val="204"/>
      </rPr>
      <t>2024</t>
    </r>
  </si>
  <si>
    <r>
      <t xml:space="preserve"> на год </t>
    </r>
    <r>
      <rPr>
        <b/>
        <u/>
        <sz val="14"/>
        <rFont val="Times New Roman"/>
        <family val="1"/>
        <charset val="204"/>
      </rPr>
      <t>2025</t>
    </r>
  </si>
  <si>
    <t>Приложение  № 5</t>
  </si>
  <si>
    <t>Форма 5. Краткое описание инвестиционной программы. Ввод объектов инвестиционной деятельности (мощностей) в эксплуатацию</t>
  </si>
  <si>
    <r>
      <t xml:space="preserve">Инвестиционная программа </t>
    </r>
    <r>
      <rPr>
        <b/>
        <u/>
        <sz val="14"/>
        <rFont val="Times New Roman"/>
        <family val="1"/>
        <charset val="204"/>
      </rPr>
      <t>Акционерное общество "Читаэнергосбыт" Территориальное подразделение "Энергосбыт Бурятии"</t>
    </r>
  </si>
  <si>
    <r>
      <t xml:space="preserve">Год раскрытия информации:  </t>
    </r>
    <r>
      <rPr>
        <b/>
        <sz val="12"/>
        <rFont val="Times New Roman"/>
        <family val="1"/>
        <charset val="204"/>
      </rPr>
      <t>2021 год</t>
    </r>
  </si>
  <si>
    <r>
      <t xml:space="preserve">Утвержденные плановые значения показателей приведены в соответствии </t>
    </r>
    <r>
      <rPr>
        <b/>
        <sz val="14"/>
        <rFont val="Times New Roman"/>
        <family val="1"/>
        <charset val="204"/>
      </rPr>
      <t>Приказом Министерства по развитию транспорта, энергетики и дорожного хозяйства РБ</t>
    </r>
  </si>
  <si>
    <t>Характеристики объекта электроэнергетики (объекта инвестиционной деятельности)</t>
  </si>
  <si>
    <t>Ввод объектов инвестиционной деятельности (мощностей) в эксплуатацию в год 2022 (N-1)</t>
  </si>
  <si>
    <t>Ввод объектов инвестиционной деятельности (мощностей) в эксплуатацию</t>
  </si>
  <si>
    <t>Год 2023 N</t>
  </si>
  <si>
    <t>Год 2024 N+1</t>
  </si>
  <si>
    <t>Год 2025 N+2</t>
  </si>
  <si>
    <t xml:space="preserve">Итого за период реализации инвестиционной программы </t>
  </si>
  <si>
    <t>Факт</t>
  </si>
  <si>
    <t>5.1.1</t>
  </si>
  <si>
    <t>5.1.2</t>
  </si>
  <si>
    <t>5.1.3</t>
  </si>
  <si>
    <t>5.1.4</t>
  </si>
  <si>
    <t>5.2.1</t>
  </si>
  <si>
    <t>5.2.2</t>
  </si>
  <si>
    <t>5.2.3</t>
  </si>
  <si>
    <t>5.2.4</t>
  </si>
  <si>
    <t>6.3.1</t>
  </si>
  <si>
    <t>6.3.2</t>
  </si>
  <si>
    <t>6.3.3</t>
  </si>
  <si>
    <t>6.3.4</t>
  </si>
  <si>
    <t>6.4.1</t>
  </si>
  <si>
    <t>6.4.2</t>
  </si>
  <si>
    <t>6.4.3</t>
  </si>
  <si>
    <t>6.4.4</t>
  </si>
  <si>
    <t>6.5.1</t>
  </si>
  <si>
    <t>6.5.2</t>
  </si>
  <si>
    <t>6.5.3</t>
  </si>
  <si>
    <t>6.5.4</t>
  </si>
  <si>
    <t>6.6.1</t>
  </si>
  <si>
    <t>6.6.2</t>
  </si>
  <si>
    <t>6.6.3</t>
  </si>
  <si>
    <t>6.6.4</t>
  </si>
  <si>
    <t>1.5.4</t>
  </si>
  <si>
    <t>Приложение  № 6</t>
  </si>
  <si>
    <t>Форма 6. Краткое описание инвестиционной программы. Показатели энергетической эффективности</t>
  </si>
  <si>
    <r>
      <t>Инвестиционная программа</t>
    </r>
    <r>
      <rPr>
        <b/>
        <sz val="12"/>
        <rFont val="Times New Roman"/>
        <family val="1"/>
        <charset val="204"/>
      </rPr>
      <t xml:space="preserve"> Акционерное общество "Читаэнергосбыт" Территориальное подразделение "Энергосбыт Бурятии"</t>
    </r>
  </si>
  <si>
    <r>
      <t xml:space="preserve">Год раскрытия информации: </t>
    </r>
    <r>
      <rPr>
        <b/>
        <sz val="12"/>
        <rFont val="Times New Roman"/>
        <family val="1"/>
        <charset val="204"/>
      </rPr>
      <t>2022 год</t>
    </r>
  </si>
  <si>
    <t>Утвержденные плановые значения показателей приведены в соответствии Приказом Министерства по развитию транспорта, энергетики и дорожного хозяйства РБ</t>
  </si>
  <si>
    <t>____________________________________________________________________________________________________________________________________________________________________________________________________________</t>
  </si>
  <si>
    <t>реквизиты решения уполномоченного органа исполнительной власти, утвердившего требования к программам в области энергосбережения и повышения энергетической эффективности организаций, осуществляющих регулируемые виды деятельности</t>
  </si>
  <si>
    <t>Идентификатор инвестиционного проекта</t>
  </si>
  <si>
    <t>Плановые значения показателей энергетической эффективности строящихся (реконструируемых, приобретаемых) объектов (показатели энергетической эффективности объектов, предусмотренные требованиями к программам в области энергосбережения и повышения энергетической эффективности, установленными уполномоченным органом исполнительной власти)</t>
  </si>
  <si>
    <t>Примечание</t>
  </si>
  <si>
    <t>Снижение сверхнормативного ОДН; тыс. кВтч</t>
  </si>
  <si>
    <t>Снижение расходов на введение режима ограничения потребителей; млн. руб./ год (в ценах соотв. лет)</t>
  </si>
  <si>
    <t>Снижение износа парка IT-оборудования до; %</t>
  </si>
  <si>
    <t>4.1.3.</t>
  </si>
  <si>
    <t>требования отсутствуют</t>
  </si>
  <si>
    <t>Приложение  № 7</t>
  </si>
  <si>
    <t>Форма 7. Краткое описание инвестиционной программы. Места расположения объектов инвестиционной деятельности и другие показатели инвестиционных проектов</t>
  </si>
  <si>
    <t xml:space="preserve">Утвержденные плановые значения показателей приведены в соответствии Приказом Министерства по развитию транспорта, энергетики и дорожного хозяйства РБ № </t>
  </si>
  <si>
    <t>Федеральные округа, на территории 
которых 
реализуется 
инвестиционный 
проект</t>
  </si>
  <si>
    <t>Субъекты Российской Федерации, 
на территории 
которых 
реализуется 
инвестиционный 
проект</t>
  </si>
  <si>
    <t>Территории муниципальных образований, на территории которых реализуется инвестиционный проект</t>
  </si>
  <si>
    <t>Наименование обособленного подразделения субъекта электроэнергетики, реализующего инвестиционный проект 
(если применимо)</t>
  </si>
  <si>
    <t>Наличие решения о резервировании земель
(+; -; не требуется)</t>
  </si>
  <si>
    <t>Наличие решения  об изъятии земельных участков для государственных или муниципальных нужд
(+; -; не требуется)</t>
  </si>
  <si>
    <t>Наличие решения о переводе земель или земельных участков из одной категории в другую
(+; -; не требуется)</t>
  </si>
  <si>
    <t>Наличие  правоустанав-ливающих документов на земельный участок
(+; -; не требуется)</t>
  </si>
  <si>
    <t>Наличие утвержденной документации по планировке территории
(+; -; не требуется)</t>
  </si>
  <si>
    <t>Наличие заключения по результатам 
технологического и ценового аудита инвестиционного проекта
(+; -; не требуется)</t>
  </si>
  <si>
    <t>Наличие положительного заключения 
экспертизы проектной документации
(+; -; не требуется)</t>
  </si>
  <si>
    <t>Наличие утвержденной  
проектной 
документации
(+; -; не требуется)</t>
  </si>
  <si>
    <t>Наличие разрешения 
на строи-
тельство
(+; -; не требуется)</t>
  </si>
  <si>
    <t>ДФО</t>
  </si>
  <si>
    <t>Территориальное подразделение "Энергосбыт Бурятии" АО "Читаэнергосбыт"</t>
  </si>
  <si>
    <t>г. Улан-Удэ, Селенгинский, Закаменский, Кабанский район</t>
  </si>
  <si>
    <t>1.5.3</t>
  </si>
  <si>
    <t>г. Улан-Удэ,</t>
  </si>
  <si>
    <t>Форма 8. Краткое описание инвестиционной программы. Обоснование необходимости реализации инвестиционных проектов</t>
  </si>
  <si>
    <r>
      <t>Инвестиционная программа</t>
    </r>
    <r>
      <rPr>
        <u/>
        <sz val="12"/>
        <color theme="1"/>
        <rFont val="Times New Roman"/>
        <family val="1"/>
        <charset val="204"/>
      </rPr>
      <t xml:space="preserve"> Акционерное общество "Читаэнергосбыт" Территориальное подразделение "Энергосбыт Бурятии"</t>
    </r>
  </si>
  <si>
    <t xml:space="preserve">                                              полное наименование субъекта электроэнергетики</t>
  </si>
  <si>
    <r>
      <t xml:space="preserve">Год раскрытия информации:  </t>
    </r>
    <r>
      <rPr>
        <b/>
        <u/>
        <sz val="12"/>
        <rFont val="Times New Roman"/>
        <family val="1"/>
        <charset val="204"/>
      </rPr>
      <t>2022 год</t>
    </r>
  </si>
  <si>
    <t>Инвестиционным проектом предусматривается выполнение:</t>
  </si>
  <si>
    <t>Реализация инвестиционного проекта обсулавливается необходимостью выполнения требований:</t>
  </si>
  <si>
    <t>Инвестиционным проектом осуществляются  мероприятия по энергосбережению и повышению энергетической эффективности, предусмотренные утвержденной программой в области энергосбережения и повышения энергетической эффективности и
 обеспечивающие достижение утвержденных целевых показателей энергосбережения и повышения энергетической эффективности
(+;-)</t>
  </si>
  <si>
    <t xml:space="preserve">Инвестиционным проектом осуществляются  обязательные мероприятия по энергосбережению и повышению энергетической эффективности, предусмотренные утвержденной программой в области энергосбережения и повышения энергетической эффективности
(+;-)
</t>
  </si>
  <si>
    <t>Задачи, решаемые в рамках инвестиционного проекта</t>
  </si>
  <si>
    <t>Год принятия к бухгалтерскому учету объекта основных средств (нематериальных активов)  
до реализации инвестиционного проекта</t>
  </si>
  <si>
    <t>Показатель  оценки технического состояния</t>
  </si>
  <si>
    <t>Показатель оценки последствий отказа</t>
  </si>
  <si>
    <t>Год определения показателей оценки технического состояния и последствий отказа</t>
  </si>
  <si>
    <t>Необходимость замены физически изношенного оборудования подтверждается  результатами:</t>
  </si>
  <si>
    <t>Реализация инвестиционного проекта предусматривается решением Правительства Российской Федерации (федерального органа исполнительной власти, органа государственной власти субъекта Российской Федерации, органа местного самоуправления)  (+;-)</t>
  </si>
  <si>
    <t>Наименование документа, обосновывающего оценку полной стоимости инвестиционного проекта</t>
  </si>
  <si>
    <t>Идентификатор инвестиционного проекта, для целей реализации которого инвестиционным проектом предусматривается покупка земельного участка</t>
  </si>
  <si>
    <t>противоаварийных мероприятий, предусмотренных актами о расследовании причин аварии (реквизиты актов)</t>
  </si>
  <si>
    <t>предписаний федерального органа исполнительной власти, уполномоченного на осуществление федерального государственного энергетического надзора вынесенных по результатам расследования причин аварий (реквизиты предписаний)</t>
  </si>
  <si>
    <t>иных  предписаний федерального органа исполнительной власти, уполномоченного на осуществление федерального государственного энергетического надзора (реквизиты предписаний)</t>
  </si>
  <si>
    <t>предписаний иных органов государственной власти (указать наименования органов исполнительной власти)</t>
  </si>
  <si>
    <t>Износ основных средств на начало года реализации проекта (по ОС, включенным в проект ИП);%</t>
  </si>
  <si>
    <t>Соответствие ИПУ требованиям 522-ФЗ по оснащению (определяется в виде дроби числитель- кол- во ИПУ оснащенных в соотв с требования 522_ФЗ к общему кол- ву ИПУ в МКД РБ)</t>
  </si>
  <si>
    <t>Расходы на отключение- подключение потребителей в МКД; млн. руб./ год (в ценах соотв. лет)</t>
  </si>
  <si>
    <t>законодательства Российской Федерации (+;-)</t>
  </si>
  <si>
    <t>регламентов рынков электрической энергии  (+;-)</t>
  </si>
  <si>
    <t>технического освидетельст-вования (+;-)</t>
  </si>
  <si>
    <t>технического обследования 
(+;-)</t>
  </si>
  <si>
    <t>значение до</t>
  </si>
  <si>
    <t>значение после</t>
  </si>
  <si>
    <t>23.6.1</t>
  </si>
  <si>
    <t>23.6.2</t>
  </si>
  <si>
    <t>23.7.1</t>
  </si>
  <si>
    <t>23.7.2</t>
  </si>
  <si>
    <t>23.7.3</t>
  </si>
  <si>
    <t>23.7.4</t>
  </si>
  <si>
    <t>23.7.5</t>
  </si>
  <si>
    <t>23.7.6</t>
  </si>
  <si>
    <t>+</t>
  </si>
  <si>
    <t>снижение ОДН, одномоментное снятие показаний ИПУ и ОДПУ, снижение расходов на снятие показаний ИПУ, ОДПУ, снижение расходов на введение ограничений, выявление незаконных подключений</t>
  </si>
  <si>
    <t>локальный сметный расчет</t>
  </si>
  <si>
    <t>564/181453</t>
  </si>
  <si>
    <t>9635/181453</t>
  </si>
  <si>
    <t>обеспечение  безопасности хранения персональных сведений потребителей, повышение оперативности расчетов, снижение % износа информационно- вычислительной техники, замена морально устаревших  и физически изношенных средств</t>
  </si>
  <si>
    <t>принятие к бухгалтерскому учету с июля 2014 г. (с даты создания ТП)</t>
  </si>
  <si>
    <t>коммерческие предложения потенциальных поставщиков</t>
  </si>
  <si>
    <t>100%</t>
  </si>
  <si>
    <t>12%</t>
  </si>
  <si>
    <t>Приложение  № 9</t>
  </si>
  <si>
    <t>Форма 9. Краткое описание инвестиционной программы. Показатели, достижение которых планируется в результате реализации инвестиционных проектов, предусмотренных инвестиционной программой</t>
  </si>
  <si>
    <r>
      <t xml:space="preserve">Инвестиционная программа </t>
    </r>
    <r>
      <rPr>
        <b/>
        <u/>
        <sz val="12"/>
        <color theme="1"/>
        <rFont val="Times New Roman"/>
        <family val="1"/>
        <charset val="204"/>
      </rPr>
      <t>Акционерное общество "Читаэнергосбыт" Территориальное подразделение "Энергосбыт Бурятии"</t>
    </r>
  </si>
  <si>
    <r>
      <t xml:space="preserve">Наименование субъекта Российской Федерации </t>
    </r>
    <r>
      <rPr>
        <b/>
        <u/>
        <sz val="12"/>
        <rFont val="Times New Roman"/>
        <family val="1"/>
        <charset val="204"/>
      </rPr>
      <t>Республика Бурятия</t>
    </r>
  </si>
  <si>
    <t>№ п/п</t>
  </si>
  <si>
    <t>Единицы измерения</t>
  </si>
  <si>
    <t>Значения целевых показателей, годы</t>
  </si>
  <si>
    <t xml:space="preserve">год 2022 (N-1) </t>
  </si>
  <si>
    <t xml:space="preserve">год 2023 (N) </t>
  </si>
  <si>
    <t>год 2024 (N + 1)</t>
  </si>
  <si>
    <t>год 2025 (N + 2)</t>
  </si>
  <si>
    <t>Износ основных средств на начало года реализации проекта (по ОС, включенным в проект ИП по приобретению информационно вычислительного, серверного и офисного оборудования)</t>
  </si>
  <si>
    <t>%</t>
  </si>
  <si>
    <t>Соответствие ИПУ требованиям 522-ФЗ по оснащению (определяется в виде дроби числитель- кол- во ИПУ оснащенных в соотв с требования 522ФЗ к общему кол- ву ИПУ в МКД РБ)</t>
  </si>
  <si>
    <t>2631/181453</t>
  </si>
  <si>
    <t>6433/181453</t>
  </si>
  <si>
    <t>Объем сверхнормативного ОДН; тыс. кВтч</t>
  </si>
  <si>
    <t>Форма 10. Краткое описание инвестиционной программы. Индексы-дефляторы инвестиций в основной капитал (капитальных вложений)</t>
  </si>
  <si>
    <r>
      <t xml:space="preserve">Инвестиционная программа </t>
    </r>
    <r>
      <rPr>
        <b/>
        <sz val="12"/>
        <color theme="1"/>
        <rFont val="Times New Roman"/>
        <family val="1"/>
        <charset val="204"/>
      </rPr>
      <t>Акционерное общество "Читаэнергосбыт" Территориальное подразделение "Энергосбыт Бурятии"</t>
    </r>
  </si>
  <si>
    <t>Наименование</t>
  </si>
  <si>
    <t xml:space="preserve">Наименование документа - источника данных </t>
  </si>
  <si>
    <t>Реквизиты документа</t>
  </si>
  <si>
    <t>2022 год</t>
  </si>
  <si>
    <t>2023 год</t>
  </si>
  <si>
    <t>2024 год</t>
  </si>
  <si>
    <t>2025 год</t>
  </si>
  <si>
    <t>5.2</t>
  </si>
  <si>
    <t>5.3</t>
  </si>
  <si>
    <t>5.4</t>
  </si>
  <si>
    <t>5.5</t>
  </si>
  <si>
    <t>Индексы- дефляторы, предусмотренные прогнозом социально-экономического развития Российской Федерации на среднесрочный период (в %, к предыдущему году)</t>
  </si>
  <si>
    <t>Прогноз социально-экономического развития Российской Федерации на 2023 год и на плановый период 2024 и 2025 годов.  Министерство экономического развития Российской Федерации</t>
  </si>
  <si>
    <t>28 сентября 2022</t>
  </si>
  <si>
    <t>Наименование индексов-дефляторов, отражающих повышение эффективности инвестиционной деятельности (в %, к предыдущему году)</t>
  </si>
  <si>
    <t>Приложение № 1</t>
  </si>
  <si>
    <t>от 13.04.2017 № 310</t>
  </si>
  <si>
    <t xml:space="preserve">Форма № </t>
  </si>
  <si>
    <t xml:space="preserve"> Финансовый план субъекта электроэнергетики</t>
  </si>
  <si>
    <t xml:space="preserve"> </t>
  </si>
  <si>
    <t>Инвестиционная программа</t>
  </si>
  <si>
    <t>ТП "Энергосбыт Бурятии" АО "Читаэнергосбыт"</t>
  </si>
  <si>
    <t>полное наименование субъекта электроэнергетики</t>
  </si>
  <si>
    <t xml:space="preserve">Субъект Российской Федерации: </t>
  </si>
  <si>
    <t>Республика Бурятия</t>
  </si>
  <si>
    <t xml:space="preserve">Год раскрытия (предоставления) информации: </t>
  </si>
  <si>
    <t>2021</t>
  </si>
  <si>
    <t xml:space="preserve"> год</t>
  </si>
  <si>
    <t>Утвержденные плановые значения показателей приведены в соответствии</t>
  </si>
  <si>
    <t>с</t>
  </si>
  <si>
    <t xml:space="preserve"> Приказом Министерства по развитию транспорта, энергетики и дорожного хозяйства РБ № </t>
  </si>
  <si>
    <t>реквизиты решения органа исполнительной власти, утвердившего инвестиционную программу</t>
  </si>
  <si>
    <t>1. Финансово-экономическая модель деятельности субъекта электроэнергетики</t>
  </si>
  <si>
    <t>Показатель</t>
  </si>
  <si>
    <t>Ед. изм.</t>
  </si>
  <si>
    <t>Год 2020 (N-3)</t>
  </si>
  <si>
    <t>Год 2021 (N-2)</t>
  </si>
  <si>
    <t>Год 2022 (N-1)</t>
  </si>
  <si>
    <t>Год 2023 (N)</t>
  </si>
  <si>
    <t>Год 2024 (N+1)</t>
  </si>
  <si>
    <t>Год 2025 (N+2)</t>
  </si>
  <si>
    <t>Прогноз (Факт)</t>
  </si>
  <si>
    <t>БЮДЖЕТ ДОХОДОВ И РАСХОДОВ</t>
  </si>
  <si>
    <t>I</t>
  </si>
  <si>
    <t>Выручка от реализации товаров (работ, услуг) всего, в том числе *:</t>
  </si>
  <si>
    <t>млн рублей</t>
  </si>
  <si>
    <t>н/д</t>
  </si>
  <si>
    <t>Производство и поставка электрической энергии и мощности всего, в том числе:</t>
  </si>
  <si>
    <t>1.1.1</t>
  </si>
  <si>
    <t>производство и поставка электрической энергии на оптовом рынке электрической энергии и мощности</t>
  </si>
  <si>
    <t>1.1.2</t>
  </si>
  <si>
    <t>производство и поставка электрической мощности на оптовом рынке электрической энергии и мощности</t>
  </si>
  <si>
    <t>1.1.3</t>
  </si>
  <si>
    <t>производство и поставка электрической энергии (мощности) на розничных рынках электрической энергии</t>
  </si>
  <si>
    <t>Производство и поставка тепловой энергии (мощности)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</si>
  <si>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</si>
  <si>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</si>
  <si>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</si>
  <si>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</si>
  <si>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</si>
  <si>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</si>
  <si>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</si>
  <si>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</si>
  <si>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</si>
  <si>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</si>
  <si>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в части управления технологическими режимами</t>
  </si>
  <si>
    <t>1.8.2</t>
  </si>
  <si>
    <t>в части обеспечения надежности</t>
  </si>
  <si>
    <t>1.9</t>
  </si>
  <si>
    <t>Прочая деятельность</t>
  </si>
  <si>
    <t>II</t>
  </si>
  <si>
    <t>Себестоимость товаров (работ, услуг), коммерческие и управленческие расходы всего, в том числе:</t>
  </si>
  <si>
    <t>2.1</t>
  </si>
  <si>
    <t>2.1.1</t>
  </si>
  <si>
    <t>2.1.2</t>
  </si>
  <si>
    <t>2.1.3</t>
  </si>
  <si>
    <t>2.2</t>
  </si>
  <si>
    <t>2.3</t>
  </si>
  <si>
    <t>2.4</t>
  </si>
  <si>
    <t>2.5</t>
  </si>
  <si>
    <t>2.6</t>
  </si>
  <si>
    <t>2.7</t>
  </si>
  <si>
    <t>2.8</t>
  </si>
  <si>
    <t>2.8.1</t>
  </si>
  <si>
    <t>2.8.2</t>
  </si>
  <si>
    <t>2.9</t>
  </si>
  <si>
    <t>II.I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</si>
  <si>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</si>
  <si>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</si>
  <si>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</si>
  <si>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</si>
  <si>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</si>
  <si>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</si>
  <si>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</si>
  <si>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</si>
  <si>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</si>
  <si>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</si>
  <si>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</si>
  <si>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</si>
  <si>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</si>
  <si>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</si>
  <si>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</si>
  <si>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</si>
  <si>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</si>
  <si>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</si>
  <si>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</si>
  <si>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</si>
  <si>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</si>
  <si>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</si>
  <si>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</si>
  <si>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 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</si>
  <si>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</si>
  <si>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</si>
  <si>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</si>
  <si>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</si>
  <si>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</si>
  <si>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</si>
  <si>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</si>
  <si>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</si>
  <si>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2.5.1</t>
  </si>
  <si>
    <t>налог на имущество организации</t>
  </si>
  <si>
    <t>2.5.2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</si>
  <si>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</si>
  <si>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</si>
  <si>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</si>
  <si>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</si>
  <si>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</si>
  <si>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</si>
  <si>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</si>
  <si>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</si>
  <si>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</si>
  <si>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</si>
  <si>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</si>
  <si>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</si>
  <si>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</si>
  <si>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</si>
  <si>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</si>
  <si>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</si>
  <si>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</si>
  <si>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</si>
  <si>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Прибыль (убыток) от продаж (строка I - строка II) всего, в том числе: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</si>
  <si>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</si>
  <si>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</si>
  <si>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</si>
  <si>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</si>
  <si>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</si>
  <si>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</si>
  <si>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</si>
  <si>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</si>
  <si>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</si>
  <si>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</si>
  <si>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</si>
  <si>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</si>
  <si>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</si>
  <si>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</si>
  <si>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</si>
  <si>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4.1 - строка 4.2)</t>
  </si>
  <si>
    <t>4.1</t>
  </si>
  <si>
    <t>Прочие доходы всего, в том числе:</t>
  </si>
  <si>
    <t>доходы от участия в других организациях</t>
  </si>
  <si>
    <t>проценты к получению</t>
  </si>
  <si>
    <t>восстановление резервов всего, в том числе:</t>
  </si>
  <si>
    <t>4.1.3.1</t>
  </si>
  <si>
    <t>по сомнительным долгам</t>
  </si>
  <si>
    <t>прочие внереализационные доходы</t>
  </si>
  <si>
    <t>4.2</t>
  </si>
  <si>
    <t>расходы, связанные с персоналом</t>
  </si>
  <si>
    <t>проценты к уплате</t>
  </si>
  <si>
    <t>создание резервов всего, в том числе:</t>
  </si>
  <si>
    <t>4.2.3.1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</si>
  <si>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</si>
  <si>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</si>
  <si>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</si>
  <si>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5.1</t>
  </si>
  <si>
    <t>Производство и поставка электрической энергии на оптовом рынке электрической энергии и мощности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</si>
  <si>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</si>
  <si>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</si>
  <si>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</si>
  <si>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</si>
  <si>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</si>
  <si>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</si>
  <si>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</si>
  <si>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</si>
  <si>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</t>
  </si>
  <si>
    <t>6.2</t>
  </si>
  <si>
    <t>Производство и поставка тепловой энергии (мощности);</t>
  </si>
  <si>
    <t>6.3</t>
  </si>
  <si>
    <t>Оказание услуг по передаче электрической энергии;</t>
  </si>
  <si>
    <t>6.4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</si>
  <si>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</si>
  <si>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</si>
  <si>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</si>
  <si>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</si>
  <si>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</si>
  <si>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</si>
  <si>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</si>
  <si>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</si>
  <si>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</si>
  <si>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</si>
  <si>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</si>
  <si>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</si>
  <si>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</si>
  <si>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</si>
  <si>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</t>
  </si>
  <si>
    <t>7.2</t>
  </si>
  <si>
    <t>7.3</t>
  </si>
  <si>
    <t>7.4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</si>
  <si>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</si>
  <si>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</si>
  <si>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</si>
  <si>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</si>
  <si>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</si>
  <si>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</si>
  <si>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</si>
  <si>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</si>
  <si>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</si>
  <si>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8.1</t>
  </si>
  <si>
    <t>На инвестиции</t>
  </si>
  <si>
    <t>8.2</t>
  </si>
  <si>
    <t>Резервный фонд</t>
  </si>
  <si>
    <t>8.3</t>
  </si>
  <si>
    <t>Выплата дивидендов</t>
  </si>
  <si>
    <t>8.4</t>
  </si>
  <si>
    <t>Остаток на развитие</t>
  </si>
  <si>
    <t>IX</t>
  </si>
  <si>
    <t>9.1</t>
  </si>
  <si>
    <t>Прибыль до налогообложения без учета процентов к уплате и амортизации (строка V + строка 4.2.2 + строка II.IV)</t>
  </si>
  <si>
    <t>9.2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</si>
  <si>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</si>
  <si>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</si>
  <si>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</si>
  <si>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9.3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</si>
  <si>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</si>
  <si>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</si>
  <si>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</si>
  <si>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9.4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</si>
  <si>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</si>
  <si>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</si>
  <si>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X</t>
  </si>
  <si>
    <t>Поступления от текущих операций всего, в том числе:</t>
  </si>
  <si>
    <t>10.1</t>
  </si>
  <si>
    <t>10.1.1</t>
  </si>
  <si>
    <t>10.1.2</t>
  </si>
  <si>
    <t>10.1.3</t>
  </si>
  <si>
    <t>10.2</t>
  </si>
  <si>
    <t>10.3</t>
  </si>
  <si>
    <t>10.4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</si>
  <si>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</si>
  <si>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</si>
  <si>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</si>
  <si>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</si>
  <si>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</si>
  <si>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</si>
  <si>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</si>
  <si>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</si>
  <si>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</si>
  <si>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</si>
  <si>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</si>
  <si>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</si>
  <si>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</si>
  <si>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</si>
  <si>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</si>
  <si>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</si>
  <si>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</si>
  <si>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</si>
  <si>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</si>
  <si>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</si>
  <si>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на оптовом рынке электрической энергии и мощности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</si>
  <si>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</si>
  <si>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</si>
  <si>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</si>
  <si>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</si>
  <si>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</si>
  <si>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</si>
  <si>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</si>
  <si>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</si>
  <si>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</si>
  <si>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</si>
  <si>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</si>
  <si>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</si>
  <si>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</si>
  <si>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</si>
  <si>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</si>
  <si>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</si>
  <si>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</si>
  <si>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</si>
  <si>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</si>
  <si>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</si>
  <si>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</si>
  <si>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</si>
  <si>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</si>
  <si>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</si>
  <si>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</si>
  <si>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</si>
  <si>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</si>
  <si>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</si>
  <si>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</si>
  <si>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</si>
  <si>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</si>
  <si>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</si>
  <si>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</si>
  <si>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>Поступления по заключенным инвестиционным соглашениям, в том числе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</si>
  <si>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</si>
  <si>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</si>
  <si>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</si>
  <si>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средства федерального бюджета</t>
  </si>
  <si>
    <t>12.2.1.2</t>
  </si>
  <si>
    <t>средства консолидированного бюджета субъекта Российской Федерации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</si>
  <si>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</si>
  <si>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</si>
  <si>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</si>
  <si>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</si>
  <si>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</si>
  <si>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</si>
  <si>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</si>
  <si>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</si>
  <si>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</si>
  <si>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</si>
  <si>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</si>
  <si>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</si>
  <si>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</si>
  <si>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</si>
  <si>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</si>
  <si>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</si>
  <si>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</si>
  <si>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</si>
  <si>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</si>
  <si>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</si>
  <si>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</si>
  <si>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</si>
  <si>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</si>
  <si>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</si>
  <si>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</si>
  <si>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</si>
  <si>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</si>
  <si>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</si>
  <si>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</si>
  <si>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</si>
  <si>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</si>
  <si>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</si>
  <si>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</si>
  <si>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</si>
  <si>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</si>
  <si>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</si>
  <si>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на рефинансирование кредитов и займов</t>
  </si>
  <si>
    <t>14.3</t>
  </si>
  <si>
    <t>Поступления от эмиссии акций 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</si>
  <si>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</si>
  <si>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</si>
  <si>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</si>
  <si>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</si>
  <si>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</si>
  <si>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</si>
  <si>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</si>
  <si>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</si>
  <si>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</si>
  <si>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</si>
  <si>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</si>
  <si>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</si>
  <si>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</si>
  <si>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</si>
  <si>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</si>
  <si>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всего, в том числе:</t>
  </si>
  <si>
    <t>15.1.1</t>
  </si>
  <si>
    <t>15.1.2</t>
  </si>
  <si>
    <t>15.1.3</t>
  </si>
  <si>
    <t>15.2</t>
  </si>
  <si>
    <t>15.3</t>
  </si>
  <si>
    <t>Прочие выплаты по финансовым операциям</t>
  </si>
  <si>
    <t>XVI</t>
  </si>
  <si>
    <t>Сальдо денежных средств по операционной деятельности (строка X - строка XI) всего, в том числе:</t>
  </si>
  <si>
    <t>XVII</t>
  </si>
  <si>
    <t>Сальдо денежных средств по инвестиционным операциям всего (строка XII - строка XIII), всего, в том числе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</si>
  <si>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</si>
  <si>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</si>
  <si>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</si>
  <si>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</si>
  <si>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</si>
  <si>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Сальдо денежных средств по финансовым операциям всего (строка XIV - строка XV), в том числе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</si>
  <si>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</si>
  <si>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</si>
  <si>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</si>
  <si>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</si>
  <si>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</si>
  <si>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</si>
  <si>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</si>
  <si>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 + строка XVII + строка XVIII + строка XIX)</t>
  </si>
  <si>
    <t>XXI</t>
  </si>
  <si>
    <t>Остаток денежных средств на начало периода</t>
  </si>
  <si>
    <t>XXII</t>
  </si>
  <si>
    <t>Остаток денежных средств на конец периода</t>
  </si>
  <si>
    <t>XXIII</t>
  </si>
  <si>
    <t>23.1</t>
  </si>
  <si>
    <t>Дебиторская задолженность на конец периода всего, в том числе:</t>
  </si>
  <si>
    <t>23.1.1</t>
  </si>
  <si>
    <t>производство и поставка электрической энергии и мощности всего, в том числе:</t>
  </si>
  <si>
    <t>23.1.1.а</t>
  </si>
  <si>
    <t>из нее просроченная</t>
  </si>
  <si>
    <t>23.1.1.1</t>
  </si>
  <si>
    <t>23.1.1.1.а</t>
  </si>
  <si>
    <t>23.1.1.2</t>
  </si>
  <si>
    <t>23.1.1.2.а</t>
  </si>
  <si>
    <t>23.1.1.3</t>
  </si>
  <si>
    <t>23.1.1.3.а</t>
  </si>
  <si>
    <t>23.1.2</t>
  </si>
  <si>
    <t>производство и поставка тепловой энергии (мощности)</t>
  </si>
  <si>
    <t>23.1.2.а</t>
  </si>
  <si>
    <t>23.1.3</t>
  </si>
  <si>
    <t>оказание услуг по передаче электрической энергии</t>
  </si>
  <si>
    <t>23.1.3.а</t>
  </si>
  <si>
    <t>23.1.4</t>
  </si>
  <si>
    <t>оказание услуг по передаче тепловой энергии, теплоносителя</t>
  </si>
  <si>
    <t>23.1.4.а</t>
  </si>
  <si>
    <t>23.1.5</t>
  </si>
  <si>
    <t>оказание услуг по технологическому присоединению</t>
  </si>
  <si>
    <t>23.1.5.а</t>
  </si>
  <si>
    <t>23.1.7</t>
  </si>
  <si>
    <t>реализация электрической энергии и мощности</t>
  </si>
  <si>
    <t>23.1.6.а</t>
  </si>
  <si>
    <t>реализации тепловой энергии (мощности)</t>
  </si>
  <si>
    <t>23.1.7.а</t>
  </si>
  <si>
    <t>23.1.8</t>
  </si>
  <si>
    <t>оказание услуг по оперативно-диспетчерскому управлению в электроэнергетике 
всего, в том числе:</t>
  </si>
  <si>
    <t>23.1.8.а</t>
  </si>
  <si>
    <t>23.1.8.1</t>
  </si>
  <si>
    <t>23.1.8.1.а</t>
  </si>
  <si>
    <t>23.1.8.2</t>
  </si>
  <si>
    <t>23.1.8.2.а</t>
  </si>
  <si>
    <t>23.1.9</t>
  </si>
  <si>
    <t>прочая деятельность</t>
  </si>
  <si>
    <t>23.1.9.а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</si>
  <si>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</si>
  <si>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</si>
  <si>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</si>
  <si>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</si>
  <si>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23.2.1.а</t>
  </si>
  <si>
    <t>23.2.2</t>
  </si>
  <si>
    <t>поставщикам покупной энергии всего, в том числе:</t>
  </si>
  <si>
    <t>23.2.2.1</t>
  </si>
  <si>
    <t>23.2.2.1.а</t>
  </si>
  <si>
    <t>23.2.2.2</t>
  </si>
  <si>
    <t>на розничных рынках</t>
  </si>
  <si>
    <t>23.2.2.2.а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</si>
  <si>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</si>
  <si>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</si>
  <si>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23.2.3.а</t>
  </si>
  <si>
    <t>23.2.4</t>
  </si>
  <si>
    <t>по оплате услуг территориальных сетевых организаций</t>
  </si>
  <si>
    <t>23.2.4.а</t>
  </si>
  <si>
    <t>23.2.5</t>
  </si>
  <si>
    <t>перед персоналом по оплате труда</t>
  </si>
  <si>
    <t>23.2.5.а</t>
  </si>
  <si>
    <t>23.2.6</t>
  </si>
  <si>
    <t>перед бюджетами и внебюджетными фондами</t>
  </si>
  <si>
    <t>23.2.6.а</t>
  </si>
  <si>
    <t>23.2.7</t>
  </si>
  <si>
    <t>по договорам технологического присоединения</t>
  </si>
  <si>
    <t>23.2.7.а</t>
  </si>
  <si>
    <t>23.2.8</t>
  </si>
  <si>
    <t>по обязательствам перед поставщиками и подрядчиками по исполнению инвестиционной программы</t>
  </si>
  <si>
    <t>23.2.8.а</t>
  </si>
  <si>
    <t>23.2.9</t>
  </si>
  <si>
    <t>прочая кредиторская задолженность</t>
  </si>
  <si>
    <t>23.2.9.а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</si>
  <si>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</si>
  <si>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</si>
  <si>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</si>
  <si>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</si>
  <si>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</si>
  <si>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</si>
  <si>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</si>
  <si>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</si>
  <si>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</si>
  <si>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</si>
  <si>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</si>
  <si>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</si>
  <si>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</si>
  <si>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</si>
  <si>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</si>
  <si>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</si>
  <si>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</si>
  <si>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</si>
  <si>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</si>
  <si>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</si>
  <si>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</si>
  <si>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
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</si>
  <si>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</si>
  <si>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</si>
  <si>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</si>
  <si>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</si>
  <si>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</si>
  <si>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х</t>
  </si>
  <si>
    <t>24.1</t>
  </si>
  <si>
    <t>Установленная электрическая мощность</t>
  </si>
  <si>
    <t>МВт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</si>
  <si>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</si>
  <si>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</si>
  <si>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</si>
  <si>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</si>
  <si>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</si>
  <si>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</si>
  <si>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</si>
  <si>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</si>
  <si>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</si>
  <si>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 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</si>
  <si>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</si>
  <si>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</si>
  <si>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</si>
  <si>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</si>
  <si>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</si>
  <si>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</si>
  <si>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 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</si>
  <si>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</si>
  <si>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</si>
  <si>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</si>
  <si>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</si>
  <si>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</si>
  <si>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</si>
  <si>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</si>
  <si>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</si>
  <si>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</si>
  <si>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</si>
  <si>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</si>
  <si>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</si>
  <si>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</si>
  <si>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</si>
  <si>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</si>
  <si>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</si>
  <si>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</si>
  <si>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</si>
  <si>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</si>
  <si>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</si>
  <si>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</si>
  <si>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</si>
  <si>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</si>
  <si>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</si>
  <si>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</si>
  <si>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</si>
  <si>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</si>
  <si>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</si>
  <si>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 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</si>
  <si>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</si>
  <si>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</si>
  <si>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</si>
  <si>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</si>
  <si>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</si>
  <si>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</si>
  <si>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</si>
  <si>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</si>
  <si>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Необходимая валовая выручка сетевой организации в части содержания (строка 1.3 - 
строка 2.2.1 - строка 2.2.2 - строка 2.1.2.1.1)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</si>
  <si>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</si>
  <si>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</si>
  <si>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</si>
  <si>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</si>
  <si>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</si>
  <si>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</si>
  <si>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</si>
  <si>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</si>
  <si>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</si>
  <si>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</si>
  <si>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</si>
  <si>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</si>
  <si>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</si>
  <si>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</si>
  <si>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</si>
  <si>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</si>
  <si>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</si>
  <si>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</si>
  <si>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</si>
  <si>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</si>
  <si>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</si>
  <si>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</si>
  <si>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</si>
  <si>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
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</si>
  <si>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</si>
  <si>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</si>
  <si>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</si>
  <si>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всего, в том числе</t>
  </si>
  <si>
    <t>27.3.1</t>
  </si>
  <si>
    <t>27.3.2</t>
  </si>
  <si>
    <t>XXVIII</t>
  </si>
  <si>
    <t>Среднесписочная численность работников</t>
  </si>
  <si>
    <t>чел.</t>
  </si>
  <si>
    <t>2. Источники финансирования инвестиционной программы субъекта электроэнергетики (без НДС)</t>
  </si>
  <si>
    <t>Источники финансирования инвестиционной программы всего (строка I + строка II) всего, в том числе:</t>
  </si>
  <si>
    <t>Собственные средства всего, в том числе:</t>
  </si>
  <si>
    <t>Прибыль, направляемая на инвестиции, в том числе:</t>
  </si>
  <si>
    <t>полученная от реализации продукции и оказанных услуг по регулируемым ценам (тарифам):</t>
  </si>
  <si>
    <t>1.1.1.1</t>
  </si>
  <si>
    <t>производства и поставки электрической энергии и мощности</t>
  </si>
  <si>
    <t>1.1.1.1.1</t>
  </si>
  <si>
    <t>1.1.1.1.2</t>
  </si>
  <si>
    <t>1.1.1.1.3</t>
  </si>
  <si>
    <t>1.1.1.2</t>
  </si>
  <si>
    <t>производства и поставки тепловой энергии (мощности)</t>
  </si>
  <si>
    <t>1.1.1.3</t>
  </si>
  <si>
    <t>оказания услуг по передаче электрической энергии</t>
  </si>
  <si>
    <t>1.1.1.4</t>
  </si>
  <si>
    <t>оказания услуг по передаче тепловой энергии, теплоносителя</t>
  </si>
  <si>
    <t>1.1.1.5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</si>
  <si>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</si>
  <si>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</si>
  <si>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</si>
  <si>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</si>
  <si>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>авансовое использование прибыли</t>
  </si>
  <si>
    <t>1.1.1.5.2</t>
  </si>
  <si>
    <t>от технологического присоединения потребителей</t>
  </si>
  <si>
    <t>1.1.1.5.2.а</t>
  </si>
  <si>
    <t>1.1.1.6</t>
  </si>
  <si>
    <t>реализации электрической энергии и мощности</t>
  </si>
  <si>
    <t>1.1.1.7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</si>
  <si>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</si>
  <si>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</si>
  <si>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</si>
  <si>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</si>
  <si>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всего,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</si>
  <si>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</si>
  <si>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</si>
  <si>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</si>
  <si>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</si>
  <si>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</si>
  <si>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1.2.1</t>
  </si>
  <si>
    <t>текущая амортизация, учтенная в ценах (тарифах) всего, в том числе:</t>
  </si>
  <si>
    <t>1.2.1.1</t>
  </si>
  <si>
    <t>производство и поставка электрической энергии и мощности</t>
  </si>
  <si>
    <t>1.2.1.1.1</t>
  </si>
  <si>
    <t>1.2.1.1.2</t>
  </si>
  <si>
    <t>1.2.1.1.3</t>
  </si>
  <si>
    <t>1.2.1.2</t>
  </si>
  <si>
    <t>1.2.1.3</t>
  </si>
  <si>
    <t>1.2.1.4</t>
  </si>
  <si>
    <t>1.2.1.5</t>
  </si>
  <si>
    <t>1.2.1.6</t>
  </si>
  <si>
    <t>1.2.1.7</t>
  </si>
  <si>
    <t>оказание услуг по оперативно-диспетчерскому управлению в электроэнергетике всего, в том числе:</t>
  </si>
  <si>
    <t>1.2.1.7.1</t>
  </si>
  <si>
    <t>1.2.1.7.2</t>
  </si>
  <si>
    <t>1.2.2</t>
  </si>
  <si>
    <t>прочая текущая амортизация</t>
  </si>
  <si>
    <t>1.2.3</t>
  </si>
  <si>
    <t>недоиспользованная амортизация прошлых лет всего, в том числе:</t>
  </si>
  <si>
    <t>1.2.3.1</t>
  </si>
  <si>
    <t>1.2.3.1.1</t>
  </si>
  <si>
    <t>1.2.3.1.2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</si>
  <si>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</si>
  <si>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</si>
  <si>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</si>
  <si>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</si>
  <si>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</si>
  <si>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</si>
  <si>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</si>
  <si>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</si>
  <si>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Возврат налога на добавленную стоимость ****</t>
  </si>
  <si>
    <t>Прочие собственные средства всего, в том числе:</t>
  </si>
  <si>
    <t>1.4.1</t>
  </si>
  <si>
    <t>средства от эмиссии акций</t>
  </si>
  <si>
    <t>1.4.2</t>
  </si>
  <si>
    <t>остаток собственных средств на начало года</t>
  </si>
  <si>
    <t>Привлеченные средства всего, в том числе:</t>
  </si>
  <si>
    <t>Кредиты</t>
  </si>
  <si>
    <t>Облигационные займы</t>
  </si>
  <si>
    <t>Вексели</t>
  </si>
  <si>
    <t>Займы организаций</t>
  </si>
  <si>
    <t>Бюджетное финансирование</t>
  </si>
  <si>
    <t>2.5.1.1</t>
  </si>
  <si>
    <t>в том числе средства федерального бюджета, недоиспользованные в прошлых периодах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</si>
  <si>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</si>
  <si>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</si>
  <si>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Использование лизинга</t>
  </si>
  <si>
    <t>Прочие привлеченные средства</t>
  </si>
  <si>
    <t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</si>
  <si>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</si>
  <si>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
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</si>
  <si>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</si>
  <si>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</si>
  <si>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</si>
  <si>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</si>
  <si>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</si>
  <si>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</si>
  <si>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</si>
  <si>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</si>
  <si>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r>
      <t>_____</t>
    </r>
    <r>
      <rPr>
        <b/>
        <sz val="5"/>
        <rFont val="Times New Roman"/>
        <family val="1"/>
        <charset val="204"/>
      </rPr>
      <t>Примечание:</t>
    </r>
  </si>
  <si>
    <r>
      <t>_____</t>
    </r>
    <r>
      <rPr>
        <sz val="5"/>
        <rFont val="Times New Roman"/>
        <family val="1"/>
        <charset val="204"/>
      </rPr>
      <t>*</t>
    </r>
    <r>
      <rPr>
        <sz val="5"/>
        <color rgb="FFFFFFFF"/>
        <rFont val="Times New Roman"/>
        <family val="1"/>
        <charset val="204"/>
      </rPr>
      <t>_</t>
    </r>
    <r>
      <rPr>
        <sz val="5"/>
        <rFont val="Times New Roman"/>
        <family val="1"/>
        <charset val="204"/>
      </rPr>
      <t>В строках, содержащих слова "всего, в том числе" указывается сумма нижерасположенных строк соответствующего раздела (подраздела).</t>
    </r>
  </si>
  <si>
    <r>
      <t>_____</t>
    </r>
    <r>
      <rPr>
        <sz val="5"/>
        <rFont val="Times New Roman"/>
        <family val="1"/>
        <charset val="204"/>
      </rPr>
      <t>**</t>
    </r>
    <r>
      <rPr>
        <sz val="5"/>
        <color rgb="FFFFFFFF"/>
        <rFont val="Times New Roman"/>
        <family val="1"/>
        <charset val="204"/>
      </rPr>
      <t>_</t>
    </r>
    <r>
      <rPr>
        <sz val="5"/>
        <rFont val="Times New Roman"/>
        <family val="1"/>
        <charset val="204"/>
      </rPr>
      <t>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заполняется.</t>
    </r>
  </si>
  <si>
    <r>
      <t>_____</t>
    </r>
    <r>
      <rPr>
        <sz val="5"/>
        <rFont val="Times New Roman"/>
        <family val="1"/>
        <charset val="204"/>
      </rPr>
      <t>***</t>
    </r>
    <r>
      <rPr>
        <sz val="5"/>
        <color rgb="FFFFFFFF"/>
        <rFont val="Times New Roman"/>
        <family val="1"/>
        <charset val="204"/>
      </rPr>
      <t>_</t>
    </r>
    <r>
      <rPr>
        <sz val="5"/>
        <rFont val="Times New Roman"/>
        <family val="1"/>
        <charset val="204"/>
      </rPr>
      <t>Указывается на основании заключенных договоров на оказание услуг по передаче электрической энергии.</t>
    </r>
  </si>
  <si>
    <r>
      <t>_____</t>
    </r>
    <r>
      <rPr>
        <sz val="5"/>
        <rFont val="Times New Roman"/>
        <family val="1"/>
        <charset val="204"/>
      </rPr>
      <t>****</t>
    </r>
    <r>
      <rPr>
        <sz val="5"/>
        <color rgb="FFFFFFFF"/>
        <rFont val="Times New Roman"/>
        <family val="1"/>
        <charset val="204"/>
      </rPr>
      <t>_</t>
    </r>
    <r>
      <rPr>
        <sz val="5"/>
        <rFont val="Times New Roman"/>
        <family val="1"/>
        <charset val="204"/>
      </rPr>
      <t>Указываются денежные средства в виде положительного сальдо от налога на добавленную стоимость к уплате и налога на добавленную стоимость к возврату, рассчитанные с учетом налогового вычета, в том числе связанного с капитальными вложениями.</t>
    </r>
  </si>
  <si>
    <r>
      <t>_____</t>
    </r>
    <r>
      <rPr>
        <sz val="5"/>
        <rFont val="Times New Roman"/>
        <family val="1"/>
        <charset val="204"/>
      </rPr>
      <t>*****</t>
    </r>
    <r>
      <rPr>
        <sz val="5"/>
        <color rgb="FFFFFFFF"/>
        <rFont val="Times New Roman"/>
        <family val="1"/>
        <charset val="204"/>
      </rPr>
      <t>_</t>
    </r>
    <r>
      <rPr>
        <sz val="5"/>
        <rFont val="Times New Roman"/>
        <family val="1"/>
        <charset val="204"/>
      </rPr>
      <t>Указывается суммарно стоимость оказанных субъекту электроэнергетики услуг:</t>
    </r>
  </si>
  <si>
    <r>
      <t>_____</t>
    </r>
    <r>
      <rPr>
        <sz val="5"/>
        <rFont val="Times New Roman"/>
        <family val="1"/>
        <charset val="204"/>
      </rPr>
      <t>по оперативно-диспетчерскому управлению в электроэнергетике;</t>
    </r>
  </si>
  <si>
    <r>
      <t>_____</t>
    </r>
    <r>
      <rPr>
        <sz val="5"/>
        <rFont val="Times New Roman"/>
        <family val="1"/>
        <charset val="204"/>
      </rPr>
      <t>по организации оптовой торговли электрической энергией, мощностью и иными допущенными к обращению на оптовом рынке товарами и услугами;</t>
    </r>
  </si>
  <si>
    <r>
      <t>_____</t>
    </r>
    <r>
      <rPr>
        <sz val="5"/>
        <rFont val="Times New Roman"/>
        <family val="1"/>
        <charset val="204"/>
      </rPr>
      <t>по расчету требований и обязательств участников оптового рынка.</t>
    </r>
  </si>
  <si>
    <t>Приложение  № _____</t>
  </si>
  <si>
    <t>от «__» _____ 2015 г. №___</t>
  </si>
  <si>
    <t>Источники финансирования (заполняется по финансированию) инвестиционной программы</t>
  </si>
  <si>
    <t xml:space="preserve">         полное наименование субъекта электроэнергетики</t>
  </si>
  <si>
    <t>Субъект Российской Федерации: Республика Бурятия</t>
  </si>
  <si>
    <r>
      <rPr>
        <b/>
        <sz val="14"/>
        <rFont val="Times New Roman"/>
        <family val="1"/>
        <charset val="204"/>
      </rPr>
      <t xml:space="preserve">на период </t>
    </r>
    <r>
      <rPr>
        <b/>
        <u/>
        <sz val="14"/>
        <rFont val="Times New Roman"/>
        <family val="1"/>
        <charset val="204"/>
      </rPr>
      <t>2023-2025 гг.</t>
    </r>
  </si>
  <si>
    <t xml:space="preserve">                   период реализации инвестиционной программы</t>
  </si>
  <si>
    <t xml:space="preserve"> с Приказом Министерства по развитию транспорта, энергетики и дорожного хозяйства РБ</t>
  </si>
  <si>
    <t>млн. рублей (без НДС)</t>
  </si>
  <si>
    <t>№ п.п.</t>
  </si>
  <si>
    <t>Наимеование</t>
  </si>
  <si>
    <t>2020 год</t>
  </si>
  <si>
    <t>2021 год</t>
  </si>
  <si>
    <t>Итого за период
реализации инвестиционной программы 2023-2025</t>
  </si>
  <si>
    <t>Источники финансирования инвестиционной программы всего, в том числе:</t>
  </si>
  <si>
    <t>Собственные средства всего, в том числе</t>
  </si>
  <si>
    <t>инвестиционная составляющая в тарифах (указать отдельно по регулируемым видам деятельности)</t>
  </si>
  <si>
    <t>прибыль со свободного сектора</t>
  </si>
  <si>
    <t>1.1.3.1</t>
  </si>
  <si>
    <t xml:space="preserve">    от технологического присоединения генерации</t>
  </si>
  <si>
    <t>1.1.3.2</t>
  </si>
  <si>
    <t xml:space="preserve">    от технологического присоединения потребителей</t>
  </si>
  <si>
    <t>1.1.4</t>
  </si>
  <si>
    <t>Прочая прибыль</t>
  </si>
  <si>
    <t>Амортизация всего, в том числе</t>
  </si>
  <si>
    <t>амортизация, учтенная в тарифах (указать отдельно по регулируемым видам деятельности)</t>
  </si>
  <si>
    <t>прочая амортизация</t>
  </si>
  <si>
    <t>недоиспользованная амортизация прошлых лет (ГП- сбытовая деятельность)</t>
  </si>
  <si>
    <t>Возврат НДС</t>
  </si>
  <si>
    <t>средства допэмиссии</t>
  </si>
  <si>
    <t>Остаток собственных средств на начало года</t>
  </si>
  <si>
    <t>средства федерального бюджета текущего периода</t>
  </si>
  <si>
    <t>средства федерального бюджета, недоиспользованные в прошлых периодах</t>
  </si>
  <si>
    <t>средства регионального и местных бюджетов текущего периода</t>
  </si>
  <si>
    <t>средства регионального и местных бюджетов, недоиспользованные в прошлых периодах</t>
  </si>
  <si>
    <t>Средства внешних инвесторов</t>
  </si>
  <si>
    <t>Справочно для компаний на RAB регулировании (в части инвестиций по передаче электроэнергии):</t>
  </si>
  <si>
    <t>Возврат инвестированного капитала направляемый на инвестиции</t>
  </si>
  <si>
    <t>Доход на инвестированный капитал направляемый на инвестиции</t>
  </si>
  <si>
    <t>Заемные средства направляемые на инвестиции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</si>
</sst>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0"/>
    <numFmt numFmtId="167" formatCode="0.0%"/>
  </numFmts>
  <fonts count="6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theme="0"/>
      <name val="Times New Roman"/>
      <family val="1"/>
      <charset val="204"/>
    </font>
    <font>
      <sz val="8"/>
      <name val="Arial"/>
      <family val="2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b/>
      <u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name val="Calibri"/>
      <family val="2"/>
      <charset val="204"/>
    </font>
    <font>
      <b/>
      <i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sz val="5.75"/>
      <name val="Times New Roman"/>
      <family val="1"/>
      <charset val="204"/>
    </font>
    <font>
      <b/>
      <sz val="9"/>
      <name val="Times New Roman"/>
      <family val="1"/>
      <charset val="204"/>
    </font>
    <font>
      <sz val="5.5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5.75"/>
      <name val="Times New Roman"/>
      <family val="1"/>
      <charset val="204"/>
    </font>
    <font>
      <i/>
      <sz val="5.75"/>
      <name val="Times New Roman"/>
      <family val="1"/>
      <charset val="204"/>
    </font>
    <font>
      <sz val="5.85"/>
      <name val="Times New Roman"/>
      <family val="1"/>
      <charset val="204"/>
    </font>
    <font>
      <i/>
      <sz val="5.85"/>
      <name val="Times New Roman"/>
      <family val="1"/>
      <charset val="204"/>
    </font>
    <font>
      <sz val="6"/>
      <name val="Times New Roman"/>
      <family val="1"/>
      <charset val="204"/>
    </font>
    <font>
      <sz val="5.85"/>
      <color indexed="9"/>
      <name val="Times New Roman"/>
      <family val="1"/>
      <charset val="204"/>
    </font>
    <font>
      <b/>
      <sz val="5"/>
      <name val="Times New Roman"/>
      <family val="1"/>
      <charset val="204"/>
    </font>
    <font>
      <sz val="5"/>
      <name val="Times New Roman"/>
      <family val="1"/>
      <charset val="204"/>
    </font>
    <font>
      <sz val="5"/>
      <color rgb="FFFFFFFF"/>
      <name val="Times New Roman"/>
      <family val="1"/>
      <charset val="204"/>
    </font>
    <font>
      <b/>
      <u/>
      <sz val="9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hair">
        <color indexed="64"/>
      </right>
      <top style="medium">
        <color auto="1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10" fillId="0" borderId="0"/>
    <xf numFmtId="9" fontId="14" fillId="0" borderId="0" applyFont="0" applyFill="0" applyBorder="0" applyAlignment="0" applyProtection="0"/>
    <xf numFmtId="0" fontId="16" fillId="0" borderId="0"/>
    <xf numFmtId="0" fontId="3" fillId="0" borderId="0"/>
    <xf numFmtId="0" fontId="3" fillId="0" borderId="0"/>
    <xf numFmtId="0" fontId="4" fillId="0" borderId="0"/>
    <xf numFmtId="0" fontId="1" fillId="0" borderId="0"/>
  </cellStyleXfs>
  <cellXfs count="854">
    <xf numFmtId="0" fontId="0" fillId="0" borderId="0" xfId="0"/>
    <xf numFmtId="0" fontId="3" fillId="0" borderId="0" xfId="8" applyFont="1" applyAlignment="1">
      <alignment vertical="center" wrapText="1"/>
    </xf>
    <xf numFmtId="0" fontId="3" fillId="0" borderId="0" xfId="8" applyFont="1" applyBorder="1" applyAlignment="1">
      <alignment horizontal="center" vertical="center" wrapText="1"/>
    </xf>
    <xf numFmtId="0" fontId="3" fillId="0" borderId="15" xfId="8" applyFont="1" applyBorder="1" applyAlignment="1">
      <alignment horizontal="center" vertical="center" wrapText="1"/>
    </xf>
    <xf numFmtId="0" fontId="3" fillId="0" borderId="31" xfId="8" applyFont="1" applyBorder="1" applyAlignment="1">
      <alignment horizontal="center" vertical="center" wrapText="1"/>
    </xf>
    <xf numFmtId="0" fontId="3" fillId="0" borderId="28" xfId="8" applyFont="1" applyBorder="1" applyAlignment="1">
      <alignment horizontal="center" vertical="center" wrapText="1"/>
    </xf>
    <xf numFmtId="0" fontId="7" fillId="0" borderId="28" xfId="8" applyFont="1" applyBorder="1" applyAlignment="1">
      <alignment horizontal="justify" vertical="center" wrapText="1"/>
    </xf>
    <xf numFmtId="0" fontId="7" fillId="0" borderId="28" xfId="8" applyFont="1" applyBorder="1" applyAlignment="1">
      <alignment horizontal="left" vertical="center" wrapText="1"/>
    </xf>
    <xf numFmtId="2" fontId="7" fillId="0" borderId="28" xfId="8" applyNumberFormat="1" applyFont="1" applyBorder="1" applyAlignment="1">
      <alignment horizontal="center" vertical="center" wrapText="1"/>
    </xf>
    <xf numFmtId="0" fontId="7" fillId="0" borderId="0" xfId="8" applyFont="1" applyAlignment="1">
      <alignment vertical="center" wrapText="1"/>
    </xf>
    <xf numFmtId="0" fontId="11" fillId="0" borderId="0" xfId="8" applyFont="1" applyBorder="1" applyAlignment="1">
      <alignment vertical="center" wrapText="1"/>
    </xf>
    <xf numFmtId="0" fontId="3" fillId="0" borderId="2" xfId="8" applyFont="1" applyFill="1" applyBorder="1" applyAlignment="1">
      <alignment horizontal="center" vertical="center" wrapText="1"/>
    </xf>
    <xf numFmtId="0" fontId="3" fillId="0" borderId="0" xfId="8" applyFont="1" applyFill="1" applyAlignment="1">
      <alignment vertical="center" wrapText="1"/>
    </xf>
    <xf numFmtId="0" fontId="3" fillId="0" borderId="0" xfId="8" applyFont="1" applyFill="1" applyBorder="1" applyAlignment="1">
      <alignment vertical="center" wrapText="1"/>
    </xf>
    <xf numFmtId="0" fontId="5" fillId="0" borderId="0" xfId="8" applyFont="1" applyFill="1" applyAlignment="1">
      <alignment vertical="center" wrapText="1"/>
    </xf>
    <xf numFmtId="0" fontId="3" fillId="0" borderId="9" xfId="8" applyFont="1" applyFill="1" applyBorder="1" applyAlignment="1">
      <alignment horizontal="left" vertical="center" wrapText="1"/>
    </xf>
    <xf numFmtId="0" fontId="3" fillId="0" borderId="13" xfId="8" applyFont="1" applyFill="1" applyBorder="1" applyAlignment="1">
      <alignment horizontal="left" vertical="center" wrapText="1"/>
    </xf>
    <xf numFmtId="0" fontId="3" fillId="0" borderId="17" xfId="8" applyFont="1" applyFill="1" applyBorder="1" applyAlignment="1">
      <alignment horizontal="left" vertical="center" wrapText="1"/>
    </xf>
    <xf numFmtId="0" fontId="3" fillId="0" borderId="24" xfId="8" applyFont="1" applyFill="1" applyBorder="1" applyAlignment="1">
      <alignment horizontal="left" vertical="center" wrapText="1"/>
    </xf>
    <xf numFmtId="0" fontId="3" fillId="0" borderId="3" xfId="8" applyFont="1" applyFill="1" applyBorder="1" applyAlignment="1">
      <alignment horizontal="center" vertical="center" wrapText="1"/>
    </xf>
    <xf numFmtId="0" fontId="3" fillId="0" borderId="28" xfId="8" applyFont="1" applyFill="1" applyBorder="1" applyAlignment="1">
      <alignment horizontal="left" vertical="center" wrapText="1"/>
    </xf>
    <xf numFmtId="0" fontId="3" fillId="0" borderId="26" xfId="8" applyFont="1" applyFill="1" applyBorder="1" applyAlignment="1">
      <alignment horizontal="center" vertical="center" wrapText="1"/>
    </xf>
    <xf numFmtId="0" fontId="3" fillId="0" borderId="28" xfId="8" applyFont="1" applyFill="1" applyBorder="1" applyAlignment="1">
      <alignment horizontal="center" vertical="center" wrapText="1"/>
    </xf>
    <xf numFmtId="0" fontId="3" fillId="0" borderId="15" xfId="8" applyFont="1" applyFill="1" applyBorder="1" applyAlignment="1">
      <alignment horizontal="center" vertical="center" wrapText="1"/>
    </xf>
    <xf numFmtId="0" fontId="3" fillId="0" borderId="2" xfId="8" applyFont="1" applyFill="1" applyBorder="1" applyAlignment="1">
      <alignment horizontal="center" vertical="center" wrapText="1"/>
    </xf>
    <xf numFmtId="0" fontId="3" fillId="0" borderId="55" xfId="8" applyFont="1" applyFill="1" applyBorder="1" applyAlignment="1">
      <alignment horizontal="left" vertical="center" wrapText="1"/>
    </xf>
    <xf numFmtId="0" fontId="3" fillId="0" borderId="6" xfId="8" applyFont="1" applyFill="1" applyBorder="1" applyAlignment="1">
      <alignment horizontal="center" vertical="center" wrapText="1"/>
    </xf>
    <xf numFmtId="0" fontId="3" fillId="0" borderId="39" xfId="8" applyFont="1" applyFill="1" applyBorder="1" applyAlignment="1">
      <alignment horizontal="center" vertical="center" wrapText="1"/>
    </xf>
    <xf numFmtId="0" fontId="3" fillId="0" borderId="7" xfId="8" applyFont="1" applyFill="1" applyBorder="1" applyAlignment="1">
      <alignment horizontal="center" vertical="center" wrapText="1"/>
    </xf>
    <xf numFmtId="0" fontId="3" fillId="0" borderId="31" xfId="8" applyFont="1" applyFill="1" applyBorder="1" applyAlignment="1">
      <alignment horizontal="center" vertical="center" wrapText="1"/>
    </xf>
    <xf numFmtId="0" fontId="3" fillId="0" borderId="17" xfId="8" applyFont="1" applyFill="1" applyBorder="1" applyAlignment="1">
      <alignment horizontal="left" vertical="center" wrapText="1"/>
    </xf>
    <xf numFmtId="0" fontId="3" fillId="0" borderId="3" xfId="8" applyFont="1" applyFill="1" applyBorder="1" applyAlignment="1">
      <alignment horizontal="justify" vertical="center" wrapText="1"/>
    </xf>
    <xf numFmtId="0" fontId="3" fillId="0" borderId="0" xfId="8" applyFont="1" applyFill="1" applyAlignment="1">
      <alignment horizontal="center" vertical="center" wrapText="1"/>
    </xf>
    <xf numFmtId="164" fontId="3" fillId="0" borderId="0" xfId="8" applyNumberFormat="1" applyFont="1" applyFill="1" applyAlignment="1">
      <alignment horizontal="center" vertical="center" wrapText="1"/>
    </xf>
    <xf numFmtId="0" fontId="3" fillId="0" borderId="44" xfId="8" applyFont="1" applyFill="1" applyBorder="1" applyAlignment="1">
      <alignment horizontal="left" vertical="center" wrapText="1"/>
    </xf>
    <xf numFmtId="2" fontId="3" fillId="0" borderId="0" xfId="8" applyNumberFormat="1" applyFont="1" applyFill="1" applyAlignment="1">
      <alignment horizontal="center" vertical="center" wrapText="1"/>
    </xf>
    <xf numFmtId="2" fontId="3" fillId="0" borderId="0" xfId="8" applyNumberFormat="1" applyFont="1" applyFill="1" applyAlignment="1">
      <alignment vertical="center" wrapText="1"/>
    </xf>
    <xf numFmtId="165" fontId="3" fillId="0" borderId="0" xfId="8" applyNumberFormat="1" applyFont="1" applyFill="1" applyAlignment="1">
      <alignment horizontal="center" vertical="center" wrapText="1"/>
    </xf>
    <xf numFmtId="9" fontId="3" fillId="0" borderId="0" xfId="9" applyFont="1" applyFill="1" applyAlignment="1">
      <alignment horizontal="center" vertical="center" wrapText="1"/>
    </xf>
    <xf numFmtId="0" fontId="13" fillId="0" borderId="28" xfId="8" applyFont="1" applyFill="1" applyBorder="1" applyAlignment="1">
      <alignment horizontal="center" vertical="center" wrapText="1"/>
    </xf>
    <xf numFmtId="0" fontId="7" fillId="0" borderId="0" xfId="8" applyFont="1" applyBorder="1" applyAlignment="1">
      <alignment vertical="center" wrapText="1"/>
    </xf>
    <xf numFmtId="0" fontId="3" fillId="0" borderId="0" xfId="8" applyFont="1" applyBorder="1" applyAlignment="1">
      <alignment vertical="center" wrapText="1"/>
    </xf>
    <xf numFmtId="0" fontId="3" fillId="0" borderId="46" xfId="8" applyFont="1" applyBorder="1" applyAlignment="1">
      <alignment horizontal="left" vertical="center" wrapText="1"/>
    </xf>
    <xf numFmtId="0" fontId="3" fillId="0" borderId="42" xfId="8" applyFont="1" applyFill="1" applyBorder="1" applyAlignment="1">
      <alignment horizontal="center" vertical="center" wrapText="1"/>
    </xf>
    <xf numFmtId="0" fontId="3" fillId="0" borderId="45" xfId="8" applyFont="1" applyBorder="1" applyAlignment="1">
      <alignment horizontal="left" vertical="center" wrapText="1"/>
    </xf>
    <xf numFmtId="0" fontId="3" fillId="0" borderId="6" xfId="8" applyFont="1" applyFill="1" applyBorder="1" applyAlignment="1">
      <alignment horizontal="center" vertical="center" wrapText="1"/>
    </xf>
    <xf numFmtId="0" fontId="3" fillId="0" borderId="62" xfId="8" applyFont="1" applyBorder="1" applyAlignment="1">
      <alignment horizontal="left" vertical="center" wrapText="1"/>
    </xf>
    <xf numFmtId="0" fontId="3" fillId="0" borderId="61" xfId="8" applyFont="1" applyBorder="1" applyAlignment="1">
      <alignment horizontal="left" vertical="center" wrapText="1"/>
    </xf>
    <xf numFmtId="0" fontId="13" fillId="0" borderId="34" xfId="8" applyFont="1" applyFill="1" applyBorder="1" applyAlignment="1">
      <alignment horizontal="center" vertical="center" wrapText="1"/>
    </xf>
    <xf numFmtId="0" fontId="3" fillId="0" borderId="8" xfId="8" applyFont="1" applyFill="1" applyBorder="1" applyAlignment="1">
      <alignment horizontal="center" vertical="center" wrapText="1"/>
    </xf>
    <xf numFmtId="0" fontId="3" fillId="0" borderId="46" xfId="8" applyFont="1" applyFill="1" applyBorder="1" applyAlignment="1">
      <alignment horizontal="center" vertical="center" wrapText="1"/>
    </xf>
    <xf numFmtId="0" fontId="3" fillId="0" borderId="40" xfId="8" applyFont="1" applyFill="1" applyBorder="1" applyAlignment="1">
      <alignment horizontal="center" vertical="center" wrapText="1"/>
    </xf>
    <xf numFmtId="166" fontId="3" fillId="0" borderId="43" xfId="10" applyNumberFormat="1" applyFont="1" applyBorder="1" applyAlignment="1">
      <alignment horizontal="center"/>
    </xf>
    <xf numFmtId="166" fontId="3" fillId="0" borderId="61" xfId="10" applyNumberFormat="1" applyFont="1" applyBorder="1" applyAlignment="1">
      <alignment horizontal="center"/>
    </xf>
    <xf numFmtId="10" fontId="3" fillId="0" borderId="0" xfId="10" applyNumberFormat="1" applyFont="1" applyBorder="1" applyAlignment="1">
      <alignment horizontal="center"/>
    </xf>
    <xf numFmtId="10" fontId="3" fillId="0" borderId="63" xfId="10" applyNumberFormat="1" applyFont="1" applyBorder="1" applyAlignment="1">
      <alignment horizontal="center"/>
    </xf>
    <xf numFmtId="2" fontId="3" fillId="0" borderId="40" xfId="8" applyNumberFormat="1" applyFont="1" applyFill="1" applyBorder="1" applyAlignment="1">
      <alignment horizontal="center" vertical="center" wrapText="1"/>
    </xf>
    <xf numFmtId="2" fontId="3" fillId="0" borderId="28" xfId="8" applyNumberFormat="1" applyFont="1" applyBorder="1" applyAlignment="1">
      <alignment horizontal="center" vertical="center" wrapText="1"/>
    </xf>
    <xf numFmtId="0" fontId="3" fillId="0" borderId="0" xfId="8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/>
    </xf>
    <xf numFmtId="0" fontId="3" fillId="0" borderId="26" xfId="8" applyFont="1" applyFill="1" applyBorder="1" applyAlignment="1">
      <alignment horizontal="center" vertical="center" wrapText="1"/>
    </xf>
    <xf numFmtId="0" fontId="3" fillId="0" borderId="6" xfId="8" applyFont="1" applyFill="1" applyBorder="1" applyAlignment="1">
      <alignment horizontal="center" vertical="center" wrapText="1"/>
    </xf>
    <xf numFmtId="0" fontId="3" fillId="0" borderId="31" xfId="8" applyFont="1" applyBorder="1" applyAlignment="1">
      <alignment horizontal="center" vertical="center" wrapText="1"/>
    </xf>
    <xf numFmtId="0" fontId="3" fillId="0" borderId="39" xfId="8" applyFont="1" applyBorder="1" applyAlignment="1">
      <alignment horizontal="center" vertical="center" wrapText="1"/>
    </xf>
    <xf numFmtId="0" fontId="3" fillId="0" borderId="17" xfId="8" applyFont="1" applyFill="1" applyBorder="1" applyAlignment="1">
      <alignment horizontal="left" vertical="center" wrapText="1"/>
    </xf>
    <xf numFmtId="0" fontId="3" fillId="0" borderId="30" xfId="8" applyFont="1" applyBorder="1" applyAlignment="1">
      <alignment horizontal="center" vertical="center" wrapText="1"/>
    </xf>
    <xf numFmtId="164" fontId="3" fillId="0" borderId="8" xfId="8" applyNumberFormat="1" applyFont="1" applyFill="1" applyBorder="1" applyAlignment="1">
      <alignment horizontal="center" vertical="center" wrapText="1"/>
    </xf>
    <xf numFmtId="0" fontId="13" fillId="0" borderId="40" xfId="8" applyFont="1" applyFill="1" applyBorder="1" applyAlignment="1">
      <alignment horizontal="center" vertical="center" wrapText="1"/>
    </xf>
    <xf numFmtId="1" fontId="18" fillId="0" borderId="0" xfId="1" applyNumberFormat="1" applyFont="1" applyBorder="1" applyAlignment="1">
      <alignment horizontal="center" vertical="center"/>
    </xf>
    <xf numFmtId="0" fontId="13" fillId="0" borderId="8" xfId="8" applyFont="1" applyFill="1" applyBorder="1" applyAlignment="1">
      <alignment horizontal="center" vertical="center" wrapText="1"/>
    </xf>
    <xf numFmtId="0" fontId="3" fillId="0" borderId="0" xfId="8" applyFont="1" applyAlignment="1">
      <alignment horizontal="center" vertical="center" wrapText="1"/>
    </xf>
    <xf numFmtId="0" fontId="3" fillId="0" borderId="6" xfId="8" applyFont="1" applyBorder="1" applyAlignment="1">
      <alignment horizontal="center" vertical="center" wrapText="1"/>
    </xf>
    <xf numFmtId="164" fontId="3" fillId="0" borderId="0" xfId="8" applyNumberFormat="1" applyFont="1" applyAlignment="1">
      <alignment horizontal="center" vertical="center" wrapText="1"/>
    </xf>
    <xf numFmtId="0" fontId="3" fillId="0" borderId="49" xfId="8" applyFont="1" applyBorder="1" applyAlignment="1">
      <alignment horizontal="left" vertical="center" wrapText="1"/>
    </xf>
    <xf numFmtId="0" fontId="3" fillId="0" borderId="42" xfId="8" applyFont="1" applyBorder="1" applyAlignment="1">
      <alignment horizontal="center" vertical="center" wrapText="1"/>
    </xf>
    <xf numFmtId="2" fontId="3" fillId="0" borderId="0" xfId="8" applyNumberFormat="1" applyFont="1" applyAlignment="1">
      <alignment horizontal="center" vertical="center" wrapText="1"/>
    </xf>
    <xf numFmtId="0" fontId="7" fillId="0" borderId="4" xfId="8" applyFont="1" applyBorder="1" applyAlignment="1">
      <alignment horizontal="center" vertical="center" wrapText="1"/>
    </xf>
    <xf numFmtId="0" fontId="3" fillId="0" borderId="65" xfId="8" applyFont="1" applyFill="1" applyBorder="1" applyAlignment="1">
      <alignment horizontal="left" vertical="center" wrapText="1"/>
    </xf>
    <xf numFmtId="166" fontId="3" fillId="0" borderId="1" xfId="10" applyNumberFormat="1" applyFont="1" applyFill="1" applyBorder="1" applyAlignment="1">
      <alignment horizontal="center"/>
    </xf>
    <xf numFmtId="0" fontId="7" fillId="0" borderId="55" xfId="8" applyFont="1" applyBorder="1" applyAlignment="1">
      <alignment horizontal="center" vertical="center" wrapText="1"/>
    </xf>
    <xf numFmtId="0" fontId="3" fillId="0" borderId="67" xfId="8" applyFont="1" applyFill="1" applyBorder="1" applyAlignment="1">
      <alignment horizontal="left" vertical="center" wrapText="1"/>
    </xf>
    <xf numFmtId="0" fontId="7" fillId="0" borderId="64" xfId="8" applyFont="1" applyBorder="1" applyAlignment="1">
      <alignment horizontal="center" vertical="center" wrapText="1"/>
    </xf>
    <xf numFmtId="0" fontId="3" fillId="0" borderId="64" xfId="8" applyFont="1" applyFill="1" applyBorder="1" applyAlignment="1">
      <alignment horizontal="left" vertical="center" wrapText="1"/>
    </xf>
    <xf numFmtId="165" fontId="3" fillId="0" borderId="0" xfId="8" applyNumberFormat="1" applyFont="1" applyAlignment="1">
      <alignment horizontal="center" vertical="center" wrapText="1"/>
    </xf>
    <xf numFmtId="0" fontId="3" fillId="0" borderId="7" xfId="8" applyFont="1" applyBorder="1" applyAlignment="1">
      <alignment horizontal="center" vertical="center" wrapText="1"/>
    </xf>
    <xf numFmtId="9" fontId="3" fillId="0" borderId="0" xfId="9" applyFont="1" applyAlignment="1">
      <alignment horizontal="center" vertical="center" wrapText="1"/>
    </xf>
    <xf numFmtId="0" fontId="3" fillId="0" borderId="28" xfId="8" applyFont="1" applyBorder="1" applyAlignment="1">
      <alignment horizontal="left" vertical="center" wrapText="1"/>
    </xf>
    <xf numFmtId="0" fontId="3" fillId="0" borderId="69" xfId="8" applyFont="1" applyFill="1" applyBorder="1" applyAlignment="1">
      <alignment horizontal="left" vertical="center" wrapText="1"/>
    </xf>
    <xf numFmtId="10" fontId="3" fillId="0" borderId="1" xfId="10" applyNumberFormat="1" applyFont="1" applyFill="1" applyBorder="1" applyAlignment="1">
      <alignment horizontal="center"/>
    </xf>
    <xf numFmtId="0" fontId="3" fillId="0" borderId="30" xfId="8" applyFont="1" applyBorder="1" applyAlignment="1">
      <alignment horizontal="left" vertical="center" wrapText="1"/>
    </xf>
    <xf numFmtId="0" fontId="3" fillId="0" borderId="7" xfId="8" applyFont="1" applyBorder="1" applyAlignment="1">
      <alignment horizontal="left" vertical="center" wrapText="1"/>
    </xf>
    <xf numFmtId="167" fontId="3" fillId="0" borderId="0" xfId="9" applyNumberFormat="1" applyFont="1" applyAlignment="1">
      <alignment horizontal="center" vertical="center" wrapText="1"/>
    </xf>
    <xf numFmtId="165" fontId="3" fillId="0" borderId="40" xfId="8" applyNumberFormat="1" applyFont="1" applyFill="1" applyBorder="1" applyAlignment="1">
      <alignment horizontal="center" vertical="center" wrapText="1"/>
    </xf>
    <xf numFmtId="0" fontId="18" fillId="0" borderId="28" xfId="8" applyFont="1" applyFill="1" applyBorder="1" applyAlignment="1">
      <alignment horizontal="left" vertical="center" wrapText="1"/>
    </xf>
    <xf numFmtId="165" fontId="7" fillId="0" borderId="28" xfId="8" applyNumberFormat="1" applyFont="1" applyFill="1" applyBorder="1" applyAlignment="1">
      <alignment horizontal="center" vertical="center" wrapText="1"/>
    </xf>
    <xf numFmtId="0" fontId="3" fillId="0" borderId="0" xfId="1" applyFont="1" applyFill="1"/>
    <xf numFmtId="0" fontId="3" fillId="0" borderId="0" xfId="1" applyFont="1" applyFill="1" applyAlignment="1">
      <alignment wrapText="1"/>
    </xf>
    <xf numFmtId="0" fontId="19" fillId="0" borderId="0" xfId="1" applyFont="1" applyFill="1"/>
    <xf numFmtId="0" fontId="20" fillId="0" borderId="0" xfId="2" applyFont="1" applyFill="1" applyAlignment="1">
      <alignment horizontal="right" vertical="center"/>
    </xf>
    <xf numFmtId="0" fontId="20" fillId="0" borderId="0" xfId="2" applyFont="1" applyFill="1" applyAlignment="1">
      <alignment horizontal="right"/>
    </xf>
    <xf numFmtId="0" fontId="21" fillId="0" borderId="0" xfId="1" applyFont="1" applyFill="1" applyAlignment="1">
      <alignment horizontal="center"/>
    </xf>
    <xf numFmtId="0" fontId="23" fillId="0" borderId="0" xfId="3" applyFont="1" applyFill="1" applyAlignment="1">
      <alignment vertical="center"/>
    </xf>
    <xf numFmtId="0" fontId="5" fillId="0" borderId="0" xfId="3" applyFont="1" applyFill="1" applyAlignment="1">
      <alignment vertical="top"/>
    </xf>
    <xf numFmtId="0" fontId="20" fillId="0" borderId="0" xfId="1" applyFont="1" applyFill="1" applyAlignment="1">
      <alignment vertical="center"/>
    </xf>
    <xf numFmtId="0" fontId="21" fillId="0" borderId="0" xfId="1" applyFont="1" applyFill="1" applyAlignment="1">
      <alignment horizontal="center" vertical="center"/>
    </xf>
    <xf numFmtId="0" fontId="20" fillId="0" borderId="0" xfId="1" applyFont="1" applyFill="1" applyAlignment="1"/>
    <xf numFmtId="0" fontId="3" fillId="0" borderId="0" xfId="1" applyFont="1" applyFill="1" applyAlignment="1"/>
    <xf numFmtId="0" fontId="3" fillId="0" borderId="0" xfId="1" applyFont="1" applyFill="1" applyAlignment="1">
      <alignment horizontal="right"/>
    </xf>
    <xf numFmtId="0" fontId="3" fillId="0" borderId="84" xfId="1" applyFont="1" applyFill="1" applyBorder="1" applyAlignment="1">
      <alignment horizontal="center" vertical="center" textRotation="90" wrapText="1"/>
    </xf>
    <xf numFmtId="0" fontId="19" fillId="0" borderId="84" xfId="1" applyFont="1" applyFill="1" applyBorder="1" applyAlignment="1">
      <alignment vertical="center" textRotation="90" wrapText="1"/>
    </xf>
    <xf numFmtId="0" fontId="19" fillId="0" borderId="1" xfId="1" applyFont="1" applyFill="1" applyBorder="1" applyAlignment="1">
      <alignment horizontal="center" vertical="center" textRotation="90" wrapText="1"/>
    </xf>
    <xf numFmtId="0" fontId="3" fillId="0" borderId="83" xfId="1" applyFont="1" applyFill="1" applyBorder="1" applyAlignment="1">
      <alignment horizontal="center" vertical="center" textRotation="90" wrapText="1"/>
    </xf>
    <xf numFmtId="0" fontId="3" fillId="0" borderId="1" xfId="1" applyFont="1" applyFill="1" applyBorder="1" applyAlignment="1">
      <alignment horizontal="center" vertical="center" textRotation="90" wrapText="1"/>
    </xf>
    <xf numFmtId="0" fontId="19" fillId="0" borderId="83" xfId="1" applyFont="1" applyFill="1" applyBorder="1" applyAlignment="1">
      <alignment horizontal="center" vertical="center" textRotation="90" wrapText="1"/>
    </xf>
    <xf numFmtId="0" fontId="3" fillId="0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 vertical="center"/>
    </xf>
    <xf numFmtId="49" fontId="3" fillId="0" borderId="0" xfId="3" applyNumberFormat="1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 wrapText="1"/>
    </xf>
    <xf numFmtId="2" fontId="3" fillId="3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/>
    </xf>
    <xf numFmtId="0" fontId="5" fillId="0" borderId="0" xfId="1" applyFont="1" applyFill="1"/>
    <xf numFmtId="0" fontId="25" fillId="0" borderId="0" xfId="0" applyFont="1" applyBorder="1" applyAlignment="1">
      <alignment vertical="center"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/>
    <xf numFmtId="0" fontId="21" fillId="0" borderId="0" xfId="1" applyFont="1" applyFill="1" applyAlignment="1">
      <alignment horizontal="center" wrapText="1"/>
    </xf>
    <xf numFmtId="1" fontId="7" fillId="0" borderId="0" xfId="1" applyNumberFormat="1" applyFont="1" applyFill="1" applyBorder="1" applyAlignment="1">
      <alignment vertical="top"/>
    </xf>
    <xf numFmtId="0" fontId="3" fillId="0" borderId="84" xfId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textRotation="90" wrapText="1"/>
    </xf>
    <xf numFmtId="2" fontId="3" fillId="0" borderId="1" xfId="7" applyNumberFormat="1" applyFont="1" applyFill="1" applyBorder="1" applyAlignment="1">
      <alignment horizontal="center" vertical="center" wrapText="1"/>
    </xf>
    <xf numFmtId="49" fontId="3" fillId="3" borderId="1" xfId="3" applyNumberFormat="1" applyFont="1" applyFill="1" applyBorder="1" applyAlignment="1">
      <alignment horizontal="center" vertical="center"/>
    </xf>
    <xf numFmtId="0" fontId="3" fillId="3" borderId="1" xfId="3" applyFont="1" applyFill="1" applyBorder="1" applyAlignment="1">
      <alignment horizontal="left" vertical="center" wrapText="1"/>
    </xf>
    <xf numFmtId="0" fontId="8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2" fontId="3" fillId="3" borderId="1" xfId="7" applyNumberFormat="1" applyFont="1" applyFill="1" applyBorder="1" applyAlignment="1">
      <alignment horizontal="center" vertical="center" wrapText="1"/>
    </xf>
    <xf numFmtId="0" fontId="3" fillId="3" borderId="0" xfId="1" applyFont="1" applyFill="1"/>
    <xf numFmtId="49" fontId="3" fillId="3" borderId="0" xfId="3" applyNumberFormat="1" applyFont="1" applyFill="1" applyBorder="1" applyAlignment="1">
      <alignment horizontal="center" vertical="center"/>
    </xf>
    <xf numFmtId="0" fontId="3" fillId="3" borderId="0" xfId="3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3" fillId="0" borderId="0" xfId="1" applyFont="1" applyFill="1" applyAlignment="1">
      <alignment vertical="center"/>
    </xf>
    <xf numFmtId="0" fontId="7" fillId="0" borderId="0" xfId="1" applyFont="1" applyFill="1"/>
    <xf numFmtId="0" fontId="7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 vertical="center"/>
    </xf>
    <xf numFmtId="0" fontId="5" fillId="0" borderId="0" xfId="3" applyFont="1" applyFill="1" applyAlignment="1">
      <alignment horizontal="center" vertical="top"/>
    </xf>
    <xf numFmtId="0" fontId="5" fillId="0" borderId="0" xfId="3" applyFont="1" applyFill="1" applyAlignment="1">
      <alignment horizontal="center" vertical="center"/>
    </xf>
    <xf numFmtId="0" fontId="9" fillId="0" borderId="0" xfId="3" applyFont="1" applyFill="1" applyAlignment="1">
      <alignment horizontal="center" vertical="top"/>
    </xf>
    <xf numFmtId="0" fontId="7" fillId="0" borderId="0" xfId="1" applyFont="1" applyFill="1" applyAlignment="1">
      <alignment vertical="center"/>
    </xf>
    <xf numFmtId="0" fontId="7" fillId="0" borderId="0" xfId="11" applyFont="1" applyFill="1" applyBorder="1" applyAlignment="1"/>
    <xf numFmtId="0" fontId="27" fillId="0" borderId="0" xfId="5" applyFont="1" applyFill="1" applyBorder="1" applyAlignment="1">
      <alignment vertical="center"/>
    </xf>
    <xf numFmtId="0" fontId="3" fillId="0" borderId="1" xfId="5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 textRotation="90" wrapText="1"/>
    </xf>
    <xf numFmtId="0" fontId="7" fillId="0" borderId="1" xfId="1" applyFont="1" applyFill="1" applyBorder="1" applyAlignment="1">
      <alignment horizontal="center" vertical="center" textRotation="90" wrapText="1"/>
    </xf>
    <xf numFmtId="0" fontId="3" fillId="0" borderId="1" xfId="5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/>
    </xf>
    <xf numFmtId="49" fontId="7" fillId="0" borderId="1" xfId="5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/>
    </xf>
    <xf numFmtId="2" fontId="3" fillId="0" borderId="1" xfId="1" applyNumberFormat="1" applyFont="1" applyFill="1" applyBorder="1" applyAlignment="1">
      <alignment vertical="center"/>
    </xf>
    <xf numFmtId="1" fontId="3" fillId="0" borderId="1" xfId="1" applyNumberFormat="1" applyFont="1" applyFill="1" applyBorder="1" applyAlignment="1">
      <alignment vertical="center"/>
    </xf>
    <xf numFmtId="2" fontId="7" fillId="0" borderId="1" xfId="1" applyNumberFormat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0" fontId="3" fillId="0" borderId="1" xfId="1" applyFont="1" applyFill="1" applyBorder="1"/>
    <xf numFmtId="0" fontId="3" fillId="0" borderId="1" xfId="1" applyFont="1" applyFill="1" applyBorder="1" applyAlignment="1">
      <alignment horizontal="left" vertical="top" wrapText="1"/>
    </xf>
    <xf numFmtId="1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2" fontId="7" fillId="0" borderId="1" xfId="1" applyNumberFormat="1" applyFont="1" applyFill="1" applyBorder="1" applyAlignment="1">
      <alignment horizontal="center" vertical="center"/>
    </xf>
    <xf numFmtId="1" fontId="3" fillId="3" borderId="1" xfId="1" applyNumberFormat="1" applyFont="1" applyFill="1" applyBorder="1" applyAlignment="1">
      <alignment horizontal="center" vertical="center"/>
    </xf>
    <xf numFmtId="1" fontId="3" fillId="3" borderId="1" xfId="1" applyNumberFormat="1" applyFont="1" applyFill="1" applyBorder="1" applyAlignment="1">
      <alignment vertical="center"/>
    </xf>
    <xf numFmtId="0" fontId="3" fillId="3" borderId="1" xfId="1" applyFont="1" applyFill="1" applyBorder="1" applyAlignment="1">
      <alignment vertical="center"/>
    </xf>
    <xf numFmtId="2" fontId="7" fillId="3" borderId="1" xfId="1" applyNumberFormat="1" applyFont="1" applyFill="1" applyBorder="1" applyAlignment="1">
      <alignment horizontal="center" vertical="center"/>
    </xf>
    <xf numFmtId="1" fontId="7" fillId="3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/>
    <xf numFmtId="2" fontId="3" fillId="0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/>
    </xf>
    <xf numFmtId="0" fontId="8" fillId="0" borderId="84" xfId="0" applyFont="1" applyBorder="1" applyAlignment="1">
      <alignment vertical="center" wrapText="1"/>
    </xf>
    <xf numFmtId="0" fontId="20" fillId="3" borderId="0" xfId="2" applyFont="1" applyFill="1" applyAlignment="1">
      <alignment horizontal="right" vertical="center"/>
    </xf>
    <xf numFmtId="0" fontId="20" fillId="3" borderId="0" xfId="2" applyFont="1" applyFill="1" applyAlignment="1">
      <alignment horizontal="right"/>
    </xf>
    <xf numFmtId="0" fontId="20" fillId="0" borderId="0" xfId="3" applyFont="1" applyFill="1" applyAlignment="1">
      <alignment vertical="center"/>
    </xf>
    <xf numFmtId="0" fontId="3" fillId="0" borderId="0" xfId="3" applyFont="1" applyFill="1" applyAlignment="1">
      <alignment vertical="top"/>
    </xf>
    <xf numFmtId="0" fontId="3" fillId="0" borderId="0" xfId="3" applyFont="1" applyFill="1" applyAlignment="1">
      <alignment horizontal="center" vertical="top"/>
    </xf>
    <xf numFmtId="0" fontId="3" fillId="3" borderId="0" xfId="3" applyFont="1" applyFill="1" applyAlignment="1">
      <alignment horizontal="center" vertical="top"/>
    </xf>
    <xf numFmtId="0" fontId="3" fillId="0" borderId="0" xfId="4" applyFont="1" applyFill="1" applyBorder="1" applyAlignment="1"/>
    <xf numFmtId="0" fontId="21" fillId="0" borderId="0" xfId="3" applyFont="1" applyFill="1" applyAlignment="1"/>
    <xf numFmtId="0" fontId="3" fillId="3" borderId="1" xfId="1" applyFont="1" applyFill="1" applyBorder="1" applyAlignment="1">
      <alignment horizontal="center" vertical="center" textRotation="90" wrapText="1"/>
    </xf>
    <xf numFmtId="0" fontId="3" fillId="3" borderId="1" xfId="5" applyFont="1" applyFill="1" applyBorder="1" applyAlignment="1">
      <alignment horizontal="center" vertical="center" textRotation="90" wrapText="1"/>
    </xf>
    <xf numFmtId="49" fontId="3" fillId="3" borderId="1" xfId="5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wrapText="1"/>
    </xf>
    <xf numFmtId="0" fontId="3" fillId="0" borderId="0" xfId="1" applyFont="1"/>
    <xf numFmtId="0" fontId="20" fillId="0" borderId="0" xfId="2" applyFont="1" applyAlignment="1">
      <alignment horizontal="right" vertical="center"/>
    </xf>
    <xf numFmtId="0" fontId="20" fillId="0" borderId="0" xfId="2" applyFont="1" applyAlignment="1">
      <alignment horizontal="right"/>
    </xf>
    <xf numFmtId="0" fontId="20" fillId="0" borderId="0" xfId="3" applyFont="1" applyAlignment="1">
      <alignment vertical="center"/>
    </xf>
    <xf numFmtId="0" fontId="3" fillId="0" borderId="0" xfId="3" applyFont="1" applyAlignment="1">
      <alignment vertical="top"/>
    </xf>
    <xf numFmtId="49" fontId="29" fillId="0" borderId="1" xfId="5" applyNumberFormat="1" applyFont="1" applyFill="1" applyBorder="1" applyAlignment="1">
      <alignment horizontal="center" vertical="center"/>
    </xf>
    <xf numFmtId="49" fontId="3" fillId="0" borderId="1" xfId="3" applyNumberFormat="1" applyFont="1" applyBorder="1" applyAlignment="1">
      <alignment horizontal="center" vertical="center"/>
    </xf>
    <xf numFmtId="0" fontId="3" fillId="0" borderId="1" xfId="3" applyFont="1" applyBorder="1" applyAlignment="1">
      <alignment horizontal="left" vertical="top" wrapText="1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top" wrapText="1"/>
    </xf>
    <xf numFmtId="2" fontId="3" fillId="0" borderId="1" xfId="1" applyNumberFormat="1" applyFont="1" applyBorder="1" applyAlignment="1">
      <alignment horizontal="center" vertical="top"/>
    </xf>
    <xf numFmtId="2" fontId="3" fillId="0" borderId="1" xfId="1" applyNumberFormat="1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center" textRotation="90"/>
    </xf>
    <xf numFmtId="0" fontId="7" fillId="0" borderId="1" xfId="1" applyFont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0" fontId="7" fillId="0" borderId="0" xfId="11" applyFont="1" applyFill="1" applyBorder="1" applyAlignment="1">
      <alignment horizontal="center"/>
    </xf>
    <xf numFmtId="0" fontId="3" fillId="0" borderId="42" xfId="1" applyFont="1" applyBorder="1" applyAlignment="1">
      <alignment horizontal="center" vertical="top" wrapText="1"/>
    </xf>
    <xf numFmtId="0" fontId="3" fillId="0" borderId="88" xfId="5" applyFont="1" applyFill="1" applyBorder="1" applyAlignment="1">
      <alignment horizontal="center" vertical="top" wrapText="1"/>
    </xf>
    <xf numFmtId="0" fontId="3" fillId="0" borderId="58" xfId="5" applyFont="1" applyFill="1" applyBorder="1" applyAlignment="1">
      <alignment horizontal="center" vertical="top" wrapText="1"/>
    </xf>
    <xf numFmtId="0" fontId="3" fillId="0" borderId="13" xfId="5" applyFont="1" applyFill="1" applyBorder="1" applyAlignment="1">
      <alignment horizontal="center" vertical="top" wrapText="1"/>
    </xf>
    <xf numFmtId="0" fontId="3" fillId="0" borderId="87" xfId="5" applyFont="1" applyFill="1" applyBorder="1" applyAlignment="1">
      <alignment horizontal="center" vertical="center"/>
    </xf>
    <xf numFmtId="0" fontId="3" fillId="0" borderId="86" xfId="5" applyFont="1" applyFill="1" applyBorder="1" applyAlignment="1">
      <alignment horizontal="center" vertical="center"/>
    </xf>
    <xf numFmtId="49" fontId="3" fillId="0" borderId="88" xfId="5" applyNumberFormat="1" applyFont="1" applyFill="1" applyBorder="1" applyAlignment="1">
      <alignment horizontal="center" vertical="center"/>
    </xf>
    <xf numFmtId="49" fontId="3" fillId="0" borderId="58" xfId="5" applyNumberFormat="1" applyFont="1" applyFill="1" applyBorder="1" applyAlignment="1">
      <alignment horizontal="center" vertical="center"/>
    </xf>
    <xf numFmtId="49" fontId="3" fillId="0" borderId="13" xfId="5" applyNumberFormat="1" applyFont="1" applyFill="1" applyBorder="1" applyAlignment="1">
      <alignment horizontal="center" vertical="center"/>
    </xf>
    <xf numFmtId="49" fontId="3" fillId="0" borderId="87" xfId="5" applyNumberFormat="1" applyFont="1" applyFill="1" applyBorder="1" applyAlignment="1">
      <alignment horizontal="center" vertical="center"/>
    </xf>
    <xf numFmtId="49" fontId="3" fillId="0" borderId="87" xfId="3" applyNumberFormat="1" applyFont="1" applyBorder="1" applyAlignment="1">
      <alignment horizontal="center" vertical="center"/>
    </xf>
    <xf numFmtId="0" fontId="3" fillId="0" borderId="86" xfId="3" applyFont="1" applyBorder="1" applyAlignment="1">
      <alignment horizontal="left" vertical="top" wrapText="1"/>
    </xf>
    <xf numFmtId="0" fontId="3" fillId="0" borderId="87" xfId="1" applyFont="1" applyBorder="1" applyAlignment="1">
      <alignment horizontal="center" vertical="top"/>
    </xf>
    <xf numFmtId="0" fontId="3" fillId="0" borderId="88" xfId="1" applyFont="1" applyBorder="1" applyAlignment="1">
      <alignment horizontal="center" vertical="top"/>
    </xf>
    <xf numFmtId="0" fontId="3" fillId="0" borderId="58" xfId="1" applyFont="1" applyBorder="1" applyAlignment="1">
      <alignment horizontal="center" vertical="top"/>
    </xf>
    <xf numFmtId="9" fontId="3" fillId="0" borderId="13" xfId="1" applyNumberFormat="1" applyFont="1" applyBorder="1" applyAlignment="1">
      <alignment horizontal="center" vertical="top"/>
    </xf>
    <xf numFmtId="0" fontId="3" fillId="0" borderId="87" xfId="1" applyFont="1" applyBorder="1" applyAlignment="1">
      <alignment vertical="top"/>
    </xf>
    <xf numFmtId="0" fontId="3" fillId="0" borderId="87" xfId="1" applyFont="1" applyBorder="1" applyAlignment="1">
      <alignment horizontal="center"/>
    </xf>
    <xf numFmtId="0" fontId="3" fillId="0" borderId="86" xfId="1" applyFont="1" applyBorder="1" applyAlignment="1">
      <alignment horizontal="left" vertical="top" wrapText="1"/>
    </xf>
    <xf numFmtId="0" fontId="17" fillId="0" borderId="88" xfId="1" applyFont="1" applyBorder="1" applyAlignment="1">
      <alignment vertical="top"/>
    </xf>
    <xf numFmtId="0" fontId="17" fillId="0" borderId="58" xfId="1" applyFont="1" applyBorder="1" applyAlignment="1">
      <alignment vertical="top"/>
    </xf>
    <xf numFmtId="0" fontId="17" fillId="0" borderId="13" xfId="1" applyFont="1" applyBorder="1" applyAlignment="1">
      <alignment vertical="top"/>
    </xf>
    <xf numFmtId="2" fontId="7" fillId="0" borderId="88" xfId="1" applyNumberFormat="1" applyFont="1" applyBorder="1" applyAlignment="1">
      <alignment horizontal="center" vertical="top"/>
    </xf>
    <xf numFmtId="2" fontId="3" fillId="0" borderId="58" xfId="1" applyNumberFormat="1" applyFont="1" applyBorder="1" applyAlignment="1">
      <alignment horizontal="center" vertical="top"/>
    </xf>
    <xf numFmtId="0" fontId="3" fillId="0" borderId="88" xfId="1" applyFont="1" applyBorder="1" applyAlignment="1">
      <alignment vertical="top"/>
    </xf>
    <xf numFmtId="0" fontId="3" fillId="0" borderId="58" xfId="1" applyFont="1" applyBorder="1" applyAlignment="1">
      <alignment vertical="top"/>
    </xf>
    <xf numFmtId="0" fontId="3" fillId="0" borderId="13" xfId="1" applyFont="1" applyBorder="1" applyAlignment="1">
      <alignment vertical="top"/>
    </xf>
    <xf numFmtId="2" fontId="3" fillId="0" borderId="88" xfId="1" applyNumberFormat="1" applyFont="1" applyBorder="1" applyAlignment="1">
      <alignment horizontal="center" vertical="top"/>
    </xf>
    <xf numFmtId="2" fontId="3" fillId="0" borderId="58" xfId="1" applyNumberFormat="1" applyFont="1" applyBorder="1" applyAlignment="1">
      <alignment vertical="top"/>
    </xf>
    <xf numFmtId="9" fontId="7" fillId="0" borderId="24" xfId="1" applyNumberFormat="1" applyFont="1" applyBorder="1" applyAlignment="1">
      <alignment horizontal="center" vertical="top"/>
    </xf>
    <xf numFmtId="2" fontId="7" fillId="0" borderId="58" xfId="1" applyNumberFormat="1" applyFont="1" applyBorder="1" applyAlignment="1">
      <alignment vertical="top"/>
    </xf>
    <xf numFmtId="49" fontId="3" fillId="0" borderId="89" xfId="1" applyNumberFormat="1" applyFont="1" applyBorder="1" applyAlignment="1">
      <alignment horizontal="center" vertical="top"/>
    </xf>
    <xf numFmtId="0" fontId="3" fillId="0" borderId="90" xfId="1" applyFont="1" applyBorder="1" applyAlignment="1">
      <alignment horizontal="left" vertical="top" wrapText="1"/>
    </xf>
    <xf numFmtId="0" fontId="3" fillId="0" borderId="89" xfId="1" applyFont="1" applyBorder="1" applyAlignment="1">
      <alignment horizontal="center" vertical="top"/>
    </xf>
    <xf numFmtId="0" fontId="3" fillId="0" borderId="91" xfId="1" applyFont="1" applyBorder="1" applyAlignment="1">
      <alignment vertical="top"/>
    </xf>
    <xf numFmtId="0" fontId="3" fillId="0" borderId="60" xfId="1" applyFont="1" applyBorder="1" applyAlignment="1">
      <alignment vertical="top"/>
    </xf>
    <xf numFmtId="0" fontId="3" fillId="0" borderId="89" xfId="1" applyFont="1" applyBorder="1" applyAlignment="1">
      <alignment vertical="top"/>
    </xf>
    <xf numFmtId="0" fontId="8" fillId="0" borderId="0" xfId="2" applyFont="1"/>
    <xf numFmtId="0" fontId="8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3" fillId="0" borderId="0" xfId="3" applyFont="1" applyAlignment="1">
      <alignment horizontal="center" vertical="top"/>
    </xf>
    <xf numFmtId="0" fontId="8" fillId="0" borderId="0" xfId="2" applyFont="1" applyBorder="1" applyAlignment="1">
      <alignment horizontal="center" vertical="center"/>
    </xf>
    <xf numFmtId="0" fontId="8" fillId="0" borderId="92" xfId="2" applyFont="1" applyFill="1" applyBorder="1" applyAlignment="1">
      <alignment horizontal="center" vertical="top" wrapText="1"/>
    </xf>
    <xf numFmtId="0" fontId="8" fillId="0" borderId="56" xfId="2" applyFont="1" applyFill="1" applyBorder="1" applyAlignment="1">
      <alignment horizontal="center" vertical="top" wrapText="1"/>
    </xf>
    <xf numFmtId="0" fontId="8" fillId="0" borderId="56" xfId="1" applyFont="1" applyFill="1" applyBorder="1" applyAlignment="1">
      <alignment horizontal="center" vertical="top" wrapText="1"/>
    </xf>
    <xf numFmtId="0" fontId="8" fillId="0" borderId="93" xfId="2" applyFont="1" applyFill="1" applyBorder="1" applyAlignment="1">
      <alignment horizontal="center" vertical="top" wrapText="1"/>
    </xf>
    <xf numFmtId="0" fontId="8" fillId="0" borderId="56" xfId="2" applyFont="1" applyBorder="1" applyAlignment="1">
      <alignment horizontal="center" vertical="top" wrapText="1"/>
    </xf>
    <xf numFmtId="0" fontId="8" fillId="0" borderId="57" xfId="2" applyFont="1" applyFill="1" applyBorder="1" applyAlignment="1">
      <alignment horizontal="center" vertical="top" wrapText="1"/>
    </xf>
    <xf numFmtId="0" fontId="8" fillId="0" borderId="88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58" xfId="2" applyFont="1" applyFill="1" applyBorder="1" applyAlignment="1">
      <alignment horizontal="center" vertical="center"/>
    </xf>
    <xf numFmtId="49" fontId="3" fillId="0" borderId="88" xfId="3" applyNumberFormat="1" applyFont="1" applyBorder="1" applyAlignment="1">
      <alignment horizontal="center"/>
    </xf>
    <xf numFmtId="0" fontId="3" fillId="0" borderId="1" xfId="3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29" fillId="0" borderId="1" xfId="2" applyFont="1" applyBorder="1" applyAlignment="1">
      <alignment horizontal="center" vertical="center"/>
    </xf>
    <xf numFmtId="0" fontId="29" fillId="0" borderId="58" xfId="2" applyFont="1" applyBorder="1" applyAlignment="1">
      <alignment horizontal="center" vertical="center"/>
    </xf>
    <xf numFmtId="0" fontId="8" fillId="0" borderId="88" xfId="2" applyFont="1" applyBorder="1" applyAlignment="1">
      <alignment horizontal="center"/>
    </xf>
    <xf numFmtId="0" fontId="8" fillId="0" borderId="1" xfId="2" applyFont="1" applyBorder="1" applyAlignment="1">
      <alignment vertical="center" wrapText="1"/>
    </xf>
    <xf numFmtId="0" fontId="8" fillId="0" borderId="88" xfId="2" applyFont="1" applyBorder="1" applyAlignment="1">
      <alignment horizontal="center" vertical="center"/>
    </xf>
    <xf numFmtId="49" fontId="8" fillId="0" borderId="91" xfId="2" applyNumberFormat="1" applyFont="1" applyBorder="1" applyAlignment="1">
      <alignment horizontal="center" vertical="center"/>
    </xf>
    <xf numFmtId="0" fontId="3" fillId="0" borderId="59" xfId="1" applyFont="1" applyFill="1" applyBorder="1" applyAlignment="1">
      <alignment horizontal="left" vertical="top" wrapText="1"/>
    </xf>
    <xf numFmtId="0" fontId="3" fillId="0" borderId="59" xfId="1" applyFont="1" applyFill="1" applyBorder="1" applyAlignment="1">
      <alignment horizontal="center"/>
    </xf>
    <xf numFmtId="0" fontId="8" fillId="0" borderId="59" xfId="2" applyFont="1" applyBorder="1" applyAlignment="1">
      <alignment horizontal="center" vertical="center" wrapText="1"/>
    </xf>
    <xf numFmtId="0" fontId="29" fillId="0" borderId="59" xfId="2" applyFont="1" applyBorder="1" applyAlignment="1">
      <alignment horizontal="center" vertical="center"/>
    </xf>
    <xf numFmtId="0" fontId="29" fillId="0" borderId="60" xfId="2" applyFont="1" applyBorder="1" applyAlignment="1">
      <alignment horizontal="center" vertical="center"/>
    </xf>
    <xf numFmtId="0" fontId="32" fillId="0" borderId="0" xfId="2" applyFont="1"/>
    <xf numFmtId="0" fontId="32" fillId="0" borderId="0" xfId="2" applyFont="1" applyFill="1"/>
    <xf numFmtId="0" fontId="5" fillId="0" borderId="0" xfId="3" applyFont="1" applyAlignment="1">
      <alignment horizontal="center" vertical="top"/>
    </xf>
    <xf numFmtId="0" fontId="32" fillId="0" borderId="0" xfId="2" applyFont="1" applyAlignment="1">
      <alignment horizontal="center" vertical="center"/>
    </xf>
    <xf numFmtId="0" fontId="32" fillId="0" borderId="1" xfId="2" applyFont="1" applyFill="1" applyBorder="1" applyAlignment="1">
      <alignment horizontal="center" vertical="top" wrapText="1"/>
    </xf>
    <xf numFmtId="0" fontId="5" fillId="0" borderId="1" xfId="3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0" fontId="32" fillId="0" borderId="1" xfId="3" applyFont="1" applyBorder="1" applyAlignment="1">
      <alignment horizontal="center" vertical="top" wrapText="1"/>
    </xf>
    <xf numFmtId="0" fontId="8" fillId="0" borderId="1" xfId="2" applyFont="1" applyFill="1" applyBorder="1" applyAlignment="1">
      <alignment horizontal="center" vertical="top" textRotation="90" wrapText="1"/>
    </xf>
    <xf numFmtId="0" fontId="8" fillId="0" borderId="58" xfId="2" applyFont="1" applyFill="1" applyBorder="1" applyAlignment="1">
      <alignment horizontal="center" vertical="top" textRotation="90" wrapText="1"/>
    </xf>
    <xf numFmtId="0" fontId="32" fillId="0" borderId="88" xfId="2" applyFont="1" applyFill="1" applyBorder="1" applyAlignment="1">
      <alignment horizontal="center" vertical="center"/>
    </xf>
    <xf numFmtId="0" fontId="32" fillId="0" borderId="1" xfId="2" applyFont="1" applyFill="1" applyBorder="1" applyAlignment="1">
      <alignment horizontal="center" vertical="center"/>
    </xf>
    <xf numFmtId="0" fontId="32" fillId="0" borderId="78" xfId="2" applyFont="1" applyFill="1" applyBorder="1" applyAlignment="1">
      <alignment horizontal="center" vertical="center"/>
    </xf>
    <xf numFmtId="49" fontId="32" fillId="0" borderId="1" xfId="2" applyNumberFormat="1" applyFont="1" applyFill="1" applyBorder="1" applyAlignment="1">
      <alignment horizontal="center" vertical="center"/>
    </xf>
    <xf numFmtId="49" fontId="32" fillId="0" borderId="58" xfId="2" applyNumberFormat="1" applyFont="1" applyFill="1" applyBorder="1" applyAlignment="1">
      <alignment horizontal="center" vertical="center"/>
    </xf>
    <xf numFmtId="49" fontId="5" fillId="0" borderId="88" xfId="3" applyNumberFormat="1" applyFont="1" applyBorder="1" applyAlignment="1">
      <alignment horizontal="center" vertical="center"/>
    </xf>
    <xf numFmtId="0" fontId="5" fillId="0" borderId="1" xfId="3" applyFont="1" applyBorder="1" applyAlignment="1">
      <alignment horizontal="left" vertical="top" wrapText="1"/>
    </xf>
    <xf numFmtId="0" fontId="32" fillId="0" borderId="1" xfId="2" applyFont="1" applyBorder="1" applyAlignment="1">
      <alignment horizontal="center" vertical="center"/>
    </xf>
    <xf numFmtId="0" fontId="36" fillId="0" borderId="1" xfId="3" applyFont="1" applyBorder="1" applyAlignment="1">
      <alignment horizontal="center" vertical="center"/>
    </xf>
    <xf numFmtId="0" fontId="36" fillId="0" borderId="1" xfId="3" applyFont="1" applyFill="1" applyBorder="1" applyAlignment="1">
      <alignment horizontal="center" vertical="center"/>
    </xf>
    <xf numFmtId="2" fontId="32" fillId="0" borderId="1" xfId="2" applyNumberFormat="1" applyFont="1" applyBorder="1" applyAlignment="1">
      <alignment horizontal="center" vertical="center"/>
    </xf>
    <xf numFmtId="0" fontId="32" fillId="0" borderId="78" xfId="2" applyFont="1" applyBorder="1" applyAlignment="1">
      <alignment horizontal="center" vertical="center"/>
    </xf>
    <xf numFmtId="0" fontId="32" fillId="0" borderId="1" xfId="2" applyFont="1" applyBorder="1"/>
    <xf numFmtId="0" fontId="32" fillId="0" borderId="58" xfId="2" applyFont="1" applyBorder="1"/>
    <xf numFmtId="0" fontId="3" fillId="0" borderId="88" xfId="1" applyFont="1" applyBorder="1" applyAlignment="1">
      <alignment horizontal="center"/>
    </xf>
    <xf numFmtId="0" fontId="3" fillId="0" borderId="1" xfId="1" applyFont="1" applyBorder="1" applyAlignment="1">
      <alignment horizontal="center" vertical="top"/>
    </xf>
    <xf numFmtId="0" fontId="32" fillId="0" borderId="1" xfId="2" applyFont="1" applyBorder="1" applyAlignment="1">
      <alignment horizontal="center" vertical="center" wrapText="1"/>
    </xf>
    <xf numFmtId="0" fontId="32" fillId="0" borderId="1" xfId="2" applyFont="1" applyBorder="1" applyAlignment="1"/>
    <xf numFmtId="0" fontId="32" fillId="0" borderId="1" xfId="2" applyFont="1" applyBorder="1" applyAlignment="1">
      <alignment wrapText="1"/>
    </xf>
    <xf numFmtId="49" fontId="3" fillId="0" borderId="91" xfId="1" applyNumberFormat="1" applyFont="1" applyBorder="1" applyAlignment="1">
      <alignment horizontal="center" vertical="top"/>
    </xf>
    <xf numFmtId="49" fontId="3" fillId="0" borderId="59" xfId="1" applyNumberFormat="1" applyFont="1" applyBorder="1" applyAlignment="1">
      <alignment horizontal="left" vertical="top" wrapText="1"/>
    </xf>
    <xf numFmtId="49" fontId="3" fillId="0" borderId="59" xfId="1" applyNumberFormat="1" applyFont="1" applyBorder="1" applyAlignment="1">
      <alignment horizontal="center" vertical="top"/>
    </xf>
    <xf numFmtId="49" fontId="32" fillId="0" borderId="59" xfId="2" applyNumberFormat="1" applyFont="1" applyBorder="1" applyAlignment="1">
      <alignment horizontal="center" vertical="center"/>
    </xf>
    <xf numFmtId="49" fontId="36" fillId="0" borderId="59" xfId="3" applyNumberFormat="1" applyFont="1" applyBorder="1" applyAlignment="1">
      <alignment horizontal="center" vertical="center"/>
    </xf>
    <xf numFmtId="49" fontId="36" fillId="0" borderId="59" xfId="3" applyNumberFormat="1" applyFont="1" applyFill="1" applyBorder="1" applyAlignment="1">
      <alignment horizontal="center" vertical="center"/>
    </xf>
    <xf numFmtId="49" fontId="32" fillId="0" borderId="59" xfId="2" applyNumberFormat="1" applyFont="1" applyBorder="1" applyAlignment="1">
      <alignment vertical="center" wrapText="1"/>
    </xf>
    <xf numFmtId="49" fontId="8" fillId="0" borderId="59" xfId="2" applyNumberFormat="1" applyFont="1" applyBorder="1" applyAlignment="1">
      <alignment vertical="center" wrapText="1"/>
    </xf>
    <xf numFmtId="49" fontId="32" fillId="0" borderId="59" xfId="2" applyNumberFormat="1" applyFont="1" applyBorder="1" applyAlignment="1">
      <alignment horizontal="center" vertical="center" wrapText="1"/>
    </xf>
    <xf numFmtId="49" fontId="32" fillId="0" borderId="95" xfId="2" applyNumberFormat="1" applyFont="1" applyBorder="1" applyAlignment="1">
      <alignment horizontal="center" vertical="center"/>
    </xf>
    <xf numFmtId="49" fontId="32" fillId="0" borderId="59" xfId="2" applyNumberFormat="1" applyFont="1" applyBorder="1"/>
    <xf numFmtId="49" fontId="32" fillId="0" borderId="60" xfId="2" applyNumberFormat="1" applyFont="1" applyBorder="1"/>
    <xf numFmtId="49" fontId="32" fillId="0" borderId="0" xfId="2" applyNumberFormat="1" applyFont="1"/>
    <xf numFmtId="0" fontId="32" fillId="0" borderId="0" xfId="2" applyFont="1" applyAlignment="1">
      <alignment vertical="center"/>
    </xf>
    <xf numFmtId="0" fontId="32" fillId="0" borderId="0" xfId="2" applyFont="1" applyFill="1" applyAlignment="1">
      <alignment vertical="center"/>
    </xf>
    <xf numFmtId="0" fontId="38" fillId="0" borderId="0" xfId="4" applyFont="1" applyFill="1" applyBorder="1" applyAlignment="1"/>
    <xf numFmtId="0" fontId="3" fillId="0" borderId="0" xfId="1" applyFont="1" applyFill="1" applyAlignment="1">
      <alignment horizontal="center"/>
    </xf>
    <xf numFmtId="0" fontId="27" fillId="0" borderId="0" xfId="4" applyFont="1" applyFill="1" applyBorder="1" applyAlignment="1"/>
    <xf numFmtId="0" fontId="3" fillId="0" borderId="84" xfId="1" applyFont="1" applyBorder="1" applyAlignment="1">
      <alignment horizontal="center" vertical="center" wrapText="1"/>
    </xf>
    <xf numFmtId="0" fontId="38" fillId="0" borderId="1" xfId="5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wrapText="1"/>
    </xf>
    <xf numFmtId="10" fontId="3" fillId="0" borderId="1" xfId="1" applyNumberFormat="1" applyFont="1" applyBorder="1" applyAlignment="1">
      <alignment horizontal="center" vertical="center"/>
    </xf>
    <xf numFmtId="0" fontId="3" fillId="0" borderId="1" xfId="5" applyFont="1" applyFill="1" applyBorder="1" applyAlignment="1">
      <alignment horizontal="left" vertical="top" wrapText="1"/>
    </xf>
    <xf numFmtId="0" fontId="3" fillId="0" borderId="1" xfId="5" applyFont="1" applyFill="1" applyBorder="1" applyAlignment="1">
      <alignment horizontal="center" vertical="top" wrapText="1"/>
    </xf>
    <xf numFmtId="0" fontId="3" fillId="0" borderId="1" xfId="1" applyFont="1" applyBorder="1" applyAlignment="1">
      <alignment horizontal="left" wrapText="1"/>
    </xf>
    <xf numFmtId="0" fontId="3" fillId="0" borderId="78" xfId="1" applyFont="1" applyBorder="1"/>
    <xf numFmtId="0" fontId="3" fillId="0" borderId="1" xfId="5" applyFont="1" applyFill="1" applyBorder="1" applyAlignment="1">
      <alignment vertical="top" wrapText="1"/>
    </xf>
    <xf numFmtId="0" fontId="3" fillId="0" borderId="80" xfId="5" applyFont="1" applyFill="1" applyBorder="1" applyAlignment="1">
      <alignment vertical="top" wrapText="1"/>
    </xf>
    <xf numFmtId="2" fontId="3" fillId="0" borderId="1" xfId="5" applyNumberFormat="1" applyFont="1" applyFill="1" applyBorder="1" applyAlignment="1">
      <alignment horizontal="center" vertical="top" wrapText="1"/>
    </xf>
    <xf numFmtId="0" fontId="3" fillId="0" borderId="1" xfId="1" applyFont="1" applyBorder="1"/>
    <xf numFmtId="0" fontId="3" fillId="0" borderId="84" xfId="1" applyFont="1" applyBorder="1"/>
    <xf numFmtId="2" fontId="3" fillId="0" borderId="1" xfId="1" applyNumberFormat="1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/>
    <xf numFmtId="0" fontId="32" fillId="0" borderId="0" xfId="2" applyFont="1" applyAlignment="1">
      <alignment horizontal="center" vertical="center" wrapText="1"/>
    </xf>
    <xf numFmtId="0" fontId="32" fillId="0" borderId="0" xfId="2" applyFont="1" applyAlignment="1">
      <alignment horizontal="left"/>
    </xf>
    <xf numFmtId="0" fontId="35" fillId="0" borderId="0" xfId="2" applyFont="1" applyAlignment="1">
      <alignment horizontal="center" vertical="center" wrapText="1"/>
    </xf>
    <xf numFmtId="0" fontId="32" fillId="0" borderId="1" xfId="6" applyFont="1" applyFill="1" applyBorder="1" applyAlignment="1">
      <alignment horizontal="center" vertical="center" wrapText="1"/>
    </xf>
    <xf numFmtId="49" fontId="32" fillId="0" borderId="1" xfId="2" applyNumberFormat="1" applyFont="1" applyBorder="1" applyAlignment="1">
      <alignment horizontal="center" vertical="center" wrapText="1"/>
    </xf>
    <xf numFmtId="49" fontId="32" fillId="0" borderId="1" xfId="6" applyNumberFormat="1" applyFont="1" applyFill="1" applyBorder="1" applyAlignment="1">
      <alignment horizontal="center" vertical="center" wrapText="1"/>
    </xf>
    <xf numFmtId="0" fontId="32" fillId="0" borderId="1" xfId="2" applyFont="1" applyBorder="1" applyAlignment="1">
      <alignment vertical="center" wrapText="1"/>
    </xf>
    <xf numFmtId="0" fontId="32" fillId="0" borderId="1" xfId="2" applyNumberFormat="1" applyFont="1" applyBorder="1" applyAlignment="1">
      <alignment horizontal="center" vertical="center" wrapText="1"/>
    </xf>
    <xf numFmtId="167" fontId="32" fillId="0" borderId="1" xfId="2" applyNumberFormat="1" applyFont="1" applyBorder="1" applyAlignment="1">
      <alignment horizontal="center" vertical="center" wrapText="1"/>
    </xf>
    <xf numFmtId="167" fontId="32" fillId="0" borderId="1" xfId="2" applyNumberFormat="1" applyFont="1" applyBorder="1" applyAlignment="1">
      <alignment horizontal="center" vertical="center"/>
    </xf>
    <xf numFmtId="49" fontId="32" fillId="0" borderId="1" xfId="2" applyNumberFormat="1" applyFont="1" applyBorder="1" applyAlignment="1">
      <alignment horizontal="center" vertical="center"/>
    </xf>
    <xf numFmtId="0" fontId="39" fillId="0" borderId="0" xfId="2" applyFont="1" applyFill="1" applyBorder="1" applyAlignment="1">
      <alignment horizontal="center" vertical="center"/>
    </xf>
    <xf numFmtId="0" fontId="40" fillId="0" borderId="0" xfId="2" applyFont="1" applyFill="1" applyBorder="1" applyAlignment="1">
      <alignment horizontal="center" vertical="center"/>
    </xf>
    <xf numFmtId="0" fontId="41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2" fillId="0" borderId="0" xfId="2" applyFont="1" applyBorder="1" applyAlignment="1">
      <alignment horizontal="center" vertical="center"/>
    </xf>
    <xf numFmtId="0" fontId="32" fillId="0" borderId="0" xfId="2" applyFont="1" applyBorder="1" applyAlignment="1">
      <alignment vertical="center"/>
    </xf>
    <xf numFmtId="0" fontId="32" fillId="0" borderId="0" xfId="2" applyFont="1" applyAlignment="1">
      <alignment horizontal="center"/>
    </xf>
    <xf numFmtId="0" fontId="41" fillId="0" borderId="0" xfId="2" applyFont="1" applyFill="1" applyBorder="1" applyAlignment="1">
      <alignment vertical="center"/>
    </xf>
    <xf numFmtId="0" fontId="40" fillId="0" borderId="0" xfId="2" applyFont="1" applyFill="1" applyBorder="1" applyAlignment="1">
      <alignment vertical="center"/>
    </xf>
    <xf numFmtId="0" fontId="42" fillId="0" borderId="0" xfId="2" applyFont="1" applyFill="1" applyBorder="1" applyAlignment="1">
      <alignment horizontal="center" vertical="center"/>
    </xf>
    <xf numFmtId="0" fontId="43" fillId="0" borderId="0" xfId="0" applyFont="1" applyFill="1"/>
    <xf numFmtId="0" fontId="43" fillId="0" borderId="0" xfId="0" applyFont="1" applyFill="1" applyAlignment="1">
      <alignment horizontal="center"/>
    </xf>
    <xf numFmtId="0" fontId="43" fillId="0" borderId="0" xfId="0" applyFont="1" applyFill="1" applyAlignment="1">
      <alignment horizontal="right"/>
    </xf>
    <xf numFmtId="0" fontId="44" fillId="0" borderId="0" xfId="0" applyFont="1" applyFill="1"/>
    <xf numFmtId="0" fontId="44" fillId="0" borderId="0" xfId="0" applyFont="1" applyFill="1" applyAlignment="1">
      <alignment horizontal="center"/>
    </xf>
    <xf numFmtId="0" fontId="45" fillId="0" borderId="0" xfId="0" applyFont="1" applyFill="1"/>
    <xf numFmtId="0" fontId="45" fillId="0" borderId="0" xfId="0" applyFont="1" applyFill="1" applyAlignment="1">
      <alignment horizontal="right"/>
    </xf>
    <xf numFmtId="0" fontId="45" fillId="0" borderId="0" xfId="0" applyFont="1" applyFill="1" applyAlignment="1">
      <alignment horizontal="left"/>
    </xf>
    <xf numFmtId="0" fontId="45" fillId="0" borderId="0" xfId="0" applyFont="1" applyFill="1" applyAlignment="1">
      <alignment horizontal="center"/>
    </xf>
    <xf numFmtId="0" fontId="43" fillId="0" borderId="0" xfId="0" applyFont="1" applyFill="1" applyAlignment="1">
      <alignment horizontal="left"/>
    </xf>
    <xf numFmtId="49" fontId="43" fillId="0" borderId="63" xfId="0" applyNumberFormat="1" applyFont="1" applyFill="1" applyBorder="1" applyAlignment="1">
      <alignment horizontal="center"/>
    </xf>
    <xf numFmtId="49" fontId="47" fillId="0" borderId="63" xfId="0" applyNumberFormat="1" applyFont="1" applyFill="1" applyBorder="1" applyAlignment="1"/>
    <xf numFmtId="0" fontId="43" fillId="0" borderId="0" xfId="0" applyFont="1" applyFill="1" applyBorder="1" applyAlignment="1">
      <alignment horizontal="left"/>
    </xf>
    <xf numFmtId="0" fontId="46" fillId="0" borderId="0" xfId="0" applyFont="1" applyFill="1" applyAlignment="1">
      <alignment horizontal="left" vertical="top"/>
    </xf>
    <xf numFmtId="0" fontId="48" fillId="0" borderId="0" xfId="0" applyFont="1" applyFill="1" applyAlignment="1">
      <alignment vertical="center"/>
    </xf>
    <xf numFmtId="0" fontId="49" fillId="0" borderId="56" xfId="0" applyFont="1" applyFill="1" applyBorder="1" applyAlignment="1">
      <alignment horizontal="center" vertical="center" wrapText="1"/>
    </xf>
    <xf numFmtId="0" fontId="49" fillId="0" borderId="0" xfId="0" applyFont="1" applyFill="1"/>
    <xf numFmtId="0" fontId="49" fillId="0" borderId="1" xfId="0" applyFont="1" applyFill="1" applyBorder="1" applyAlignment="1">
      <alignment horizontal="center" vertical="center" wrapText="1"/>
    </xf>
    <xf numFmtId="0" fontId="49" fillId="0" borderId="58" xfId="0" applyFont="1" applyFill="1" applyBorder="1" applyAlignment="1">
      <alignment horizontal="center" vertical="center" wrapText="1"/>
    </xf>
    <xf numFmtId="0" fontId="50" fillId="0" borderId="60" xfId="0" applyFont="1" applyFill="1" applyBorder="1" applyAlignment="1">
      <alignment horizontal="center" vertical="top"/>
    </xf>
    <xf numFmtId="0" fontId="50" fillId="0" borderId="59" xfId="0" applyFont="1" applyFill="1" applyBorder="1" applyAlignment="1">
      <alignment horizontal="center" vertical="top"/>
    </xf>
    <xf numFmtId="1" fontId="50" fillId="0" borderId="59" xfId="0" applyNumberFormat="1" applyFont="1" applyFill="1" applyBorder="1" applyAlignment="1">
      <alignment horizontal="center" vertical="top"/>
    </xf>
    <xf numFmtId="0" fontId="50" fillId="0" borderId="0" xfId="0" applyFont="1" applyFill="1" applyAlignment="1">
      <alignment vertical="top"/>
    </xf>
    <xf numFmtId="0" fontId="44" fillId="0" borderId="0" xfId="0" applyFont="1" applyFill="1" applyAlignment="1">
      <alignment vertical="top"/>
    </xf>
    <xf numFmtId="0" fontId="51" fillId="0" borderId="57" xfId="0" applyFont="1" applyFill="1" applyBorder="1" applyAlignment="1">
      <alignment horizontal="center" vertical="center"/>
    </xf>
    <xf numFmtId="164" fontId="51" fillId="0" borderId="56" xfId="0" applyNumberFormat="1" applyFont="1" applyFill="1" applyBorder="1" applyAlignment="1">
      <alignment horizontal="center" vertical="center"/>
    </xf>
    <xf numFmtId="164" fontId="51" fillId="0" borderId="0" xfId="0" applyNumberFormat="1" applyFont="1" applyFill="1" applyAlignment="1">
      <alignment vertical="center"/>
    </xf>
    <xf numFmtId="0" fontId="51" fillId="0" borderId="0" xfId="0" applyFont="1" applyFill="1" applyAlignment="1">
      <alignment vertical="center"/>
    </xf>
    <xf numFmtId="0" fontId="51" fillId="0" borderId="58" xfId="0" applyFont="1" applyFill="1" applyBorder="1" applyAlignment="1">
      <alignment horizontal="center" vertical="center"/>
    </xf>
    <xf numFmtId="164" fontId="51" fillId="0" borderId="1" xfId="0" applyNumberFormat="1" applyFont="1" applyFill="1" applyBorder="1" applyAlignment="1">
      <alignment horizontal="center" vertical="center"/>
    </xf>
    <xf numFmtId="165" fontId="51" fillId="0" borderId="1" xfId="0" applyNumberFormat="1" applyFont="1" applyFill="1" applyBorder="1" applyAlignment="1">
      <alignment horizontal="center" vertical="center"/>
    </xf>
    <xf numFmtId="2" fontId="51" fillId="0" borderId="1" xfId="0" applyNumberFormat="1" applyFont="1" applyFill="1" applyBorder="1" applyAlignment="1">
      <alignment horizontal="center" vertical="center"/>
    </xf>
    <xf numFmtId="0" fontId="51" fillId="0" borderId="104" xfId="0" applyFont="1" applyFill="1" applyBorder="1" applyAlignment="1">
      <alignment horizontal="center" vertical="center"/>
    </xf>
    <xf numFmtId="164" fontId="51" fillId="0" borderId="74" xfId="0" applyNumberFormat="1" applyFont="1" applyFill="1" applyBorder="1" applyAlignment="1">
      <alignment horizontal="center" vertical="center"/>
    </xf>
    <xf numFmtId="164" fontId="51" fillId="0" borderId="59" xfId="0" applyNumberFormat="1" applyFont="1" applyFill="1" applyBorder="1" applyAlignment="1">
      <alignment horizontal="center" vertical="center"/>
    </xf>
    <xf numFmtId="0" fontId="51" fillId="0" borderId="60" xfId="0" applyFont="1" applyFill="1" applyBorder="1" applyAlignment="1">
      <alignment horizontal="center" vertical="center"/>
    </xf>
    <xf numFmtId="0" fontId="51" fillId="0" borderId="100" xfId="0" applyFont="1" applyFill="1" applyBorder="1" applyAlignment="1">
      <alignment horizontal="center" vertical="center"/>
    </xf>
    <xf numFmtId="164" fontId="51" fillId="0" borderId="84" xfId="0" applyNumberFormat="1" applyFont="1" applyFill="1" applyBorder="1" applyAlignment="1">
      <alignment horizontal="center" vertical="center"/>
    </xf>
    <xf numFmtId="0" fontId="51" fillId="0" borderId="0" xfId="0" applyFont="1" applyFill="1" applyAlignment="1">
      <alignment vertical="top"/>
    </xf>
    <xf numFmtId="164" fontId="51" fillId="0" borderId="100" xfId="0" applyNumberFormat="1" applyFont="1" applyFill="1" applyBorder="1" applyAlignment="1">
      <alignment horizontal="center" vertical="center"/>
    </xf>
    <xf numFmtId="164" fontId="51" fillId="0" borderId="58" xfId="0" applyNumberFormat="1" applyFont="1" applyFill="1" applyBorder="1" applyAlignment="1">
      <alignment horizontal="center" vertical="center"/>
    </xf>
    <xf numFmtId="164" fontId="51" fillId="0" borderId="60" xfId="0" applyNumberFormat="1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/>
    </xf>
    <xf numFmtId="1" fontId="51" fillId="0" borderId="1" xfId="0" applyNumberFormat="1" applyFont="1" applyFill="1" applyBorder="1" applyAlignment="1">
      <alignment horizontal="center" vertical="center"/>
    </xf>
    <xf numFmtId="0" fontId="51" fillId="0" borderId="74" xfId="0" applyFont="1" applyFill="1" applyBorder="1" applyAlignment="1">
      <alignment horizontal="center" vertical="center"/>
    </xf>
    <xf numFmtId="1" fontId="51" fillId="0" borderId="74" xfId="0" applyNumberFormat="1" applyFont="1" applyFill="1" applyBorder="1" applyAlignment="1">
      <alignment horizontal="center" vertical="center"/>
    </xf>
    <xf numFmtId="1" fontId="51" fillId="0" borderId="104" xfId="0" applyNumberFormat="1" applyFont="1" applyFill="1" applyBorder="1" applyAlignment="1">
      <alignment horizontal="center" vertical="center"/>
    </xf>
    <xf numFmtId="0" fontId="51" fillId="0" borderId="92" xfId="0" applyFont="1" applyFill="1" applyBorder="1" applyAlignment="1">
      <alignment horizontal="center" vertical="center" wrapText="1"/>
    </xf>
    <xf numFmtId="0" fontId="51" fillId="0" borderId="0" xfId="0" applyFont="1" applyFill="1"/>
    <xf numFmtId="0" fontId="51" fillId="0" borderId="88" xfId="0" applyFont="1" applyFill="1" applyBorder="1" applyAlignment="1">
      <alignment horizontal="center" vertical="center" wrapText="1"/>
    </xf>
    <xf numFmtId="0" fontId="52" fillId="0" borderId="60" xfId="0" applyFont="1" applyFill="1" applyBorder="1" applyAlignment="1">
      <alignment horizontal="center" vertical="top"/>
    </xf>
    <xf numFmtId="0" fontId="52" fillId="0" borderId="59" xfId="0" applyFont="1" applyFill="1" applyBorder="1" applyAlignment="1">
      <alignment horizontal="center" vertical="top"/>
    </xf>
    <xf numFmtId="0" fontId="52" fillId="0" borderId="0" xfId="0" applyFont="1" applyFill="1" applyAlignment="1">
      <alignment vertical="top"/>
    </xf>
    <xf numFmtId="0" fontId="51" fillId="0" borderId="59" xfId="0" applyFont="1" applyFill="1" applyBorder="1" applyAlignment="1">
      <alignment horizontal="center" vertical="center"/>
    </xf>
    <xf numFmtId="0" fontId="51" fillId="0" borderId="84" xfId="0" applyFont="1" applyFill="1" applyBorder="1" applyAlignment="1">
      <alignment horizontal="center" vertical="center"/>
    </xf>
    <xf numFmtId="0" fontId="51" fillId="0" borderId="60" xfId="0" applyFont="1" applyFill="1" applyBorder="1" applyAlignment="1">
      <alignment horizontal="center" vertical="center" wrapText="1"/>
    </xf>
    <xf numFmtId="0" fontId="53" fillId="0" borderId="103" xfId="0" applyFont="1" applyFill="1" applyBorder="1" applyAlignment="1">
      <alignment horizontal="left"/>
    </xf>
    <xf numFmtId="0" fontId="53" fillId="0" borderId="0" xfId="0" applyFont="1" applyFill="1" applyAlignment="1">
      <alignment horizontal="left"/>
    </xf>
    <xf numFmtId="0" fontId="54" fillId="0" borderId="0" xfId="0" applyFont="1" applyFill="1" applyAlignment="1">
      <alignment horizontal="left"/>
    </xf>
    <xf numFmtId="0" fontId="51" fillId="0" borderId="0" xfId="0" applyFont="1" applyFill="1" applyAlignment="1">
      <alignment horizontal="left"/>
    </xf>
    <xf numFmtId="164" fontId="51" fillId="0" borderId="0" xfId="0" applyNumberFormat="1" applyFont="1" applyFill="1" applyAlignment="1">
      <alignment horizontal="left"/>
    </xf>
    <xf numFmtId="0" fontId="3" fillId="0" borderId="0" xfId="12" applyFont="1"/>
    <xf numFmtId="165" fontId="3" fillId="0" borderId="0" xfId="12" applyNumberFormat="1" applyFont="1" applyFill="1"/>
    <xf numFmtId="0" fontId="3" fillId="0" borderId="0" xfId="12" applyFont="1" applyFill="1"/>
    <xf numFmtId="165" fontId="3" fillId="0" borderId="0" xfId="12" applyNumberFormat="1" applyFont="1"/>
    <xf numFmtId="0" fontId="20" fillId="0" borderId="0" xfId="12" applyFont="1" applyAlignment="1">
      <alignment horizontal="right" vertical="center"/>
    </xf>
    <xf numFmtId="0" fontId="20" fillId="0" borderId="0" xfId="12" applyFont="1" applyAlignment="1">
      <alignment horizontal="right"/>
    </xf>
    <xf numFmtId="0" fontId="7" fillId="0" borderId="0" xfId="12" applyFont="1" applyFill="1" applyAlignment="1"/>
    <xf numFmtId="0" fontId="3" fillId="0" borderId="0" xfId="12" applyFont="1" applyAlignment="1">
      <alignment horizontal="left"/>
    </xf>
    <xf numFmtId="0" fontId="21" fillId="0" borderId="0" xfId="12" applyFont="1" applyAlignment="1">
      <alignment horizontal="center" wrapText="1"/>
    </xf>
    <xf numFmtId="165" fontId="21" fillId="0" borderId="0" xfId="12" applyNumberFormat="1" applyFont="1" applyFill="1" applyAlignment="1">
      <alignment horizontal="center" wrapText="1"/>
    </xf>
    <xf numFmtId="0" fontId="21" fillId="0" borderId="0" xfId="12" applyFont="1" applyFill="1" applyAlignment="1">
      <alignment horizontal="center" wrapText="1"/>
    </xf>
    <xf numFmtId="165" fontId="21" fillId="0" borderId="0" xfId="12" applyNumberFormat="1" applyFont="1" applyAlignment="1">
      <alignment horizontal="center" wrapText="1"/>
    </xf>
    <xf numFmtId="0" fontId="58" fillId="0" borderId="0" xfId="13" applyFont="1" applyAlignment="1">
      <alignment vertical="center"/>
    </xf>
    <xf numFmtId="0" fontId="29" fillId="0" borderId="0" xfId="13" applyFont="1"/>
    <xf numFmtId="0" fontId="3" fillId="0" borderId="0" xfId="13" applyFont="1" applyAlignment="1">
      <alignment vertical="center"/>
    </xf>
    <xf numFmtId="0" fontId="20" fillId="0" borderId="0" xfId="0" applyFont="1" applyFill="1" applyAlignment="1">
      <alignment horizontal="left"/>
    </xf>
    <xf numFmtId="0" fontId="20" fillId="0" borderId="0" xfId="13" applyFont="1" applyAlignment="1">
      <alignment horizontal="center" vertical="center"/>
    </xf>
    <xf numFmtId="0" fontId="28" fillId="0" borderId="0" xfId="13" applyFont="1" applyAlignment="1">
      <alignment vertical="center"/>
    </xf>
    <xf numFmtId="0" fontId="3" fillId="0" borderId="0" xfId="12" applyFont="1" applyAlignment="1">
      <alignment horizontal="center"/>
    </xf>
    <xf numFmtId="49" fontId="59" fillId="0" borderId="0" xfId="0" applyNumberFormat="1" applyFont="1" applyFill="1" applyBorder="1" applyAlignment="1">
      <alignment horizontal="left"/>
    </xf>
    <xf numFmtId="49" fontId="20" fillId="0" borderId="0" xfId="0" applyNumberFormat="1" applyFont="1" applyFill="1" applyBorder="1" applyAlignment="1">
      <alignment horizontal="left"/>
    </xf>
    <xf numFmtId="0" fontId="7" fillId="0" borderId="0" xfId="12" applyFont="1"/>
    <xf numFmtId="0" fontId="20" fillId="0" borderId="0" xfId="0" applyFont="1" applyFill="1" applyBorder="1" applyAlignment="1">
      <alignment vertical="top"/>
    </xf>
    <xf numFmtId="165" fontId="20" fillId="0" borderId="0" xfId="0" applyNumberFormat="1" applyFont="1" applyFill="1" applyBorder="1" applyAlignment="1">
      <alignment vertical="top"/>
    </xf>
    <xf numFmtId="0" fontId="3" fillId="0" borderId="0" xfId="12" applyFont="1" applyAlignment="1">
      <alignment horizontal="right" vertical="center"/>
    </xf>
    <xf numFmtId="0" fontId="7" fillId="0" borderId="106" xfId="12" applyFont="1" applyBorder="1" applyAlignment="1">
      <alignment horizontal="center" vertical="center"/>
    </xf>
    <xf numFmtId="0" fontId="7" fillId="0" borderId="107" xfId="12" applyFont="1" applyBorder="1" applyAlignment="1">
      <alignment horizontal="center" vertical="center"/>
    </xf>
    <xf numFmtId="0" fontId="7" fillId="0" borderId="109" xfId="12" applyFont="1" applyBorder="1" applyAlignment="1">
      <alignment horizontal="center" vertical="center" wrapText="1"/>
    </xf>
    <xf numFmtId="165" fontId="7" fillId="0" borderId="109" xfId="12" applyNumberFormat="1" applyFont="1" applyFill="1" applyBorder="1" applyAlignment="1">
      <alignment horizontal="center" vertical="center" wrapText="1"/>
    </xf>
    <xf numFmtId="165" fontId="7" fillId="0" borderId="109" xfId="12" applyNumberFormat="1" applyFont="1" applyBorder="1" applyAlignment="1">
      <alignment horizontal="center" vertical="center" wrapText="1"/>
    </xf>
    <xf numFmtId="0" fontId="7" fillId="0" borderId="110" xfId="12" applyFont="1" applyBorder="1" applyAlignment="1">
      <alignment horizontal="center" vertical="center" wrapText="1"/>
    </xf>
    <xf numFmtId="0" fontId="7" fillId="0" borderId="84" xfId="12" applyFont="1" applyBorder="1" applyAlignment="1">
      <alignment horizontal="center" vertical="center" wrapText="1"/>
    </xf>
    <xf numFmtId="0" fontId="21" fillId="0" borderId="1" xfId="12" applyFont="1" applyBorder="1" applyAlignment="1">
      <alignment horizontal="center" vertical="center" wrapText="1"/>
    </xf>
    <xf numFmtId="4" fontId="7" fillId="0" borderId="1" xfId="12" applyNumberFormat="1" applyFont="1" applyBorder="1" applyAlignment="1">
      <alignment horizontal="center" vertical="center" wrapText="1"/>
    </xf>
    <xf numFmtId="2" fontId="7" fillId="0" borderId="1" xfId="12" applyNumberFormat="1" applyFont="1" applyFill="1" applyBorder="1" applyAlignment="1">
      <alignment horizontal="center" vertical="center" wrapText="1"/>
    </xf>
    <xf numFmtId="2" fontId="7" fillId="0" borderId="1" xfId="12" applyNumberFormat="1" applyFont="1" applyBorder="1" applyAlignment="1">
      <alignment horizontal="center" vertical="center" wrapText="1"/>
    </xf>
    <xf numFmtId="49" fontId="20" fillId="0" borderId="1" xfId="14" applyNumberFormat="1" applyFont="1" applyBorder="1" applyAlignment="1">
      <alignment horizontal="center" vertical="center"/>
    </xf>
    <xf numFmtId="0" fontId="20" fillId="0" borderId="1" xfId="14" applyFont="1" applyBorder="1" applyAlignment="1">
      <alignment vertical="center"/>
    </xf>
    <xf numFmtId="4" fontId="3" fillId="0" borderId="1" xfId="12" applyNumberFormat="1" applyFont="1" applyFill="1" applyBorder="1" applyAlignment="1">
      <alignment horizontal="center" vertical="center" wrapText="1"/>
    </xf>
    <xf numFmtId="2" fontId="3" fillId="0" borderId="1" xfId="12" applyNumberFormat="1" applyFont="1" applyFill="1" applyBorder="1" applyAlignment="1">
      <alignment horizontal="center" vertical="center" wrapText="1"/>
    </xf>
    <xf numFmtId="0" fontId="20" fillId="0" borderId="1" xfId="14" applyNumberFormat="1" applyFont="1" applyBorder="1" applyAlignment="1">
      <alignment vertical="center" wrapText="1"/>
    </xf>
    <xf numFmtId="2" fontId="3" fillId="0" borderId="1" xfId="12" applyNumberFormat="1" applyFont="1" applyFill="1" applyBorder="1" applyAlignment="1">
      <alignment horizontal="center" vertical="center"/>
    </xf>
    <xf numFmtId="0" fontId="3" fillId="4" borderId="0" xfId="12" applyFont="1" applyFill="1"/>
    <xf numFmtId="3" fontId="3" fillId="0" borderId="1" xfId="12" applyNumberFormat="1" applyFont="1" applyFill="1" applyBorder="1" applyAlignment="1">
      <alignment horizontal="center" vertical="center" wrapText="1"/>
    </xf>
    <xf numFmtId="0" fontId="20" fillId="0" borderId="1" xfId="14" applyFont="1" applyBorder="1" applyAlignment="1">
      <alignment horizontal="right" vertical="center"/>
    </xf>
    <xf numFmtId="0" fontId="20" fillId="0" borderId="1" xfId="14" applyFont="1" applyBorder="1" applyAlignment="1">
      <alignment vertical="center" wrapText="1"/>
    </xf>
    <xf numFmtId="49" fontId="20" fillId="0" borderId="1" xfId="12" applyNumberFormat="1" applyFont="1" applyFill="1" applyBorder="1" applyAlignment="1">
      <alignment horizontal="center" vertical="center"/>
    </xf>
    <xf numFmtId="0" fontId="60" fillId="0" borderId="1" xfId="12" applyFont="1" applyFill="1" applyBorder="1" applyAlignment="1">
      <alignment horizontal="left" vertical="center" wrapText="1"/>
    </xf>
    <xf numFmtId="3" fontId="3" fillId="0" borderId="1" xfId="12" applyNumberFormat="1" applyFont="1" applyFill="1" applyBorder="1" applyAlignment="1">
      <alignment horizontal="center" vertical="center"/>
    </xf>
    <xf numFmtId="0" fontId="20" fillId="0" borderId="1" xfId="12" applyFont="1" applyFill="1" applyBorder="1" applyAlignment="1">
      <alignment horizontal="left" vertical="center" wrapText="1" indent="3"/>
    </xf>
    <xf numFmtId="49" fontId="20" fillId="0" borderId="24" xfId="12" applyNumberFormat="1" applyFont="1" applyFill="1" applyBorder="1" applyAlignment="1">
      <alignment horizontal="center" vertical="center"/>
    </xf>
    <xf numFmtId="0" fontId="20" fillId="0" borderId="89" xfId="12" applyFont="1" applyFill="1" applyBorder="1" applyAlignment="1">
      <alignment horizontal="left" vertical="center" wrapText="1" indent="3"/>
    </xf>
    <xf numFmtId="3" fontId="3" fillId="0" borderId="89" xfId="12" applyNumberFormat="1" applyFont="1" applyFill="1" applyBorder="1" applyAlignment="1">
      <alignment horizontal="center" vertical="center" wrapText="1"/>
    </xf>
    <xf numFmtId="3" fontId="3" fillId="0" borderId="24" xfId="12" applyNumberFormat="1" applyFont="1" applyFill="1" applyBorder="1" applyAlignment="1">
      <alignment horizontal="center" vertical="center" wrapText="1"/>
    </xf>
    <xf numFmtId="2" fontId="3" fillId="0" borderId="91" xfId="12" applyNumberFormat="1" applyFont="1" applyFill="1" applyBorder="1" applyAlignment="1">
      <alignment horizontal="center" vertical="center" wrapText="1"/>
    </xf>
    <xf numFmtId="2" fontId="3" fillId="0" borderId="95" xfId="12" applyNumberFormat="1" applyFont="1" applyFill="1" applyBorder="1" applyAlignment="1">
      <alignment horizontal="center" vertical="center"/>
    </xf>
    <xf numFmtId="2" fontId="3" fillId="0" borderId="102" xfId="12" applyNumberFormat="1" applyFont="1" applyFill="1" applyBorder="1" applyAlignment="1">
      <alignment horizontal="center" vertical="center"/>
    </xf>
    <xf numFmtId="2" fontId="3" fillId="0" borderId="91" xfId="12" applyNumberFormat="1" applyFont="1" applyFill="1" applyBorder="1" applyAlignment="1">
      <alignment horizontal="center" vertical="center"/>
    </xf>
    <xf numFmtId="2" fontId="3" fillId="0" borderId="60" xfId="12" applyNumberFormat="1" applyFont="1" applyFill="1" applyBorder="1" applyAlignment="1">
      <alignment horizontal="center" vertical="center"/>
    </xf>
    <xf numFmtId="3" fontId="3" fillId="0" borderId="60" xfId="12" applyNumberFormat="1" applyFont="1" applyFill="1" applyBorder="1" applyAlignment="1">
      <alignment horizontal="center" vertical="center"/>
    </xf>
    <xf numFmtId="0" fontId="3" fillId="0" borderId="0" xfId="12" applyFont="1" applyFill="1" applyBorder="1"/>
    <xf numFmtId="0" fontId="3" fillId="0" borderId="0" xfId="12" applyFont="1" applyFill="1" applyBorder="1" applyAlignment="1">
      <alignment horizontal="left" vertical="center" wrapText="1" indent="4"/>
    </xf>
    <xf numFmtId="165" fontId="3" fillId="0" borderId="0" xfId="12" applyNumberFormat="1" applyFont="1" applyFill="1" applyBorder="1" applyAlignment="1">
      <alignment horizontal="left" vertical="center" wrapText="1" indent="4"/>
    </xf>
    <xf numFmtId="165" fontId="3" fillId="0" borderId="0" xfId="12" applyNumberFormat="1" applyFont="1" applyFill="1" applyBorder="1"/>
    <xf numFmtId="0" fontId="3" fillId="0" borderId="0" xfId="12" applyFont="1" applyFill="1" applyBorder="1" applyAlignment="1">
      <alignment horizontal="left" vertical="center"/>
    </xf>
    <xf numFmtId="0" fontId="3" fillId="0" borderId="0" xfId="12" applyFont="1" applyBorder="1"/>
    <xf numFmtId="0" fontId="7" fillId="0" borderId="0" xfId="12" applyFont="1" applyBorder="1" applyAlignment="1">
      <alignment horizontal="center" vertical="center" wrapText="1"/>
    </xf>
    <xf numFmtId="165" fontId="7" fillId="0" borderId="0" xfId="12" applyNumberFormat="1" applyFont="1" applyFill="1" applyBorder="1" applyAlignment="1">
      <alignment horizontal="center" vertical="center" wrapText="1"/>
    </xf>
    <xf numFmtId="0" fontId="7" fillId="0" borderId="0" xfId="12" applyFont="1" applyFill="1" applyBorder="1" applyAlignment="1">
      <alignment horizontal="center" vertical="center" wrapText="1"/>
    </xf>
    <xf numFmtId="165" fontId="7" fillId="0" borderId="0" xfId="12" applyNumberFormat="1" applyFont="1" applyBorder="1" applyAlignment="1">
      <alignment horizontal="center" vertical="center" wrapText="1"/>
    </xf>
    <xf numFmtId="1" fontId="7" fillId="0" borderId="0" xfId="12" applyNumberFormat="1" applyFont="1" applyAlignment="1">
      <alignment horizontal="left" vertical="top"/>
    </xf>
    <xf numFmtId="2" fontId="3" fillId="0" borderId="0" xfId="12" applyNumberFormat="1" applyFont="1" applyFill="1" applyAlignment="1">
      <alignment vertical="top"/>
    </xf>
    <xf numFmtId="165" fontId="3" fillId="0" borderId="0" xfId="12" applyNumberFormat="1" applyFont="1" applyFill="1" applyAlignment="1">
      <alignment vertical="top"/>
    </xf>
    <xf numFmtId="165" fontId="3" fillId="0" borderId="0" xfId="12" applyNumberFormat="1" applyFont="1" applyAlignment="1">
      <alignment horizontal="left" vertical="top" wrapText="1"/>
    </xf>
    <xf numFmtId="2" fontId="3" fillId="0" borderId="0" xfId="12" applyNumberFormat="1" applyFont="1" applyFill="1" applyAlignment="1">
      <alignment horizontal="center" vertical="top" wrapText="1"/>
    </xf>
    <xf numFmtId="165" fontId="3" fillId="0" borderId="0" xfId="12" applyNumberFormat="1" applyFont="1" applyFill="1" applyAlignment="1">
      <alignment horizontal="center" vertical="top" wrapText="1"/>
    </xf>
    <xf numFmtId="0" fontId="7" fillId="0" borderId="0" xfId="12" applyFont="1" applyFill="1"/>
    <xf numFmtId="0" fontId="3" fillId="0" borderId="14" xfId="8" applyFont="1" applyFill="1" applyBorder="1" applyAlignment="1">
      <alignment horizontal="left" vertical="center" wrapText="1"/>
    </xf>
    <xf numFmtId="0" fontId="3" fillId="0" borderId="15" xfId="8" applyFont="1" applyFill="1" applyBorder="1" applyAlignment="1">
      <alignment horizontal="left" vertical="center" wrapText="1"/>
    </xf>
    <xf numFmtId="0" fontId="3" fillId="0" borderId="16" xfId="8" applyFont="1" applyFill="1" applyBorder="1" applyAlignment="1">
      <alignment horizontal="left" vertical="center" wrapText="1"/>
    </xf>
    <xf numFmtId="0" fontId="7" fillId="0" borderId="0" xfId="8" applyFont="1" applyBorder="1" applyAlignment="1">
      <alignment horizontal="center" vertical="center" wrapText="1"/>
    </xf>
    <xf numFmtId="0" fontId="3" fillId="0" borderId="0" xfId="8" applyFont="1" applyBorder="1" applyAlignment="1">
      <alignment horizontal="center" vertical="center" wrapText="1"/>
    </xf>
    <xf numFmtId="0" fontId="7" fillId="0" borderId="0" xfId="8" applyFont="1" applyAlignment="1">
      <alignment horizontal="center" vertical="center" wrapText="1"/>
    </xf>
    <xf numFmtId="0" fontId="3" fillId="0" borderId="56" xfId="8" applyFont="1" applyFill="1" applyBorder="1" applyAlignment="1">
      <alignment horizontal="center" vertical="center" wrapText="1"/>
    </xf>
    <xf numFmtId="0" fontId="3" fillId="0" borderId="57" xfId="8" applyFont="1" applyFill="1" applyBorder="1" applyAlignment="1">
      <alignment horizontal="center" vertical="center" wrapText="1"/>
    </xf>
    <xf numFmtId="0" fontId="5" fillId="0" borderId="0" xfId="8" applyFont="1" applyFill="1" applyBorder="1" applyAlignment="1">
      <alignment horizontal="center" vertical="center" wrapText="1"/>
    </xf>
    <xf numFmtId="0" fontId="3" fillId="0" borderId="10" xfId="8" applyFont="1" applyFill="1" applyBorder="1" applyAlignment="1">
      <alignment horizontal="left" vertical="center" wrapText="1"/>
    </xf>
    <xf numFmtId="0" fontId="3" fillId="0" borderId="11" xfId="8" applyFont="1" applyFill="1" applyBorder="1" applyAlignment="1">
      <alignment horizontal="left" vertical="center" wrapText="1"/>
    </xf>
    <xf numFmtId="0" fontId="3" fillId="0" borderId="12" xfId="8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/>
    </xf>
    <xf numFmtId="0" fontId="0" fillId="0" borderId="1" xfId="0" applyBorder="1" applyAlignment="1"/>
    <xf numFmtId="0" fontId="0" fillId="0" borderId="58" xfId="0" applyBorder="1" applyAlignment="1"/>
    <xf numFmtId="0" fontId="8" fillId="0" borderId="59" xfId="1" applyFont="1" applyFill="1" applyBorder="1" applyAlignment="1">
      <alignment horizontal="center"/>
    </xf>
    <xf numFmtId="0" fontId="0" fillId="0" borderId="59" xfId="0" applyBorder="1" applyAlignment="1"/>
    <xf numFmtId="0" fontId="0" fillId="0" borderId="60" xfId="0" applyBorder="1" applyAlignment="1"/>
    <xf numFmtId="0" fontId="3" fillId="0" borderId="18" xfId="8" applyFont="1" applyFill="1" applyBorder="1" applyAlignment="1">
      <alignment horizontal="left" vertical="center" wrapText="1"/>
    </xf>
    <xf numFmtId="0" fontId="3" fillId="0" borderId="19" xfId="8" applyFont="1" applyFill="1" applyBorder="1" applyAlignment="1">
      <alignment horizontal="left" vertical="center" wrapText="1"/>
    </xf>
    <xf numFmtId="0" fontId="3" fillId="0" borderId="20" xfId="8" applyFont="1" applyFill="1" applyBorder="1" applyAlignment="1">
      <alignment horizontal="left" vertical="center" wrapText="1"/>
    </xf>
    <xf numFmtId="0" fontId="5" fillId="2" borderId="0" xfId="8" applyFont="1" applyFill="1" applyBorder="1" applyAlignment="1">
      <alignment horizontal="center" vertical="center" wrapText="1"/>
    </xf>
    <xf numFmtId="0" fontId="3" fillId="0" borderId="21" xfId="8" applyFont="1" applyFill="1" applyBorder="1" applyAlignment="1">
      <alignment horizontal="left" vertical="center" wrapText="1"/>
    </xf>
    <xf numFmtId="0" fontId="3" fillId="0" borderId="22" xfId="8" applyFont="1" applyFill="1" applyBorder="1" applyAlignment="1">
      <alignment horizontal="left" vertical="center" wrapText="1"/>
    </xf>
    <xf numFmtId="0" fontId="3" fillId="0" borderId="23" xfId="8" applyFont="1" applyFill="1" applyBorder="1" applyAlignment="1">
      <alignment horizontal="left" vertical="center" wrapText="1"/>
    </xf>
    <xf numFmtId="0" fontId="3" fillId="0" borderId="35" xfId="8" applyFont="1" applyFill="1" applyBorder="1" applyAlignment="1">
      <alignment horizontal="center" vertical="center" wrapText="1"/>
    </xf>
    <xf numFmtId="0" fontId="3" fillId="0" borderId="36" xfId="8" applyFont="1" applyFill="1" applyBorder="1" applyAlignment="1">
      <alignment horizontal="center" vertical="center" wrapText="1"/>
    </xf>
    <xf numFmtId="0" fontId="3" fillId="0" borderId="31" xfId="8" applyFont="1" applyFill="1" applyBorder="1" applyAlignment="1">
      <alignment horizontal="center" vertical="center" wrapText="1"/>
    </xf>
    <xf numFmtId="0" fontId="3" fillId="0" borderId="25" xfId="8" applyFont="1" applyFill="1" applyBorder="1" applyAlignment="1">
      <alignment horizontal="center" vertical="center" wrapText="1"/>
    </xf>
    <xf numFmtId="0" fontId="3" fillId="0" borderId="27" xfId="8" applyFont="1" applyFill="1" applyBorder="1" applyAlignment="1">
      <alignment horizontal="center" vertical="center" wrapText="1"/>
    </xf>
    <xf numFmtId="0" fontId="3" fillId="0" borderId="26" xfId="8" applyFont="1" applyFill="1" applyBorder="1" applyAlignment="1">
      <alignment horizontal="center" vertical="center" wrapText="1"/>
    </xf>
    <xf numFmtId="0" fontId="3" fillId="0" borderId="5" xfId="8" applyFont="1" applyFill="1" applyBorder="1" applyAlignment="1">
      <alignment horizontal="center" vertical="center" wrapText="1"/>
    </xf>
    <xf numFmtId="0" fontId="3" fillId="0" borderId="6" xfId="8" applyFont="1" applyFill="1" applyBorder="1" applyAlignment="1">
      <alignment horizontal="center" vertical="center" wrapText="1"/>
    </xf>
    <xf numFmtId="0" fontId="11" fillId="2" borderId="0" xfId="8" applyFont="1" applyFill="1" applyBorder="1" applyAlignment="1">
      <alignment horizontal="center" vertical="center" wrapText="1"/>
    </xf>
    <xf numFmtId="0" fontId="3" fillId="0" borderId="31" xfId="8" applyFont="1" applyBorder="1" applyAlignment="1">
      <alignment horizontal="center" vertical="center" wrapText="1"/>
    </xf>
    <xf numFmtId="0" fontId="3" fillId="0" borderId="32" xfId="8" applyFont="1" applyFill="1" applyBorder="1" applyAlignment="1">
      <alignment horizontal="center" vertical="center" wrapText="1"/>
    </xf>
    <xf numFmtId="0" fontId="3" fillId="0" borderId="33" xfId="8" applyFont="1" applyFill="1" applyBorder="1" applyAlignment="1">
      <alignment horizontal="center" vertical="center" wrapText="1"/>
    </xf>
    <xf numFmtId="9" fontId="3" fillId="0" borderId="18" xfId="8" applyNumberFormat="1" applyFont="1" applyFill="1" applyBorder="1" applyAlignment="1">
      <alignment horizontal="center" vertical="center" wrapText="1"/>
    </xf>
    <xf numFmtId="0" fontId="3" fillId="0" borderId="20" xfId="8" applyFont="1" applyFill="1" applyBorder="1" applyAlignment="1">
      <alignment horizontal="center" vertical="center" wrapText="1"/>
    </xf>
    <xf numFmtId="0" fontId="17" fillId="0" borderId="18" xfId="8" applyFont="1" applyFill="1" applyBorder="1" applyAlignment="1">
      <alignment horizontal="center" vertical="center" wrapText="1"/>
    </xf>
    <xf numFmtId="0" fontId="17" fillId="0" borderId="20" xfId="8" applyFont="1" applyFill="1" applyBorder="1" applyAlignment="1">
      <alignment horizontal="center" vertical="center" wrapText="1"/>
    </xf>
    <xf numFmtId="0" fontId="3" fillId="0" borderId="37" xfId="8" applyFont="1" applyBorder="1" applyAlignment="1">
      <alignment horizontal="center" vertical="center" wrapText="1"/>
    </xf>
    <xf numFmtId="0" fontId="3" fillId="0" borderId="39" xfId="8" applyFont="1" applyBorder="1" applyAlignment="1">
      <alignment horizontal="center" vertical="center" wrapText="1"/>
    </xf>
    <xf numFmtId="0" fontId="3" fillId="0" borderId="26" xfId="8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0" fontId="3" fillId="0" borderId="32" xfId="8" applyFont="1" applyBorder="1" applyAlignment="1">
      <alignment horizontal="center" vertical="center" wrapText="1"/>
    </xf>
    <xf numFmtId="0" fontId="3" fillId="0" borderId="38" xfId="8" applyFont="1" applyBorder="1" applyAlignment="1">
      <alignment horizontal="center" vertical="center" wrapText="1"/>
    </xf>
    <xf numFmtId="0" fontId="3" fillId="0" borderId="33" xfId="8" applyFont="1" applyBorder="1" applyAlignment="1">
      <alignment horizontal="center" vertical="center" wrapText="1"/>
    </xf>
    <xf numFmtId="2" fontId="3" fillId="0" borderId="26" xfId="8" applyNumberFormat="1" applyFont="1" applyFill="1" applyBorder="1" applyAlignment="1">
      <alignment horizontal="center" vertical="center" wrapText="1"/>
    </xf>
    <xf numFmtId="2" fontId="3" fillId="0" borderId="5" xfId="8" applyNumberFormat="1" applyFont="1" applyFill="1" applyBorder="1" applyAlignment="1">
      <alignment horizontal="center" vertical="center" wrapText="1"/>
    </xf>
    <xf numFmtId="0" fontId="3" fillId="0" borderId="38" xfId="8" applyFont="1" applyFill="1" applyBorder="1" applyAlignment="1">
      <alignment horizontal="center" vertical="center" wrapText="1"/>
    </xf>
    <xf numFmtId="0" fontId="7" fillId="0" borderId="42" xfId="8" applyFont="1" applyFill="1" applyBorder="1" applyAlignment="1">
      <alignment horizontal="center" vertical="center" wrapText="1"/>
    </xf>
    <xf numFmtId="0" fontId="7" fillId="0" borderId="43" xfId="8" applyFont="1" applyFill="1" applyBorder="1" applyAlignment="1">
      <alignment horizontal="center" vertical="center" wrapText="1"/>
    </xf>
    <xf numFmtId="0" fontId="7" fillId="0" borderId="61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center" vertical="center" wrapText="1"/>
    </xf>
    <xf numFmtId="0" fontId="3" fillId="0" borderId="54" xfId="8" applyFont="1" applyFill="1" applyBorder="1" applyAlignment="1">
      <alignment horizontal="center" vertical="center" wrapText="1"/>
    </xf>
    <xf numFmtId="0" fontId="3" fillId="0" borderId="49" xfId="8" applyFont="1" applyFill="1" applyBorder="1" applyAlignment="1">
      <alignment horizontal="center" vertical="center" wrapText="1"/>
    </xf>
    <xf numFmtId="0" fontId="3" fillId="0" borderId="55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>
      <alignment horizontal="center" vertical="center" wrapText="1"/>
    </xf>
    <xf numFmtId="0" fontId="3" fillId="0" borderId="39" xfId="8" applyFont="1" applyFill="1" applyBorder="1" applyAlignment="1">
      <alignment horizontal="center" vertical="center" wrapText="1"/>
    </xf>
    <xf numFmtId="0" fontId="3" fillId="0" borderId="64" xfId="8" applyFont="1" applyFill="1" applyBorder="1" applyAlignment="1">
      <alignment horizontal="center" vertical="center" wrapText="1"/>
    </xf>
    <xf numFmtId="0" fontId="3" fillId="0" borderId="63" xfId="8" applyFont="1" applyFill="1" applyBorder="1" applyAlignment="1">
      <alignment horizontal="center" vertical="center" wrapText="1"/>
    </xf>
    <xf numFmtId="0" fontId="3" fillId="0" borderId="62" xfId="8" applyFont="1" applyFill="1" applyBorder="1" applyAlignment="1">
      <alignment horizontal="center" vertical="center" wrapText="1"/>
    </xf>
    <xf numFmtId="0" fontId="3" fillId="0" borderId="41" xfId="8" applyFont="1" applyFill="1" applyBorder="1" applyAlignment="1">
      <alignment horizontal="center" vertical="center" wrapText="1"/>
    </xf>
    <xf numFmtId="0" fontId="3" fillId="0" borderId="37" xfId="8" applyFont="1" applyFill="1" applyBorder="1" applyAlignment="1">
      <alignment horizontal="center" vertical="center" wrapText="1"/>
    </xf>
    <xf numFmtId="0" fontId="3" fillId="0" borderId="17" xfId="8" applyFont="1" applyFill="1" applyBorder="1" applyAlignment="1">
      <alignment horizontal="center" vertical="center" wrapText="1"/>
    </xf>
    <xf numFmtId="0" fontId="3" fillId="0" borderId="29" xfId="8" applyFont="1" applyFill="1" applyBorder="1" applyAlignment="1">
      <alignment horizontal="center" vertical="center" wrapText="1"/>
    </xf>
    <xf numFmtId="0" fontId="3" fillId="0" borderId="50" xfId="8" applyFont="1" applyFill="1" applyBorder="1" applyAlignment="1">
      <alignment horizontal="left" vertical="center" wrapText="1"/>
    </xf>
    <xf numFmtId="0" fontId="3" fillId="0" borderId="51" xfId="8" applyFont="1" applyFill="1" applyBorder="1" applyAlignment="1">
      <alignment horizontal="left" vertical="center" wrapText="1"/>
    </xf>
    <xf numFmtId="0" fontId="3" fillId="0" borderId="52" xfId="8" applyFont="1" applyFill="1" applyBorder="1" applyAlignment="1">
      <alignment horizontal="center" vertical="center" wrapText="1"/>
    </xf>
    <xf numFmtId="0" fontId="3" fillId="0" borderId="53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left" vertical="center" wrapText="1"/>
    </xf>
    <xf numFmtId="0" fontId="3" fillId="0" borderId="54" xfId="8" applyFont="1" applyFill="1" applyBorder="1" applyAlignment="1">
      <alignment horizontal="left" vertical="center" wrapText="1"/>
    </xf>
    <xf numFmtId="0" fontId="3" fillId="0" borderId="49" xfId="8" applyFont="1" applyFill="1" applyBorder="1" applyAlignment="1">
      <alignment horizontal="left" vertical="center" wrapText="1"/>
    </xf>
    <xf numFmtId="0" fontId="3" fillId="0" borderId="55" xfId="8" applyFont="1" applyFill="1" applyBorder="1" applyAlignment="1">
      <alignment horizontal="left" vertical="center" wrapText="1"/>
    </xf>
    <xf numFmtId="0" fontId="3" fillId="0" borderId="0" xfId="8" applyFont="1" applyFill="1" applyBorder="1" applyAlignment="1">
      <alignment horizontal="left" vertical="center" wrapText="1"/>
    </xf>
    <xf numFmtId="0" fontId="3" fillId="0" borderId="39" xfId="8" applyFont="1" applyFill="1" applyBorder="1" applyAlignment="1">
      <alignment horizontal="left" vertical="center" wrapText="1"/>
    </xf>
    <xf numFmtId="0" fontId="3" fillId="0" borderId="17" xfId="8" applyFont="1" applyFill="1" applyBorder="1" applyAlignment="1">
      <alignment horizontal="left" vertical="center" wrapText="1"/>
    </xf>
    <xf numFmtId="0" fontId="3" fillId="0" borderId="29" xfId="8" applyFont="1" applyFill="1" applyBorder="1" applyAlignment="1">
      <alignment horizontal="left" vertical="center" wrapText="1"/>
    </xf>
    <xf numFmtId="0" fontId="3" fillId="0" borderId="30" xfId="8" applyFont="1" applyFill="1" applyBorder="1" applyAlignment="1">
      <alignment horizontal="left" vertical="center" wrapText="1"/>
    </xf>
    <xf numFmtId="0" fontId="3" fillId="0" borderId="54" xfId="8" applyFont="1" applyBorder="1" applyAlignment="1">
      <alignment horizontal="center" vertical="center" wrapText="1"/>
    </xf>
    <xf numFmtId="0" fontId="3" fillId="0" borderId="49" xfId="8" applyFont="1" applyBorder="1" applyAlignment="1">
      <alignment horizontal="center" vertical="center" wrapText="1"/>
    </xf>
    <xf numFmtId="0" fontId="3" fillId="0" borderId="55" xfId="8" applyFont="1" applyBorder="1" applyAlignment="1">
      <alignment horizontal="center" vertical="center" wrapText="1"/>
    </xf>
    <xf numFmtId="0" fontId="3" fillId="0" borderId="17" xfId="8" applyFont="1" applyBorder="1" applyAlignment="1">
      <alignment horizontal="center" vertical="center" wrapText="1"/>
    </xf>
    <xf numFmtId="0" fontId="3" fillId="0" borderId="29" xfId="8" applyFont="1" applyBorder="1" applyAlignment="1">
      <alignment horizontal="center" vertical="center" wrapText="1"/>
    </xf>
    <xf numFmtId="0" fontId="3" fillId="0" borderId="30" xfId="8" applyFont="1" applyBorder="1" applyAlignment="1">
      <alignment horizontal="center" vertical="center" wrapText="1"/>
    </xf>
    <xf numFmtId="0" fontId="3" fillId="0" borderId="1" xfId="8" applyFont="1" applyBorder="1" applyAlignment="1">
      <alignment horizontal="center" vertical="center" wrapText="1"/>
    </xf>
    <xf numFmtId="0" fontId="3" fillId="0" borderId="47" xfId="8" applyFont="1" applyFill="1" applyBorder="1" applyAlignment="1">
      <alignment horizontal="center" vertical="center" wrapText="1"/>
    </xf>
    <xf numFmtId="0" fontId="3" fillId="0" borderId="48" xfId="8" applyFont="1" applyFill="1" applyBorder="1" applyAlignment="1">
      <alignment horizontal="center" vertical="center" wrapText="1"/>
    </xf>
    <xf numFmtId="0" fontId="3" fillId="0" borderId="30" xfId="8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center" vertical="center" wrapText="1"/>
    </xf>
    <xf numFmtId="0" fontId="3" fillId="0" borderId="71" xfId="8" applyFont="1" applyFill="1" applyBorder="1" applyAlignment="1">
      <alignment horizontal="left" vertical="center" wrapText="1"/>
    </xf>
    <xf numFmtId="0" fontId="3" fillId="0" borderId="72" xfId="8" applyFont="1" applyFill="1" applyBorder="1" applyAlignment="1">
      <alignment horizontal="left" vertical="center" wrapText="1"/>
    </xf>
    <xf numFmtId="0" fontId="3" fillId="0" borderId="73" xfId="8" applyFont="1" applyFill="1" applyBorder="1" applyAlignment="1">
      <alignment horizontal="center" vertical="center" wrapText="1"/>
    </xf>
    <xf numFmtId="0" fontId="3" fillId="0" borderId="2" xfId="8" applyFont="1" applyFill="1" applyBorder="1" applyAlignment="1">
      <alignment horizontal="center" vertical="center" wrapText="1"/>
    </xf>
    <xf numFmtId="0" fontId="3" fillId="0" borderId="68" xfId="8" applyFont="1" applyBorder="1" applyAlignment="1">
      <alignment horizontal="center" vertical="center" wrapText="1"/>
    </xf>
    <xf numFmtId="0" fontId="7" fillId="0" borderId="43" xfId="8" applyFont="1" applyBorder="1" applyAlignment="1">
      <alignment horizontal="center" vertical="center" wrapText="1"/>
    </xf>
    <xf numFmtId="0" fontId="7" fillId="0" borderId="7" xfId="8" applyFont="1" applyBorder="1" applyAlignment="1">
      <alignment horizontal="center" vertical="center" wrapText="1"/>
    </xf>
    <xf numFmtId="0" fontId="3" fillId="0" borderId="34" xfId="8" applyFont="1" applyBorder="1" applyAlignment="1">
      <alignment horizontal="left" vertical="center" wrapText="1"/>
    </xf>
    <xf numFmtId="0" fontId="3" fillId="0" borderId="41" xfId="8" applyFont="1" applyBorder="1" applyAlignment="1">
      <alignment horizontal="left" vertical="center" wrapText="1"/>
    </xf>
    <xf numFmtId="0" fontId="3" fillId="0" borderId="70" xfId="8" applyFont="1" applyBorder="1" applyAlignment="1">
      <alignment horizontal="left" vertical="center" wrapText="1"/>
    </xf>
    <xf numFmtId="0" fontId="3" fillId="0" borderId="35" xfId="8" applyFont="1" applyBorder="1" applyAlignment="1">
      <alignment horizontal="center" vertical="center" wrapText="1"/>
    </xf>
    <xf numFmtId="0" fontId="3" fillId="0" borderId="36" xfId="8" applyFont="1" applyBorder="1" applyAlignment="1">
      <alignment horizontal="center" vertical="center" wrapText="1"/>
    </xf>
    <xf numFmtId="0" fontId="3" fillId="0" borderId="41" xfId="8" applyFont="1" applyBorder="1" applyAlignment="1">
      <alignment horizontal="center" vertical="center" wrapText="1"/>
    </xf>
    <xf numFmtId="0" fontId="7" fillId="0" borderId="42" xfId="8" applyFont="1" applyBorder="1" applyAlignment="1">
      <alignment horizontal="center" vertical="center" wrapText="1"/>
    </xf>
    <xf numFmtId="0" fontId="3" fillId="0" borderId="6" xfId="8" applyFont="1" applyBorder="1" applyAlignment="1">
      <alignment horizontal="center" vertical="center" wrapText="1"/>
    </xf>
    <xf numFmtId="0" fontId="3" fillId="0" borderId="63" xfId="8" applyFont="1" applyBorder="1" applyAlignment="1">
      <alignment horizontal="center" vertical="center" wrapText="1"/>
    </xf>
    <xf numFmtId="0" fontId="3" fillId="0" borderId="62" xfId="8" applyFont="1" applyBorder="1" applyAlignment="1">
      <alignment horizontal="center" vertical="center" wrapText="1"/>
    </xf>
    <xf numFmtId="164" fontId="3" fillId="0" borderId="65" xfId="8" applyNumberFormat="1" applyFont="1" applyFill="1" applyBorder="1" applyAlignment="1">
      <alignment horizontal="center" vertical="center" wrapText="1"/>
    </xf>
    <xf numFmtId="164" fontId="3" fillId="0" borderId="66" xfId="8" applyNumberFormat="1" applyFont="1" applyFill="1" applyBorder="1" applyAlignment="1">
      <alignment horizontal="center" vertical="center" wrapText="1"/>
    </xf>
    <xf numFmtId="0" fontId="3" fillId="0" borderId="10" xfId="8" applyFont="1" applyFill="1" applyBorder="1" applyAlignment="1">
      <alignment horizontal="center" vertical="center" wrapText="1"/>
    </xf>
    <xf numFmtId="0" fontId="3" fillId="0" borderId="11" xfId="8" applyFont="1" applyFill="1" applyBorder="1" applyAlignment="1">
      <alignment horizontal="center" vertical="center" wrapText="1"/>
    </xf>
    <xf numFmtId="0" fontId="3" fillId="0" borderId="12" xfId="8" applyFont="1" applyFill="1" applyBorder="1" applyAlignment="1">
      <alignment horizontal="center" vertical="center" wrapText="1"/>
    </xf>
    <xf numFmtId="2" fontId="3" fillId="0" borderId="34" xfId="8" applyNumberFormat="1" applyFont="1" applyFill="1" applyBorder="1" applyAlignment="1">
      <alignment horizontal="center" vertical="center" wrapText="1"/>
    </xf>
    <xf numFmtId="2" fontId="3" fillId="0" borderId="41" xfId="8" applyNumberFormat="1" applyFont="1" applyFill="1" applyBorder="1" applyAlignment="1">
      <alignment horizontal="center" vertical="center" wrapText="1"/>
    </xf>
    <xf numFmtId="0" fontId="3" fillId="0" borderId="18" xfId="8" applyFont="1" applyFill="1" applyBorder="1" applyAlignment="1">
      <alignment horizontal="center" vertical="center" wrapText="1"/>
    </xf>
    <xf numFmtId="0" fontId="8" fillId="0" borderId="58" xfId="1" applyFont="1" applyFill="1" applyBorder="1" applyAlignment="1">
      <alignment horizontal="center"/>
    </xf>
    <xf numFmtId="0" fontId="3" fillId="0" borderId="59" xfId="8" applyFont="1" applyFill="1" applyBorder="1" applyAlignment="1">
      <alignment horizontal="center" vertical="center" wrapText="1"/>
    </xf>
    <xf numFmtId="0" fontId="3" fillId="0" borderId="60" xfId="8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wrapText="1"/>
    </xf>
    <xf numFmtId="0" fontId="3" fillId="0" borderId="0" xfId="1" applyFont="1" applyFill="1" applyAlignment="1">
      <alignment horizontal="left" wrapText="1"/>
    </xf>
    <xf numFmtId="0" fontId="3" fillId="0" borderId="0" xfId="1" applyFont="1" applyFill="1" applyBorder="1" applyAlignment="1">
      <alignment horizontal="left"/>
    </xf>
    <xf numFmtId="0" fontId="3" fillId="0" borderId="78" xfId="1" applyFont="1" applyFill="1" applyBorder="1" applyAlignment="1">
      <alignment horizontal="center" vertical="center" wrapText="1"/>
    </xf>
    <xf numFmtId="0" fontId="3" fillId="0" borderId="79" xfId="1" applyFont="1" applyFill="1" applyBorder="1" applyAlignment="1">
      <alignment horizontal="center" vertical="center" wrapText="1"/>
    </xf>
    <xf numFmtId="0" fontId="3" fillId="0" borderId="8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75" xfId="1" applyFont="1" applyFill="1" applyBorder="1" applyAlignment="1">
      <alignment horizontal="center" vertical="center" wrapText="1"/>
    </xf>
    <xf numFmtId="0" fontId="3" fillId="0" borderId="76" xfId="1" applyFont="1" applyFill="1" applyBorder="1" applyAlignment="1">
      <alignment horizontal="center" vertical="center" wrapText="1"/>
    </xf>
    <xf numFmtId="0" fontId="3" fillId="0" borderId="77" xfId="1" applyFont="1" applyFill="1" applyBorder="1" applyAlignment="1">
      <alignment horizontal="center" vertical="center" wrapText="1"/>
    </xf>
    <xf numFmtId="0" fontId="3" fillId="0" borderId="81" xfId="1" applyFont="1" applyFill="1" applyBorder="1" applyAlignment="1">
      <alignment horizontal="center" vertical="center" wrapText="1"/>
    </xf>
    <xf numFmtId="0" fontId="3" fillId="0" borderId="63" xfId="1" applyFont="1" applyFill="1" applyBorder="1" applyAlignment="1">
      <alignment horizontal="center" vertical="center" wrapText="1"/>
    </xf>
    <xf numFmtId="0" fontId="3" fillId="0" borderId="82" xfId="1" applyFont="1" applyFill="1" applyBorder="1" applyAlignment="1">
      <alignment horizontal="center" vertical="center" wrapText="1"/>
    </xf>
    <xf numFmtId="0" fontId="3" fillId="0" borderId="74" xfId="1" applyFont="1" applyFill="1" applyBorder="1" applyAlignment="1">
      <alignment horizontal="center" vertical="center" wrapText="1"/>
    </xf>
    <xf numFmtId="0" fontId="3" fillId="0" borderId="83" xfId="1" applyFont="1" applyFill="1" applyBorder="1" applyAlignment="1">
      <alignment horizontal="center" vertical="center" wrapText="1"/>
    </xf>
    <xf numFmtId="0" fontId="3" fillId="0" borderId="84" xfId="1" applyFont="1" applyFill="1" applyBorder="1" applyAlignment="1">
      <alignment horizontal="center" vertical="center" wrapText="1"/>
    </xf>
    <xf numFmtId="0" fontId="19" fillId="0" borderId="78" xfId="1" applyFont="1" applyFill="1" applyBorder="1" applyAlignment="1">
      <alignment horizontal="center" vertical="center" wrapText="1"/>
    </xf>
    <xf numFmtId="0" fontId="19" fillId="0" borderId="79" xfId="1" applyFont="1" applyFill="1" applyBorder="1" applyAlignment="1">
      <alignment horizontal="center" vertical="center" wrapText="1"/>
    </xf>
    <xf numFmtId="0" fontId="19" fillId="0" borderId="80" xfId="1" applyFont="1" applyFill="1" applyBorder="1" applyAlignment="1">
      <alignment horizontal="center" vertical="center" wrapText="1"/>
    </xf>
    <xf numFmtId="0" fontId="19" fillId="0" borderId="81" xfId="1" applyFont="1" applyFill="1" applyBorder="1" applyAlignment="1">
      <alignment horizontal="center" vertical="center" wrapText="1"/>
    </xf>
    <xf numFmtId="0" fontId="19" fillId="0" borderId="63" xfId="1" applyFont="1" applyFill="1" applyBorder="1" applyAlignment="1">
      <alignment horizontal="center" vertical="center" wrapText="1"/>
    </xf>
    <xf numFmtId="0" fontId="19" fillId="0" borderId="82" xfId="1" applyFont="1" applyFill="1" applyBorder="1" applyAlignment="1">
      <alignment horizontal="center" vertical="center" wrapText="1"/>
    </xf>
    <xf numFmtId="0" fontId="21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 textRotation="90" wrapText="1"/>
    </xf>
    <xf numFmtId="0" fontId="19" fillId="0" borderId="1" xfId="1" applyFont="1" applyFill="1" applyBorder="1" applyAlignment="1">
      <alignment horizontal="center" vertical="center" wrapText="1"/>
    </xf>
    <xf numFmtId="0" fontId="21" fillId="0" borderId="0" xfId="1" applyFont="1" applyFill="1" applyAlignment="1">
      <alignment horizontal="center"/>
    </xf>
    <xf numFmtId="0" fontId="22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horizontal="center" vertical="top"/>
    </xf>
    <xf numFmtId="0" fontId="3" fillId="0" borderId="0" xfId="1" applyFont="1" applyFill="1" applyAlignment="1">
      <alignment horizontal="center"/>
    </xf>
    <xf numFmtId="0" fontId="20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1" fontId="7" fillId="0" borderId="63" xfId="1" applyNumberFormat="1" applyFont="1" applyFill="1" applyBorder="1" applyAlignment="1">
      <alignment horizontal="center" vertical="top"/>
    </xf>
    <xf numFmtId="0" fontId="23" fillId="0" borderId="0" xfId="3" applyFont="1" applyFill="1" applyAlignment="1">
      <alignment horizontal="center" vertical="center"/>
    </xf>
    <xf numFmtId="0" fontId="3" fillId="0" borderId="1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 wrapText="1"/>
    </xf>
    <xf numFmtId="0" fontId="3" fillId="0" borderId="78" xfId="5" applyFont="1" applyFill="1" applyBorder="1" applyAlignment="1">
      <alignment horizontal="center" vertical="center" wrapText="1"/>
    </xf>
    <xf numFmtId="0" fontId="3" fillId="0" borderId="79" xfId="5" applyFont="1" applyFill="1" applyBorder="1" applyAlignment="1">
      <alignment horizontal="center" vertical="center" wrapText="1"/>
    </xf>
    <xf numFmtId="0" fontId="3" fillId="0" borderId="74" xfId="5" applyFont="1" applyFill="1" applyBorder="1" applyAlignment="1">
      <alignment horizontal="center" vertical="center" wrapText="1"/>
    </xf>
    <xf numFmtId="0" fontId="3" fillId="0" borderId="83" xfId="5" applyFont="1" applyFill="1" applyBorder="1" applyAlignment="1">
      <alignment horizontal="center" vertical="center" wrapText="1"/>
    </xf>
    <xf numFmtId="0" fontId="3" fillId="0" borderId="84" xfId="5" applyFont="1" applyFill="1" applyBorder="1" applyAlignment="1">
      <alignment horizontal="center" vertical="center" wrapText="1"/>
    </xf>
    <xf numFmtId="0" fontId="3" fillId="0" borderId="78" xfId="5" applyFont="1" applyFill="1" applyBorder="1" applyAlignment="1">
      <alignment horizontal="center" vertical="center"/>
    </xf>
    <xf numFmtId="0" fontId="3" fillId="0" borderId="79" xfId="5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7" fillId="0" borderId="63" xfId="11" applyFont="1" applyFill="1" applyBorder="1" applyAlignment="1">
      <alignment horizontal="center"/>
    </xf>
    <xf numFmtId="0" fontId="3" fillId="0" borderId="75" xfId="5" applyFont="1" applyFill="1" applyBorder="1" applyAlignment="1">
      <alignment horizontal="center" vertical="center" wrapText="1"/>
    </xf>
    <xf numFmtId="0" fontId="3" fillId="0" borderId="76" xfId="5" applyFont="1" applyFill="1" applyBorder="1" applyAlignment="1">
      <alignment horizontal="center" vertical="center" wrapText="1"/>
    </xf>
    <xf numFmtId="0" fontId="3" fillId="0" borderId="77" xfId="5" applyFont="1" applyFill="1" applyBorder="1" applyAlignment="1">
      <alignment horizontal="center" vertical="center" wrapText="1"/>
    </xf>
    <xf numFmtId="0" fontId="3" fillId="0" borderId="81" xfId="5" applyFont="1" applyFill="1" applyBorder="1" applyAlignment="1">
      <alignment horizontal="center" vertical="center" wrapText="1"/>
    </xf>
    <xf numFmtId="0" fontId="3" fillId="0" borderId="63" xfId="5" applyFont="1" applyFill="1" applyBorder="1" applyAlignment="1">
      <alignment horizontal="center" vertical="center" wrapText="1"/>
    </xf>
    <xf numFmtId="0" fontId="3" fillId="0" borderId="82" xfId="5" applyFont="1" applyFill="1" applyBorder="1" applyAlignment="1">
      <alignment horizontal="center" vertical="center" wrapText="1"/>
    </xf>
    <xf numFmtId="0" fontId="3" fillId="0" borderId="80" xfId="5" applyFont="1" applyFill="1" applyBorder="1" applyAlignment="1">
      <alignment horizontal="center" vertical="center" wrapText="1"/>
    </xf>
    <xf numFmtId="0" fontId="27" fillId="0" borderId="0" xfId="4" applyFont="1" applyFill="1" applyBorder="1" applyAlignment="1">
      <alignment horizontal="center"/>
    </xf>
    <xf numFmtId="0" fontId="7" fillId="0" borderId="0" xfId="11" applyFont="1" applyFill="1" applyBorder="1" applyAlignment="1">
      <alignment horizontal="center"/>
    </xf>
    <xf numFmtId="0" fontId="7" fillId="0" borderId="1" xfId="5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/>
    </xf>
    <xf numFmtId="0" fontId="21" fillId="0" borderId="0" xfId="3" applyFont="1" applyFill="1" applyAlignment="1">
      <alignment horizontal="center"/>
    </xf>
    <xf numFmtId="0" fontId="20" fillId="0" borderId="0" xfId="3" applyFont="1" applyFill="1" applyAlignment="1">
      <alignment horizontal="center" vertical="center"/>
    </xf>
    <xf numFmtId="0" fontId="3" fillId="0" borderId="0" xfId="3" applyFont="1" applyFill="1" applyAlignment="1">
      <alignment horizontal="center" vertical="top"/>
    </xf>
    <xf numFmtId="0" fontId="3" fillId="0" borderId="1" xfId="1" applyFont="1" applyBorder="1" applyAlignment="1">
      <alignment horizontal="center" vertical="center" wrapText="1"/>
    </xf>
    <xf numFmtId="0" fontId="3" fillId="0" borderId="78" xfId="11" applyFont="1" applyFill="1" applyBorder="1" applyAlignment="1">
      <alignment horizontal="center" vertical="center" wrapText="1"/>
    </xf>
    <xf numFmtId="0" fontId="3" fillId="0" borderId="79" xfId="11" applyFont="1" applyFill="1" applyBorder="1" applyAlignment="1">
      <alignment horizontal="center" vertical="center" wrapText="1"/>
    </xf>
    <xf numFmtId="0" fontId="3" fillId="0" borderId="80" xfId="11" applyFont="1" applyFill="1" applyBorder="1" applyAlignment="1">
      <alignment horizontal="center" vertical="center" wrapText="1"/>
    </xf>
    <xf numFmtId="0" fontId="7" fillId="0" borderId="0" xfId="4" applyFont="1" applyFill="1" applyBorder="1" applyAlignment="1">
      <alignment horizontal="center"/>
    </xf>
    <xf numFmtId="0" fontId="20" fillId="0" borderId="0" xfId="3" applyFont="1" applyAlignment="1">
      <alignment horizontal="center" vertical="center"/>
    </xf>
    <xf numFmtId="0" fontId="3" fillId="0" borderId="0" xfId="3" applyFont="1" applyAlignment="1">
      <alignment horizontal="center" vertical="top"/>
    </xf>
    <xf numFmtId="0" fontId="8" fillId="0" borderId="0" xfId="1" applyFont="1" applyFill="1" applyAlignment="1">
      <alignment horizontal="center" vertical="top" wrapText="1"/>
    </xf>
    <xf numFmtId="0" fontId="3" fillId="0" borderId="42" xfId="5" applyFont="1" applyFill="1" applyBorder="1" applyAlignment="1">
      <alignment horizontal="center" vertical="center" wrapText="1"/>
    </xf>
    <xf numFmtId="0" fontId="3" fillId="0" borderId="43" xfId="5" applyFont="1" applyFill="1" applyBorder="1" applyAlignment="1">
      <alignment horizontal="center" vertical="center" wrapText="1"/>
    </xf>
    <xf numFmtId="0" fontId="3" fillId="0" borderId="61" xfId="5" applyFont="1" applyFill="1" applyBorder="1" applyAlignment="1">
      <alignment horizontal="center" vertical="center" wrapText="1"/>
    </xf>
    <xf numFmtId="0" fontId="3" fillId="0" borderId="85" xfId="5" applyFont="1" applyFill="1" applyBorder="1" applyAlignment="1">
      <alignment horizontal="center" vertical="center" wrapText="1"/>
    </xf>
    <xf numFmtId="0" fontId="3" fillId="0" borderId="86" xfId="5" applyFont="1" applyFill="1" applyBorder="1" applyAlignment="1">
      <alignment horizontal="center" vertical="center" wrapText="1"/>
    </xf>
    <xf numFmtId="0" fontId="3" fillId="0" borderId="3" xfId="5" applyFont="1" applyFill="1" applyBorder="1" applyAlignment="1">
      <alignment horizontal="center" vertical="center" wrapText="1"/>
    </xf>
    <xf numFmtId="0" fontId="3" fillId="0" borderId="87" xfId="5" applyFont="1" applyFill="1" applyBorder="1" applyAlignment="1">
      <alignment horizontal="center" vertical="center" wrapText="1"/>
    </xf>
    <xf numFmtId="0" fontId="3" fillId="0" borderId="54" xfId="5" applyFont="1" applyFill="1" applyBorder="1" applyAlignment="1">
      <alignment horizontal="center" vertical="center" wrapText="1"/>
    </xf>
    <xf numFmtId="0" fontId="3" fillId="0" borderId="0" xfId="5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87" xfId="1" applyFont="1" applyFill="1" applyBorder="1" applyAlignment="1">
      <alignment horizontal="center" vertical="center"/>
    </xf>
    <xf numFmtId="0" fontId="3" fillId="0" borderId="9" xfId="5" applyFont="1" applyFill="1" applyBorder="1" applyAlignment="1">
      <alignment horizontal="center" vertical="top" wrapText="1"/>
    </xf>
    <xf numFmtId="0" fontId="3" fillId="0" borderId="85" xfId="5" applyFont="1" applyFill="1" applyBorder="1" applyAlignment="1">
      <alignment horizontal="center" vertical="top" wrapText="1"/>
    </xf>
    <xf numFmtId="0" fontId="7" fillId="0" borderId="0" xfId="4" applyFont="1" applyFill="1" applyBorder="1" applyAlignment="1">
      <alignment horizontal="center" vertical="center"/>
    </xf>
    <xf numFmtId="0" fontId="3" fillId="0" borderId="0" xfId="3" applyFont="1" applyAlignment="1">
      <alignment horizontal="center" vertical="center"/>
    </xf>
    <xf numFmtId="0" fontId="30" fillId="0" borderId="0" xfId="2" applyFont="1" applyFill="1" applyBorder="1" applyAlignment="1">
      <alignment horizontal="center"/>
    </xf>
    <xf numFmtId="0" fontId="8" fillId="0" borderId="56" xfId="2" applyFont="1" applyFill="1" applyBorder="1" applyAlignment="1">
      <alignment horizontal="center" vertical="top" wrapText="1"/>
    </xf>
    <xf numFmtId="0" fontId="8" fillId="0" borderId="57" xfId="2" applyFont="1" applyFill="1" applyBorder="1" applyAlignment="1">
      <alignment horizontal="center" vertical="top" wrapText="1"/>
    </xf>
    <xf numFmtId="0" fontId="32" fillId="0" borderId="1" xfId="3" applyFont="1" applyBorder="1" applyAlignment="1">
      <alignment horizontal="center" vertical="top" wrapText="1"/>
    </xf>
    <xf numFmtId="0" fontId="32" fillId="0" borderId="1" xfId="2" applyFont="1" applyBorder="1" applyAlignment="1">
      <alignment horizontal="center" vertical="top" wrapText="1"/>
    </xf>
    <xf numFmtId="0" fontId="3" fillId="0" borderId="1" xfId="5" applyFont="1" applyFill="1" applyBorder="1" applyAlignment="1">
      <alignment horizontal="center" vertical="top" wrapText="1"/>
    </xf>
    <xf numFmtId="0" fontId="3" fillId="0" borderId="58" xfId="5" applyFont="1" applyFill="1" applyBorder="1" applyAlignment="1">
      <alignment horizontal="center" vertical="top" wrapText="1"/>
    </xf>
    <xf numFmtId="0" fontId="5" fillId="0" borderId="56" xfId="3" applyFont="1" applyBorder="1" applyAlignment="1">
      <alignment horizontal="center" vertical="top" wrapText="1"/>
    </xf>
    <xf numFmtId="0" fontId="5" fillId="0" borderId="1" xfId="3" applyFont="1" applyBorder="1" applyAlignment="1">
      <alignment horizontal="center" vertical="top" wrapText="1"/>
    </xf>
    <xf numFmtId="0" fontId="32" fillId="0" borderId="56" xfId="3" applyFont="1" applyBorder="1" applyAlignment="1">
      <alignment horizontal="center" vertical="top" wrapText="1"/>
    </xf>
    <xf numFmtId="0" fontId="32" fillId="0" borderId="56" xfId="2" applyFont="1" applyFill="1" applyBorder="1" applyAlignment="1">
      <alignment horizontal="center" vertical="top" wrapText="1"/>
    </xf>
    <xf numFmtId="0" fontId="32" fillId="0" borderId="1" xfId="2" applyFont="1" applyFill="1" applyBorder="1" applyAlignment="1">
      <alignment horizontal="center" vertical="top" wrapText="1"/>
    </xf>
    <xf numFmtId="0" fontId="8" fillId="0" borderId="56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32" fillId="0" borderId="94" xfId="2" applyFont="1" applyFill="1" applyBorder="1" applyAlignment="1">
      <alignment horizontal="center" vertical="top" wrapText="1"/>
    </xf>
    <xf numFmtId="0" fontId="32" fillId="0" borderId="78" xfId="2" applyFont="1" applyFill="1" applyBorder="1" applyAlignment="1">
      <alignment horizontal="center" vertical="top" wrapText="1"/>
    </xf>
    <xf numFmtId="0" fontId="3" fillId="0" borderId="56" xfId="11" applyFont="1" applyFill="1" applyBorder="1" applyAlignment="1">
      <alignment horizontal="center" vertical="top" wrapText="1"/>
    </xf>
    <xf numFmtId="0" fontId="3" fillId="0" borderId="1" xfId="11" applyFont="1" applyFill="1" applyBorder="1" applyAlignment="1">
      <alignment horizontal="center" vertical="top" wrapText="1"/>
    </xf>
    <xf numFmtId="0" fontId="31" fillId="0" borderId="0" xfId="2" applyFont="1" applyAlignment="1">
      <alignment horizont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top"/>
    </xf>
    <xf numFmtId="0" fontId="35" fillId="0" borderId="0" xfId="2" applyFont="1" applyFill="1" applyBorder="1" applyAlignment="1">
      <alignment horizontal="center"/>
    </xf>
    <xf numFmtId="0" fontId="32" fillId="0" borderId="92" xfId="2" applyFont="1" applyFill="1" applyBorder="1" applyAlignment="1">
      <alignment horizontal="center" vertical="top" wrapText="1"/>
    </xf>
    <xf numFmtId="0" fontId="32" fillId="0" borderId="88" xfId="2" applyFont="1" applyFill="1" applyBorder="1" applyAlignment="1">
      <alignment horizontal="center" vertical="top" wrapText="1"/>
    </xf>
    <xf numFmtId="0" fontId="27" fillId="0" borderId="0" xfId="4" applyFont="1" applyFill="1" applyBorder="1" applyAlignment="1">
      <alignment horizontal="center" vertical="center" wrapText="1"/>
    </xf>
    <xf numFmtId="0" fontId="38" fillId="0" borderId="1" xfId="5" applyFont="1" applyBorder="1" applyAlignment="1">
      <alignment horizontal="center" vertical="center"/>
    </xf>
    <xf numFmtId="0" fontId="3" fillId="0" borderId="74" xfId="1" applyFont="1" applyBorder="1" applyAlignment="1">
      <alignment horizontal="center" vertical="center" wrapText="1"/>
    </xf>
    <xf numFmtId="0" fontId="3" fillId="0" borderId="84" xfId="1" applyFont="1" applyBorder="1" applyAlignment="1">
      <alignment horizontal="center" vertical="center" wrapText="1"/>
    </xf>
    <xf numFmtId="0" fontId="32" fillId="0" borderId="76" xfId="2" applyFont="1" applyBorder="1" applyAlignment="1">
      <alignment horizontal="left" vertical="center"/>
    </xf>
    <xf numFmtId="0" fontId="9" fillId="0" borderId="0" xfId="2" applyFont="1" applyAlignment="1">
      <alignment horizontal="center" wrapText="1"/>
    </xf>
    <xf numFmtId="0" fontId="3" fillId="0" borderId="0" xfId="2" applyFont="1" applyFill="1" applyAlignment="1">
      <alignment horizontal="center"/>
    </xf>
    <xf numFmtId="0" fontId="32" fillId="0" borderId="1" xfId="6" applyFont="1" applyFill="1" applyBorder="1" applyAlignment="1">
      <alignment horizontal="center" vertical="center" wrapText="1"/>
    </xf>
    <xf numFmtId="0" fontId="32" fillId="0" borderId="1" xfId="2" applyFont="1" applyBorder="1" applyAlignment="1">
      <alignment horizontal="center" vertical="center" wrapText="1"/>
    </xf>
    <xf numFmtId="49" fontId="51" fillId="0" borderId="24" xfId="0" applyNumberFormat="1" applyFont="1" applyFill="1" applyBorder="1" applyAlignment="1">
      <alignment horizontal="center" vertical="center"/>
    </xf>
    <xf numFmtId="49" fontId="51" fillId="0" borderId="101" xfId="0" applyNumberFormat="1" applyFont="1" applyFill="1" applyBorder="1" applyAlignment="1">
      <alignment horizontal="center" vertical="center"/>
    </xf>
    <xf numFmtId="0" fontId="51" fillId="0" borderId="95" xfId="0" applyFont="1" applyFill="1" applyBorder="1" applyAlignment="1">
      <alignment horizontal="left" vertical="center" wrapText="1" indent="2"/>
    </xf>
    <xf numFmtId="0" fontId="51" fillId="0" borderId="102" xfId="0" applyFont="1" applyFill="1" applyBorder="1" applyAlignment="1">
      <alignment horizontal="left" vertical="center" wrapText="1" indent="2"/>
    </xf>
    <xf numFmtId="0" fontId="51" fillId="0" borderId="101" xfId="0" applyFont="1" applyFill="1" applyBorder="1" applyAlignment="1">
      <alignment horizontal="left" vertical="center" wrapText="1" indent="2"/>
    </xf>
    <xf numFmtId="49" fontId="51" fillId="0" borderId="13" xfId="0" applyNumberFormat="1" applyFont="1" applyFill="1" applyBorder="1" applyAlignment="1">
      <alignment horizontal="center" vertical="center"/>
    </xf>
    <xf numFmtId="49" fontId="51" fillId="0" borderId="80" xfId="0" applyNumberFormat="1" applyFont="1" applyFill="1" applyBorder="1" applyAlignment="1">
      <alignment horizontal="center" vertical="center"/>
    </xf>
    <xf numFmtId="0" fontId="51" fillId="0" borderId="78" xfId="0" applyFont="1" applyFill="1" applyBorder="1" applyAlignment="1">
      <alignment horizontal="left" vertical="center" wrapText="1" indent="1"/>
    </xf>
    <xf numFmtId="0" fontId="51" fillId="0" borderId="79" xfId="0" applyFont="1" applyFill="1" applyBorder="1" applyAlignment="1">
      <alignment horizontal="left" vertical="center" wrapText="1" indent="1"/>
    </xf>
    <xf numFmtId="0" fontId="51" fillId="0" borderId="80" xfId="0" applyFont="1" applyFill="1" applyBorder="1" applyAlignment="1">
      <alignment horizontal="left" vertical="center" wrapText="1" indent="1"/>
    </xf>
    <xf numFmtId="0" fontId="51" fillId="0" borderId="78" xfId="0" applyFont="1" applyFill="1" applyBorder="1" applyAlignment="1">
      <alignment horizontal="left" vertical="center" wrapText="1" indent="2"/>
    </xf>
    <xf numFmtId="0" fontId="51" fillId="0" borderId="79" xfId="0" applyFont="1" applyFill="1" applyBorder="1" applyAlignment="1">
      <alignment horizontal="left" vertical="center" wrapText="1" indent="2"/>
    </xf>
    <xf numFmtId="0" fontId="51" fillId="0" borderId="80" xfId="0" applyFont="1" applyFill="1" applyBorder="1" applyAlignment="1">
      <alignment horizontal="left" vertical="center" wrapText="1" indent="2"/>
    </xf>
    <xf numFmtId="0" fontId="51" fillId="0" borderId="95" xfId="0" applyFont="1" applyFill="1" applyBorder="1" applyAlignment="1">
      <alignment horizontal="left" vertical="center" wrapText="1" indent="1"/>
    </xf>
    <xf numFmtId="0" fontId="51" fillId="0" borderId="102" xfId="0" applyFont="1" applyFill="1" applyBorder="1" applyAlignment="1">
      <alignment horizontal="left" vertical="center" wrapText="1" indent="1"/>
    </xf>
    <xf numFmtId="0" fontId="51" fillId="0" borderId="101" xfId="0" applyFont="1" applyFill="1" applyBorder="1" applyAlignment="1">
      <alignment horizontal="left" vertical="center" wrapText="1" indent="1"/>
    </xf>
    <xf numFmtId="49" fontId="51" fillId="0" borderId="64" xfId="0" applyNumberFormat="1" applyFont="1" applyFill="1" applyBorder="1" applyAlignment="1">
      <alignment horizontal="center" vertical="center"/>
    </xf>
    <xf numFmtId="49" fontId="51" fillId="0" borderId="82" xfId="0" applyNumberFormat="1" applyFont="1" applyFill="1" applyBorder="1" applyAlignment="1">
      <alignment horizontal="center" vertical="center"/>
    </xf>
    <xf numFmtId="0" fontId="51" fillId="0" borderId="81" xfId="0" applyFont="1" applyFill="1" applyBorder="1" applyAlignment="1">
      <alignment horizontal="left" vertical="center" wrapText="1"/>
    </xf>
    <xf numFmtId="0" fontId="51" fillId="0" borderId="63" xfId="0" applyFont="1" applyFill="1" applyBorder="1" applyAlignment="1">
      <alignment horizontal="left" vertical="center" wrapText="1"/>
    </xf>
    <xf numFmtId="0" fontId="51" fillId="0" borderId="82" xfId="0" applyFont="1" applyFill="1" applyBorder="1" applyAlignment="1">
      <alignment horizontal="left" vertical="center" wrapText="1"/>
    </xf>
    <xf numFmtId="0" fontId="51" fillId="0" borderId="78" xfId="0" applyFont="1" applyFill="1" applyBorder="1" applyAlignment="1">
      <alignment horizontal="left" vertical="center" wrapText="1" indent="3"/>
    </xf>
    <xf numFmtId="0" fontId="51" fillId="0" borderId="79" xfId="0" applyFont="1" applyFill="1" applyBorder="1" applyAlignment="1">
      <alignment horizontal="left" vertical="center" wrapText="1" indent="3"/>
    </xf>
    <xf numFmtId="0" fontId="51" fillId="0" borderId="80" xfId="0" applyFont="1" applyFill="1" applyBorder="1" applyAlignment="1">
      <alignment horizontal="left" vertical="center" wrapText="1" indent="3"/>
    </xf>
    <xf numFmtId="0" fontId="51" fillId="0" borderId="78" xfId="0" applyFont="1" applyFill="1" applyBorder="1" applyAlignment="1">
      <alignment horizontal="left" vertical="center" wrapText="1"/>
    </xf>
    <xf numFmtId="0" fontId="51" fillId="0" borderId="79" xfId="0" applyFont="1" applyFill="1" applyBorder="1" applyAlignment="1">
      <alignment horizontal="left" vertical="center" wrapText="1"/>
    </xf>
    <xf numFmtId="0" fontId="51" fillId="0" borderId="80" xfId="0" applyFont="1" applyFill="1" applyBorder="1" applyAlignment="1">
      <alignment horizontal="left" vertical="center" wrapText="1"/>
    </xf>
    <xf numFmtId="0" fontId="51" fillId="0" borderId="78" xfId="0" applyFont="1" applyFill="1" applyBorder="1" applyAlignment="1">
      <alignment horizontal="left" vertical="center" wrapText="1" indent="4"/>
    </xf>
    <xf numFmtId="0" fontId="51" fillId="0" borderId="79" xfId="0" applyFont="1" applyFill="1" applyBorder="1" applyAlignment="1">
      <alignment horizontal="left" vertical="center" wrapText="1" indent="4"/>
    </xf>
    <xf numFmtId="0" fontId="51" fillId="0" borderId="80" xfId="0" applyFont="1" applyFill="1" applyBorder="1" applyAlignment="1">
      <alignment horizontal="left" vertical="center" wrapText="1" indent="4"/>
    </xf>
    <xf numFmtId="0" fontId="51" fillId="0" borderId="78" xfId="0" applyFont="1" applyFill="1" applyBorder="1" applyAlignment="1">
      <alignment horizontal="left" vertical="center" wrapText="1" indent="5"/>
    </xf>
    <xf numFmtId="0" fontId="51" fillId="0" borderId="79" xfId="0" applyFont="1" applyFill="1" applyBorder="1" applyAlignment="1">
      <alignment horizontal="left" vertical="center" wrapText="1" indent="5"/>
    </xf>
    <xf numFmtId="0" fontId="51" fillId="0" borderId="80" xfId="0" applyFont="1" applyFill="1" applyBorder="1" applyAlignment="1">
      <alignment horizontal="left" vertical="center" wrapText="1" indent="5"/>
    </xf>
    <xf numFmtId="0" fontId="52" fillId="0" borderId="24" xfId="0" applyFont="1" applyFill="1" applyBorder="1" applyAlignment="1">
      <alignment horizontal="center" vertical="top"/>
    </xf>
    <xf numFmtId="0" fontId="52" fillId="0" borderId="101" xfId="0" applyFont="1" applyFill="1" applyBorder="1" applyAlignment="1">
      <alignment horizontal="center" vertical="top"/>
    </xf>
    <xf numFmtId="0" fontId="52" fillId="0" borderId="95" xfId="0" applyFont="1" applyFill="1" applyBorder="1" applyAlignment="1">
      <alignment horizontal="center" vertical="top"/>
    </xf>
    <xf numFmtId="0" fontId="52" fillId="0" borderId="102" xfId="0" applyFont="1" applyFill="1" applyBorder="1" applyAlignment="1">
      <alignment horizontal="center" vertical="top"/>
    </xf>
    <xf numFmtId="49" fontId="51" fillId="0" borderId="9" xfId="0" applyNumberFormat="1" applyFont="1" applyFill="1" applyBorder="1" applyAlignment="1">
      <alignment horizontal="left" vertical="center" wrapText="1"/>
    </xf>
    <xf numFmtId="49" fontId="51" fillId="0" borderId="103" xfId="0" applyNumberFormat="1" applyFont="1" applyFill="1" applyBorder="1" applyAlignment="1">
      <alignment horizontal="left" vertical="center" wrapText="1"/>
    </xf>
    <xf numFmtId="49" fontId="51" fillId="0" borderId="99" xfId="0" applyNumberFormat="1" applyFont="1" applyFill="1" applyBorder="1" applyAlignment="1">
      <alignment horizontal="left" vertical="center" wrapText="1"/>
    </xf>
    <xf numFmtId="49" fontId="48" fillId="0" borderId="26" xfId="0" applyNumberFormat="1" applyFont="1" applyFill="1" applyBorder="1" applyAlignment="1">
      <alignment horizontal="center" vertical="center"/>
    </xf>
    <xf numFmtId="49" fontId="48" fillId="0" borderId="5" xfId="0" applyNumberFormat="1" applyFont="1" applyFill="1" applyBorder="1" applyAlignment="1">
      <alignment horizontal="center" vertical="center"/>
    </xf>
    <xf numFmtId="49" fontId="48" fillId="0" borderId="6" xfId="0" applyNumberFormat="1" applyFont="1" applyFill="1" applyBorder="1" applyAlignment="1">
      <alignment horizontal="center" vertical="center"/>
    </xf>
    <xf numFmtId="0" fontId="51" fillId="0" borderId="4" xfId="0" applyFont="1" applyFill="1" applyBorder="1" applyAlignment="1">
      <alignment horizontal="center" vertical="center" wrapText="1"/>
    </xf>
    <xf numFmtId="0" fontId="51" fillId="0" borderId="96" xfId="0" applyFont="1" applyFill="1" applyBorder="1" applyAlignment="1">
      <alignment horizontal="center" vertical="center" wrapText="1"/>
    </xf>
    <xf numFmtId="0" fontId="51" fillId="0" borderId="64" xfId="0" applyFont="1" applyFill="1" applyBorder="1" applyAlignment="1">
      <alignment horizontal="center" vertical="center" wrapText="1"/>
    </xf>
    <xf numFmtId="0" fontId="51" fillId="0" borderId="82" xfId="0" applyFont="1" applyFill="1" applyBorder="1" applyAlignment="1">
      <alignment horizontal="center" vertical="center" wrapText="1"/>
    </xf>
    <xf numFmtId="0" fontId="51" fillId="0" borderId="97" xfId="0" applyFont="1" applyFill="1" applyBorder="1" applyAlignment="1">
      <alignment horizontal="center" vertical="center" wrapText="1"/>
    </xf>
    <xf numFmtId="0" fontId="51" fillId="0" borderId="54" xfId="0" applyFont="1" applyFill="1" applyBorder="1" applyAlignment="1">
      <alignment horizontal="center" vertical="center" wrapText="1"/>
    </xf>
    <xf numFmtId="0" fontId="51" fillId="0" borderId="81" xfId="0" applyFont="1" applyFill="1" applyBorder="1" applyAlignment="1">
      <alignment horizontal="center" vertical="center" wrapText="1"/>
    </xf>
    <xf numFmtId="0" fontId="51" fillId="0" borderId="63" xfId="0" applyFont="1" applyFill="1" applyBorder="1" applyAlignment="1">
      <alignment horizontal="center" vertical="center" wrapText="1"/>
    </xf>
    <xf numFmtId="0" fontId="51" fillId="0" borderId="98" xfId="0" applyFont="1" applyFill="1" applyBorder="1" applyAlignment="1">
      <alignment horizontal="center" vertical="center" wrapText="1"/>
    </xf>
    <xf numFmtId="0" fontId="51" fillId="0" borderId="100" xfId="0" applyFont="1" applyFill="1" applyBorder="1" applyAlignment="1">
      <alignment horizontal="center" vertical="center" wrapText="1"/>
    </xf>
    <xf numFmtId="0" fontId="51" fillId="0" borderId="9" xfId="0" applyFont="1" applyFill="1" applyBorder="1" applyAlignment="1">
      <alignment horizontal="center" vertical="center" wrapText="1"/>
    </xf>
    <xf numFmtId="0" fontId="51" fillId="0" borderId="85" xfId="0" applyFont="1" applyFill="1" applyBorder="1" applyAlignment="1">
      <alignment horizontal="center" vertical="center" wrapText="1"/>
    </xf>
    <xf numFmtId="0" fontId="51" fillId="0" borderId="94" xfId="0" applyFont="1" applyFill="1" applyBorder="1" applyAlignment="1">
      <alignment horizontal="center" vertical="center" wrapText="1"/>
    </xf>
    <xf numFmtId="49" fontId="51" fillId="0" borderId="105" xfId="0" applyNumberFormat="1" applyFont="1" applyFill="1" applyBorder="1" applyAlignment="1">
      <alignment horizontal="center" vertical="center"/>
    </xf>
    <xf numFmtId="49" fontId="51" fillId="0" borderId="77" xfId="0" applyNumberFormat="1" applyFont="1" applyFill="1" applyBorder="1" applyAlignment="1">
      <alignment horizontal="center" vertical="center"/>
    </xf>
    <xf numFmtId="0" fontId="51" fillId="0" borderId="75" xfId="0" applyFont="1" applyFill="1" applyBorder="1" applyAlignment="1">
      <alignment horizontal="left" vertical="center" wrapText="1"/>
    </xf>
    <xf numFmtId="0" fontId="51" fillId="0" borderId="76" xfId="0" applyFont="1" applyFill="1" applyBorder="1" applyAlignment="1">
      <alignment horizontal="left" vertical="center" wrapText="1"/>
    </xf>
    <xf numFmtId="0" fontId="51" fillId="0" borderId="77" xfId="0" applyFont="1" applyFill="1" applyBorder="1" applyAlignment="1">
      <alignment horizontal="left" vertical="center" wrapText="1"/>
    </xf>
    <xf numFmtId="0" fontId="51" fillId="0" borderId="95" xfId="0" applyFont="1" applyFill="1" applyBorder="1" applyAlignment="1">
      <alignment horizontal="left" vertical="center" wrapText="1" indent="3"/>
    </xf>
    <xf numFmtId="0" fontId="51" fillId="0" borderId="102" xfId="0" applyFont="1" applyFill="1" applyBorder="1" applyAlignment="1">
      <alignment horizontal="left" vertical="center" wrapText="1" indent="3"/>
    </xf>
    <xf numFmtId="0" fontId="51" fillId="0" borderId="101" xfId="0" applyFont="1" applyFill="1" applyBorder="1" applyAlignment="1">
      <alignment horizontal="left" vertical="center" wrapText="1" indent="3"/>
    </xf>
    <xf numFmtId="0" fontId="43" fillId="0" borderId="26" xfId="0" applyFont="1" applyFill="1" applyBorder="1" applyAlignment="1">
      <alignment horizontal="center"/>
    </xf>
    <xf numFmtId="0" fontId="43" fillId="0" borderId="5" xfId="0" applyFont="1" applyFill="1" applyBorder="1" applyAlignment="1">
      <alignment horizontal="center"/>
    </xf>
    <xf numFmtId="0" fontId="43" fillId="0" borderId="6" xfId="0" applyFont="1" applyFill="1" applyBorder="1" applyAlignment="1">
      <alignment horizontal="center"/>
    </xf>
    <xf numFmtId="0" fontId="51" fillId="0" borderId="95" xfId="0" applyFont="1" applyFill="1" applyBorder="1" applyAlignment="1">
      <alignment horizontal="left" vertical="center" wrapText="1"/>
    </xf>
    <xf numFmtId="0" fontId="51" fillId="0" borderId="102" xfId="0" applyFont="1" applyFill="1" applyBorder="1" applyAlignment="1">
      <alignment horizontal="left" vertical="center" wrapText="1"/>
    </xf>
    <xf numFmtId="0" fontId="51" fillId="0" borderId="101" xfId="0" applyFont="1" applyFill="1" applyBorder="1" applyAlignment="1">
      <alignment horizontal="left" vertical="center" wrapText="1"/>
    </xf>
    <xf numFmtId="49" fontId="51" fillId="0" borderId="9" xfId="0" applyNumberFormat="1" applyFont="1" applyFill="1" applyBorder="1" applyAlignment="1">
      <alignment horizontal="center" vertical="center"/>
    </xf>
    <xf numFmtId="49" fontId="51" fillId="0" borderId="99" xfId="0" applyNumberFormat="1" applyFont="1" applyFill="1" applyBorder="1" applyAlignment="1">
      <alignment horizontal="center" vertical="center"/>
    </xf>
    <xf numFmtId="0" fontId="51" fillId="0" borderId="94" xfId="0" applyFont="1" applyFill="1" applyBorder="1" applyAlignment="1">
      <alignment horizontal="left" vertical="center" wrapText="1"/>
    </xf>
    <xf numFmtId="0" fontId="51" fillId="0" borderId="103" xfId="0" applyFont="1" applyFill="1" applyBorder="1" applyAlignment="1">
      <alignment horizontal="left" vertical="center" wrapText="1"/>
    </xf>
    <xf numFmtId="0" fontId="51" fillId="0" borderId="99" xfId="0" applyFont="1" applyFill="1" applyBorder="1" applyAlignment="1">
      <alignment horizontal="left" vertical="center" wrapText="1"/>
    </xf>
    <xf numFmtId="0" fontId="51" fillId="0" borderId="94" xfId="0" applyFont="1" applyFill="1" applyBorder="1" applyAlignment="1">
      <alignment horizontal="left" vertical="center" wrapText="1" indent="1"/>
    </xf>
    <xf numFmtId="0" fontId="51" fillId="0" borderId="103" xfId="0" applyFont="1" applyFill="1" applyBorder="1" applyAlignment="1">
      <alignment horizontal="left" vertical="center" wrapText="1" indent="1"/>
    </xf>
    <xf numFmtId="0" fontId="51" fillId="0" borderId="99" xfId="0" applyFont="1" applyFill="1" applyBorder="1" applyAlignment="1">
      <alignment horizontal="left" vertical="center" wrapText="1" indent="1"/>
    </xf>
    <xf numFmtId="0" fontId="49" fillId="0" borderId="94" xfId="0" applyFont="1" applyFill="1" applyBorder="1" applyAlignment="1">
      <alignment horizontal="center" vertical="center" wrapText="1"/>
    </xf>
    <xf numFmtId="0" fontId="49" fillId="0" borderId="99" xfId="0" applyFont="1" applyFill="1" applyBorder="1" applyAlignment="1">
      <alignment horizontal="center" vertical="center" wrapText="1"/>
    </xf>
    <xf numFmtId="0" fontId="49" fillId="0" borderId="85" xfId="0" applyFont="1" applyFill="1" applyBorder="1" applyAlignment="1">
      <alignment horizontal="center" vertical="center" wrapText="1"/>
    </xf>
    <xf numFmtId="0" fontId="50" fillId="0" borderId="24" xfId="0" applyFont="1" applyFill="1" applyBorder="1" applyAlignment="1">
      <alignment horizontal="center" vertical="top"/>
    </xf>
    <xf numFmtId="0" fontId="50" fillId="0" borderId="101" xfId="0" applyFont="1" applyFill="1" applyBorder="1" applyAlignment="1">
      <alignment horizontal="center" vertical="top"/>
    </xf>
    <xf numFmtId="0" fontId="50" fillId="0" borderId="95" xfId="0" applyFont="1" applyFill="1" applyBorder="1" applyAlignment="1">
      <alignment horizontal="center" vertical="top"/>
    </xf>
    <xf numFmtId="0" fontId="50" fillId="0" borderId="102" xfId="0" applyFont="1" applyFill="1" applyBorder="1" applyAlignment="1">
      <alignment horizontal="center" vertical="top"/>
    </xf>
    <xf numFmtId="49" fontId="43" fillId="0" borderId="63" xfId="0" applyNumberFormat="1" applyFont="1" applyFill="1" applyBorder="1" applyAlignment="1">
      <alignment horizontal="center"/>
    </xf>
    <xf numFmtId="0" fontId="46" fillId="0" borderId="76" xfId="0" applyFont="1" applyFill="1" applyBorder="1" applyAlignment="1">
      <alignment horizontal="center" vertical="top"/>
    </xf>
    <xf numFmtId="0" fontId="46" fillId="0" borderId="0" xfId="0" applyFont="1" applyFill="1" applyBorder="1" applyAlignment="1">
      <alignment horizontal="center" vertical="top"/>
    </xf>
    <xf numFmtId="0" fontId="48" fillId="0" borderId="29" xfId="0" applyFont="1" applyFill="1" applyBorder="1" applyAlignment="1">
      <alignment horizontal="center" vertical="center"/>
    </xf>
    <xf numFmtId="0" fontId="49" fillId="0" borderId="4" xfId="0" applyFont="1" applyFill="1" applyBorder="1" applyAlignment="1">
      <alignment horizontal="center" vertical="center" wrapText="1"/>
    </xf>
    <xf numFmtId="0" fontId="49" fillId="0" borderId="96" xfId="0" applyFont="1" applyFill="1" applyBorder="1" applyAlignment="1">
      <alignment horizontal="center" vertical="center" wrapText="1"/>
    </xf>
    <xf numFmtId="0" fontId="49" fillId="0" borderId="64" xfId="0" applyFont="1" applyFill="1" applyBorder="1" applyAlignment="1">
      <alignment horizontal="center" vertical="center" wrapText="1"/>
    </xf>
    <xf numFmtId="0" fontId="49" fillId="0" borderId="82" xfId="0" applyFont="1" applyFill="1" applyBorder="1" applyAlignment="1">
      <alignment horizontal="center" vertical="center" wrapText="1"/>
    </xf>
    <xf numFmtId="0" fontId="49" fillId="0" borderId="97" xfId="0" applyFont="1" applyFill="1" applyBorder="1" applyAlignment="1">
      <alignment horizontal="center" vertical="center" wrapText="1"/>
    </xf>
    <xf numFmtId="0" fontId="49" fillId="0" borderId="54" xfId="0" applyFont="1" applyFill="1" applyBorder="1" applyAlignment="1">
      <alignment horizontal="center" vertical="center" wrapText="1"/>
    </xf>
    <xf numFmtId="0" fontId="49" fillId="0" borderId="81" xfId="0" applyFont="1" applyFill="1" applyBorder="1" applyAlignment="1">
      <alignment horizontal="center" vertical="center" wrapText="1"/>
    </xf>
    <xf numFmtId="0" fontId="49" fillId="0" borderId="63" xfId="0" applyFont="1" applyFill="1" applyBorder="1" applyAlignment="1">
      <alignment horizontal="center" vertical="center" wrapText="1"/>
    </xf>
    <xf numFmtId="0" fontId="49" fillId="0" borderId="98" xfId="0" applyFont="1" applyFill="1" applyBorder="1" applyAlignment="1">
      <alignment horizontal="center" vertical="center" wrapText="1"/>
    </xf>
    <xf numFmtId="0" fontId="49" fillId="0" borderId="100" xfId="0" applyFont="1" applyFill="1" applyBorder="1" applyAlignment="1">
      <alignment horizontal="center" vertical="center" wrapText="1"/>
    </xf>
    <xf numFmtId="0" fontId="3" fillId="0" borderId="0" xfId="13" applyFont="1" applyAlignment="1">
      <alignment horizontal="center" vertical="center"/>
    </xf>
    <xf numFmtId="0" fontId="7" fillId="0" borderId="92" xfId="12" applyFont="1" applyBorder="1" applyAlignment="1">
      <alignment horizontal="center" vertical="center" wrapText="1"/>
    </xf>
    <xf numFmtId="0" fontId="7" fillId="0" borderId="91" xfId="12" applyFont="1" applyBorder="1" applyAlignment="1">
      <alignment horizontal="center" vertical="center" wrapText="1"/>
    </xf>
    <xf numFmtId="0" fontId="7" fillId="0" borderId="94" xfId="12" applyFont="1" applyBorder="1" applyAlignment="1">
      <alignment horizontal="center" vertical="center" wrapText="1"/>
    </xf>
    <xf numFmtId="0" fontId="7" fillId="0" borderId="59" xfId="12" applyFont="1" applyBorder="1" applyAlignment="1">
      <alignment horizontal="center" vertical="center" wrapText="1"/>
    </xf>
    <xf numFmtId="0" fontId="7" fillId="0" borderId="107" xfId="12" applyFont="1" applyFill="1" applyBorder="1" applyAlignment="1">
      <alignment horizontal="center" vertical="center"/>
    </xf>
    <xf numFmtId="0" fontId="7" fillId="0" borderId="107" xfId="12" applyFont="1" applyBorder="1" applyAlignment="1">
      <alignment horizontal="center" vertical="center" wrapText="1"/>
    </xf>
    <xf numFmtId="0" fontId="7" fillId="0" borderId="108" xfId="12" applyFont="1" applyBorder="1" applyAlignment="1">
      <alignment horizontal="center" vertical="center" wrapText="1"/>
    </xf>
    <xf numFmtId="0" fontId="7" fillId="0" borderId="0" xfId="12" applyFont="1" applyFill="1" applyAlignment="1">
      <alignment horizontal="center"/>
    </xf>
    <xf numFmtId="0" fontId="21" fillId="0" borderId="0" xfId="12" applyFont="1" applyAlignment="1">
      <alignment horizontal="center" wrapText="1"/>
    </xf>
    <xf numFmtId="0" fontId="34" fillId="0" borderId="0" xfId="13" applyFont="1" applyAlignment="1">
      <alignment horizontal="center" vertical="center"/>
    </xf>
    <xf numFmtId="49" fontId="59" fillId="0" borderId="0" xfId="0" applyNumberFormat="1" applyFont="1" applyFill="1" applyBorder="1" applyAlignment="1">
      <alignment horizontal="center"/>
    </xf>
    <xf numFmtId="0" fontId="28" fillId="0" borderId="0" xfId="13" applyFont="1" applyAlignment="1">
      <alignment horizontal="center" vertical="center"/>
    </xf>
  </cellXfs>
  <cellStyles count="15">
    <cellStyle name="Обычный" xfId="0" builtinId="0"/>
    <cellStyle name="Обычный 10" xfId="10" xr:uid="{00000000-0005-0000-0000-000001000000}"/>
    <cellStyle name="Обычный 10 2" xfId="7" xr:uid="{00000000-0005-0000-0000-000002000000}"/>
    <cellStyle name="Обычный 10 2 2" xfId="14" xr:uid="{06E83DAB-5EB2-4F48-AEB7-D0DA414D0DC5}"/>
    <cellStyle name="Обычный 2" xfId="1" xr:uid="{00000000-0005-0000-0000-000003000000}"/>
    <cellStyle name="Обычный 3" xfId="2" xr:uid="{00000000-0005-0000-0000-000004000000}"/>
    <cellStyle name="Обычный 3 2 9" xfId="12" xr:uid="{5024778B-CCC2-494B-B062-BA672ECB620C}"/>
    <cellStyle name="Обычный 4" xfId="4" xr:uid="{00000000-0005-0000-0000-000005000000}"/>
    <cellStyle name="Обычный 5" xfId="5" xr:uid="{00000000-0005-0000-0000-000006000000}"/>
    <cellStyle name="Обычный 6" xfId="8" xr:uid="{00000000-0005-0000-0000-000007000000}"/>
    <cellStyle name="Обычный 6 2 3 9" xfId="6" xr:uid="{00000000-0005-0000-0000-000008000000}"/>
    <cellStyle name="Обычный 7" xfId="3" xr:uid="{00000000-0005-0000-0000-000009000000}"/>
    <cellStyle name="Обычный 7 15" xfId="13" xr:uid="{3EAF9EE4-2002-4311-B905-E8F93C04E2FC}"/>
    <cellStyle name="Обычный_Форматы по компаниям_last" xfId="11" xr:uid="{992FCBB1-A7C1-441C-A708-F69D2C617121}"/>
    <cellStyle name="Процентный 2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9"/>
  <sheetViews>
    <sheetView zoomScale="85" zoomScaleNormal="85" workbookViewId="0">
      <selection activeCell="B21" sqref="B21"/>
    </sheetView>
  </sheetViews>
  <sheetFormatPr defaultColWidth="9.140625" defaultRowHeight="15.75" x14ac:dyDescent="0.25"/>
  <cols>
    <col min="1" max="1" width="7.7109375" style="1" bestFit="1" customWidth="1"/>
    <col min="2" max="2" width="53.140625" style="1" customWidth="1"/>
    <col min="3" max="3" width="26.85546875" style="1" customWidth="1"/>
    <col min="4" max="4" width="24.85546875" style="1" customWidth="1"/>
    <col min="5" max="5" width="18.28515625" style="1" customWidth="1"/>
    <col min="6" max="6" width="20.5703125" style="1" customWidth="1"/>
    <col min="7" max="7" width="24.85546875" style="1" customWidth="1"/>
    <col min="8" max="8" width="9.140625" style="1"/>
    <col min="9" max="13" width="8.85546875" style="1" bestFit="1" customWidth="1"/>
    <col min="14" max="16384" width="9.140625" style="1"/>
  </cols>
  <sheetData>
    <row r="1" spans="1:7" x14ac:dyDescent="0.25">
      <c r="A1" s="510" t="s">
        <v>1</v>
      </c>
      <c r="B1" s="511"/>
      <c r="C1" s="511"/>
      <c r="D1" s="511"/>
      <c r="E1" s="511"/>
      <c r="F1" s="511"/>
      <c r="G1" s="511"/>
    </row>
    <row r="2" spans="1:7" x14ac:dyDescent="0.25">
      <c r="A2" s="512" t="s">
        <v>119</v>
      </c>
      <c r="B2" s="512"/>
      <c r="C2" s="512"/>
      <c r="D2" s="512"/>
      <c r="E2" s="512"/>
      <c r="F2" s="512"/>
      <c r="G2" s="512"/>
    </row>
    <row r="3" spans="1:7" x14ac:dyDescent="0.25">
      <c r="A3" s="2" t="s">
        <v>2</v>
      </c>
    </row>
    <row r="4" spans="1:7" ht="16.5" thickBot="1" x14ac:dyDescent="0.3">
      <c r="A4" s="2" t="s">
        <v>3</v>
      </c>
    </row>
    <row r="5" spans="1:7" s="12" customFormat="1" ht="35.25" customHeight="1" x14ac:dyDescent="0.25">
      <c r="A5" s="11" t="s">
        <v>4</v>
      </c>
      <c r="B5" s="15" t="s">
        <v>5</v>
      </c>
      <c r="C5" s="513" t="s">
        <v>162</v>
      </c>
      <c r="D5" s="513"/>
      <c r="E5" s="513"/>
      <c r="F5" s="513"/>
      <c r="G5" s="514"/>
    </row>
    <row r="6" spans="1:7" s="12" customFormat="1" ht="18.600000000000001" customHeight="1" x14ac:dyDescent="0.25">
      <c r="A6" s="11" t="s">
        <v>6</v>
      </c>
      <c r="B6" s="16" t="s">
        <v>7</v>
      </c>
      <c r="C6" s="519" t="s">
        <v>149</v>
      </c>
      <c r="D6" s="520"/>
      <c r="E6" s="520"/>
      <c r="F6" s="520"/>
      <c r="G6" s="521"/>
    </row>
    <row r="7" spans="1:7" s="12" customFormat="1" ht="32.25" thickBot="1" x14ac:dyDescent="0.3">
      <c r="A7" s="11" t="s">
        <v>8</v>
      </c>
      <c r="B7" s="30" t="s">
        <v>9</v>
      </c>
      <c r="C7" s="522" t="s">
        <v>0</v>
      </c>
      <c r="D7" s="523"/>
      <c r="E7" s="523"/>
      <c r="F7" s="523"/>
      <c r="G7" s="524"/>
    </row>
    <row r="8" spans="1:7" s="12" customFormat="1" x14ac:dyDescent="0.25"/>
    <row r="9" spans="1:7" s="12" customFormat="1" x14ac:dyDescent="0.25">
      <c r="A9" s="515" t="s">
        <v>121</v>
      </c>
      <c r="B9" s="515"/>
      <c r="C9" s="515"/>
      <c r="D9" s="515"/>
      <c r="E9" s="515"/>
      <c r="F9" s="515"/>
      <c r="G9" s="515"/>
    </row>
    <row r="10" spans="1:7" s="12" customFormat="1" ht="16.5" thickBot="1" x14ac:dyDescent="0.3">
      <c r="D10" s="14"/>
    </row>
    <row r="11" spans="1:7" s="12" customFormat="1" ht="47.25" x14ac:dyDescent="0.25">
      <c r="A11" s="11" t="s">
        <v>10</v>
      </c>
      <c r="B11" s="15" t="s">
        <v>11</v>
      </c>
      <c r="C11" s="516" t="s">
        <v>12</v>
      </c>
      <c r="D11" s="517"/>
      <c r="E11" s="517"/>
      <c r="F11" s="517"/>
      <c r="G11" s="518"/>
    </row>
    <row r="12" spans="1:7" s="12" customFormat="1" x14ac:dyDescent="0.25">
      <c r="A12" s="11" t="s">
        <v>13</v>
      </c>
      <c r="B12" s="16" t="s">
        <v>14</v>
      </c>
      <c r="C12" s="507"/>
      <c r="D12" s="508"/>
      <c r="E12" s="508"/>
      <c r="F12" s="508"/>
      <c r="G12" s="509"/>
    </row>
    <row r="13" spans="1:7" s="12" customFormat="1" ht="31.5" x14ac:dyDescent="0.25">
      <c r="A13" s="11" t="s">
        <v>15</v>
      </c>
      <c r="B13" s="16" t="s">
        <v>16</v>
      </c>
      <c r="C13" s="507" t="s">
        <v>17</v>
      </c>
      <c r="D13" s="508"/>
      <c r="E13" s="508"/>
      <c r="F13" s="508"/>
      <c r="G13" s="509"/>
    </row>
    <row r="14" spans="1:7" s="12" customFormat="1" x14ac:dyDescent="0.25">
      <c r="A14" s="11" t="s">
        <v>18</v>
      </c>
      <c r="B14" s="16" t="s">
        <v>19</v>
      </c>
      <c r="C14" s="507" t="s">
        <v>20</v>
      </c>
      <c r="D14" s="508"/>
      <c r="E14" s="508"/>
      <c r="F14" s="508"/>
      <c r="G14" s="509"/>
    </row>
    <row r="15" spans="1:7" s="12" customFormat="1" ht="82.9" customHeight="1" x14ac:dyDescent="0.25">
      <c r="A15" s="11" t="s">
        <v>21</v>
      </c>
      <c r="B15" s="16" t="s">
        <v>22</v>
      </c>
      <c r="C15" s="507" t="s">
        <v>138</v>
      </c>
      <c r="D15" s="508"/>
      <c r="E15" s="508"/>
      <c r="F15" s="508"/>
      <c r="G15" s="509"/>
    </row>
    <row r="16" spans="1:7" s="12" customFormat="1" ht="53.25" customHeight="1" x14ac:dyDescent="0.25">
      <c r="A16" s="11" t="s">
        <v>23</v>
      </c>
      <c r="B16" s="16" t="s">
        <v>24</v>
      </c>
      <c r="C16" s="507" t="s">
        <v>139</v>
      </c>
      <c r="D16" s="508"/>
      <c r="E16" s="508"/>
      <c r="F16" s="508"/>
      <c r="G16" s="509"/>
    </row>
    <row r="17" spans="1:7" s="12" customFormat="1" ht="31.5" x14ac:dyDescent="0.25">
      <c r="A17" s="11" t="s">
        <v>25</v>
      </c>
      <c r="B17" s="16" t="s">
        <v>26</v>
      </c>
      <c r="C17" s="507" t="s">
        <v>140</v>
      </c>
      <c r="D17" s="508"/>
      <c r="E17" s="508"/>
      <c r="F17" s="508"/>
      <c r="G17" s="509"/>
    </row>
    <row r="18" spans="1:7" s="12" customFormat="1" ht="57" customHeight="1" x14ac:dyDescent="0.25">
      <c r="A18" s="11" t="s">
        <v>27</v>
      </c>
      <c r="B18" s="16" t="s">
        <v>28</v>
      </c>
      <c r="C18" s="507" t="s">
        <v>142</v>
      </c>
      <c r="D18" s="508"/>
      <c r="E18" s="508"/>
      <c r="F18" s="508"/>
      <c r="G18" s="509"/>
    </row>
    <row r="19" spans="1:7" s="12" customFormat="1" ht="31.5" x14ac:dyDescent="0.25">
      <c r="A19" s="11" t="s">
        <v>29</v>
      </c>
      <c r="B19" s="16" t="s">
        <v>30</v>
      </c>
      <c r="C19" s="507" t="s">
        <v>141</v>
      </c>
      <c r="D19" s="508"/>
      <c r="E19" s="508"/>
      <c r="F19" s="508"/>
      <c r="G19" s="509"/>
    </row>
    <row r="20" spans="1:7" s="12" customFormat="1" ht="31.5" x14ac:dyDescent="0.25">
      <c r="A20" s="11" t="s">
        <v>31</v>
      </c>
      <c r="B20" s="16" t="s">
        <v>32</v>
      </c>
      <c r="C20" s="507" t="s">
        <v>164</v>
      </c>
      <c r="D20" s="508"/>
      <c r="E20" s="508"/>
      <c r="F20" s="508"/>
      <c r="G20" s="509"/>
    </row>
    <row r="21" spans="1:7" s="12" customFormat="1" ht="89.45" customHeight="1" thickBot="1" x14ac:dyDescent="0.3">
      <c r="A21" s="11" t="s">
        <v>33</v>
      </c>
      <c r="B21" s="17" t="s">
        <v>34</v>
      </c>
      <c r="C21" s="525" t="s">
        <v>161</v>
      </c>
      <c r="D21" s="526"/>
      <c r="E21" s="526"/>
      <c r="F21" s="526"/>
      <c r="G21" s="527"/>
    </row>
    <row r="22" spans="1:7" s="12" customFormat="1" x14ac:dyDescent="0.25"/>
    <row r="23" spans="1:7" s="12" customFormat="1" x14ac:dyDescent="0.25">
      <c r="A23" s="515" t="s">
        <v>129</v>
      </c>
      <c r="B23" s="515"/>
      <c r="C23" s="515"/>
      <c r="D23" s="515"/>
      <c r="E23" s="515"/>
      <c r="F23" s="515"/>
      <c r="G23" s="515"/>
    </row>
    <row r="24" spans="1:7" s="12" customFormat="1" ht="16.5" thickBot="1" x14ac:dyDescent="0.3"/>
    <row r="25" spans="1:7" s="12" customFormat="1" ht="48" thickBot="1" x14ac:dyDescent="0.3">
      <c r="A25" s="11" t="s">
        <v>35</v>
      </c>
      <c r="B25" s="15" t="s">
        <v>36</v>
      </c>
      <c r="C25" s="516" t="s">
        <v>37</v>
      </c>
      <c r="D25" s="517"/>
      <c r="E25" s="517"/>
      <c r="F25" s="517"/>
      <c r="G25" s="518"/>
    </row>
    <row r="26" spans="1:7" s="12" customFormat="1" ht="57" customHeight="1" x14ac:dyDescent="0.25">
      <c r="A26" s="11" t="s">
        <v>38</v>
      </c>
      <c r="B26" s="16" t="s">
        <v>39</v>
      </c>
      <c r="C26" s="516" t="s">
        <v>37</v>
      </c>
      <c r="D26" s="517"/>
      <c r="E26" s="517"/>
      <c r="F26" s="517"/>
      <c r="G26" s="518"/>
    </row>
    <row r="27" spans="1:7" s="12" customFormat="1" ht="83.25" customHeight="1" x14ac:dyDescent="0.25">
      <c r="A27" s="11" t="s">
        <v>40</v>
      </c>
      <c r="B27" s="16" t="s">
        <v>41</v>
      </c>
      <c r="C27" s="529" t="s">
        <v>37</v>
      </c>
      <c r="D27" s="530"/>
      <c r="E27" s="530"/>
      <c r="F27" s="530"/>
      <c r="G27" s="531"/>
    </row>
    <row r="28" spans="1:7" s="12" customFormat="1" ht="32.25" thickBot="1" x14ac:dyDescent="0.3">
      <c r="A28" s="11" t="s">
        <v>42</v>
      </c>
      <c r="B28" s="18" t="s">
        <v>43</v>
      </c>
      <c r="C28" s="525" t="s">
        <v>159</v>
      </c>
      <c r="D28" s="526"/>
      <c r="E28" s="526"/>
      <c r="F28" s="526"/>
      <c r="G28" s="527"/>
    </row>
    <row r="29" spans="1:7" s="12" customFormat="1" x14ac:dyDescent="0.25"/>
    <row r="30" spans="1:7" s="12" customFormat="1" x14ac:dyDescent="0.25">
      <c r="A30" s="515" t="s">
        <v>122</v>
      </c>
      <c r="B30" s="515"/>
      <c r="C30" s="515"/>
      <c r="D30" s="515"/>
      <c r="E30" s="515"/>
      <c r="F30" s="515"/>
      <c r="G30" s="515"/>
    </row>
    <row r="31" spans="1:7" s="12" customFormat="1" ht="16.5" thickBot="1" x14ac:dyDescent="0.3"/>
    <row r="32" spans="1:7" s="12" customFormat="1" ht="173.45" customHeight="1" x14ac:dyDescent="0.25">
      <c r="A32" s="11" t="s">
        <v>44</v>
      </c>
      <c r="B32" s="15" t="s">
        <v>45</v>
      </c>
      <c r="C32" s="507" t="s">
        <v>147</v>
      </c>
      <c r="D32" s="508"/>
      <c r="E32" s="508"/>
      <c r="F32" s="508"/>
      <c r="G32" s="509"/>
    </row>
    <row r="33" spans="1:7" s="12" customFormat="1" ht="51.75" customHeight="1" x14ac:dyDescent="0.25">
      <c r="A33" s="11" t="s">
        <v>46</v>
      </c>
      <c r="B33" s="16" t="s">
        <v>47</v>
      </c>
      <c r="C33" s="507" t="s">
        <v>167</v>
      </c>
      <c r="D33" s="508"/>
      <c r="E33" s="508"/>
      <c r="F33" s="508"/>
      <c r="G33" s="509"/>
    </row>
    <row r="34" spans="1:7" s="12" customFormat="1" ht="47.25" x14ac:dyDescent="0.25">
      <c r="A34" s="11" t="s">
        <v>48</v>
      </c>
      <c r="B34" s="16" t="s">
        <v>49</v>
      </c>
      <c r="C34" s="507" t="s">
        <v>134</v>
      </c>
      <c r="D34" s="508"/>
      <c r="E34" s="508"/>
      <c r="F34" s="508"/>
      <c r="G34" s="509"/>
    </row>
    <row r="35" spans="1:7" s="12" customFormat="1" ht="97.9" customHeight="1" thickBot="1" x14ac:dyDescent="0.3">
      <c r="A35" s="11" t="s">
        <v>50</v>
      </c>
      <c r="B35" s="18" t="s">
        <v>51</v>
      </c>
      <c r="C35" s="525" t="s">
        <v>160</v>
      </c>
      <c r="D35" s="526"/>
      <c r="E35" s="526"/>
      <c r="F35" s="526"/>
      <c r="G35" s="527"/>
    </row>
    <row r="36" spans="1:7" s="12" customFormat="1" x14ac:dyDescent="0.25"/>
    <row r="37" spans="1:7" s="12" customFormat="1" x14ac:dyDescent="0.25">
      <c r="A37" s="515" t="s">
        <v>124</v>
      </c>
      <c r="B37" s="515"/>
      <c r="C37" s="515"/>
      <c r="D37" s="515"/>
      <c r="E37" s="515"/>
      <c r="F37" s="515"/>
      <c r="G37" s="515"/>
    </row>
    <row r="38" spans="1:7" s="12" customFormat="1" ht="16.5" thickBot="1" x14ac:dyDescent="0.3"/>
    <row r="39" spans="1:7" s="12" customFormat="1" ht="63" x14ac:dyDescent="0.25">
      <c r="A39" s="11" t="s">
        <v>52</v>
      </c>
      <c r="B39" s="15" t="s">
        <v>53</v>
      </c>
      <c r="C39" s="516" t="s">
        <v>135</v>
      </c>
      <c r="D39" s="517"/>
      <c r="E39" s="517"/>
      <c r="F39" s="517"/>
      <c r="G39" s="518"/>
    </row>
    <row r="40" spans="1:7" s="12" customFormat="1" ht="47.25" x14ac:dyDescent="0.25">
      <c r="A40" s="11" t="s">
        <v>54</v>
      </c>
      <c r="B40" s="16" t="s">
        <v>55</v>
      </c>
      <c r="C40" s="507" t="s">
        <v>136</v>
      </c>
      <c r="D40" s="508"/>
      <c r="E40" s="508"/>
      <c r="F40" s="508"/>
      <c r="G40" s="509"/>
    </row>
    <row r="41" spans="1:7" s="12" customFormat="1" ht="63.75" thickBot="1" x14ac:dyDescent="0.3">
      <c r="A41" s="24" t="s">
        <v>56</v>
      </c>
      <c r="B41" s="18" t="s">
        <v>57</v>
      </c>
      <c r="C41" s="525" t="s">
        <v>143</v>
      </c>
      <c r="D41" s="526"/>
      <c r="E41" s="526"/>
      <c r="F41" s="526"/>
      <c r="G41" s="527"/>
    </row>
    <row r="43" spans="1:7" x14ac:dyDescent="0.25">
      <c r="A43" s="528" t="s">
        <v>123</v>
      </c>
      <c r="B43" s="528"/>
      <c r="C43" s="528"/>
      <c r="D43" s="528"/>
      <c r="E43" s="528"/>
      <c r="F43" s="528"/>
      <c r="G43" s="528"/>
    </row>
    <row r="44" spans="1:7" ht="16.5" thickBot="1" x14ac:dyDescent="0.3"/>
    <row r="45" spans="1:7" s="12" customFormat="1" ht="16.5" thickBot="1" x14ac:dyDescent="0.3">
      <c r="A45" s="535" t="s">
        <v>58</v>
      </c>
      <c r="B45" s="19" t="s">
        <v>59</v>
      </c>
      <c r="C45" s="537" t="s">
        <v>60</v>
      </c>
      <c r="D45" s="538"/>
      <c r="E45" s="538"/>
      <c r="F45" s="538"/>
      <c r="G45" s="539"/>
    </row>
    <row r="46" spans="1:7" s="12" customFormat="1" ht="99" customHeight="1" thickBot="1" x14ac:dyDescent="0.3">
      <c r="A46" s="536"/>
      <c r="B46" s="20" t="s">
        <v>144</v>
      </c>
      <c r="C46" s="507" t="s">
        <v>145</v>
      </c>
      <c r="D46" s="508"/>
      <c r="E46" s="508"/>
      <c r="F46" s="508"/>
      <c r="G46" s="509"/>
    </row>
    <row r="47" spans="1:7" ht="31.5" x14ac:dyDescent="0.25">
      <c r="B47" s="10" t="s">
        <v>120</v>
      </c>
    </row>
    <row r="49" spans="1:12" ht="31.5" customHeight="1" x14ac:dyDescent="0.25">
      <c r="A49" s="540" t="s">
        <v>61</v>
      </c>
      <c r="B49" s="540"/>
      <c r="C49" s="540"/>
      <c r="D49" s="540"/>
      <c r="E49" s="540"/>
      <c r="F49" s="540"/>
      <c r="G49" s="540"/>
    </row>
    <row r="51" spans="1:12" ht="13.5" customHeight="1" thickBot="1" x14ac:dyDescent="0.3">
      <c r="A51" s="3" t="s">
        <v>62</v>
      </c>
      <c r="B51" s="4" t="s">
        <v>63</v>
      </c>
      <c r="C51" s="4" t="s">
        <v>64</v>
      </c>
      <c r="D51" s="541" t="s">
        <v>65</v>
      </c>
      <c r="E51" s="541"/>
      <c r="F51" s="541" t="s">
        <v>66</v>
      </c>
      <c r="G51" s="541"/>
    </row>
    <row r="52" spans="1:12" s="12" customFormat="1" ht="63.75" customHeight="1" thickBot="1" x14ac:dyDescent="0.3">
      <c r="A52" s="13"/>
      <c r="B52" s="21" t="s">
        <v>67</v>
      </c>
      <c r="C52" s="22" t="s">
        <v>68</v>
      </c>
      <c r="D52" s="542" t="s">
        <v>69</v>
      </c>
      <c r="E52" s="543"/>
      <c r="F52" s="542" t="s">
        <v>70</v>
      </c>
      <c r="G52" s="543"/>
    </row>
    <row r="53" spans="1:12" s="12" customFormat="1" ht="16.5" thickBot="1" x14ac:dyDescent="0.3">
      <c r="A53" s="13"/>
      <c r="B53" s="48" t="s">
        <v>146</v>
      </c>
      <c r="C53" s="49">
        <v>100</v>
      </c>
      <c r="D53" s="544">
        <v>0.12</v>
      </c>
      <c r="E53" s="545"/>
      <c r="F53" s="546"/>
      <c r="G53" s="547"/>
    </row>
    <row r="55" spans="1:12" x14ac:dyDescent="0.25">
      <c r="A55" s="528" t="s">
        <v>125</v>
      </c>
      <c r="B55" s="528"/>
      <c r="C55" s="528"/>
      <c r="D55" s="528"/>
      <c r="E55" s="528"/>
      <c r="F55" s="528"/>
      <c r="G55" s="528"/>
    </row>
    <row r="57" spans="1:12" s="12" customFormat="1" ht="13.5" customHeight="1" thickBot="1" x14ac:dyDescent="0.3">
      <c r="A57" s="23">
        <v>42</v>
      </c>
      <c r="B57" s="29" t="s">
        <v>71</v>
      </c>
      <c r="C57" s="532" t="s">
        <v>72</v>
      </c>
      <c r="D57" s="533"/>
      <c r="E57" s="534" t="s">
        <v>73</v>
      </c>
      <c r="F57" s="534"/>
      <c r="G57" s="534"/>
    </row>
    <row r="58" spans="1:12" ht="31.5" customHeight="1" thickBot="1" x14ac:dyDescent="0.3">
      <c r="A58" s="548"/>
      <c r="B58" s="5" t="s">
        <v>74</v>
      </c>
      <c r="C58" s="550" t="s">
        <v>75</v>
      </c>
      <c r="D58" s="551"/>
      <c r="E58" s="552" t="s">
        <v>76</v>
      </c>
      <c r="F58" s="553"/>
      <c r="G58" s="554"/>
    </row>
    <row r="59" spans="1:12" s="12" customFormat="1" ht="22.9" customHeight="1" thickBot="1" x14ac:dyDescent="0.3">
      <c r="A59" s="549"/>
      <c r="B59" s="39" t="s">
        <v>150</v>
      </c>
      <c r="C59" s="555" t="s">
        <v>150</v>
      </c>
      <c r="D59" s="556"/>
      <c r="E59" s="542" t="s">
        <v>150</v>
      </c>
      <c r="F59" s="557"/>
      <c r="G59" s="543"/>
    </row>
    <row r="61" spans="1:12" x14ac:dyDescent="0.25">
      <c r="A61" s="528" t="s">
        <v>126</v>
      </c>
      <c r="B61" s="528"/>
      <c r="C61" s="528"/>
      <c r="D61" s="528"/>
      <c r="E61" s="528"/>
      <c r="F61" s="528"/>
      <c r="G61" s="528"/>
    </row>
    <row r="62" spans="1:12" ht="16.899999999999999" customHeight="1" x14ac:dyDescent="0.25"/>
    <row r="63" spans="1:12" s="12" customFormat="1" ht="16.5" thickBot="1" x14ac:dyDescent="0.3">
      <c r="A63" s="23" t="s">
        <v>77</v>
      </c>
      <c r="B63" s="532" t="s">
        <v>78</v>
      </c>
      <c r="C63" s="533"/>
      <c r="D63" s="29" t="s">
        <v>79</v>
      </c>
      <c r="E63" s="532" t="s">
        <v>80</v>
      </c>
      <c r="F63" s="570"/>
      <c r="G63" s="533"/>
      <c r="I63" s="32"/>
      <c r="J63" s="32"/>
      <c r="K63" s="32"/>
      <c r="L63" s="32"/>
    </row>
    <row r="64" spans="1:12" s="12" customFormat="1" ht="34.5" customHeight="1" thickBot="1" x14ac:dyDescent="0.3">
      <c r="A64" s="571"/>
      <c r="B64" s="558" t="s">
        <v>81</v>
      </c>
      <c r="C64" s="45" t="s">
        <v>82</v>
      </c>
      <c r="D64" s="22" t="s">
        <v>83</v>
      </c>
      <c r="E64" s="537" t="s">
        <v>84</v>
      </c>
      <c r="F64" s="538"/>
      <c r="G64" s="539"/>
      <c r="I64" s="32"/>
      <c r="J64" s="33"/>
      <c r="K64" s="33"/>
      <c r="L64" s="33"/>
    </row>
    <row r="65" spans="1:13" s="12" customFormat="1" ht="87" customHeight="1" x14ac:dyDescent="0.25">
      <c r="A65" s="566"/>
      <c r="B65" s="559"/>
      <c r="C65" s="34" t="s">
        <v>85</v>
      </c>
      <c r="D65" s="43" t="s">
        <v>130</v>
      </c>
      <c r="E65" s="561" t="s">
        <v>131</v>
      </c>
      <c r="F65" s="562"/>
      <c r="G65" s="563"/>
      <c r="I65" s="32"/>
      <c r="J65" s="35"/>
      <c r="K65" s="35"/>
      <c r="L65" s="35"/>
    </row>
    <row r="66" spans="1:13" s="12" customFormat="1" x14ac:dyDescent="0.25">
      <c r="A66" s="566"/>
      <c r="B66" s="559"/>
      <c r="C66" s="42" t="s">
        <v>151</v>
      </c>
      <c r="D66" s="52">
        <v>0</v>
      </c>
      <c r="E66" s="564"/>
      <c r="F66" s="565"/>
      <c r="G66" s="566"/>
      <c r="I66" s="32"/>
      <c r="J66" s="32"/>
      <c r="K66" s="32"/>
      <c r="L66" s="32"/>
    </row>
    <row r="67" spans="1:13" s="12" customFormat="1" x14ac:dyDescent="0.25">
      <c r="A67" s="566"/>
      <c r="B67" s="559"/>
      <c r="C67" s="42" t="s">
        <v>152</v>
      </c>
      <c r="D67" s="52">
        <v>3.8053851278253004E-3</v>
      </c>
      <c r="E67" s="564"/>
      <c r="F67" s="565"/>
      <c r="G67" s="566"/>
      <c r="I67" s="32"/>
      <c r="J67" s="32"/>
      <c r="K67" s="32"/>
      <c r="L67" s="32"/>
    </row>
    <row r="68" spans="1:13" s="12" customFormat="1" x14ac:dyDescent="0.25">
      <c r="A68" s="566"/>
      <c r="B68" s="560"/>
      <c r="C68" s="47" t="s">
        <v>153</v>
      </c>
      <c r="D68" s="53">
        <v>3.4779079672430657E-3</v>
      </c>
      <c r="E68" s="567"/>
      <c r="F68" s="568"/>
      <c r="G68" s="569"/>
      <c r="I68" s="32"/>
      <c r="J68" s="32"/>
      <c r="K68" s="32"/>
      <c r="L68" s="32"/>
    </row>
    <row r="69" spans="1:13" s="12" customFormat="1" x14ac:dyDescent="0.25">
      <c r="I69" s="35"/>
      <c r="J69" s="35"/>
      <c r="K69" s="35"/>
      <c r="L69" s="35"/>
      <c r="M69" s="36"/>
    </row>
    <row r="70" spans="1:13" s="12" customFormat="1" ht="16.5" thickBot="1" x14ac:dyDescent="0.3">
      <c r="A70" s="23" t="s">
        <v>86</v>
      </c>
      <c r="B70" s="534" t="s">
        <v>87</v>
      </c>
      <c r="C70" s="534"/>
      <c r="D70" s="29" t="s">
        <v>88</v>
      </c>
      <c r="E70" s="534" t="s">
        <v>89</v>
      </c>
      <c r="F70" s="534"/>
      <c r="G70" s="534"/>
      <c r="I70" s="37"/>
      <c r="J70" s="37"/>
      <c r="K70" s="37"/>
      <c r="L70" s="37"/>
      <c r="M70" s="37"/>
    </row>
    <row r="71" spans="1:13" s="12" customFormat="1" ht="39.75" customHeight="1" thickBot="1" x14ac:dyDescent="0.3">
      <c r="A71" s="571"/>
      <c r="B71" s="558" t="s">
        <v>90</v>
      </c>
      <c r="C71" s="45" t="s">
        <v>82</v>
      </c>
      <c r="D71" s="22" t="s">
        <v>83</v>
      </c>
      <c r="E71" s="537" t="s">
        <v>84</v>
      </c>
      <c r="F71" s="538"/>
      <c r="G71" s="539"/>
      <c r="J71" s="38"/>
      <c r="K71" s="38"/>
      <c r="L71" s="38"/>
      <c r="M71" s="38"/>
    </row>
    <row r="72" spans="1:13" s="12" customFormat="1" ht="116.25" customHeight="1" thickBot="1" x14ac:dyDescent="0.3">
      <c r="A72" s="566"/>
      <c r="B72" s="559"/>
      <c r="C72" s="34" t="s">
        <v>132</v>
      </c>
      <c r="D72" s="45" t="s">
        <v>168</v>
      </c>
      <c r="E72" s="561" t="s">
        <v>133</v>
      </c>
      <c r="F72" s="562"/>
      <c r="G72" s="563"/>
      <c r="I72" s="37"/>
      <c r="M72" s="37"/>
    </row>
    <row r="73" spans="1:13" s="12" customFormat="1" x14ac:dyDescent="0.25">
      <c r="A73" s="566"/>
      <c r="B73" s="559"/>
      <c r="C73" s="44" t="s">
        <v>154</v>
      </c>
      <c r="D73" s="54">
        <v>1</v>
      </c>
      <c r="E73" s="564"/>
      <c r="F73" s="565"/>
      <c r="G73" s="566"/>
      <c r="I73" s="37"/>
    </row>
    <row r="74" spans="1:13" s="12" customFormat="1" x14ac:dyDescent="0.25">
      <c r="A74" s="566"/>
      <c r="B74" s="559"/>
      <c r="C74" s="44" t="s">
        <v>155</v>
      </c>
      <c r="D74" s="54">
        <v>1.0012711862568036</v>
      </c>
      <c r="E74" s="564"/>
      <c r="F74" s="565"/>
      <c r="G74" s="566"/>
      <c r="I74" s="37"/>
    </row>
    <row r="75" spans="1:13" s="12" customFormat="1" x14ac:dyDescent="0.25">
      <c r="A75" s="566"/>
      <c r="B75" s="560"/>
      <c r="C75" s="46" t="s">
        <v>156</v>
      </c>
      <c r="D75" s="55">
        <v>1.0011217843956135</v>
      </c>
      <c r="E75" s="567"/>
      <c r="F75" s="568"/>
      <c r="G75" s="569"/>
      <c r="I75" s="37"/>
    </row>
    <row r="76" spans="1:13" s="12" customFormat="1" x14ac:dyDescent="0.25"/>
    <row r="77" spans="1:13" x14ac:dyDescent="0.25">
      <c r="A77" s="528" t="s">
        <v>127</v>
      </c>
      <c r="B77" s="528"/>
      <c r="C77" s="528"/>
      <c r="D77" s="528"/>
      <c r="E77" s="528"/>
      <c r="F77" s="528"/>
      <c r="G77" s="528"/>
    </row>
    <row r="79" spans="1:13" s="12" customFormat="1" ht="16.5" thickBot="1" x14ac:dyDescent="0.3">
      <c r="A79" s="23" t="s">
        <v>91</v>
      </c>
      <c r="B79" s="534" t="s">
        <v>92</v>
      </c>
      <c r="C79" s="534"/>
      <c r="D79" s="534" t="s">
        <v>93</v>
      </c>
      <c r="E79" s="534"/>
      <c r="F79" s="594" t="s">
        <v>94</v>
      </c>
      <c r="G79" s="595"/>
    </row>
    <row r="80" spans="1:13" s="12" customFormat="1" ht="64.5" customHeight="1" thickBot="1" x14ac:dyDescent="0.3">
      <c r="B80" s="561" t="s">
        <v>95</v>
      </c>
      <c r="C80" s="563"/>
      <c r="D80" s="561" t="s">
        <v>96</v>
      </c>
      <c r="E80" s="563"/>
      <c r="F80" s="542" t="s">
        <v>97</v>
      </c>
      <c r="G80" s="543"/>
    </row>
    <row r="81" spans="1:11" s="12" customFormat="1" ht="16.5" thickBot="1" x14ac:dyDescent="0.3">
      <c r="B81" s="572"/>
      <c r="C81" s="596"/>
      <c r="D81" s="572"/>
      <c r="E81" s="596"/>
      <c r="F81" s="22" t="s">
        <v>98</v>
      </c>
      <c r="G81" s="26" t="s">
        <v>99</v>
      </c>
    </row>
    <row r="82" spans="1:11" s="12" customFormat="1" ht="95.25" customHeight="1" thickBot="1" x14ac:dyDescent="0.3">
      <c r="B82" s="25" t="s">
        <v>157</v>
      </c>
      <c r="C82" s="27"/>
      <c r="D82" s="576" t="s">
        <v>100</v>
      </c>
      <c r="E82" s="577"/>
      <c r="F82" s="50" t="s">
        <v>169</v>
      </c>
      <c r="G82" s="50" t="s">
        <v>169</v>
      </c>
    </row>
    <row r="83" spans="1:11" s="12" customFormat="1" ht="115.5" customHeight="1" x14ac:dyDescent="0.25">
      <c r="B83" s="574" t="s">
        <v>158</v>
      </c>
      <c r="C83" s="575"/>
      <c r="D83" s="576" t="s">
        <v>100</v>
      </c>
      <c r="E83" s="577"/>
      <c r="F83" s="50" t="s">
        <v>170</v>
      </c>
      <c r="G83" s="50" t="s">
        <v>171</v>
      </c>
    </row>
    <row r="84" spans="1:11" s="12" customFormat="1" ht="32.25" customHeight="1" thickBot="1" x14ac:dyDescent="0.3">
      <c r="B84" s="572" t="s">
        <v>101</v>
      </c>
      <c r="C84" s="573"/>
      <c r="D84" s="573"/>
      <c r="E84" s="573"/>
      <c r="F84" s="28" t="s">
        <v>102</v>
      </c>
      <c r="G84" s="28" t="s">
        <v>102</v>
      </c>
    </row>
    <row r="85" spans="1:11" s="12" customFormat="1" x14ac:dyDescent="0.25"/>
    <row r="87" spans="1:11" x14ac:dyDescent="0.25">
      <c r="A87" s="528" t="s">
        <v>128</v>
      </c>
      <c r="B87" s="528"/>
      <c r="C87" s="528"/>
      <c r="D87" s="528"/>
      <c r="E87" s="528"/>
      <c r="F87" s="528"/>
      <c r="G87" s="528"/>
    </row>
    <row r="89" spans="1:11" ht="16.5" thickBot="1" x14ac:dyDescent="0.3">
      <c r="A89" s="3" t="s">
        <v>103</v>
      </c>
      <c r="B89" s="4" t="s">
        <v>104</v>
      </c>
      <c r="C89" s="4" t="s">
        <v>105</v>
      </c>
      <c r="D89" s="4" t="s">
        <v>106</v>
      </c>
      <c r="E89" s="4" t="s">
        <v>107</v>
      </c>
      <c r="F89" s="4" t="s">
        <v>108</v>
      </c>
      <c r="G89" s="4" t="s">
        <v>109</v>
      </c>
    </row>
    <row r="90" spans="1:11" s="12" customFormat="1" ht="95.25" thickBot="1" x14ac:dyDescent="0.3">
      <c r="A90" s="548"/>
      <c r="B90" s="22" t="s">
        <v>110</v>
      </c>
      <c r="C90" s="22" t="s">
        <v>111</v>
      </c>
      <c r="D90" s="22" t="s">
        <v>112</v>
      </c>
      <c r="E90" s="22" t="s">
        <v>113</v>
      </c>
      <c r="F90" s="22" t="s">
        <v>114</v>
      </c>
      <c r="G90" s="22" t="s">
        <v>115</v>
      </c>
    </row>
    <row r="91" spans="1:11" s="12" customFormat="1" ht="63.75" thickBot="1" x14ac:dyDescent="0.3">
      <c r="A91" s="549"/>
      <c r="B91" s="31" t="s">
        <v>163</v>
      </c>
      <c r="C91" s="51" t="s">
        <v>166</v>
      </c>
      <c r="D91" s="51" t="s">
        <v>165</v>
      </c>
      <c r="E91" s="57">
        <v>28.863031029359998</v>
      </c>
      <c r="F91" s="56">
        <v>25.34995</v>
      </c>
      <c r="G91" s="51" t="s">
        <v>137</v>
      </c>
      <c r="K91" s="13"/>
    </row>
    <row r="92" spans="1:11" s="9" customFormat="1" ht="16.5" thickBot="1" x14ac:dyDescent="0.3">
      <c r="A92" s="549"/>
      <c r="B92" s="6" t="s">
        <v>116</v>
      </c>
      <c r="C92" s="7"/>
      <c r="D92" s="7"/>
      <c r="E92" s="8">
        <f>SUM(E91:E91)</f>
        <v>28.863031029359998</v>
      </c>
      <c r="F92" s="8">
        <f>SUM(F91:F91)</f>
        <v>25.34995</v>
      </c>
      <c r="G92" s="7"/>
      <c r="K92" s="40"/>
    </row>
    <row r="93" spans="1:11" x14ac:dyDescent="0.25">
      <c r="K93" s="41"/>
    </row>
    <row r="94" spans="1:11" ht="16.5" thickBot="1" x14ac:dyDescent="0.3">
      <c r="A94" s="511" t="s">
        <v>117</v>
      </c>
      <c r="B94" s="511"/>
      <c r="C94" s="511"/>
      <c r="D94" s="511"/>
      <c r="E94" s="511"/>
      <c r="F94" s="511"/>
      <c r="G94" s="511"/>
      <c r="K94" s="41"/>
    </row>
    <row r="95" spans="1:11" s="12" customFormat="1" ht="12.6" customHeight="1" x14ac:dyDescent="0.25">
      <c r="A95" s="11">
        <v>47</v>
      </c>
      <c r="B95" s="578" t="s">
        <v>148</v>
      </c>
      <c r="C95" s="579"/>
      <c r="D95" s="579"/>
      <c r="E95" s="579"/>
      <c r="F95" s="579"/>
      <c r="G95" s="580"/>
      <c r="K95" s="13"/>
    </row>
    <row r="96" spans="1:11" s="12" customFormat="1" ht="12.6" customHeight="1" x14ac:dyDescent="0.25">
      <c r="A96" s="13"/>
      <c r="B96" s="581"/>
      <c r="C96" s="582"/>
      <c r="D96" s="582"/>
      <c r="E96" s="582"/>
      <c r="F96" s="582"/>
      <c r="G96" s="583"/>
    </row>
    <row r="97" spans="1:7" s="12" customFormat="1" ht="22.15" customHeight="1" x14ac:dyDescent="0.25">
      <c r="A97" s="13"/>
      <c r="B97" s="581"/>
      <c r="C97" s="582"/>
      <c r="D97" s="582"/>
      <c r="E97" s="582"/>
      <c r="F97" s="582"/>
      <c r="G97" s="583"/>
    </row>
    <row r="98" spans="1:7" s="12" customFormat="1" ht="14.45" customHeight="1" thickBot="1" x14ac:dyDescent="0.3">
      <c r="A98" s="13"/>
      <c r="B98" s="584"/>
      <c r="C98" s="585"/>
      <c r="D98" s="585"/>
      <c r="E98" s="585"/>
      <c r="F98" s="585"/>
      <c r="G98" s="586"/>
    </row>
    <row r="100" spans="1:7" x14ac:dyDescent="0.25">
      <c r="A100" s="511" t="s">
        <v>118</v>
      </c>
      <c r="B100" s="511"/>
      <c r="C100" s="511"/>
      <c r="D100" s="511"/>
      <c r="E100" s="511"/>
      <c r="F100" s="511"/>
      <c r="G100" s="511"/>
    </row>
    <row r="101" spans="1:7" ht="16.5" thickBot="1" x14ac:dyDescent="0.3"/>
    <row r="102" spans="1:7" ht="6" customHeight="1" x14ac:dyDescent="0.25">
      <c r="A102" s="593">
        <v>48</v>
      </c>
      <c r="B102" s="587" t="s">
        <v>102</v>
      </c>
      <c r="C102" s="587"/>
      <c r="D102" s="587"/>
      <c r="E102" s="587"/>
      <c r="F102" s="587"/>
      <c r="G102" s="588"/>
    </row>
    <row r="103" spans="1:7" ht="2.4500000000000002" customHeight="1" x14ac:dyDescent="0.25">
      <c r="A103" s="593"/>
      <c r="B103" s="511"/>
      <c r="C103" s="511"/>
      <c r="D103" s="511"/>
      <c r="E103" s="511"/>
      <c r="F103" s="511"/>
      <c r="G103" s="549"/>
    </row>
    <row r="104" spans="1:7" ht="2.4500000000000002" customHeight="1" x14ac:dyDescent="0.25">
      <c r="A104" s="593"/>
      <c r="B104" s="511"/>
      <c r="C104" s="511"/>
      <c r="D104" s="511"/>
      <c r="E104" s="511"/>
      <c r="F104" s="511"/>
      <c r="G104" s="549"/>
    </row>
    <row r="105" spans="1:7" ht="2.4500000000000002" customHeight="1" x14ac:dyDescent="0.25">
      <c r="A105" s="593"/>
      <c r="B105" s="511"/>
      <c r="C105" s="511"/>
      <c r="D105" s="511"/>
      <c r="E105" s="511"/>
      <c r="F105" s="511"/>
      <c r="G105" s="549"/>
    </row>
    <row r="106" spans="1:7" ht="2.4500000000000002" customHeight="1" x14ac:dyDescent="0.25">
      <c r="A106" s="593"/>
      <c r="B106" s="511"/>
      <c r="C106" s="511"/>
      <c r="D106" s="511"/>
      <c r="E106" s="511"/>
      <c r="F106" s="511"/>
      <c r="G106" s="549"/>
    </row>
    <row r="107" spans="1:7" ht="2.4500000000000002" customHeight="1" x14ac:dyDescent="0.25">
      <c r="B107" s="589"/>
      <c r="C107" s="511"/>
      <c r="D107" s="511"/>
      <c r="E107" s="511"/>
      <c r="F107" s="511"/>
      <c r="G107" s="549"/>
    </row>
    <row r="108" spans="1:7" ht="2.4500000000000002" customHeight="1" x14ac:dyDescent="0.25">
      <c r="B108" s="589"/>
      <c r="C108" s="511"/>
      <c r="D108" s="511"/>
      <c r="E108" s="511"/>
      <c r="F108" s="511"/>
      <c r="G108" s="549"/>
    </row>
    <row r="109" spans="1:7" ht="2.4500000000000002" customHeight="1" x14ac:dyDescent="0.25">
      <c r="B109" s="589"/>
      <c r="C109" s="511"/>
      <c r="D109" s="511"/>
      <c r="E109" s="511"/>
      <c r="F109" s="511"/>
      <c r="G109" s="549"/>
    </row>
    <row r="110" spans="1:7" ht="2.4500000000000002" customHeight="1" x14ac:dyDescent="0.25">
      <c r="B110" s="589"/>
      <c r="C110" s="511"/>
      <c r="D110" s="511"/>
      <c r="E110" s="511"/>
      <c r="F110" s="511"/>
      <c r="G110" s="549"/>
    </row>
    <row r="111" spans="1:7" ht="2.4500000000000002" customHeight="1" x14ac:dyDescent="0.25">
      <c r="B111" s="589"/>
      <c r="C111" s="511"/>
      <c r="D111" s="511"/>
      <c r="E111" s="511"/>
      <c r="F111" s="511"/>
      <c r="G111" s="549"/>
    </row>
    <row r="112" spans="1:7" ht="2.4500000000000002" customHeight="1" x14ac:dyDescent="0.25">
      <c r="B112" s="589"/>
      <c r="C112" s="511"/>
      <c r="D112" s="511"/>
      <c r="E112" s="511"/>
      <c r="F112" s="511"/>
      <c r="G112" s="549"/>
    </row>
    <row r="113" spans="2:7" ht="2.4500000000000002" customHeight="1" x14ac:dyDescent="0.25">
      <c r="B113" s="589"/>
      <c r="C113" s="511"/>
      <c r="D113" s="511"/>
      <c r="E113" s="511"/>
      <c r="F113" s="511"/>
      <c r="G113" s="549"/>
    </row>
    <row r="114" spans="2:7" ht="2.4500000000000002" customHeight="1" x14ac:dyDescent="0.25">
      <c r="B114" s="589"/>
      <c r="C114" s="511"/>
      <c r="D114" s="511"/>
      <c r="E114" s="511"/>
      <c r="F114" s="511"/>
      <c r="G114" s="549"/>
    </row>
    <row r="115" spans="2:7" ht="2.4500000000000002" customHeight="1" x14ac:dyDescent="0.25">
      <c r="B115" s="589"/>
      <c r="C115" s="511"/>
      <c r="D115" s="511"/>
      <c r="E115" s="511"/>
      <c r="F115" s="511"/>
      <c r="G115" s="549"/>
    </row>
    <row r="116" spans="2:7" ht="2.4500000000000002" customHeight="1" x14ac:dyDescent="0.25">
      <c r="B116" s="589"/>
      <c r="C116" s="511"/>
      <c r="D116" s="511"/>
      <c r="E116" s="511"/>
      <c r="F116" s="511"/>
      <c r="G116" s="549"/>
    </row>
    <row r="117" spans="2:7" ht="2.4500000000000002" customHeight="1" x14ac:dyDescent="0.25">
      <c r="B117" s="589"/>
      <c r="C117" s="511"/>
      <c r="D117" s="511"/>
      <c r="E117" s="511"/>
      <c r="F117" s="511"/>
      <c r="G117" s="549"/>
    </row>
    <row r="118" spans="2:7" ht="2.4500000000000002" customHeight="1" x14ac:dyDescent="0.25">
      <c r="B118" s="589"/>
      <c r="C118" s="511"/>
      <c r="D118" s="511"/>
      <c r="E118" s="511"/>
      <c r="F118" s="511"/>
      <c r="G118" s="549"/>
    </row>
    <row r="119" spans="2:7" ht="2.4500000000000002" customHeight="1" x14ac:dyDescent="0.25">
      <c r="B119" s="589"/>
      <c r="C119" s="511"/>
      <c r="D119" s="511"/>
      <c r="E119" s="511"/>
      <c r="F119" s="511"/>
      <c r="G119" s="549"/>
    </row>
    <row r="120" spans="2:7" ht="2.4500000000000002" customHeight="1" x14ac:dyDescent="0.25">
      <c r="B120" s="589"/>
      <c r="C120" s="511"/>
      <c r="D120" s="511"/>
      <c r="E120" s="511"/>
      <c r="F120" s="511"/>
      <c r="G120" s="549"/>
    </row>
    <row r="121" spans="2:7" ht="2.4500000000000002" customHeight="1" x14ac:dyDescent="0.25">
      <c r="B121" s="589"/>
      <c r="C121" s="511"/>
      <c r="D121" s="511"/>
      <c r="E121" s="511"/>
      <c r="F121" s="511"/>
      <c r="G121" s="549"/>
    </row>
    <row r="122" spans="2:7" ht="2.4500000000000002" customHeight="1" x14ac:dyDescent="0.25">
      <c r="B122" s="589"/>
      <c r="C122" s="511"/>
      <c r="D122" s="511"/>
      <c r="E122" s="511"/>
      <c r="F122" s="511"/>
      <c r="G122" s="549"/>
    </row>
    <row r="123" spans="2:7" ht="2.4500000000000002" customHeight="1" x14ac:dyDescent="0.25">
      <c r="B123" s="589"/>
      <c r="C123" s="511"/>
      <c r="D123" s="511"/>
      <c r="E123" s="511"/>
      <c r="F123" s="511"/>
      <c r="G123" s="549"/>
    </row>
    <row r="124" spans="2:7" ht="2.4500000000000002" customHeight="1" x14ac:dyDescent="0.25">
      <c r="B124" s="589"/>
      <c r="C124" s="511"/>
      <c r="D124" s="511"/>
      <c r="E124" s="511"/>
      <c r="F124" s="511"/>
      <c r="G124" s="549"/>
    </row>
    <row r="125" spans="2:7" ht="2.4500000000000002" customHeight="1" x14ac:dyDescent="0.25">
      <c r="B125" s="589"/>
      <c r="C125" s="511"/>
      <c r="D125" s="511"/>
      <c r="E125" s="511"/>
      <c r="F125" s="511"/>
      <c r="G125" s="549"/>
    </row>
    <row r="126" spans="2:7" ht="2.4500000000000002" customHeight="1" x14ac:dyDescent="0.25">
      <c r="B126" s="589"/>
      <c r="C126" s="511"/>
      <c r="D126" s="511"/>
      <c r="E126" s="511"/>
      <c r="F126" s="511"/>
      <c r="G126" s="549"/>
    </row>
    <row r="127" spans="2:7" ht="2.4500000000000002" customHeight="1" x14ac:dyDescent="0.25">
      <c r="B127" s="589"/>
      <c r="C127" s="511"/>
      <c r="D127" s="511"/>
      <c r="E127" s="511"/>
      <c r="F127" s="511"/>
      <c r="G127" s="549"/>
    </row>
    <row r="128" spans="2:7" ht="2.4500000000000002" customHeight="1" x14ac:dyDescent="0.25">
      <c r="B128" s="589"/>
      <c r="C128" s="511"/>
      <c r="D128" s="511"/>
      <c r="E128" s="511"/>
      <c r="F128" s="511"/>
      <c r="G128" s="549"/>
    </row>
    <row r="129" spans="2:7" ht="2.4500000000000002" customHeight="1" thickBot="1" x14ac:dyDescent="0.3">
      <c r="B129" s="590"/>
      <c r="C129" s="591"/>
      <c r="D129" s="591"/>
      <c r="E129" s="591"/>
      <c r="F129" s="591"/>
      <c r="G129" s="592"/>
    </row>
  </sheetData>
  <mergeCells count="81">
    <mergeCell ref="B95:G98"/>
    <mergeCell ref="A100:G100"/>
    <mergeCell ref="B102:G129"/>
    <mergeCell ref="A102:A106"/>
    <mergeCell ref="B70:C70"/>
    <mergeCell ref="E70:G70"/>
    <mergeCell ref="A71:A75"/>
    <mergeCell ref="D82:E82"/>
    <mergeCell ref="A94:G94"/>
    <mergeCell ref="A77:G77"/>
    <mergeCell ref="B79:C79"/>
    <mergeCell ref="D79:E79"/>
    <mergeCell ref="F79:G79"/>
    <mergeCell ref="B80:C81"/>
    <mergeCell ref="D80:E81"/>
    <mergeCell ref="F80:G80"/>
    <mergeCell ref="A87:G87"/>
    <mergeCell ref="B84:E84"/>
    <mergeCell ref="A90:A92"/>
    <mergeCell ref="B83:C83"/>
    <mergeCell ref="D83:E83"/>
    <mergeCell ref="B71:B75"/>
    <mergeCell ref="E71:G71"/>
    <mergeCell ref="E72:G75"/>
    <mergeCell ref="A61:G61"/>
    <mergeCell ref="B63:C63"/>
    <mergeCell ref="E63:G63"/>
    <mergeCell ref="A64:A68"/>
    <mergeCell ref="B64:B68"/>
    <mergeCell ref="E64:G64"/>
    <mergeCell ref="E65:G68"/>
    <mergeCell ref="A58:A59"/>
    <mergeCell ref="C58:D58"/>
    <mergeCell ref="E58:G58"/>
    <mergeCell ref="C59:D59"/>
    <mergeCell ref="E59:G59"/>
    <mergeCell ref="C57:D57"/>
    <mergeCell ref="E57:G57"/>
    <mergeCell ref="A45:A46"/>
    <mergeCell ref="C45:G45"/>
    <mergeCell ref="C46:G46"/>
    <mergeCell ref="A49:G49"/>
    <mergeCell ref="D51:E51"/>
    <mergeCell ref="F51:G51"/>
    <mergeCell ref="D52:E52"/>
    <mergeCell ref="F52:G52"/>
    <mergeCell ref="D53:E53"/>
    <mergeCell ref="F53:G53"/>
    <mergeCell ref="A55:G55"/>
    <mergeCell ref="C21:G21"/>
    <mergeCell ref="A23:G23"/>
    <mergeCell ref="C25:G25"/>
    <mergeCell ref="A43:G43"/>
    <mergeCell ref="C27:G27"/>
    <mergeCell ref="C28:G28"/>
    <mergeCell ref="A30:G30"/>
    <mergeCell ref="C32:G32"/>
    <mergeCell ref="C33:G33"/>
    <mergeCell ref="C34:G34"/>
    <mergeCell ref="C35:G35"/>
    <mergeCell ref="A37:G37"/>
    <mergeCell ref="C39:G39"/>
    <mergeCell ref="C40:G40"/>
    <mergeCell ref="C41:G41"/>
    <mergeCell ref="C26:G26"/>
    <mergeCell ref="C12:G12"/>
    <mergeCell ref="A1:G1"/>
    <mergeCell ref="A2:G2"/>
    <mergeCell ref="C5:G5"/>
    <mergeCell ref="A9:G9"/>
    <mergeCell ref="C11:G11"/>
    <mergeCell ref="C6:G6"/>
    <mergeCell ref="C7:G7"/>
    <mergeCell ref="C18:G18"/>
    <mergeCell ref="C19:G19"/>
    <mergeCell ref="C20:G20"/>
    <mergeCell ref="C13:G13"/>
    <mergeCell ref="C14:G14"/>
    <mergeCell ref="C15:G15"/>
    <mergeCell ref="C16:G16"/>
    <mergeCell ref="C17:G17"/>
  </mergeCells>
  <pageMargins left="0.78740157480314965" right="0.39370078740157483" top="0.78740157480314965" bottom="0.78740157480314965" header="0.31496062992125984" footer="0.31496062992125984"/>
  <pageSetup paperSize="9" scale="51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50B7F-C51B-4E58-B5DC-6F64E99F4439}">
  <dimension ref="A1:AS33"/>
  <sheetViews>
    <sheetView workbookViewId="0">
      <selection sqref="A1:XFD1048576"/>
    </sheetView>
  </sheetViews>
  <sheetFormatPr defaultRowHeight="15.75" outlineLevelRow="1" x14ac:dyDescent="0.25"/>
  <cols>
    <col min="1" max="1" width="10.140625" style="194" customWidth="1"/>
    <col min="2" max="2" width="36" style="194" customWidth="1"/>
    <col min="3" max="3" width="13.7109375" style="194" customWidth="1"/>
    <col min="4" max="4" width="14.28515625" style="194" customWidth="1"/>
    <col min="5" max="5" width="15" style="194" customWidth="1"/>
    <col min="6" max="6" width="14.85546875" style="194" customWidth="1"/>
    <col min="7" max="7" width="23.85546875" style="194" customWidth="1"/>
    <col min="8" max="8" width="5.28515625" style="194" customWidth="1"/>
    <col min="9" max="9" width="5" style="194" customWidth="1"/>
    <col min="10" max="11" width="3.85546875" style="194" customWidth="1"/>
    <col min="12" max="12" width="4.7109375" style="194" customWidth="1"/>
    <col min="13" max="15" width="6.5703125" style="194" customWidth="1"/>
    <col min="16" max="16" width="4.42578125" style="194" customWidth="1"/>
    <col min="17" max="17" width="5.140625" style="194" customWidth="1"/>
    <col min="18" max="18" width="4.42578125" style="194" customWidth="1"/>
    <col min="19" max="19" width="5" style="194" customWidth="1"/>
    <col min="20" max="22" width="6.5703125" style="194" customWidth="1"/>
    <col min="23" max="23" width="7" style="194" customWidth="1"/>
    <col min="24" max="24" width="6.5703125" style="194" customWidth="1"/>
    <col min="25" max="25" width="7.42578125" style="194" customWidth="1"/>
    <col min="26" max="26" width="4" style="194" customWidth="1"/>
    <col min="27" max="27" width="6.5703125" style="194" customWidth="1"/>
    <col min="28" max="28" width="18.42578125" style="194" customWidth="1"/>
    <col min="29" max="29" width="24.28515625" style="194" customWidth="1"/>
    <col min="30" max="30" width="14.42578125" style="194" customWidth="1"/>
    <col min="31" max="31" width="25.5703125" style="194" customWidth="1"/>
    <col min="32" max="32" width="12.42578125" style="194" customWidth="1"/>
    <col min="33" max="33" width="19.85546875" style="194" customWidth="1"/>
    <col min="34" max="35" width="4.7109375" style="194" customWidth="1"/>
    <col min="36" max="36" width="4.28515625" style="194" customWidth="1"/>
    <col min="37" max="37" width="4.42578125" style="194" customWidth="1"/>
    <col min="38" max="38" width="5.140625" style="194" customWidth="1"/>
    <col min="39" max="39" width="5.7109375" style="194" customWidth="1"/>
    <col min="40" max="40" width="6.28515625" style="194" customWidth="1"/>
    <col min="41" max="41" width="6.5703125" style="194" customWidth="1"/>
    <col min="42" max="42" width="6.28515625" style="194" customWidth="1"/>
    <col min="43" max="44" width="5.7109375" style="194" customWidth="1"/>
    <col min="45" max="45" width="14.7109375" style="194" customWidth="1"/>
    <col min="46" max="55" width="5.7109375" style="194" customWidth="1"/>
    <col min="56" max="252" width="9.140625" style="194"/>
    <col min="253" max="253" width="13.7109375" style="194" customWidth="1"/>
    <col min="254" max="254" width="36" style="194" customWidth="1"/>
    <col min="255" max="255" width="20.140625" style="194" customWidth="1"/>
    <col min="256" max="256" width="32.140625" style="194" customWidth="1"/>
    <col min="257" max="258" width="33.85546875" style="194" customWidth="1"/>
    <col min="259" max="261" width="36.85546875" style="194" customWidth="1"/>
    <col min="262" max="262" width="36.7109375" style="194" customWidth="1"/>
    <col min="263" max="263" width="22.7109375" style="194" customWidth="1"/>
    <col min="264" max="264" width="5.28515625" style="194" customWidth="1"/>
    <col min="265" max="265" width="5" style="194" customWidth="1"/>
    <col min="266" max="267" width="3.85546875" style="194" customWidth="1"/>
    <col min="268" max="268" width="4.7109375" style="194" customWidth="1"/>
    <col min="269" max="271" width="6.5703125" style="194" customWidth="1"/>
    <col min="272" max="272" width="4.42578125" style="194" customWidth="1"/>
    <col min="273" max="273" width="5.140625" style="194" customWidth="1"/>
    <col min="274" max="274" width="4.42578125" style="194" customWidth="1"/>
    <col min="275" max="275" width="5" style="194" customWidth="1"/>
    <col min="276" max="278" width="6.5703125" style="194" customWidth="1"/>
    <col min="279" max="279" width="7" style="194" customWidth="1"/>
    <col min="280" max="280" width="6.5703125" style="194" customWidth="1"/>
    <col min="281" max="281" width="7.42578125" style="194" customWidth="1"/>
    <col min="282" max="282" width="4" style="194" customWidth="1"/>
    <col min="283" max="283" width="6.5703125" style="194" customWidth="1"/>
    <col min="284" max="284" width="18.42578125" style="194" customWidth="1"/>
    <col min="285" max="285" width="24.28515625" style="194" customWidth="1"/>
    <col min="286" max="286" width="14.42578125" style="194" customWidth="1"/>
    <col min="287" max="287" width="25.5703125" style="194" customWidth="1"/>
    <col min="288" max="288" width="12.42578125" style="194" customWidth="1"/>
    <col min="289" max="289" width="19.85546875" style="194" customWidth="1"/>
    <col min="290" max="291" width="4.7109375" style="194" customWidth="1"/>
    <col min="292" max="292" width="4.28515625" style="194" customWidth="1"/>
    <col min="293" max="293" width="4.42578125" style="194" customWidth="1"/>
    <col min="294" max="294" width="5.140625" style="194" customWidth="1"/>
    <col min="295" max="295" width="5.7109375" style="194" customWidth="1"/>
    <col min="296" max="296" width="6.28515625" style="194" customWidth="1"/>
    <col min="297" max="297" width="6.5703125" style="194" customWidth="1"/>
    <col min="298" max="298" width="6.28515625" style="194" customWidth="1"/>
    <col min="299" max="300" width="5.7109375" style="194" customWidth="1"/>
    <col min="301" max="301" width="14.7109375" style="194" customWidth="1"/>
    <col min="302" max="311" width="5.7109375" style="194" customWidth="1"/>
    <col min="312" max="508" width="9.140625" style="194"/>
    <col min="509" max="509" width="13.7109375" style="194" customWidth="1"/>
    <col min="510" max="510" width="36" style="194" customWidth="1"/>
    <col min="511" max="511" width="20.140625" style="194" customWidth="1"/>
    <col min="512" max="512" width="32.140625" style="194" customWidth="1"/>
    <col min="513" max="514" width="33.85546875" style="194" customWidth="1"/>
    <col min="515" max="517" width="36.85546875" style="194" customWidth="1"/>
    <col min="518" max="518" width="36.7109375" style="194" customWidth="1"/>
    <col min="519" max="519" width="22.7109375" style="194" customWidth="1"/>
    <col min="520" max="520" width="5.28515625" style="194" customWidth="1"/>
    <col min="521" max="521" width="5" style="194" customWidth="1"/>
    <col min="522" max="523" width="3.85546875" style="194" customWidth="1"/>
    <col min="524" max="524" width="4.7109375" style="194" customWidth="1"/>
    <col min="525" max="527" width="6.5703125" style="194" customWidth="1"/>
    <col min="528" max="528" width="4.42578125" style="194" customWidth="1"/>
    <col min="529" max="529" width="5.140625" style="194" customWidth="1"/>
    <col min="530" max="530" width="4.42578125" style="194" customWidth="1"/>
    <col min="531" max="531" width="5" style="194" customWidth="1"/>
    <col min="532" max="534" width="6.5703125" style="194" customWidth="1"/>
    <col min="535" max="535" width="7" style="194" customWidth="1"/>
    <col min="536" max="536" width="6.5703125" style="194" customWidth="1"/>
    <col min="537" max="537" width="7.42578125" style="194" customWidth="1"/>
    <col min="538" max="538" width="4" style="194" customWidth="1"/>
    <col min="539" max="539" width="6.5703125" style="194" customWidth="1"/>
    <col min="540" max="540" width="18.42578125" style="194" customWidth="1"/>
    <col min="541" max="541" width="24.28515625" style="194" customWidth="1"/>
    <col min="542" max="542" width="14.42578125" style="194" customWidth="1"/>
    <col min="543" max="543" width="25.5703125" style="194" customWidth="1"/>
    <col min="544" max="544" width="12.42578125" style="194" customWidth="1"/>
    <col min="545" max="545" width="19.85546875" style="194" customWidth="1"/>
    <col min="546" max="547" width="4.7109375" style="194" customWidth="1"/>
    <col min="548" max="548" width="4.28515625" style="194" customWidth="1"/>
    <col min="549" max="549" width="4.42578125" style="194" customWidth="1"/>
    <col min="550" max="550" width="5.140625" style="194" customWidth="1"/>
    <col min="551" max="551" width="5.7109375" style="194" customWidth="1"/>
    <col min="552" max="552" width="6.28515625" style="194" customWidth="1"/>
    <col min="553" max="553" width="6.5703125" style="194" customWidth="1"/>
    <col min="554" max="554" width="6.28515625" style="194" customWidth="1"/>
    <col min="555" max="556" width="5.7109375" style="194" customWidth="1"/>
    <col min="557" max="557" width="14.7109375" style="194" customWidth="1"/>
    <col min="558" max="567" width="5.7109375" style="194" customWidth="1"/>
    <col min="568" max="764" width="9.140625" style="194"/>
    <col min="765" max="765" width="13.7109375" style="194" customWidth="1"/>
    <col min="766" max="766" width="36" style="194" customWidth="1"/>
    <col min="767" max="767" width="20.140625" style="194" customWidth="1"/>
    <col min="768" max="768" width="32.140625" style="194" customWidth="1"/>
    <col min="769" max="770" width="33.85546875" style="194" customWidth="1"/>
    <col min="771" max="773" width="36.85546875" style="194" customWidth="1"/>
    <col min="774" max="774" width="36.7109375" style="194" customWidth="1"/>
    <col min="775" max="775" width="22.7109375" style="194" customWidth="1"/>
    <col min="776" max="776" width="5.28515625" style="194" customWidth="1"/>
    <col min="777" max="777" width="5" style="194" customWidth="1"/>
    <col min="778" max="779" width="3.85546875" style="194" customWidth="1"/>
    <col min="780" max="780" width="4.7109375" style="194" customWidth="1"/>
    <col min="781" max="783" width="6.5703125" style="194" customWidth="1"/>
    <col min="784" max="784" width="4.42578125" style="194" customWidth="1"/>
    <col min="785" max="785" width="5.140625" style="194" customWidth="1"/>
    <col min="786" max="786" width="4.42578125" style="194" customWidth="1"/>
    <col min="787" max="787" width="5" style="194" customWidth="1"/>
    <col min="788" max="790" width="6.5703125" style="194" customWidth="1"/>
    <col min="791" max="791" width="7" style="194" customWidth="1"/>
    <col min="792" max="792" width="6.5703125" style="194" customWidth="1"/>
    <col min="793" max="793" width="7.42578125" style="194" customWidth="1"/>
    <col min="794" max="794" width="4" style="194" customWidth="1"/>
    <col min="795" max="795" width="6.5703125" style="194" customWidth="1"/>
    <col min="796" max="796" width="18.42578125" style="194" customWidth="1"/>
    <col min="797" max="797" width="24.28515625" style="194" customWidth="1"/>
    <col min="798" max="798" width="14.42578125" style="194" customWidth="1"/>
    <col min="799" max="799" width="25.5703125" style="194" customWidth="1"/>
    <col min="800" max="800" width="12.42578125" style="194" customWidth="1"/>
    <col min="801" max="801" width="19.85546875" style="194" customWidth="1"/>
    <col min="802" max="803" width="4.7109375" style="194" customWidth="1"/>
    <col min="804" max="804" width="4.28515625" style="194" customWidth="1"/>
    <col min="805" max="805" width="4.42578125" style="194" customWidth="1"/>
    <col min="806" max="806" width="5.140625" style="194" customWidth="1"/>
    <col min="807" max="807" width="5.7109375" style="194" customWidth="1"/>
    <col min="808" max="808" width="6.28515625" style="194" customWidth="1"/>
    <col min="809" max="809" width="6.5703125" style="194" customWidth="1"/>
    <col min="810" max="810" width="6.28515625" style="194" customWidth="1"/>
    <col min="811" max="812" width="5.7109375" style="194" customWidth="1"/>
    <col min="813" max="813" width="14.7109375" style="194" customWidth="1"/>
    <col min="814" max="823" width="5.7109375" style="194" customWidth="1"/>
    <col min="824" max="1020" width="9.140625" style="194"/>
    <col min="1021" max="1021" width="13.7109375" style="194" customWidth="1"/>
    <col min="1022" max="1022" width="36" style="194" customWidth="1"/>
    <col min="1023" max="1023" width="20.140625" style="194" customWidth="1"/>
    <col min="1024" max="1024" width="32.140625" style="194" customWidth="1"/>
    <col min="1025" max="1026" width="33.85546875" style="194" customWidth="1"/>
    <col min="1027" max="1029" width="36.85546875" style="194" customWidth="1"/>
    <col min="1030" max="1030" width="36.7109375" style="194" customWidth="1"/>
    <col min="1031" max="1031" width="22.7109375" style="194" customWidth="1"/>
    <col min="1032" max="1032" width="5.28515625" style="194" customWidth="1"/>
    <col min="1033" max="1033" width="5" style="194" customWidth="1"/>
    <col min="1034" max="1035" width="3.85546875" style="194" customWidth="1"/>
    <col min="1036" max="1036" width="4.7109375" style="194" customWidth="1"/>
    <col min="1037" max="1039" width="6.5703125" style="194" customWidth="1"/>
    <col min="1040" max="1040" width="4.42578125" style="194" customWidth="1"/>
    <col min="1041" max="1041" width="5.140625" style="194" customWidth="1"/>
    <col min="1042" max="1042" width="4.42578125" style="194" customWidth="1"/>
    <col min="1043" max="1043" width="5" style="194" customWidth="1"/>
    <col min="1044" max="1046" width="6.5703125" style="194" customWidth="1"/>
    <col min="1047" max="1047" width="7" style="194" customWidth="1"/>
    <col min="1048" max="1048" width="6.5703125" style="194" customWidth="1"/>
    <col min="1049" max="1049" width="7.42578125" style="194" customWidth="1"/>
    <col min="1050" max="1050" width="4" style="194" customWidth="1"/>
    <col min="1051" max="1051" width="6.5703125" style="194" customWidth="1"/>
    <col min="1052" max="1052" width="18.42578125" style="194" customWidth="1"/>
    <col min="1053" max="1053" width="24.28515625" style="194" customWidth="1"/>
    <col min="1054" max="1054" width="14.42578125" style="194" customWidth="1"/>
    <col min="1055" max="1055" width="25.5703125" style="194" customWidth="1"/>
    <col min="1056" max="1056" width="12.42578125" style="194" customWidth="1"/>
    <col min="1057" max="1057" width="19.85546875" style="194" customWidth="1"/>
    <col min="1058" max="1059" width="4.7109375" style="194" customWidth="1"/>
    <col min="1060" max="1060" width="4.28515625" style="194" customWidth="1"/>
    <col min="1061" max="1061" width="4.42578125" style="194" customWidth="1"/>
    <col min="1062" max="1062" width="5.140625" style="194" customWidth="1"/>
    <col min="1063" max="1063" width="5.7109375" style="194" customWidth="1"/>
    <col min="1064" max="1064" width="6.28515625" style="194" customWidth="1"/>
    <col min="1065" max="1065" width="6.5703125" style="194" customWidth="1"/>
    <col min="1066" max="1066" width="6.28515625" style="194" customWidth="1"/>
    <col min="1067" max="1068" width="5.7109375" style="194" customWidth="1"/>
    <col min="1069" max="1069" width="14.7109375" style="194" customWidth="1"/>
    <col min="1070" max="1079" width="5.7109375" style="194" customWidth="1"/>
    <col min="1080" max="1276" width="9.140625" style="194"/>
    <col min="1277" max="1277" width="13.7109375" style="194" customWidth="1"/>
    <col min="1278" max="1278" width="36" style="194" customWidth="1"/>
    <col min="1279" max="1279" width="20.140625" style="194" customWidth="1"/>
    <col min="1280" max="1280" width="32.140625" style="194" customWidth="1"/>
    <col min="1281" max="1282" width="33.85546875" style="194" customWidth="1"/>
    <col min="1283" max="1285" width="36.85546875" style="194" customWidth="1"/>
    <col min="1286" max="1286" width="36.7109375" style="194" customWidth="1"/>
    <col min="1287" max="1287" width="22.7109375" style="194" customWidth="1"/>
    <col min="1288" max="1288" width="5.28515625" style="194" customWidth="1"/>
    <col min="1289" max="1289" width="5" style="194" customWidth="1"/>
    <col min="1290" max="1291" width="3.85546875" style="194" customWidth="1"/>
    <col min="1292" max="1292" width="4.7109375" style="194" customWidth="1"/>
    <col min="1293" max="1295" width="6.5703125" style="194" customWidth="1"/>
    <col min="1296" max="1296" width="4.42578125" style="194" customWidth="1"/>
    <col min="1297" max="1297" width="5.140625" style="194" customWidth="1"/>
    <col min="1298" max="1298" width="4.42578125" style="194" customWidth="1"/>
    <col min="1299" max="1299" width="5" style="194" customWidth="1"/>
    <col min="1300" max="1302" width="6.5703125" style="194" customWidth="1"/>
    <col min="1303" max="1303" width="7" style="194" customWidth="1"/>
    <col min="1304" max="1304" width="6.5703125" style="194" customWidth="1"/>
    <col min="1305" max="1305" width="7.42578125" style="194" customWidth="1"/>
    <col min="1306" max="1306" width="4" style="194" customWidth="1"/>
    <col min="1307" max="1307" width="6.5703125" style="194" customWidth="1"/>
    <col min="1308" max="1308" width="18.42578125" style="194" customWidth="1"/>
    <col min="1309" max="1309" width="24.28515625" style="194" customWidth="1"/>
    <col min="1310" max="1310" width="14.42578125" style="194" customWidth="1"/>
    <col min="1311" max="1311" width="25.5703125" style="194" customWidth="1"/>
    <col min="1312" max="1312" width="12.42578125" style="194" customWidth="1"/>
    <col min="1313" max="1313" width="19.85546875" style="194" customWidth="1"/>
    <col min="1314" max="1315" width="4.7109375" style="194" customWidth="1"/>
    <col min="1316" max="1316" width="4.28515625" style="194" customWidth="1"/>
    <col min="1317" max="1317" width="4.42578125" style="194" customWidth="1"/>
    <col min="1318" max="1318" width="5.140625" style="194" customWidth="1"/>
    <col min="1319" max="1319" width="5.7109375" style="194" customWidth="1"/>
    <col min="1320" max="1320" width="6.28515625" style="194" customWidth="1"/>
    <col min="1321" max="1321" width="6.5703125" style="194" customWidth="1"/>
    <col min="1322" max="1322" width="6.28515625" style="194" customWidth="1"/>
    <col min="1323" max="1324" width="5.7109375" style="194" customWidth="1"/>
    <col min="1325" max="1325" width="14.7109375" style="194" customWidth="1"/>
    <col min="1326" max="1335" width="5.7109375" style="194" customWidth="1"/>
    <col min="1336" max="1532" width="9.140625" style="194"/>
    <col min="1533" max="1533" width="13.7109375" style="194" customWidth="1"/>
    <col min="1534" max="1534" width="36" style="194" customWidth="1"/>
    <col min="1535" max="1535" width="20.140625" style="194" customWidth="1"/>
    <col min="1536" max="1536" width="32.140625" style="194" customWidth="1"/>
    <col min="1537" max="1538" width="33.85546875" style="194" customWidth="1"/>
    <col min="1539" max="1541" width="36.85546875" style="194" customWidth="1"/>
    <col min="1542" max="1542" width="36.7109375" style="194" customWidth="1"/>
    <col min="1543" max="1543" width="22.7109375" style="194" customWidth="1"/>
    <col min="1544" max="1544" width="5.28515625" style="194" customWidth="1"/>
    <col min="1545" max="1545" width="5" style="194" customWidth="1"/>
    <col min="1546" max="1547" width="3.85546875" style="194" customWidth="1"/>
    <col min="1548" max="1548" width="4.7109375" style="194" customWidth="1"/>
    <col min="1549" max="1551" width="6.5703125" style="194" customWidth="1"/>
    <col min="1552" max="1552" width="4.42578125" style="194" customWidth="1"/>
    <col min="1553" max="1553" width="5.140625" style="194" customWidth="1"/>
    <col min="1554" max="1554" width="4.42578125" style="194" customWidth="1"/>
    <col min="1555" max="1555" width="5" style="194" customWidth="1"/>
    <col min="1556" max="1558" width="6.5703125" style="194" customWidth="1"/>
    <col min="1559" max="1559" width="7" style="194" customWidth="1"/>
    <col min="1560" max="1560" width="6.5703125" style="194" customWidth="1"/>
    <col min="1561" max="1561" width="7.42578125" style="194" customWidth="1"/>
    <col min="1562" max="1562" width="4" style="194" customWidth="1"/>
    <col min="1563" max="1563" width="6.5703125" style="194" customWidth="1"/>
    <col min="1564" max="1564" width="18.42578125" style="194" customWidth="1"/>
    <col min="1565" max="1565" width="24.28515625" style="194" customWidth="1"/>
    <col min="1566" max="1566" width="14.42578125" style="194" customWidth="1"/>
    <col min="1567" max="1567" width="25.5703125" style="194" customWidth="1"/>
    <col min="1568" max="1568" width="12.42578125" style="194" customWidth="1"/>
    <col min="1569" max="1569" width="19.85546875" style="194" customWidth="1"/>
    <col min="1570" max="1571" width="4.7109375" style="194" customWidth="1"/>
    <col min="1572" max="1572" width="4.28515625" style="194" customWidth="1"/>
    <col min="1573" max="1573" width="4.42578125" style="194" customWidth="1"/>
    <col min="1574" max="1574" width="5.140625" style="194" customWidth="1"/>
    <col min="1575" max="1575" width="5.7109375" style="194" customWidth="1"/>
    <col min="1576" max="1576" width="6.28515625" style="194" customWidth="1"/>
    <col min="1577" max="1577" width="6.5703125" style="194" customWidth="1"/>
    <col min="1578" max="1578" width="6.28515625" style="194" customWidth="1"/>
    <col min="1579" max="1580" width="5.7109375" style="194" customWidth="1"/>
    <col min="1581" max="1581" width="14.7109375" style="194" customWidth="1"/>
    <col min="1582" max="1591" width="5.7109375" style="194" customWidth="1"/>
    <col min="1592" max="1788" width="9.140625" style="194"/>
    <col min="1789" max="1789" width="13.7109375" style="194" customWidth="1"/>
    <col min="1790" max="1790" width="36" style="194" customWidth="1"/>
    <col min="1791" max="1791" width="20.140625" style="194" customWidth="1"/>
    <col min="1792" max="1792" width="32.140625" style="194" customWidth="1"/>
    <col min="1793" max="1794" width="33.85546875" style="194" customWidth="1"/>
    <col min="1795" max="1797" width="36.85546875" style="194" customWidth="1"/>
    <col min="1798" max="1798" width="36.7109375" style="194" customWidth="1"/>
    <col min="1799" max="1799" width="22.7109375" style="194" customWidth="1"/>
    <col min="1800" max="1800" width="5.28515625" style="194" customWidth="1"/>
    <col min="1801" max="1801" width="5" style="194" customWidth="1"/>
    <col min="1802" max="1803" width="3.85546875" style="194" customWidth="1"/>
    <col min="1804" max="1804" width="4.7109375" style="194" customWidth="1"/>
    <col min="1805" max="1807" width="6.5703125" style="194" customWidth="1"/>
    <col min="1808" max="1808" width="4.42578125" style="194" customWidth="1"/>
    <col min="1809" max="1809" width="5.140625" style="194" customWidth="1"/>
    <col min="1810" max="1810" width="4.42578125" style="194" customWidth="1"/>
    <col min="1811" max="1811" width="5" style="194" customWidth="1"/>
    <col min="1812" max="1814" width="6.5703125" style="194" customWidth="1"/>
    <col min="1815" max="1815" width="7" style="194" customWidth="1"/>
    <col min="1816" max="1816" width="6.5703125" style="194" customWidth="1"/>
    <col min="1817" max="1817" width="7.42578125" style="194" customWidth="1"/>
    <col min="1818" max="1818" width="4" style="194" customWidth="1"/>
    <col min="1819" max="1819" width="6.5703125" style="194" customWidth="1"/>
    <col min="1820" max="1820" width="18.42578125" style="194" customWidth="1"/>
    <col min="1821" max="1821" width="24.28515625" style="194" customWidth="1"/>
    <col min="1822" max="1822" width="14.42578125" style="194" customWidth="1"/>
    <col min="1823" max="1823" width="25.5703125" style="194" customWidth="1"/>
    <col min="1824" max="1824" width="12.42578125" style="194" customWidth="1"/>
    <col min="1825" max="1825" width="19.85546875" style="194" customWidth="1"/>
    <col min="1826" max="1827" width="4.7109375" style="194" customWidth="1"/>
    <col min="1828" max="1828" width="4.28515625" style="194" customWidth="1"/>
    <col min="1829" max="1829" width="4.42578125" style="194" customWidth="1"/>
    <col min="1830" max="1830" width="5.140625" style="194" customWidth="1"/>
    <col min="1831" max="1831" width="5.7109375" style="194" customWidth="1"/>
    <col min="1832" max="1832" width="6.28515625" style="194" customWidth="1"/>
    <col min="1833" max="1833" width="6.5703125" style="194" customWidth="1"/>
    <col min="1834" max="1834" width="6.28515625" style="194" customWidth="1"/>
    <col min="1835" max="1836" width="5.7109375" style="194" customWidth="1"/>
    <col min="1837" max="1837" width="14.7109375" style="194" customWidth="1"/>
    <col min="1838" max="1847" width="5.7109375" style="194" customWidth="1"/>
    <col min="1848" max="2044" width="9.140625" style="194"/>
    <col min="2045" max="2045" width="13.7109375" style="194" customWidth="1"/>
    <col min="2046" max="2046" width="36" style="194" customWidth="1"/>
    <col min="2047" max="2047" width="20.140625" style="194" customWidth="1"/>
    <col min="2048" max="2048" width="32.140625" style="194" customWidth="1"/>
    <col min="2049" max="2050" width="33.85546875" style="194" customWidth="1"/>
    <col min="2051" max="2053" width="36.85546875" style="194" customWidth="1"/>
    <col min="2054" max="2054" width="36.7109375" style="194" customWidth="1"/>
    <col min="2055" max="2055" width="22.7109375" style="194" customWidth="1"/>
    <col min="2056" max="2056" width="5.28515625" style="194" customWidth="1"/>
    <col min="2057" max="2057" width="5" style="194" customWidth="1"/>
    <col min="2058" max="2059" width="3.85546875" style="194" customWidth="1"/>
    <col min="2060" max="2060" width="4.7109375" style="194" customWidth="1"/>
    <col min="2061" max="2063" width="6.5703125" style="194" customWidth="1"/>
    <col min="2064" max="2064" width="4.42578125" style="194" customWidth="1"/>
    <col min="2065" max="2065" width="5.140625" style="194" customWidth="1"/>
    <col min="2066" max="2066" width="4.42578125" style="194" customWidth="1"/>
    <col min="2067" max="2067" width="5" style="194" customWidth="1"/>
    <col min="2068" max="2070" width="6.5703125" style="194" customWidth="1"/>
    <col min="2071" max="2071" width="7" style="194" customWidth="1"/>
    <col min="2072" max="2072" width="6.5703125" style="194" customWidth="1"/>
    <col min="2073" max="2073" width="7.42578125" style="194" customWidth="1"/>
    <col min="2074" max="2074" width="4" style="194" customWidth="1"/>
    <col min="2075" max="2075" width="6.5703125" style="194" customWidth="1"/>
    <col min="2076" max="2076" width="18.42578125" style="194" customWidth="1"/>
    <col min="2077" max="2077" width="24.28515625" style="194" customWidth="1"/>
    <col min="2078" max="2078" width="14.42578125" style="194" customWidth="1"/>
    <col min="2079" max="2079" width="25.5703125" style="194" customWidth="1"/>
    <col min="2080" max="2080" width="12.42578125" style="194" customWidth="1"/>
    <col min="2081" max="2081" width="19.85546875" style="194" customWidth="1"/>
    <col min="2082" max="2083" width="4.7109375" style="194" customWidth="1"/>
    <col min="2084" max="2084" width="4.28515625" style="194" customWidth="1"/>
    <col min="2085" max="2085" width="4.42578125" style="194" customWidth="1"/>
    <col min="2086" max="2086" width="5.140625" style="194" customWidth="1"/>
    <col min="2087" max="2087" width="5.7109375" style="194" customWidth="1"/>
    <col min="2088" max="2088" width="6.28515625" style="194" customWidth="1"/>
    <col min="2089" max="2089" width="6.5703125" style="194" customWidth="1"/>
    <col min="2090" max="2090" width="6.28515625" style="194" customWidth="1"/>
    <col min="2091" max="2092" width="5.7109375" style="194" customWidth="1"/>
    <col min="2093" max="2093" width="14.7109375" style="194" customWidth="1"/>
    <col min="2094" max="2103" width="5.7109375" style="194" customWidth="1"/>
    <col min="2104" max="2300" width="9.140625" style="194"/>
    <col min="2301" max="2301" width="13.7109375" style="194" customWidth="1"/>
    <col min="2302" max="2302" width="36" style="194" customWidth="1"/>
    <col min="2303" max="2303" width="20.140625" style="194" customWidth="1"/>
    <col min="2304" max="2304" width="32.140625" style="194" customWidth="1"/>
    <col min="2305" max="2306" width="33.85546875" style="194" customWidth="1"/>
    <col min="2307" max="2309" width="36.85546875" style="194" customWidth="1"/>
    <col min="2310" max="2310" width="36.7109375" style="194" customWidth="1"/>
    <col min="2311" max="2311" width="22.7109375" style="194" customWidth="1"/>
    <col min="2312" max="2312" width="5.28515625" style="194" customWidth="1"/>
    <col min="2313" max="2313" width="5" style="194" customWidth="1"/>
    <col min="2314" max="2315" width="3.85546875" style="194" customWidth="1"/>
    <col min="2316" max="2316" width="4.7109375" style="194" customWidth="1"/>
    <col min="2317" max="2319" width="6.5703125" style="194" customWidth="1"/>
    <col min="2320" max="2320" width="4.42578125" style="194" customWidth="1"/>
    <col min="2321" max="2321" width="5.140625" style="194" customWidth="1"/>
    <col min="2322" max="2322" width="4.42578125" style="194" customWidth="1"/>
    <col min="2323" max="2323" width="5" style="194" customWidth="1"/>
    <col min="2324" max="2326" width="6.5703125" style="194" customWidth="1"/>
    <col min="2327" max="2327" width="7" style="194" customWidth="1"/>
    <col min="2328" max="2328" width="6.5703125" style="194" customWidth="1"/>
    <col min="2329" max="2329" width="7.42578125" style="194" customWidth="1"/>
    <col min="2330" max="2330" width="4" style="194" customWidth="1"/>
    <col min="2331" max="2331" width="6.5703125" style="194" customWidth="1"/>
    <col min="2332" max="2332" width="18.42578125" style="194" customWidth="1"/>
    <col min="2333" max="2333" width="24.28515625" style="194" customWidth="1"/>
    <col min="2334" max="2334" width="14.42578125" style="194" customWidth="1"/>
    <col min="2335" max="2335" width="25.5703125" style="194" customWidth="1"/>
    <col min="2336" max="2336" width="12.42578125" style="194" customWidth="1"/>
    <col min="2337" max="2337" width="19.85546875" style="194" customWidth="1"/>
    <col min="2338" max="2339" width="4.7109375" style="194" customWidth="1"/>
    <col min="2340" max="2340" width="4.28515625" style="194" customWidth="1"/>
    <col min="2341" max="2341" width="4.42578125" style="194" customWidth="1"/>
    <col min="2342" max="2342" width="5.140625" style="194" customWidth="1"/>
    <col min="2343" max="2343" width="5.7109375" style="194" customWidth="1"/>
    <col min="2344" max="2344" width="6.28515625" style="194" customWidth="1"/>
    <col min="2345" max="2345" width="6.5703125" style="194" customWidth="1"/>
    <col min="2346" max="2346" width="6.28515625" style="194" customWidth="1"/>
    <col min="2347" max="2348" width="5.7109375" style="194" customWidth="1"/>
    <col min="2349" max="2349" width="14.7109375" style="194" customWidth="1"/>
    <col min="2350" max="2359" width="5.7109375" style="194" customWidth="1"/>
    <col min="2360" max="2556" width="9.140625" style="194"/>
    <col min="2557" max="2557" width="13.7109375" style="194" customWidth="1"/>
    <col min="2558" max="2558" width="36" style="194" customWidth="1"/>
    <col min="2559" max="2559" width="20.140625" style="194" customWidth="1"/>
    <col min="2560" max="2560" width="32.140625" style="194" customWidth="1"/>
    <col min="2561" max="2562" width="33.85546875" style="194" customWidth="1"/>
    <col min="2563" max="2565" width="36.85546875" style="194" customWidth="1"/>
    <col min="2566" max="2566" width="36.7109375" style="194" customWidth="1"/>
    <col min="2567" max="2567" width="22.7109375" style="194" customWidth="1"/>
    <col min="2568" max="2568" width="5.28515625" style="194" customWidth="1"/>
    <col min="2569" max="2569" width="5" style="194" customWidth="1"/>
    <col min="2570" max="2571" width="3.85546875" style="194" customWidth="1"/>
    <col min="2572" max="2572" width="4.7109375" style="194" customWidth="1"/>
    <col min="2573" max="2575" width="6.5703125" style="194" customWidth="1"/>
    <col min="2576" max="2576" width="4.42578125" style="194" customWidth="1"/>
    <col min="2577" max="2577" width="5.140625" style="194" customWidth="1"/>
    <col min="2578" max="2578" width="4.42578125" style="194" customWidth="1"/>
    <col min="2579" max="2579" width="5" style="194" customWidth="1"/>
    <col min="2580" max="2582" width="6.5703125" style="194" customWidth="1"/>
    <col min="2583" max="2583" width="7" style="194" customWidth="1"/>
    <col min="2584" max="2584" width="6.5703125" style="194" customWidth="1"/>
    <col min="2585" max="2585" width="7.42578125" style="194" customWidth="1"/>
    <col min="2586" max="2586" width="4" style="194" customWidth="1"/>
    <col min="2587" max="2587" width="6.5703125" style="194" customWidth="1"/>
    <col min="2588" max="2588" width="18.42578125" style="194" customWidth="1"/>
    <col min="2589" max="2589" width="24.28515625" style="194" customWidth="1"/>
    <col min="2590" max="2590" width="14.42578125" style="194" customWidth="1"/>
    <col min="2591" max="2591" width="25.5703125" style="194" customWidth="1"/>
    <col min="2592" max="2592" width="12.42578125" style="194" customWidth="1"/>
    <col min="2593" max="2593" width="19.85546875" style="194" customWidth="1"/>
    <col min="2594" max="2595" width="4.7109375" style="194" customWidth="1"/>
    <col min="2596" max="2596" width="4.28515625" style="194" customWidth="1"/>
    <col min="2597" max="2597" width="4.42578125" style="194" customWidth="1"/>
    <col min="2598" max="2598" width="5.140625" style="194" customWidth="1"/>
    <col min="2599" max="2599" width="5.7109375" style="194" customWidth="1"/>
    <col min="2600" max="2600" width="6.28515625" style="194" customWidth="1"/>
    <col min="2601" max="2601" width="6.5703125" style="194" customWidth="1"/>
    <col min="2602" max="2602" width="6.28515625" style="194" customWidth="1"/>
    <col min="2603" max="2604" width="5.7109375" style="194" customWidth="1"/>
    <col min="2605" max="2605" width="14.7109375" style="194" customWidth="1"/>
    <col min="2606" max="2615" width="5.7109375" style="194" customWidth="1"/>
    <col min="2616" max="2812" width="9.140625" style="194"/>
    <col min="2813" max="2813" width="13.7109375" style="194" customWidth="1"/>
    <col min="2814" max="2814" width="36" style="194" customWidth="1"/>
    <col min="2815" max="2815" width="20.140625" style="194" customWidth="1"/>
    <col min="2816" max="2816" width="32.140625" style="194" customWidth="1"/>
    <col min="2817" max="2818" width="33.85546875" style="194" customWidth="1"/>
    <col min="2819" max="2821" width="36.85546875" style="194" customWidth="1"/>
    <col min="2822" max="2822" width="36.7109375" style="194" customWidth="1"/>
    <col min="2823" max="2823" width="22.7109375" style="194" customWidth="1"/>
    <col min="2824" max="2824" width="5.28515625" style="194" customWidth="1"/>
    <col min="2825" max="2825" width="5" style="194" customWidth="1"/>
    <col min="2826" max="2827" width="3.85546875" style="194" customWidth="1"/>
    <col min="2828" max="2828" width="4.7109375" style="194" customWidth="1"/>
    <col min="2829" max="2831" width="6.5703125" style="194" customWidth="1"/>
    <col min="2832" max="2832" width="4.42578125" style="194" customWidth="1"/>
    <col min="2833" max="2833" width="5.140625" style="194" customWidth="1"/>
    <col min="2834" max="2834" width="4.42578125" style="194" customWidth="1"/>
    <col min="2835" max="2835" width="5" style="194" customWidth="1"/>
    <col min="2836" max="2838" width="6.5703125" style="194" customWidth="1"/>
    <col min="2839" max="2839" width="7" style="194" customWidth="1"/>
    <col min="2840" max="2840" width="6.5703125" style="194" customWidth="1"/>
    <col min="2841" max="2841" width="7.42578125" style="194" customWidth="1"/>
    <col min="2842" max="2842" width="4" style="194" customWidth="1"/>
    <col min="2843" max="2843" width="6.5703125" style="194" customWidth="1"/>
    <col min="2844" max="2844" width="18.42578125" style="194" customWidth="1"/>
    <col min="2845" max="2845" width="24.28515625" style="194" customWidth="1"/>
    <col min="2846" max="2846" width="14.42578125" style="194" customWidth="1"/>
    <col min="2847" max="2847" width="25.5703125" style="194" customWidth="1"/>
    <col min="2848" max="2848" width="12.42578125" style="194" customWidth="1"/>
    <col min="2849" max="2849" width="19.85546875" style="194" customWidth="1"/>
    <col min="2850" max="2851" width="4.7109375" style="194" customWidth="1"/>
    <col min="2852" max="2852" width="4.28515625" style="194" customWidth="1"/>
    <col min="2853" max="2853" width="4.42578125" style="194" customWidth="1"/>
    <col min="2854" max="2854" width="5.140625" style="194" customWidth="1"/>
    <col min="2855" max="2855" width="5.7109375" style="194" customWidth="1"/>
    <col min="2856" max="2856" width="6.28515625" style="194" customWidth="1"/>
    <col min="2857" max="2857" width="6.5703125" style="194" customWidth="1"/>
    <col min="2858" max="2858" width="6.28515625" style="194" customWidth="1"/>
    <col min="2859" max="2860" width="5.7109375" style="194" customWidth="1"/>
    <col min="2861" max="2861" width="14.7109375" style="194" customWidth="1"/>
    <col min="2862" max="2871" width="5.7109375" style="194" customWidth="1"/>
    <col min="2872" max="3068" width="9.140625" style="194"/>
    <col min="3069" max="3069" width="13.7109375" style="194" customWidth="1"/>
    <col min="3070" max="3070" width="36" style="194" customWidth="1"/>
    <col min="3071" max="3071" width="20.140625" style="194" customWidth="1"/>
    <col min="3072" max="3072" width="32.140625" style="194" customWidth="1"/>
    <col min="3073" max="3074" width="33.85546875" style="194" customWidth="1"/>
    <col min="3075" max="3077" width="36.85546875" style="194" customWidth="1"/>
    <col min="3078" max="3078" width="36.7109375" style="194" customWidth="1"/>
    <col min="3079" max="3079" width="22.7109375" style="194" customWidth="1"/>
    <col min="3080" max="3080" width="5.28515625" style="194" customWidth="1"/>
    <col min="3081" max="3081" width="5" style="194" customWidth="1"/>
    <col min="3082" max="3083" width="3.85546875" style="194" customWidth="1"/>
    <col min="3084" max="3084" width="4.7109375" style="194" customWidth="1"/>
    <col min="3085" max="3087" width="6.5703125" style="194" customWidth="1"/>
    <col min="3088" max="3088" width="4.42578125" style="194" customWidth="1"/>
    <col min="3089" max="3089" width="5.140625" style="194" customWidth="1"/>
    <col min="3090" max="3090" width="4.42578125" style="194" customWidth="1"/>
    <col min="3091" max="3091" width="5" style="194" customWidth="1"/>
    <col min="3092" max="3094" width="6.5703125" style="194" customWidth="1"/>
    <col min="3095" max="3095" width="7" style="194" customWidth="1"/>
    <col min="3096" max="3096" width="6.5703125" style="194" customWidth="1"/>
    <col min="3097" max="3097" width="7.42578125" style="194" customWidth="1"/>
    <col min="3098" max="3098" width="4" style="194" customWidth="1"/>
    <col min="3099" max="3099" width="6.5703125" style="194" customWidth="1"/>
    <col min="3100" max="3100" width="18.42578125" style="194" customWidth="1"/>
    <col min="3101" max="3101" width="24.28515625" style="194" customWidth="1"/>
    <col min="3102" max="3102" width="14.42578125" style="194" customWidth="1"/>
    <col min="3103" max="3103" width="25.5703125" style="194" customWidth="1"/>
    <col min="3104" max="3104" width="12.42578125" style="194" customWidth="1"/>
    <col min="3105" max="3105" width="19.85546875" style="194" customWidth="1"/>
    <col min="3106" max="3107" width="4.7109375" style="194" customWidth="1"/>
    <col min="3108" max="3108" width="4.28515625" style="194" customWidth="1"/>
    <col min="3109" max="3109" width="4.42578125" style="194" customWidth="1"/>
    <col min="3110" max="3110" width="5.140625" style="194" customWidth="1"/>
    <col min="3111" max="3111" width="5.7109375" style="194" customWidth="1"/>
    <col min="3112" max="3112" width="6.28515625" style="194" customWidth="1"/>
    <col min="3113" max="3113" width="6.5703125" style="194" customWidth="1"/>
    <col min="3114" max="3114" width="6.28515625" style="194" customWidth="1"/>
    <col min="3115" max="3116" width="5.7109375" style="194" customWidth="1"/>
    <col min="3117" max="3117" width="14.7109375" style="194" customWidth="1"/>
    <col min="3118" max="3127" width="5.7109375" style="194" customWidth="1"/>
    <col min="3128" max="3324" width="9.140625" style="194"/>
    <col min="3325" max="3325" width="13.7109375" style="194" customWidth="1"/>
    <col min="3326" max="3326" width="36" style="194" customWidth="1"/>
    <col min="3327" max="3327" width="20.140625" style="194" customWidth="1"/>
    <col min="3328" max="3328" width="32.140625" style="194" customWidth="1"/>
    <col min="3329" max="3330" width="33.85546875" style="194" customWidth="1"/>
    <col min="3331" max="3333" width="36.85546875" style="194" customWidth="1"/>
    <col min="3334" max="3334" width="36.7109375" style="194" customWidth="1"/>
    <col min="3335" max="3335" width="22.7109375" style="194" customWidth="1"/>
    <col min="3336" max="3336" width="5.28515625" style="194" customWidth="1"/>
    <col min="3337" max="3337" width="5" style="194" customWidth="1"/>
    <col min="3338" max="3339" width="3.85546875" style="194" customWidth="1"/>
    <col min="3340" max="3340" width="4.7109375" style="194" customWidth="1"/>
    <col min="3341" max="3343" width="6.5703125" style="194" customWidth="1"/>
    <col min="3344" max="3344" width="4.42578125" style="194" customWidth="1"/>
    <col min="3345" max="3345" width="5.140625" style="194" customWidth="1"/>
    <col min="3346" max="3346" width="4.42578125" style="194" customWidth="1"/>
    <col min="3347" max="3347" width="5" style="194" customWidth="1"/>
    <col min="3348" max="3350" width="6.5703125" style="194" customWidth="1"/>
    <col min="3351" max="3351" width="7" style="194" customWidth="1"/>
    <col min="3352" max="3352" width="6.5703125" style="194" customWidth="1"/>
    <col min="3353" max="3353" width="7.42578125" style="194" customWidth="1"/>
    <col min="3354" max="3354" width="4" style="194" customWidth="1"/>
    <col min="3355" max="3355" width="6.5703125" style="194" customWidth="1"/>
    <col min="3356" max="3356" width="18.42578125" style="194" customWidth="1"/>
    <col min="3357" max="3357" width="24.28515625" style="194" customWidth="1"/>
    <col min="3358" max="3358" width="14.42578125" style="194" customWidth="1"/>
    <col min="3359" max="3359" width="25.5703125" style="194" customWidth="1"/>
    <col min="3360" max="3360" width="12.42578125" style="194" customWidth="1"/>
    <col min="3361" max="3361" width="19.85546875" style="194" customWidth="1"/>
    <col min="3362" max="3363" width="4.7109375" style="194" customWidth="1"/>
    <col min="3364" max="3364" width="4.28515625" style="194" customWidth="1"/>
    <col min="3365" max="3365" width="4.42578125" style="194" customWidth="1"/>
    <col min="3366" max="3366" width="5.140625" style="194" customWidth="1"/>
    <col min="3367" max="3367" width="5.7109375" style="194" customWidth="1"/>
    <col min="3368" max="3368" width="6.28515625" style="194" customWidth="1"/>
    <col min="3369" max="3369" width="6.5703125" style="194" customWidth="1"/>
    <col min="3370" max="3370" width="6.28515625" style="194" customWidth="1"/>
    <col min="3371" max="3372" width="5.7109375" style="194" customWidth="1"/>
    <col min="3373" max="3373" width="14.7109375" style="194" customWidth="1"/>
    <col min="3374" max="3383" width="5.7109375" style="194" customWidth="1"/>
    <col min="3384" max="3580" width="9.140625" style="194"/>
    <col min="3581" max="3581" width="13.7109375" style="194" customWidth="1"/>
    <col min="3582" max="3582" width="36" style="194" customWidth="1"/>
    <col min="3583" max="3583" width="20.140625" style="194" customWidth="1"/>
    <col min="3584" max="3584" width="32.140625" style="194" customWidth="1"/>
    <col min="3585" max="3586" width="33.85546875" style="194" customWidth="1"/>
    <col min="3587" max="3589" width="36.85546875" style="194" customWidth="1"/>
    <col min="3590" max="3590" width="36.7109375" style="194" customWidth="1"/>
    <col min="3591" max="3591" width="22.7109375" style="194" customWidth="1"/>
    <col min="3592" max="3592" width="5.28515625" style="194" customWidth="1"/>
    <col min="3593" max="3593" width="5" style="194" customWidth="1"/>
    <col min="3594" max="3595" width="3.85546875" style="194" customWidth="1"/>
    <col min="3596" max="3596" width="4.7109375" style="194" customWidth="1"/>
    <col min="3597" max="3599" width="6.5703125" style="194" customWidth="1"/>
    <col min="3600" max="3600" width="4.42578125" style="194" customWidth="1"/>
    <col min="3601" max="3601" width="5.140625" style="194" customWidth="1"/>
    <col min="3602" max="3602" width="4.42578125" style="194" customWidth="1"/>
    <col min="3603" max="3603" width="5" style="194" customWidth="1"/>
    <col min="3604" max="3606" width="6.5703125" style="194" customWidth="1"/>
    <col min="3607" max="3607" width="7" style="194" customWidth="1"/>
    <col min="3608" max="3608" width="6.5703125" style="194" customWidth="1"/>
    <col min="3609" max="3609" width="7.42578125" style="194" customWidth="1"/>
    <col min="3610" max="3610" width="4" style="194" customWidth="1"/>
    <col min="3611" max="3611" width="6.5703125" style="194" customWidth="1"/>
    <col min="3612" max="3612" width="18.42578125" style="194" customWidth="1"/>
    <col min="3613" max="3613" width="24.28515625" style="194" customWidth="1"/>
    <col min="3614" max="3614" width="14.42578125" style="194" customWidth="1"/>
    <col min="3615" max="3615" width="25.5703125" style="194" customWidth="1"/>
    <col min="3616" max="3616" width="12.42578125" style="194" customWidth="1"/>
    <col min="3617" max="3617" width="19.85546875" style="194" customWidth="1"/>
    <col min="3618" max="3619" width="4.7109375" style="194" customWidth="1"/>
    <col min="3620" max="3620" width="4.28515625" style="194" customWidth="1"/>
    <col min="3621" max="3621" width="4.42578125" style="194" customWidth="1"/>
    <col min="3622" max="3622" width="5.140625" style="194" customWidth="1"/>
    <col min="3623" max="3623" width="5.7109375" style="194" customWidth="1"/>
    <col min="3624" max="3624" width="6.28515625" style="194" customWidth="1"/>
    <col min="3625" max="3625" width="6.5703125" style="194" customWidth="1"/>
    <col min="3626" max="3626" width="6.28515625" style="194" customWidth="1"/>
    <col min="3627" max="3628" width="5.7109375" style="194" customWidth="1"/>
    <col min="3629" max="3629" width="14.7109375" style="194" customWidth="1"/>
    <col min="3630" max="3639" width="5.7109375" style="194" customWidth="1"/>
    <col min="3640" max="3836" width="9.140625" style="194"/>
    <col min="3837" max="3837" width="13.7109375" style="194" customWidth="1"/>
    <col min="3838" max="3838" width="36" style="194" customWidth="1"/>
    <col min="3839" max="3839" width="20.140625" style="194" customWidth="1"/>
    <col min="3840" max="3840" width="32.140625" style="194" customWidth="1"/>
    <col min="3841" max="3842" width="33.85546875" style="194" customWidth="1"/>
    <col min="3843" max="3845" width="36.85546875" style="194" customWidth="1"/>
    <col min="3846" max="3846" width="36.7109375" style="194" customWidth="1"/>
    <col min="3847" max="3847" width="22.7109375" style="194" customWidth="1"/>
    <col min="3848" max="3848" width="5.28515625" style="194" customWidth="1"/>
    <col min="3849" max="3849" width="5" style="194" customWidth="1"/>
    <col min="3850" max="3851" width="3.85546875" style="194" customWidth="1"/>
    <col min="3852" max="3852" width="4.7109375" style="194" customWidth="1"/>
    <col min="3853" max="3855" width="6.5703125" style="194" customWidth="1"/>
    <col min="3856" max="3856" width="4.42578125" style="194" customWidth="1"/>
    <col min="3857" max="3857" width="5.140625" style="194" customWidth="1"/>
    <col min="3858" max="3858" width="4.42578125" style="194" customWidth="1"/>
    <col min="3859" max="3859" width="5" style="194" customWidth="1"/>
    <col min="3860" max="3862" width="6.5703125" style="194" customWidth="1"/>
    <col min="3863" max="3863" width="7" style="194" customWidth="1"/>
    <col min="3864" max="3864" width="6.5703125" style="194" customWidth="1"/>
    <col min="3865" max="3865" width="7.42578125" style="194" customWidth="1"/>
    <col min="3866" max="3866" width="4" style="194" customWidth="1"/>
    <col min="3867" max="3867" width="6.5703125" style="194" customWidth="1"/>
    <col min="3868" max="3868" width="18.42578125" style="194" customWidth="1"/>
    <col min="3869" max="3869" width="24.28515625" style="194" customWidth="1"/>
    <col min="3870" max="3870" width="14.42578125" style="194" customWidth="1"/>
    <col min="3871" max="3871" width="25.5703125" style="194" customWidth="1"/>
    <col min="3872" max="3872" width="12.42578125" style="194" customWidth="1"/>
    <col min="3873" max="3873" width="19.85546875" style="194" customWidth="1"/>
    <col min="3874" max="3875" width="4.7109375" style="194" customWidth="1"/>
    <col min="3876" max="3876" width="4.28515625" style="194" customWidth="1"/>
    <col min="3877" max="3877" width="4.42578125" style="194" customWidth="1"/>
    <col min="3878" max="3878" width="5.140625" style="194" customWidth="1"/>
    <col min="3879" max="3879" width="5.7109375" style="194" customWidth="1"/>
    <col min="3880" max="3880" width="6.28515625" style="194" customWidth="1"/>
    <col min="3881" max="3881" width="6.5703125" style="194" customWidth="1"/>
    <col min="3882" max="3882" width="6.28515625" style="194" customWidth="1"/>
    <col min="3883" max="3884" width="5.7109375" style="194" customWidth="1"/>
    <col min="3885" max="3885" width="14.7109375" style="194" customWidth="1"/>
    <col min="3886" max="3895" width="5.7109375" style="194" customWidth="1"/>
    <col min="3896" max="4092" width="9.140625" style="194"/>
    <col min="4093" max="4093" width="13.7109375" style="194" customWidth="1"/>
    <col min="4094" max="4094" width="36" style="194" customWidth="1"/>
    <col min="4095" max="4095" width="20.140625" style="194" customWidth="1"/>
    <col min="4096" max="4096" width="32.140625" style="194" customWidth="1"/>
    <col min="4097" max="4098" width="33.85546875" style="194" customWidth="1"/>
    <col min="4099" max="4101" width="36.85546875" style="194" customWidth="1"/>
    <col min="4102" max="4102" width="36.7109375" style="194" customWidth="1"/>
    <col min="4103" max="4103" width="22.7109375" style="194" customWidth="1"/>
    <col min="4104" max="4104" width="5.28515625" style="194" customWidth="1"/>
    <col min="4105" max="4105" width="5" style="194" customWidth="1"/>
    <col min="4106" max="4107" width="3.85546875" style="194" customWidth="1"/>
    <col min="4108" max="4108" width="4.7109375" style="194" customWidth="1"/>
    <col min="4109" max="4111" width="6.5703125" style="194" customWidth="1"/>
    <col min="4112" max="4112" width="4.42578125" style="194" customWidth="1"/>
    <col min="4113" max="4113" width="5.140625" style="194" customWidth="1"/>
    <col min="4114" max="4114" width="4.42578125" style="194" customWidth="1"/>
    <col min="4115" max="4115" width="5" style="194" customWidth="1"/>
    <col min="4116" max="4118" width="6.5703125" style="194" customWidth="1"/>
    <col min="4119" max="4119" width="7" style="194" customWidth="1"/>
    <col min="4120" max="4120" width="6.5703125" style="194" customWidth="1"/>
    <col min="4121" max="4121" width="7.42578125" style="194" customWidth="1"/>
    <col min="4122" max="4122" width="4" style="194" customWidth="1"/>
    <col min="4123" max="4123" width="6.5703125" style="194" customWidth="1"/>
    <col min="4124" max="4124" width="18.42578125" style="194" customWidth="1"/>
    <col min="4125" max="4125" width="24.28515625" style="194" customWidth="1"/>
    <col min="4126" max="4126" width="14.42578125" style="194" customWidth="1"/>
    <col min="4127" max="4127" width="25.5703125" style="194" customWidth="1"/>
    <col min="4128" max="4128" width="12.42578125" style="194" customWidth="1"/>
    <col min="4129" max="4129" width="19.85546875" style="194" customWidth="1"/>
    <col min="4130" max="4131" width="4.7109375" style="194" customWidth="1"/>
    <col min="4132" max="4132" width="4.28515625" style="194" customWidth="1"/>
    <col min="4133" max="4133" width="4.42578125" style="194" customWidth="1"/>
    <col min="4134" max="4134" width="5.140625" style="194" customWidth="1"/>
    <col min="4135" max="4135" width="5.7109375" style="194" customWidth="1"/>
    <col min="4136" max="4136" width="6.28515625" style="194" customWidth="1"/>
    <col min="4137" max="4137" width="6.5703125" style="194" customWidth="1"/>
    <col min="4138" max="4138" width="6.28515625" style="194" customWidth="1"/>
    <col min="4139" max="4140" width="5.7109375" style="194" customWidth="1"/>
    <col min="4141" max="4141" width="14.7109375" style="194" customWidth="1"/>
    <col min="4142" max="4151" width="5.7109375" style="194" customWidth="1"/>
    <col min="4152" max="4348" width="9.140625" style="194"/>
    <col min="4349" max="4349" width="13.7109375" style="194" customWidth="1"/>
    <col min="4350" max="4350" width="36" style="194" customWidth="1"/>
    <col min="4351" max="4351" width="20.140625" style="194" customWidth="1"/>
    <col min="4352" max="4352" width="32.140625" style="194" customWidth="1"/>
    <col min="4353" max="4354" width="33.85546875" style="194" customWidth="1"/>
    <col min="4355" max="4357" width="36.85546875" style="194" customWidth="1"/>
    <col min="4358" max="4358" width="36.7109375" style="194" customWidth="1"/>
    <col min="4359" max="4359" width="22.7109375" style="194" customWidth="1"/>
    <col min="4360" max="4360" width="5.28515625" style="194" customWidth="1"/>
    <col min="4361" max="4361" width="5" style="194" customWidth="1"/>
    <col min="4362" max="4363" width="3.85546875" style="194" customWidth="1"/>
    <col min="4364" max="4364" width="4.7109375" style="194" customWidth="1"/>
    <col min="4365" max="4367" width="6.5703125" style="194" customWidth="1"/>
    <col min="4368" max="4368" width="4.42578125" style="194" customWidth="1"/>
    <col min="4369" max="4369" width="5.140625" style="194" customWidth="1"/>
    <col min="4370" max="4370" width="4.42578125" style="194" customWidth="1"/>
    <col min="4371" max="4371" width="5" style="194" customWidth="1"/>
    <col min="4372" max="4374" width="6.5703125" style="194" customWidth="1"/>
    <col min="4375" max="4375" width="7" style="194" customWidth="1"/>
    <col min="4376" max="4376" width="6.5703125" style="194" customWidth="1"/>
    <col min="4377" max="4377" width="7.42578125" style="194" customWidth="1"/>
    <col min="4378" max="4378" width="4" style="194" customWidth="1"/>
    <col min="4379" max="4379" width="6.5703125" style="194" customWidth="1"/>
    <col min="4380" max="4380" width="18.42578125" style="194" customWidth="1"/>
    <col min="4381" max="4381" width="24.28515625" style="194" customWidth="1"/>
    <col min="4382" max="4382" width="14.42578125" style="194" customWidth="1"/>
    <col min="4383" max="4383" width="25.5703125" style="194" customWidth="1"/>
    <col min="4384" max="4384" width="12.42578125" style="194" customWidth="1"/>
    <col min="4385" max="4385" width="19.85546875" style="194" customWidth="1"/>
    <col min="4386" max="4387" width="4.7109375" style="194" customWidth="1"/>
    <col min="4388" max="4388" width="4.28515625" style="194" customWidth="1"/>
    <col min="4389" max="4389" width="4.42578125" style="194" customWidth="1"/>
    <col min="4390" max="4390" width="5.140625" style="194" customWidth="1"/>
    <col min="4391" max="4391" width="5.7109375" style="194" customWidth="1"/>
    <col min="4392" max="4392" width="6.28515625" style="194" customWidth="1"/>
    <col min="4393" max="4393" width="6.5703125" style="194" customWidth="1"/>
    <col min="4394" max="4394" width="6.28515625" style="194" customWidth="1"/>
    <col min="4395" max="4396" width="5.7109375" style="194" customWidth="1"/>
    <col min="4397" max="4397" width="14.7109375" style="194" customWidth="1"/>
    <col min="4398" max="4407" width="5.7109375" style="194" customWidth="1"/>
    <col min="4408" max="4604" width="9.140625" style="194"/>
    <col min="4605" max="4605" width="13.7109375" style="194" customWidth="1"/>
    <col min="4606" max="4606" width="36" style="194" customWidth="1"/>
    <col min="4607" max="4607" width="20.140625" style="194" customWidth="1"/>
    <col min="4608" max="4608" width="32.140625" style="194" customWidth="1"/>
    <col min="4609" max="4610" width="33.85546875" style="194" customWidth="1"/>
    <col min="4611" max="4613" width="36.85546875" style="194" customWidth="1"/>
    <col min="4614" max="4614" width="36.7109375" style="194" customWidth="1"/>
    <col min="4615" max="4615" width="22.7109375" style="194" customWidth="1"/>
    <col min="4616" max="4616" width="5.28515625" style="194" customWidth="1"/>
    <col min="4617" max="4617" width="5" style="194" customWidth="1"/>
    <col min="4618" max="4619" width="3.85546875" style="194" customWidth="1"/>
    <col min="4620" max="4620" width="4.7109375" style="194" customWidth="1"/>
    <col min="4621" max="4623" width="6.5703125" style="194" customWidth="1"/>
    <col min="4624" max="4624" width="4.42578125" style="194" customWidth="1"/>
    <col min="4625" max="4625" width="5.140625" style="194" customWidth="1"/>
    <col min="4626" max="4626" width="4.42578125" style="194" customWidth="1"/>
    <col min="4627" max="4627" width="5" style="194" customWidth="1"/>
    <col min="4628" max="4630" width="6.5703125" style="194" customWidth="1"/>
    <col min="4631" max="4631" width="7" style="194" customWidth="1"/>
    <col min="4632" max="4632" width="6.5703125" style="194" customWidth="1"/>
    <col min="4633" max="4633" width="7.42578125" style="194" customWidth="1"/>
    <col min="4634" max="4634" width="4" style="194" customWidth="1"/>
    <col min="4635" max="4635" width="6.5703125" style="194" customWidth="1"/>
    <col min="4636" max="4636" width="18.42578125" style="194" customWidth="1"/>
    <col min="4637" max="4637" width="24.28515625" style="194" customWidth="1"/>
    <col min="4638" max="4638" width="14.42578125" style="194" customWidth="1"/>
    <col min="4639" max="4639" width="25.5703125" style="194" customWidth="1"/>
    <col min="4640" max="4640" width="12.42578125" style="194" customWidth="1"/>
    <col min="4641" max="4641" width="19.85546875" style="194" customWidth="1"/>
    <col min="4642" max="4643" width="4.7109375" style="194" customWidth="1"/>
    <col min="4644" max="4644" width="4.28515625" style="194" customWidth="1"/>
    <col min="4645" max="4645" width="4.42578125" style="194" customWidth="1"/>
    <col min="4646" max="4646" width="5.140625" style="194" customWidth="1"/>
    <col min="4647" max="4647" width="5.7109375" style="194" customWidth="1"/>
    <col min="4648" max="4648" width="6.28515625" style="194" customWidth="1"/>
    <col min="4649" max="4649" width="6.5703125" style="194" customWidth="1"/>
    <col min="4650" max="4650" width="6.28515625" style="194" customWidth="1"/>
    <col min="4651" max="4652" width="5.7109375" style="194" customWidth="1"/>
    <col min="4653" max="4653" width="14.7109375" style="194" customWidth="1"/>
    <col min="4654" max="4663" width="5.7109375" style="194" customWidth="1"/>
    <col min="4664" max="4860" width="9.140625" style="194"/>
    <col min="4861" max="4861" width="13.7109375" style="194" customWidth="1"/>
    <col min="4862" max="4862" width="36" style="194" customWidth="1"/>
    <col min="4863" max="4863" width="20.140625" style="194" customWidth="1"/>
    <col min="4864" max="4864" width="32.140625" style="194" customWidth="1"/>
    <col min="4865" max="4866" width="33.85546875" style="194" customWidth="1"/>
    <col min="4867" max="4869" width="36.85546875" style="194" customWidth="1"/>
    <col min="4870" max="4870" width="36.7109375" style="194" customWidth="1"/>
    <col min="4871" max="4871" width="22.7109375" style="194" customWidth="1"/>
    <col min="4872" max="4872" width="5.28515625" style="194" customWidth="1"/>
    <col min="4873" max="4873" width="5" style="194" customWidth="1"/>
    <col min="4874" max="4875" width="3.85546875" style="194" customWidth="1"/>
    <col min="4876" max="4876" width="4.7109375" style="194" customWidth="1"/>
    <col min="4877" max="4879" width="6.5703125" style="194" customWidth="1"/>
    <col min="4880" max="4880" width="4.42578125" style="194" customWidth="1"/>
    <col min="4881" max="4881" width="5.140625" style="194" customWidth="1"/>
    <col min="4882" max="4882" width="4.42578125" style="194" customWidth="1"/>
    <col min="4883" max="4883" width="5" style="194" customWidth="1"/>
    <col min="4884" max="4886" width="6.5703125" style="194" customWidth="1"/>
    <col min="4887" max="4887" width="7" style="194" customWidth="1"/>
    <col min="4888" max="4888" width="6.5703125" style="194" customWidth="1"/>
    <col min="4889" max="4889" width="7.42578125" style="194" customWidth="1"/>
    <col min="4890" max="4890" width="4" style="194" customWidth="1"/>
    <col min="4891" max="4891" width="6.5703125" style="194" customWidth="1"/>
    <col min="4892" max="4892" width="18.42578125" style="194" customWidth="1"/>
    <col min="4893" max="4893" width="24.28515625" style="194" customWidth="1"/>
    <col min="4894" max="4894" width="14.42578125" style="194" customWidth="1"/>
    <col min="4895" max="4895" width="25.5703125" style="194" customWidth="1"/>
    <col min="4896" max="4896" width="12.42578125" style="194" customWidth="1"/>
    <col min="4897" max="4897" width="19.85546875" style="194" customWidth="1"/>
    <col min="4898" max="4899" width="4.7109375" style="194" customWidth="1"/>
    <col min="4900" max="4900" width="4.28515625" style="194" customWidth="1"/>
    <col min="4901" max="4901" width="4.42578125" style="194" customWidth="1"/>
    <col min="4902" max="4902" width="5.140625" style="194" customWidth="1"/>
    <col min="4903" max="4903" width="5.7109375" style="194" customWidth="1"/>
    <col min="4904" max="4904" width="6.28515625" style="194" customWidth="1"/>
    <col min="4905" max="4905" width="6.5703125" style="194" customWidth="1"/>
    <col min="4906" max="4906" width="6.28515625" style="194" customWidth="1"/>
    <col min="4907" max="4908" width="5.7109375" style="194" customWidth="1"/>
    <col min="4909" max="4909" width="14.7109375" style="194" customWidth="1"/>
    <col min="4910" max="4919" width="5.7109375" style="194" customWidth="1"/>
    <col min="4920" max="5116" width="9.140625" style="194"/>
    <col min="5117" max="5117" width="13.7109375" style="194" customWidth="1"/>
    <col min="5118" max="5118" width="36" style="194" customWidth="1"/>
    <col min="5119" max="5119" width="20.140625" style="194" customWidth="1"/>
    <col min="5120" max="5120" width="32.140625" style="194" customWidth="1"/>
    <col min="5121" max="5122" width="33.85546875" style="194" customWidth="1"/>
    <col min="5123" max="5125" width="36.85546875" style="194" customWidth="1"/>
    <col min="5126" max="5126" width="36.7109375" style="194" customWidth="1"/>
    <col min="5127" max="5127" width="22.7109375" style="194" customWidth="1"/>
    <col min="5128" max="5128" width="5.28515625" style="194" customWidth="1"/>
    <col min="5129" max="5129" width="5" style="194" customWidth="1"/>
    <col min="5130" max="5131" width="3.85546875" style="194" customWidth="1"/>
    <col min="5132" max="5132" width="4.7109375" style="194" customWidth="1"/>
    <col min="5133" max="5135" width="6.5703125" style="194" customWidth="1"/>
    <col min="5136" max="5136" width="4.42578125" style="194" customWidth="1"/>
    <col min="5137" max="5137" width="5.140625" style="194" customWidth="1"/>
    <col min="5138" max="5138" width="4.42578125" style="194" customWidth="1"/>
    <col min="5139" max="5139" width="5" style="194" customWidth="1"/>
    <col min="5140" max="5142" width="6.5703125" style="194" customWidth="1"/>
    <col min="5143" max="5143" width="7" style="194" customWidth="1"/>
    <col min="5144" max="5144" width="6.5703125" style="194" customWidth="1"/>
    <col min="5145" max="5145" width="7.42578125" style="194" customWidth="1"/>
    <col min="5146" max="5146" width="4" style="194" customWidth="1"/>
    <col min="5147" max="5147" width="6.5703125" style="194" customWidth="1"/>
    <col min="5148" max="5148" width="18.42578125" style="194" customWidth="1"/>
    <col min="5149" max="5149" width="24.28515625" style="194" customWidth="1"/>
    <col min="5150" max="5150" width="14.42578125" style="194" customWidth="1"/>
    <col min="5151" max="5151" width="25.5703125" style="194" customWidth="1"/>
    <col min="5152" max="5152" width="12.42578125" style="194" customWidth="1"/>
    <col min="5153" max="5153" width="19.85546875" style="194" customWidth="1"/>
    <col min="5154" max="5155" width="4.7109375" style="194" customWidth="1"/>
    <col min="5156" max="5156" width="4.28515625" style="194" customWidth="1"/>
    <col min="5157" max="5157" width="4.42578125" style="194" customWidth="1"/>
    <col min="5158" max="5158" width="5.140625" style="194" customWidth="1"/>
    <col min="5159" max="5159" width="5.7109375" style="194" customWidth="1"/>
    <col min="5160" max="5160" width="6.28515625" style="194" customWidth="1"/>
    <col min="5161" max="5161" width="6.5703125" style="194" customWidth="1"/>
    <col min="5162" max="5162" width="6.28515625" style="194" customWidth="1"/>
    <col min="5163" max="5164" width="5.7109375" style="194" customWidth="1"/>
    <col min="5165" max="5165" width="14.7109375" style="194" customWidth="1"/>
    <col min="5166" max="5175" width="5.7109375" style="194" customWidth="1"/>
    <col min="5176" max="5372" width="9.140625" style="194"/>
    <col min="5373" max="5373" width="13.7109375" style="194" customWidth="1"/>
    <col min="5374" max="5374" width="36" style="194" customWidth="1"/>
    <col min="5375" max="5375" width="20.140625" style="194" customWidth="1"/>
    <col min="5376" max="5376" width="32.140625" style="194" customWidth="1"/>
    <col min="5377" max="5378" width="33.85546875" style="194" customWidth="1"/>
    <col min="5379" max="5381" width="36.85546875" style="194" customWidth="1"/>
    <col min="5382" max="5382" width="36.7109375" style="194" customWidth="1"/>
    <col min="5383" max="5383" width="22.7109375" style="194" customWidth="1"/>
    <col min="5384" max="5384" width="5.28515625" style="194" customWidth="1"/>
    <col min="5385" max="5385" width="5" style="194" customWidth="1"/>
    <col min="5386" max="5387" width="3.85546875" style="194" customWidth="1"/>
    <col min="5388" max="5388" width="4.7109375" style="194" customWidth="1"/>
    <col min="5389" max="5391" width="6.5703125" style="194" customWidth="1"/>
    <col min="5392" max="5392" width="4.42578125" style="194" customWidth="1"/>
    <col min="5393" max="5393" width="5.140625" style="194" customWidth="1"/>
    <col min="5394" max="5394" width="4.42578125" style="194" customWidth="1"/>
    <col min="5395" max="5395" width="5" style="194" customWidth="1"/>
    <col min="5396" max="5398" width="6.5703125" style="194" customWidth="1"/>
    <col min="5399" max="5399" width="7" style="194" customWidth="1"/>
    <col min="5400" max="5400" width="6.5703125" style="194" customWidth="1"/>
    <col min="5401" max="5401" width="7.42578125" style="194" customWidth="1"/>
    <col min="5402" max="5402" width="4" style="194" customWidth="1"/>
    <col min="5403" max="5403" width="6.5703125" style="194" customWidth="1"/>
    <col min="5404" max="5404" width="18.42578125" style="194" customWidth="1"/>
    <col min="5405" max="5405" width="24.28515625" style="194" customWidth="1"/>
    <col min="5406" max="5406" width="14.42578125" style="194" customWidth="1"/>
    <col min="5407" max="5407" width="25.5703125" style="194" customWidth="1"/>
    <col min="5408" max="5408" width="12.42578125" style="194" customWidth="1"/>
    <col min="5409" max="5409" width="19.85546875" style="194" customWidth="1"/>
    <col min="5410" max="5411" width="4.7109375" style="194" customWidth="1"/>
    <col min="5412" max="5412" width="4.28515625" style="194" customWidth="1"/>
    <col min="5413" max="5413" width="4.42578125" style="194" customWidth="1"/>
    <col min="5414" max="5414" width="5.140625" style="194" customWidth="1"/>
    <col min="5415" max="5415" width="5.7109375" style="194" customWidth="1"/>
    <col min="5416" max="5416" width="6.28515625" style="194" customWidth="1"/>
    <col min="5417" max="5417" width="6.5703125" style="194" customWidth="1"/>
    <col min="5418" max="5418" width="6.28515625" style="194" customWidth="1"/>
    <col min="5419" max="5420" width="5.7109375" style="194" customWidth="1"/>
    <col min="5421" max="5421" width="14.7109375" style="194" customWidth="1"/>
    <col min="5422" max="5431" width="5.7109375" style="194" customWidth="1"/>
    <col min="5432" max="5628" width="9.140625" style="194"/>
    <col min="5629" max="5629" width="13.7109375" style="194" customWidth="1"/>
    <col min="5630" max="5630" width="36" style="194" customWidth="1"/>
    <col min="5631" max="5631" width="20.140625" style="194" customWidth="1"/>
    <col min="5632" max="5632" width="32.140625" style="194" customWidth="1"/>
    <col min="5633" max="5634" width="33.85546875" style="194" customWidth="1"/>
    <col min="5635" max="5637" width="36.85546875" style="194" customWidth="1"/>
    <col min="5638" max="5638" width="36.7109375" style="194" customWidth="1"/>
    <col min="5639" max="5639" width="22.7109375" style="194" customWidth="1"/>
    <col min="5640" max="5640" width="5.28515625" style="194" customWidth="1"/>
    <col min="5641" max="5641" width="5" style="194" customWidth="1"/>
    <col min="5642" max="5643" width="3.85546875" style="194" customWidth="1"/>
    <col min="5644" max="5644" width="4.7109375" style="194" customWidth="1"/>
    <col min="5645" max="5647" width="6.5703125" style="194" customWidth="1"/>
    <col min="5648" max="5648" width="4.42578125" style="194" customWidth="1"/>
    <col min="5649" max="5649" width="5.140625" style="194" customWidth="1"/>
    <col min="5650" max="5650" width="4.42578125" style="194" customWidth="1"/>
    <col min="5651" max="5651" width="5" style="194" customWidth="1"/>
    <col min="5652" max="5654" width="6.5703125" style="194" customWidth="1"/>
    <col min="5655" max="5655" width="7" style="194" customWidth="1"/>
    <col min="5656" max="5656" width="6.5703125" style="194" customWidth="1"/>
    <col min="5657" max="5657" width="7.42578125" style="194" customWidth="1"/>
    <col min="5658" max="5658" width="4" style="194" customWidth="1"/>
    <col min="5659" max="5659" width="6.5703125" style="194" customWidth="1"/>
    <col min="5660" max="5660" width="18.42578125" style="194" customWidth="1"/>
    <col min="5661" max="5661" width="24.28515625" style="194" customWidth="1"/>
    <col min="5662" max="5662" width="14.42578125" style="194" customWidth="1"/>
    <col min="5663" max="5663" width="25.5703125" style="194" customWidth="1"/>
    <col min="5664" max="5664" width="12.42578125" style="194" customWidth="1"/>
    <col min="5665" max="5665" width="19.85546875" style="194" customWidth="1"/>
    <col min="5666" max="5667" width="4.7109375" style="194" customWidth="1"/>
    <col min="5668" max="5668" width="4.28515625" style="194" customWidth="1"/>
    <col min="5669" max="5669" width="4.42578125" style="194" customWidth="1"/>
    <col min="5670" max="5670" width="5.140625" style="194" customWidth="1"/>
    <col min="5671" max="5671" width="5.7109375" style="194" customWidth="1"/>
    <col min="5672" max="5672" width="6.28515625" style="194" customWidth="1"/>
    <col min="5673" max="5673" width="6.5703125" style="194" customWidth="1"/>
    <col min="5674" max="5674" width="6.28515625" style="194" customWidth="1"/>
    <col min="5675" max="5676" width="5.7109375" style="194" customWidth="1"/>
    <col min="5677" max="5677" width="14.7109375" style="194" customWidth="1"/>
    <col min="5678" max="5687" width="5.7109375" style="194" customWidth="1"/>
    <col min="5688" max="5884" width="9.140625" style="194"/>
    <col min="5885" max="5885" width="13.7109375" style="194" customWidth="1"/>
    <col min="5886" max="5886" width="36" style="194" customWidth="1"/>
    <col min="5887" max="5887" width="20.140625" style="194" customWidth="1"/>
    <col min="5888" max="5888" width="32.140625" style="194" customWidth="1"/>
    <col min="5889" max="5890" width="33.85546875" style="194" customWidth="1"/>
    <col min="5891" max="5893" width="36.85546875" style="194" customWidth="1"/>
    <col min="5894" max="5894" width="36.7109375" style="194" customWidth="1"/>
    <col min="5895" max="5895" width="22.7109375" style="194" customWidth="1"/>
    <col min="5896" max="5896" width="5.28515625" style="194" customWidth="1"/>
    <col min="5897" max="5897" width="5" style="194" customWidth="1"/>
    <col min="5898" max="5899" width="3.85546875" style="194" customWidth="1"/>
    <col min="5900" max="5900" width="4.7109375" style="194" customWidth="1"/>
    <col min="5901" max="5903" width="6.5703125" style="194" customWidth="1"/>
    <col min="5904" max="5904" width="4.42578125" style="194" customWidth="1"/>
    <col min="5905" max="5905" width="5.140625" style="194" customWidth="1"/>
    <col min="5906" max="5906" width="4.42578125" style="194" customWidth="1"/>
    <col min="5907" max="5907" width="5" style="194" customWidth="1"/>
    <col min="5908" max="5910" width="6.5703125" style="194" customWidth="1"/>
    <col min="5911" max="5911" width="7" style="194" customWidth="1"/>
    <col min="5912" max="5912" width="6.5703125" style="194" customWidth="1"/>
    <col min="5913" max="5913" width="7.42578125" style="194" customWidth="1"/>
    <col min="5914" max="5914" width="4" style="194" customWidth="1"/>
    <col min="5915" max="5915" width="6.5703125" style="194" customWidth="1"/>
    <col min="5916" max="5916" width="18.42578125" style="194" customWidth="1"/>
    <col min="5917" max="5917" width="24.28515625" style="194" customWidth="1"/>
    <col min="5918" max="5918" width="14.42578125" style="194" customWidth="1"/>
    <col min="5919" max="5919" width="25.5703125" style="194" customWidth="1"/>
    <col min="5920" max="5920" width="12.42578125" style="194" customWidth="1"/>
    <col min="5921" max="5921" width="19.85546875" style="194" customWidth="1"/>
    <col min="5922" max="5923" width="4.7109375" style="194" customWidth="1"/>
    <col min="5924" max="5924" width="4.28515625" style="194" customWidth="1"/>
    <col min="5925" max="5925" width="4.42578125" style="194" customWidth="1"/>
    <col min="5926" max="5926" width="5.140625" style="194" customWidth="1"/>
    <col min="5927" max="5927" width="5.7109375" style="194" customWidth="1"/>
    <col min="5928" max="5928" width="6.28515625" style="194" customWidth="1"/>
    <col min="5929" max="5929" width="6.5703125" style="194" customWidth="1"/>
    <col min="5930" max="5930" width="6.28515625" style="194" customWidth="1"/>
    <col min="5931" max="5932" width="5.7109375" style="194" customWidth="1"/>
    <col min="5933" max="5933" width="14.7109375" style="194" customWidth="1"/>
    <col min="5934" max="5943" width="5.7109375" style="194" customWidth="1"/>
    <col min="5944" max="6140" width="9.140625" style="194"/>
    <col min="6141" max="6141" width="13.7109375" style="194" customWidth="1"/>
    <col min="6142" max="6142" width="36" style="194" customWidth="1"/>
    <col min="6143" max="6143" width="20.140625" style="194" customWidth="1"/>
    <col min="6144" max="6144" width="32.140625" style="194" customWidth="1"/>
    <col min="6145" max="6146" width="33.85546875" style="194" customWidth="1"/>
    <col min="6147" max="6149" width="36.85546875" style="194" customWidth="1"/>
    <col min="6150" max="6150" width="36.7109375" style="194" customWidth="1"/>
    <col min="6151" max="6151" width="22.7109375" style="194" customWidth="1"/>
    <col min="6152" max="6152" width="5.28515625" style="194" customWidth="1"/>
    <col min="6153" max="6153" width="5" style="194" customWidth="1"/>
    <col min="6154" max="6155" width="3.85546875" style="194" customWidth="1"/>
    <col min="6156" max="6156" width="4.7109375" style="194" customWidth="1"/>
    <col min="6157" max="6159" width="6.5703125" style="194" customWidth="1"/>
    <col min="6160" max="6160" width="4.42578125" style="194" customWidth="1"/>
    <col min="6161" max="6161" width="5.140625" style="194" customWidth="1"/>
    <col min="6162" max="6162" width="4.42578125" style="194" customWidth="1"/>
    <col min="6163" max="6163" width="5" style="194" customWidth="1"/>
    <col min="6164" max="6166" width="6.5703125" style="194" customWidth="1"/>
    <col min="6167" max="6167" width="7" style="194" customWidth="1"/>
    <col min="6168" max="6168" width="6.5703125" style="194" customWidth="1"/>
    <col min="6169" max="6169" width="7.42578125" style="194" customWidth="1"/>
    <col min="6170" max="6170" width="4" style="194" customWidth="1"/>
    <col min="6171" max="6171" width="6.5703125" style="194" customWidth="1"/>
    <col min="6172" max="6172" width="18.42578125" style="194" customWidth="1"/>
    <col min="6173" max="6173" width="24.28515625" style="194" customWidth="1"/>
    <col min="6174" max="6174" width="14.42578125" style="194" customWidth="1"/>
    <col min="6175" max="6175" width="25.5703125" style="194" customWidth="1"/>
    <col min="6176" max="6176" width="12.42578125" style="194" customWidth="1"/>
    <col min="6177" max="6177" width="19.85546875" style="194" customWidth="1"/>
    <col min="6178" max="6179" width="4.7109375" style="194" customWidth="1"/>
    <col min="6180" max="6180" width="4.28515625" style="194" customWidth="1"/>
    <col min="6181" max="6181" width="4.42578125" style="194" customWidth="1"/>
    <col min="6182" max="6182" width="5.140625" style="194" customWidth="1"/>
    <col min="6183" max="6183" width="5.7109375" style="194" customWidth="1"/>
    <col min="6184" max="6184" width="6.28515625" style="194" customWidth="1"/>
    <col min="6185" max="6185" width="6.5703125" style="194" customWidth="1"/>
    <col min="6186" max="6186" width="6.28515625" style="194" customWidth="1"/>
    <col min="6187" max="6188" width="5.7109375" style="194" customWidth="1"/>
    <col min="6189" max="6189" width="14.7109375" style="194" customWidth="1"/>
    <col min="6190" max="6199" width="5.7109375" style="194" customWidth="1"/>
    <col min="6200" max="6396" width="9.140625" style="194"/>
    <col min="6397" max="6397" width="13.7109375" style="194" customWidth="1"/>
    <col min="6398" max="6398" width="36" style="194" customWidth="1"/>
    <col min="6399" max="6399" width="20.140625" style="194" customWidth="1"/>
    <col min="6400" max="6400" width="32.140625" style="194" customWidth="1"/>
    <col min="6401" max="6402" width="33.85546875" style="194" customWidth="1"/>
    <col min="6403" max="6405" width="36.85546875" style="194" customWidth="1"/>
    <col min="6406" max="6406" width="36.7109375" style="194" customWidth="1"/>
    <col min="6407" max="6407" width="22.7109375" style="194" customWidth="1"/>
    <col min="6408" max="6408" width="5.28515625" style="194" customWidth="1"/>
    <col min="6409" max="6409" width="5" style="194" customWidth="1"/>
    <col min="6410" max="6411" width="3.85546875" style="194" customWidth="1"/>
    <col min="6412" max="6412" width="4.7109375" style="194" customWidth="1"/>
    <col min="6413" max="6415" width="6.5703125" style="194" customWidth="1"/>
    <col min="6416" max="6416" width="4.42578125" style="194" customWidth="1"/>
    <col min="6417" max="6417" width="5.140625" style="194" customWidth="1"/>
    <col min="6418" max="6418" width="4.42578125" style="194" customWidth="1"/>
    <col min="6419" max="6419" width="5" style="194" customWidth="1"/>
    <col min="6420" max="6422" width="6.5703125" style="194" customWidth="1"/>
    <col min="6423" max="6423" width="7" style="194" customWidth="1"/>
    <col min="6424" max="6424" width="6.5703125" style="194" customWidth="1"/>
    <col min="6425" max="6425" width="7.42578125" style="194" customWidth="1"/>
    <col min="6426" max="6426" width="4" style="194" customWidth="1"/>
    <col min="6427" max="6427" width="6.5703125" style="194" customWidth="1"/>
    <col min="6428" max="6428" width="18.42578125" style="194" customWidth="1"/>
    <col min="6429" max="6429" width="24.28515625" style="194" customWidth="1"/>
    <col min="6430" max="6430" width="14.42578125" style="194" customWidth="1"/>
    <col min="6431" max="6431" width="25.5703125" style="194" customWidth="1"/>
    <col min="6432" max="6432" width="12.42578125" style="194" customWidth="1"/>
    <col min="6433" max="6433" width="19.85546875" style="194" customWidth="1"/>
    <col min="6434" max="6435" width="4.7109375" style="194" customWidth="1"/>
    <col min="6436" max="6436" width="4.28515625" style="194" customWidth="1"/>
    <col min="6437" max="6437" width="4.42578125" style="194" customWidth="1"/>
    <col min="6438" max="6438" width="5.140625" style="194" customWidth="1"/>
    <col min="6439" max="6439" width="5.7109375" style="194" customWidth="1"/>
    <col min="6440" max="6440" width="6.28515625" style="194" customWidth="1"/>
    <col min="6441" max="6441" width="6.5703125" style="194" customWidth="1"/>
    <col min="6442" max="6442" width="6.28515625" style="194" customWidth="1"/>
    <col min="6443" max="6444" width="5.7109375" style="194" customWidth="1"/>
    <col min="6445" max="6445" width="14.7109375" style="194" customWidth="1"/>
    <col min="6446" max="6455" width="5.7109375" style="194" customWidth="1"/>
    <col min="6456" max="6652" width="9.140625" style="194"/>
    <col min="6653" max="6653" width="13.7109375" style="194" customWidth="1"/>
    <col min="6654" max="6654" width="36" style="194" customWidth="1"/>
    <col min="6655" max="6655" width="20.140625" style="194" customWidth="1"/>
    <col min="6656" max="6656" width="32.140625" style="194" customWidth="1"/>
    <col min="6657" max="6658" width="33.85546875" style="194" customWidth="1"/>
    <col min="6659" max="6661" width="36.85546875" style="194" customWidth="1"/>
    <col min="6662" max="6662" width="36.7109375" style="194" customWidth="1"/>
    <col min="6663" max="6663" width="22.7109375" style="194" customWidth="1"/>
    <col min="6664" max="6664" width="5.28515625" style="194" customWidth="1"/>
    <col min="6665" max="6665" width="5" style="194" customWidth="1"/>
    <col min="6666" max="6667" width="3.85546875" style="194" customWidth="1"/>
    <col min="6668" max="6668" width="4.7109375" style="194" customWidth="1"/>
    <col min="6669" max="6671" width="6.5703125" style="194" customWidth="1"/>
    <col min="6672" max="6672" width="4.42578125" style="194" customWidth="1"/>
    <col min="6673" max="6673" width="5.140625" style="194" customWidth="1"/>
    <col min="6674" max="6674" width="4.42578125" style="194" customWidth="1"/>
    <col min="6675" max="6675" width="5" style="194" customWidth="1"/>
    <col min="6676" max="6678" width="6.5703125" style="194" customWidth="1"/>
    <col min="6679" max="6679" width="7" style="194" customWidth="1"/>
    <col min="6680" max="6680" width="6.5703125" style="194" customWidth="1"/>
    <col min="6681" max="6681" width="7.42578125" style="194" customWidth="1"/>
    <col min="6682" max="6682" width="4" style="194" customWidth="1"/>
    <col min="6683" max="6683" width="6.5703125" style="194" customWidth="1"/>
    <col min="6684" max="6684" width="18.42578125" style="194" customWidth="1"/>
    <col min="6685" max="6685" width="24.28515625" style="194" customWidth="1"/>
    <col min="6686" max="6686" width="14.42578125" style="194" customWidth="1"/>
    <col min="6687" max="6687" width="25.5703125" style="194" customWidth="1"/>
    <col min="6688" max="6688" width="12.42578125" style="194" customWidth="1"/>
    <col min="6689" max="6689" width="19.85546875" style="194" customWidth="1"/>
    <col min="6690" max="6691" width="4.7109375" style="194" customWidth="1"/>
    <col min="6692" max="6692" width="4.28515625" style="194" customWidth="1"/>
    <col min="6693" max="6693" width="4.42578125" style="194" customWidth="1"/>
    <col min="6694" max="6694" width="5.140625" style="194" customWidth="1"/>
    <col min="6695" max="6695" width="5.7109375" style="194" customWidth="1"/>
    <col min="6696" max="6696" width="6.28515625" style="194" customWidth="1"/>
    <col min="6697" max="6697" width="6.5703125" style="194" customWidth="1"/>
    <col min="6698" max="6698" width="6.28515625" style="194" customWidth="1"/>
    <col min="6699" max="6700" width="5.7109375" style="194" customWidth="1"/>
    <col min="6701" max="6701" width="14.7109375" style="194" customWidth="1"/>
    <col min="6702" max="6711" width="5.7109375" style="194" customWidth="1"/>
    <col min="6712" max="6908" width="9.140625" style="194"/>
    <col min="6909" max="6909" width="13.7109375" style="194" customWidth="1"/>
    <col min="6910" max="6910" width="36" style="194" customWidth="1"/>
    <col min="6911" max="6911" width="20.140625" style="194" customWidth="1"/>
    <col min="6912" max="6912" width="32.140625" style="194" customWidth="1"/>
    <col min="6913" max="6914" width="33.85546875" style="194" customWidth="1"/>
    <col min="6915" max="6917" width="36.85546875" style="194" customWidth="1"/>
    <col min="6918" max="6918" width="36.7109375" style="194" customWidth="1"/>
    <col min="6919" max="6919" width="22.7109375" style="194" customWidth="1"/>
    <col min="6920" max="6920" width="5.28515625" style="194" customWidth="1"/>
    <col min="6921" max="6921" width="5" style="194" customWidth="1"/>
    <col min="6922" max="6923" width="3.85546875" style="194" customWidth="1"/>
    <col min="6924" max="6924" width="4.7109375" style="194" customWidth="1"/>
    <col min="6925" max="6927" width="6.5703125" style="194" customWidth="1"/>
    <col min="6928" max="6928" width="4.42578125" style="194" customWidth="1"/>
    <col min="6929" max="6929" width="5.140625" style="194" customWidth="1"/>
    <col min="6930" max="6930" width="4.42578125" style="194" customWidth="1"/>
    <col min="6931" max="6931" width="5" style="194" customWidth="1"/>
    <col min="6932" max="6934" width="6.5703125" style="194" customWidth="1"/>
    <col min="6935" max="6935" width="7" style="194" customWidth="1"/>
    <col min="6936" max="6936" width="6.5703125" style="194" customWidth="1"/>
    <col min="6937" max="6937" width="7.42578125" style="194" customWidth="1"/>
    <col min="6938" max="6938" width="4" style="194" customWidth="1"/>
    <col min="6939" max="6939" width="6.5703125" style="194" customWidth="1"/>
    <col min="6940" max="6940" width="18.42578125" style="194" customWidth="1"/>
    <col min="6941" max="6941" width="24.28515625" style="194" customWidth="1"/>
    <col min="6942" max="6942" width="14.42578125" style="194" customWidth="1"/>
    <col min="6943" max="6943" width="25.5703125" style="194" customWidth="1"/>
    <col min="6944" max="6944" width="12.42578125" style="194" customWidth="1"/>
    <col min="6945" max="6945" width="19.85546875" style="194" customWidth="1"/>
    <col min="6946" max="6947" width="4.7109375" style="194" customWidth="1"/>
    <col min="6948" max="6948" width="4.28515625" style="194" customWidth="1"/>
    <col min="6949" max="6949" width="4.42578125" style="194" customWidth="1"/>
    <col min="6950" max="6950" width="5.140625" style="194" customWidth="1"/>
    <col min="6951" max="6951" width="5.7109375" style="194" customWidth="1"/>
    <col min="6952" max="6952" width="6.28515625" style="194" customWidth="1"/>
    <col min="6953" max="6953" width="6.5703125" style="194" customWidth="1"/>
    <col min="6954" max="6954" width="6.28515625" style="194" customWidth="1"/>
    <col min="6955" max="6956" width="5.7109375" style="194" customWidth="1"/>
    <col min="6957" max="6957" width="14.7109375" style="194" customWidth="1"/>
    <col min="6958" max="6967" width="5.7109375" style="194" customWidth="1"/>
    <col min="6968" max="7164" width="9.140625" style="194"/>
    <col min="7165" max="7165" width="13.7109375" style="194" customWidth="1"/>
    <col min="7166" max="7166" width="36" style="194" customWidth="1"/>
    <col min="7167" max="7167" width="20.140625" style="194" customWidth="1"/>
    <col min="7168" max="7168" width="32.140625" style="194" customWidth="1"/>
    <col min="7169" max="7170" width="33.85546875" style="194" customWidth="1"/>
    <col min="7171" max="7173" width="36.85546875" style="194" customWidth="1"/>
    <col min="7174" max="7174" width="36.7109375" style="194" customWidth="1"/>
    <col min="7175" max="7175" width="22.7109375" style="194" customWidth="1"/>
    <col min="7176" max="7176" width="5.28515625" style="194" customWidth="1"/>
    <col min="7177" max="7177" width="5" style="194" customWidth="1"/>
    <col min="7178" max="7179" width="3.85546875" style="194" customWidth="1"/>
    <col min="7180" max="7180" width="4.7109375" style="194" customWidth="1"/>
    <col min="7181" max="7183" width="6.5703125" style="194" customWidth="1"/>
    <col min="7184" max="7184" width="4.42578125" style="194" customWidth="1"/>
    <col min="7185" max="7185" width="5.140625" style="194" customWidth="1"/>
    <col min="7186" max="7186" width="4.42578125" style="194" customWidth="1"/>
    <col min="7187" max="7187" width="5" style="194" customWidth="1"/>
    <col min="7188" max="7190" width="6.5703125" style="194" customWidth="1"/>
    <col min="7191" max="7191" width="7" style="194" customWidth="1"/>
    <col min="7192" max="7192" width="6.5703125" style="194" customWidth="1"/>
    <col min="7193" max="7193" width="7.42578125" style="194" customWidth="1"/>
    <col min="7194" max="7194" width="4" style="194" customWidth="1"/>
    <col min="7195" max="7195" width="6.5703125" style="194" customWidth="1"/>
    <col min="7196" max="7196" width="18.42578125" style="194" customWidth="1"/>
    <col min="7197" max="7197" width="24.28515625" style="194" customWidth="1"/>
    <col min="7198" max="7198" width="14.42578125" style="194" customWidth="1"/>
    <col min="7199" max="7199" width="25.5703125" style="194" customWidth="1"/>
    <col min="7200" max="7200" width="12.42578125" style="194" customWidth="1"/>
    <col min="7201" max="7201" width="19.85546875" style="194" customWidth="1"/>
    <col min="7202" max="7203" width="4.7109375" style="194" customWidth="1"/>
    <col min="7204" max="7204" width="4.28515625" style="194" customWidth="1"/>
    <col min="7205" max="7205" width="4.42578125" style="194" customWidth="1"/>
    <col min="7206" max="7206" width="5.140625" style="194" customWidth="1"/>
    <col min="7207" max="7207" width="5.7109375" style="194" customWidth="1"/>
    <col min="7208" max="7208" width="6.28515625" style="194" customWidth="1"/>
    <col min="7209" max="7209" width="6.5703125" style="194" customWidth="1"/>
    <col min="7210" max="7210" width="6.28515625" style="194" customWidth="1"/>
    <col min="7211" max="7212" width="5.7109375" style="194" customWidth="1"/>
    <col min="7213" max="7213" width="14.7109375" style="194" customWidth="1"/>
    <col min="7214" max="7223" width="5.7109375" style="194" customWidth="1"/>
    <col min="7224" max="7420" width="9.140625" style="194"/>
    <col min="7421" max="7421" width="13.7109375" style="194" customWidth="1"/>
    <col min="7422" max="7422" width="36" style="194" customWidth="1"/>
    <col min="7423" max="7423" width="20.140625" style="194" customWidth="1"/>
    <col min="7424" max="7424" width="32.140625" style="194" customWidth="1"/>
    <col min="7425" max="7426" width="33.85546875" style="194" customWidth="1"/>
    <col min="7427" max="7429" width="36.85546875" style="194" customWidth="1"/>
    <col min="7430" max="7430" width="36.7109375" style="194" customWidth="1"/>
    <col min="7431" max="7431" width="22.7109375" style="194" customWidth="1"/>
    <col min="7432" max="7432" width="5.28515625" style="194" customWidth="1"/>
    <col min="7433" max="7433" width="5" style="194" customWidth="1"/>
    <col min="7434" max="7435" width="3.85546875" style="194" customWidth="1"/>
    <col min="7436" max="7436" width="4.7109375" style="194" customWidth="1"/>
    <col min="7437" max="7439" width="6.5703125" style="194" customWidth="1"/>
    <col min="7440" max="7440" width="4.42578125" style="194" customWidth="1"/>
    <col min="7441" max="7441" width="5.140625" style="194" customWidth="1"/>
    <col min="7442" max="7442" width="4.42578125" style="194" customWidth="1"/>
    <col min="7443" max="7443" width="5" style="194" customWidth="1"/>
    <col min="7444" max="7446" width="6.5703125" style="194" customWidth="1"/>
    <col min="7447" max="7447" width="7" style="194" customWidth="1"/>
    <col min="7448" max="7448" width="6.5703125" style="194" customWidth="1"/>
    <col min="7449" max="7449" width="7.42578125" style="194" customWidth="1"/>
    <col min="7450" max="7450" width="4" style="194" customWidth="1"/>
    <col min="7451" max="7451" width="6.5703125" style="194" customWidth="1"/>
    <col min="7452" max="7452" width="18.42578125" style="194" customWidth="1"/>
    <col min="7453" max="7453" width="24.28515625" style="194" customWidth="1"/>
    <col min="7454" max="7454" width="14.42578125" style="194" customWidth="1"/>
    <col min="7455" max="7455" width="25.5703125" style="194" customWidth="1"/>
    <col min="7456" max="7456" width="12.42578125" style="194" customWidth="1"/>
    <col min="7457" max="7457" width="19.85546875" style="194" customWidth="1"/>
    <col min="7458" max="7459" width="4.7109375" style="194" customWidth="1"/>
    <col min="7460" max="7460" width="4.28515625" style="194" customWidth="1"/>
    <col min="7461" max="7461" width="4.42578125" style="194" customWidth="1"/>
    <col min="7462" max="7462" width="5.140625" style="194" customWidth="1"/>
    <col min="7463" max="7463" width="5.7109375" style="194" customWidth="1"/>
    <col min="7464" max="7464" width="6.28515625" style="194" customWidth="1"/>
    <col min="7465" max="7465" width="6.5703125" style="194" customWidth="1"/>
    <col min="7466" max="7466" width="6.28515625" style="194" customWidth="1"/>
    <col min="7467" max="7468" width="5.7109375" style="194" customWidth="1"/>
    <col min="7469" max="7469" width="14.7109375" style="194" customWidth="1"/>
    <col min="7470" max="7479" width="5.7109375" style="194" customWidth="1"/>
    <col min="7480" max="7676" width="9.140625" style="194"/>
    <col min="7677" max="7677" width="13.7109375" style="194" customWidth="1"/>
    <col min="7678" max="7678" width="36" style="194" customWidth="1"/>
    <col min="7679" max="7679" width="20.140625" style="194" customWidth="1"/>
    <col min="7680" max="7680" width="32.140625" style="194" customWidth="1"/>
    <col min="7681" max="7682" width="33.85546875" style="194" customWidth="1"/>
    <col min="7683" max="7685" width="36.85546875" style="194" customWidth="1"/>
    <col min="7686" max="7686" width="36.7109375" style="194" customWidth="1"/>
    <col min="7687" max="7687" width="22.7109375" style="194" customWidth="1"/>
    <col min="7688" max="7688" width="5.28515625" style="194" customWidth="1"/>
    <col min="7689" max="7689" width="5" style="194" customWidth="1"/>
    <col min="7690" max="7691" width="3.85546875" style="194" customWidth="1"/>
    <col min="7692" max="7692" width="4.7109375" style="194" customWidth="1"/>
    <col min="7693" max="7695" width="6.5703125" style="194" customWidth="1"/>
    <col min="7696" max="7696" width="4.42578125" style="194" customWidth="1"/>
    <col min="7697" max="7697" width="5.140625" style="194" customWidth="1"/>
    <col min="7698" max="7698" width="4.42578125" style="194" customWidth="1"/>
    <col min="7699" max="7699" width="5" style="194" customWidth="1"/>
    <col min="7700" max="7702" width="6.5703125" style="194" customWidth="1"/>
    <col min="7703" max="7703" width="7" style="194" customWidth="1"/>
    <col min="7704" max="7704" width="6.5703125" style="194" customWidth="1"/>
    <col min="7705" max="7705" width="7.42578125" style="194" customWidth="1"/>
    <col min="7706" max="7706" width="4" style="194" customWidth="1"/>
    <col min="7707" max="7707" width="6.5703125" style="194" customWidth="1"/>
    <col min="7708" max="7708" width="18.42578125" style="194" customWidth="1"/>
    <col min="7709" max="7709" width="24.28515625" style="194" customWidth="1"/>
    <col min="7710" max="7710" width="14.42578125" style="194" customWidth="1"/>
    <col min="7711" max="7711" width="25.5703125" style="194" customWidth="1"/>
    <col min="7712" max="7712" width="12.42578125" style="194" customWidth="1"/>
    <col min="7713" max="7713" width="19.85546875" style="194" customWidth="1"/>
    <col min="7714" max="7715" width="4.7109375" style="194" customWidth="1"/>
    <col min="7716" max="7716" width="4.28515625" style="194" customWidth="1"/>
    <col min="7717" max="7717" width="4.42578125" style="194" customWidth="1"/>
    <col min="7718" max="7718" width="5.140625" style="194" customWidth="1"/>
    <col min="7719" max="7719" width="5.7109375" style="194" customWidth="1"/>
    <col min="7720" max="7720" width="6.28515625" style="194" customWidth="1"/>
    <col min="7721" max="7721" width="6.5703125" style="194" customWidth="1"/>
    <col min="7722" max="7722" width="6.28515625" style="194" customWidth="1"/>
    <col min="7723" max="7724" width="5.7109375" style="194" customWidth="1"/>
    <col min="7725" max="7725" width="14.7109375" style="194" customWidth="1"/>
    <col min="7726" max="7735" width="5.7109375" style="194" customWidth="1"/>
    <col min="7736" max="7932" width="9.140625" style="194"/>
    <col min="7933" max="7933" width="13.7109375" style="194" customWidth="1"/>
    <col min="7934" max="7934" width="36" style="194" customWidth="1"/>
    <col min="7935" max="7935" width="20.140625" style="194" customWidth="1"/>
    <col min="7936" max="7936" width="32.140625" style="194" customWidth="1"/>
    <col min="7937" max="7938" width="33.85546875" style="194" customWidth="1"/>
    <col min="7939" max="7941" width="36.85546875" style="194" customWidth="1"/>
    <col min="7942" max="7942" width="36.7109375" style="194" customWidth="1"/>
    <col min="7943" max="7943" width="22.7109375" style="194" customWidth="1"/>
    <col min="7944" max="7944" width="5.28515625" style="194" customWidth="1"/>
    <col min="7945" max="7945" width="5" style="194" customWidth="1"/>
    <col min="7946" max="7947" width="3.85546875" style="194" customWidth="1"/>
    <col min="7948" max="7948" width="4.7109375" style="194" customWidth="1"/>
    <col min="7949" max="7951" width="6.5703125" style="194" customWidth="1"/>
    <col min="7952" max="7952" width="4.42578125" style="194" customWidth="1"/>
    <col min="7953" max="7953" width="5.140625" style="194" customWidth="1"/>
    <col min="7954" max="7954" width="4.42578125" style="194" customWidth="1"/>
    <col min="7955" max="7955" width="5" style="194" customWidth="1"/>
    <col min="7956" max="7958" width="6.5703125" style="194" customWidth="1"/>
    <col min="7959" max="7959" width="7" style="194" customWidth="1"/>
    <col min="7960" max="7960" width="6.5703125" style="194" customWidth="1"/>
    <col min="7961" max="7961" width="7.42578125" style="194" customWidth="1"/>
    <col min="7962" max="7962" width="4" style="194" customWidth="1"/>
    <col min="7963" max="7963" width="6.5703125" style="194" customWidth="1"/>
    <col min="7964" max="7964" width="18.42578125" style="194" customWidth="1"/>
    <col min="7965" max="7965" width="24.28515625" style="194" customWidth="1"/>
    <col min="7966" max="7966" width="14.42578125" style="194" customWidth="1"/>
    <col min="7967" max="7967" width="25.5703125" style="194" customWidth="1"/>
    <col min="7968" max="7968" width="12.42578125" style="194" customWidth="1"/>
    <col min="7969" max="7969" width="19.85546875" style="194" customWidth="1"/>
    <col min="7970" max="7971" width="4.7109375" style="194" customWidth="1"/>
    <col min="7972" max="7972" width="4.28515625" style="194" customWidth="1"/>
    <col min="7973" max="7973" width="4.42578125" style="194" customWidth="1"/>
    <col min="7974" max="7974" width="5.140625" style="194" customWidth="1"/>
    <col min="7975" max="7975" width="5.7109375" style="194" customWidth="1"/>
    <col min="7976" max="7976" width="6.28515625" style="194" customWidth="1"/>
    <col min="7977" max="7977" width="6.5703125" style="194" customWidth="1"/>
    <col min="7978" max="7978" width="6.28515625" style="194" customWidth="1"/>
    <col min="7979" max="7980" width="5.7109375" style="194" customWidth="1"/>
    <col min="7981" max="7981" width="14.7109375" style="194" customWidth="1"/>
    <col min="7982" max="7991" width="5.7109375" style="194" customWidth="1"/>
    <col min="7992" max="8188" width="9.140625" style="194"/>
    <col min="8189" max="8189" width="13.7109375" style="194" customWidth="1"/>
    <col min="8190" max="8190" width="36" style="194" customWidth="1"/>
    <col min="8191" max="8191" width="20.140625" style="194" customWidth="1"/>
    <col min="8192" max="8192" width="32.140625" style="194" customWidth="1"/>
    <col min="8193" max="8194" width="33.85546875" style="194" customWidth="1"/>
    <col min="8195" max="8197" width="36.85546875" style="194" customWidth="1"/>
    <col min="8198" max="8198" width="36.7109375" style="194" customWidth="1"/>
    <col min="8199" max="8199" width="22.7109375" style="194" customWidth="1"/>
    <col min="8200" max="8200" width="5.28515625" style="194" customWidth="1"/>
    <col min="8201" max="8201" width="5" style="194" customWidth="1"/>
    <col min="8202" max="8203" width="3.85546875" style="194" customWidth="1"/>
    <col min="8204" max="8204" width="4.7109375" style="194" customWidth="1"/>
    <col min="8205" max="8207" width="6.5703125" style="194" customWidth="1"/>
    <col min="8208" max="8208" width="4.42578125" style="194" customWidth="1"/>
    <col min="8209" max="8209" width="5.140625" style="194" customWidth="1"/>
    <col min="8210" max="8210" width="4.42578125" style="194" customWidth="1"/>
    <col min="8211" max="8211" width="5" style="194" customWidth="1"/>
    <col min="8212" max="8214" width="6.5703125" style="194" customWidth="1"/>
    <col min="8215" max="8215" width="7" style="194" customWidth="1"/>
    <col min="8216" max="8216" width="6.5703125" style="194" customWidth="1"/>
    <col min="8217" max="8217" width="7.42578125" style="194" customWidth="1"/>
    <col min="8218" max="8218" width="4" style="194" customWidth="1"/>
    <col min="8219" max="8219" width="6.5703125" style="194" customWidth="1"/>
    <col min="8220" max="8220" width="18.42578125" style="194" customWidth="1"/>
    <col min="8221" max="8221" width="24.28515625" style="194" customWidth="1"/>
    <col min="8222" max="8222" width="14.42578125" style="194" customWidth="1"/>
    <col min="8223" max="8223" width="25.5703125" style="194" customWidth="1"/>
    <col min="8224" max="8224" width="12.42578125" style="194" customWidth="1"/>
    <col min="8225" max="8225" width="19.85546875" style="194" customWidth="1"/>
    <col min="8226" max="8227" width="4.7109375" style="194" customWidth="1"/>
    <col min="8228" max="8228" width="4.28515625" style="194" customWidth="1"/>
    <col min="8229" max="8229" width="4.42578125" style="194" customWidth="1"/>
    <col min="8230" max="8230" width="5.140625" style="194" customWidth="1"/>
    <col min="8231" max="8231" width="5.7109375" style="194" customWidth="1"/>
    <col min="8232" max="8232" width="6.28515625" style="194" customWidth="1"/>
    <col min="8233" max="8233" width="6.5703125" style="194" customWidth="1"/>
    <col min="8234" max="8234" width="6.28515625" style="194" customWidth="1"/>
    <col min="8235" max="8236" width="5.7109375" style="194" customWidth="1"/>
    <col min="8237" max="8237" width="14.7109375" style="194" customWidth="1"/>
    <col min="8238" max="8247" width="5.7109375" style="194" customWidth="1"/>
    <col min="8248" max="8444" width="9.140625" style="194"/>
    <col min="8445" max="8445" width="13.7109375" style="194" customWidth="1"/>
    <col min="8446" max="8446" width="36" style="194" customWidth="1"/>
    <col min="8447" max="8447" width="20.140625" style="194" customWidth="1"/>
    <col min="8448" max="8448" width="32.140625" style="194" customWidth="1"/>
    <col min="8449" max="8450" width="33.85546875" style="194" customWidth="1"/>
    <col min="8451" max="8453" width="36.85546875" style="194" customWidth="1"/>
    <col min="8454" max="8454" width="36.7109375" style="194" customWidth="1"/>
    <col min="8455" max="8455" width="22.7109375" style="194" customWidth="1"/>
    <col min="8456" max="8456" width="5.28515625" style="194" customWidth="1"/>
    <col min="8457" max="8457" width="5" style="194" customWidth="1"/>
    <col min="8458" max="8459" width="3.85546875" style="194" customWidth="1"/>
    <col min="8460" max="8460" width="4.7109375" style="194" customWidth="1"/>
    <col min="8461" max="8463" width="6.5703125" style="194" customWidth="1"/>
    <col min="8464" max="8464" width="4.42578125" style="194" customWidth="1"/>
    <col min="8465" max="8465" width="5.140625" style="194" customWidth="1"/>
    <col min="8466" max="8466" width="4.42578125" style="194" customWidth="1"/>
    <col min="8467" max="8467" width="5" style="194" customWidth="1"/>
    <col min="8468" max="8470" width="6.5703125" style="194" customWidth="1"/>
    <col min="8471" max="8471" width="7" style="194" customWidth="1"/>
    <col min="8472" max="8472" width="6.5703125" style="194" customWidth="1"/>
    <col min="8473" max="8473" width="7.42578125" style="194" customWidth="1"/>
    <col min="8474" max="8474" width="4" style="194" customWidth="1"/>
    <col min="8475" max="8475" width="6.5703125" style="194" customWidth="1"/>
    <col min="8476" max="8476" width="18.42578125" style="194" customWidth="1"/>
    <col min="8477" max="8477" width="24.28515625" style="194" customWidth="1"/>
    <col min="8478" max="8478" width="14.42578125" style="194" customWidth="1"/>
    <col min="8479" max="8479" width="25.5703125" style="194" customWidth="1"/>
    <col min="8480" max="8480" width="12.42578125" style="194" customWidth="1"/>
    <col min="8481" max="8481" width="19.85546875" style="194" customWidth="1"/>
    <col min="8482" max="8483" width="4.7109375" style="194" customWidth="1"/>
    <col min="8484" max="8484" width="4.28515625" style="194" customWidth="1"/>
    <col min="8485" max="8485" width="4.42578125" style="194" customWidth="1"/>
    <col min="8486" max="8486" width="5.140625" style="194" customWidth="1"/>
    <col min="8487" max="8487" width="5.7109375" style="194" customWidth="1"/>
    <col min="8488" max="8488" width="6.28515625" style="194" customWidth="1"/>
    <col min="8489" max="8489" width="6.5703125" style="194" customWidth="1"/>
    <col min="8490" max="8490" width="6.28515625" style="194" customWidth="1"/>
    <col min="8491" max="8492" width="5.7109375" style="194" customWidth="1"/>
    <col min="8493" max="8493" width="14.7109375" style="194" customWidth="1"/>
    <col min="8494" max="8503" width="5.7109375" style="194" customWidth="1"/>
    <col min="8504" max="8700" width="9.140625" style="194"/>
    <col min="8701" max="8701" width="13.7109375" style="194" customWidth="1"/>
    <col min="8702" max="8702" width="36" style="194" customWidth="1"/>
    <col min="8703" max="8703" width="20.140625" style="194" customWidth="1"/>
    <col min="8704" max="8704" width="32.140625" style="194" customWidth="1"/>
    <col min="8705" max="8706" width="33.85546875" style="194" customWidth="1"/>
    <col min="8707" max="8709" width="36.85546875" style="194" customWidth="1"/>
    <col min="8710" max="8710" width="36.7109375" style="194" customWidth="1"/>
    <col min="8711" max="8711" width="22.7109375" style="194" customWidth="1"/>
    <col min="8712" max="8712" width="5.28515625" style="194" customWidth="1"/>
    <col min="8713" max="8713" width="5" style="194" customWidth="1"/>
    <col min="8714" max="8715" width="3.85546875" style="194" customWidth="1"/>
    <col min="8716" max="8716" width="4.7109375" style="194" customWidth="1"/>
    <col min="8717" max="8719" width="6.5703125" style="194" customWidth="1"/>
    <col min="8720" max="8720" width="4.42578125" style="194" customWidth="1"/>
    <col min="8721" max="8721" width="5.140625" style="194" customWidth="1"/>
    <col min="8722" max="8722" width="4.42578125" style="194" customWidth="1"/>
    <col min="8723" max="8723" width="5" style="194" customWidth="1"/>
    <col min="8724" max="8726" width="6.5703125" style="194" customWidth="1"/>
    <col min="8727" max="8727" width="7" style="194" customWidth="1"/>
    <col min="8728" max="8728" width="6.5703125" style="194" customWidth="1"/>
    <col min="8729" max="8729" width="7.42578125" style="194" customWidth="1"/>
    <col min="8730" max="8730" width="4" style="194" customWidth="1"/>
    <col min="8731" max="8731" width="6.5703125" style="194" customWidth="1"/>
    <col min="8732" max="8732" width="18.42578125" style="194" customWidth="1"/>
    <col min="8733" max="8733" width="24.28515625" style="194" customWidth="1"/>
    <col min="8734" max="8734" width="14.42578125" style="194" customWidth="1"/>
    <col min="8735" max="8735" width="25.5703125" style="194" customWidth="1"/>
    <col min="8736" max="8736" width="12.42578125" style="194" customWidth="1"/>
    <col min="8737" max="8737" width="19.85546875" style="194" customWidth="1"/>
    <col min="8738" max="8739" width="4.7109375" style="194" customWidth="1"/>
    <col min="8740" max="8740" width="4.28515625" style="194" customWidth="1"/>
    <col min="8741" max="8741" width="4.42578125" style="194" customWidth="1"/>
    <col min="8742" max="8742" width="5.140625" style="194" customWidth="1"/>
    <col min="8743" max="8743" width="5.7109375" style="194" customWidth="1"/>
    <col min="8744" max="8744" width="6.28515625" style="194" customWidth="1"/>
    <col min="8745" max="8745" width="6.5703125" style="194" customWidth="1"/>
    <col min="8746" max="8746" width="6.28515625" style="194" customWidth="1"/>
    <col min="8747" max="8748" width="5.7109375" style="194" customWidth="1"/>
    <col min="8749" max="8749" width="14.7109375" style="194" customWidth="1"/>
    <col min="8750" max="8759" width="5.7109375" style="194" customWidth="1"/>
    <col min="8760" max="8956" width="9.140625" style="194"/>
    <col min="8957" max="8957" width="13.7109375" style="194" customWidth="1"/>
    <col min="8958" max="8958" width="36" style="194" customWidth="1"/>
    <col min="8959" max="8959" width="20.140625" style="194" customWidth="1"/>
    <col min="8960" max="8960" width="32.140625" style="194" customWidth="1"/>
    <col min="8961" max="8962" width="33.85546875" style="194" customWidth="1"/>
    <col min="8963" max="8965" width="36.85546875" style="194" customWidth="1"/>
    <col min="8966" max="8966" width="36.7109375" style="194" customWidth="1"/>
    <col min="8967" max="8967" width="22.7109375" style="194" customWidth="1"/>
    <col min="8968" max="8968" width="5.28515625" style="194" customWidth="1"/>
    <col min="8969" max="8969" width="5" style="194" customWidth="1"/>
    <col min="8970" max="8971" width="3.85546875" style="194" customWidth="1"/>
    <col min="8972" max="8972" width="4.7109375" style="194" customWidth="1"/>
    <col min="8973" max="8975" width="6.5703125" style="194" customWidth="1"/>
    <col min="8976" max="8976" width="4.42578125" style="194" customWidth="1"/>
    <col min="8977" max="8977" width="5.140625" style="194" customWidth="1"/>
    <col min="8978" max="8978" width="4.42578125" style="194" customWidth="1"/>
    <col min="8979" max="8979" width="5" style="194" customWidth="1"/>
    <col min="8980" max="8982" width="6.5703125" style="194" customWidth="1"/>
    <col min="8983" max="8983" width="7" style="194" customWidth="1"/>
    <col min="8984" max="8984" width="6.5703125" style="194" customWidth="1"/>
    <col min="8985" max="8985" width="7.42578125" style="194" customWidth="1"/>
    <col min="8986" max="8986" width="4" style="194" customWidth="1"/>
    <col min="8987" max="8987" width="6.5703125" style="194" customWidth="1"/>
    <col min="8988" max="8988" width="18.42578125" style="194" customWidth="1"/>
    <col min="8989" max="8989" width="24.28515625" style="194" customWidth="1"/>
    <col min="8990" max="8990" width="14.42578125" style="194" customWidth="1"/>
    <col min="8991" max="8991" width="25.5703125" style="194" customWidth="1"/>
    <col min="8992" max="8992" width="12.42578125" style="194" customWidth="1"/>
    <col min="8993" max="8993" width="19.85546875" style="194" customWidth="1"/>
    <col min="8994" max="8995" width="4.7109375" style="194" customWidth="1"/>
    <col min="8996" max="8996" width="4.28515625" style="194" customWidth="1"/>
    <col min="8997" max="8997" width="4.42578125" style="194" customWidth="1"/>
    <col min="8998" max="8998" width="5.140625" style="194" customWidth="1"/>
    <col min="8999" max="8999" width="5.7109375" style="194" customWidth="1"/>
    <col min="9000" max="9000" width="6.28515625" style="194" customWidth="1"/>
    <col min="9001" max="9001" width="6.5703125" style="194" customWidth="1"/>
    <col min="9002" max="9002" width="6.28515625" style="194" customWidth="1"/>
    <col min="9003" max="9004" width="5.7109375" style="194" customWidth="1"/>
    <col min="9005" max="9005" width="14.7109375" style="194" customWidth="1"/>
    <col min="9006" max="9015" width="5.7109375" style="194" customWidth="1"/>
    <col min="9016" max="9212" width="9.140625" style="194"/>
    <col min="9213" max="9213" width="13.7109375" style="194" customWidth="1"/>
    <col min="9214" max="9214" width="36" style="194" customWidth="1"/>
    <col min="9215" max="9215" width="20.140625" style="194" customWidth="1"/>
    <col min="9216" max="9216" width="32.140625" style="194" customWidth="1"/>
    <col min="9217" max="9218" width="33.85546875" style="194" customWidth="1"/>
    <col min="9219" max="9221" width="36.85546875" style="194" customWidth="1"/>
    <col min="9222" max="9222" width="36.7109375" style="194" customWidth="1"/>
    <col min="9223" max="9223" width="22.7109375" style="194" customWidth="1"/>
    <col min="9224" max="9224" width="5.28515625" style="194" customWidth="1"/>
    <col min="9225" max="9225" width="5" style="194" customWidth="1"/>
    <col min="9226" max="9227" width="3.85546875" style="194" customWidth="1"/>
    <col min="9228" max="9228" width="4.7109375" style="194" customWidth="1"/>
    <col min="9229" max="9231" width="6.5703125" style="194" customWidth="1"/>
    <col min="9232" max="9232" width="4.42578125" style="194" customWidth="1"/>
    <col min="9233" max="9233" width="5.140625" style="194" customWidth="1"/>
    <col min="9234" max="9234" width="4.42578125" style="194" customWidth="1"/>
    <col min="9235" max="9235" width="5" style="194" customWidth="1"/>
    <col min="9236" max="9238" width="6.5703125" style="194" customWidth="1"/>
    <col min="9239" max="9239" width="7" style="194" customWidth="1"/>
    <col min="9240" max="9240" width="6.5703125" style="194" customWidth="1"/>
    <col min="9241" max="9241" width="7.42578125" style="194" customWidth="1"/>
    <col min="9242" max="9242" width="4" style="194" customWidth="1"/>
    <col min="9243" max="9243" width="6.5703125" style="194" customWidth="1"/>
    <col min="9244" max="9244" width="18.42578125" style="194" customWidth="1"/>
    <col min="9245" max="9245" width="24.28515625" style="194" customWidth="1"/>
    <col min="9246" max="9246" width="14.42578125" style="194" customWidth="1"/>
    <col min="9247" max="9247" width="25.5703125" style="194" customWidth="1"/>
    <col min="9248" max="9248" width="12.42578125" style="194" customWidth="1"/>
    <col min="9249" max="9249" width="19.85546875" style="194" customWidth="1"/>
    <col min="9250" max="9251" width="4.7109375" style="194" customWidth="1"/>
    <col min="9252" max="9252" width="4.28515625" style="194" customWidth="1"/>
    <col min="9253" max="9253" width="4.42578125" style="194" customWidth="1"/>
    <col min="9254" max="9254" width="5.140625" style="194" customWidth="1"/>
    <col min="9255" max="9255" width="5.7109375" style="194" customWidth="1"/>
    <col min="9256" max="9256" width="6.28515625" style="194" customWidth="1"/>
    <col min="9257" max="9257" width="6.5703125" style="194" customWidth="1"/>
    <col min="9258" max="9258" width="6.28515625" style="194" customWidth="1"/>
    <col min="9259" max="9260" width="5.7109375" style="194" customWidth="1"/>
    <col min="9261" max="9261" width="14.7109375" style="194" customWidth="1"/>
    <col min="9262" max="9271" width="5.7109375" style="194" customWidth="1"/>
    <col min="9272" max="9468" width="9.140625" style="194"/>
    <col min="9469" max="9469" width="13.7109375" style="194" customWidth="1"/>
    <col min="9470" max="9470" width="36" style="194" customWidth="1"/>
    <col min="9471" max="9471" width="20.140625" style="194" customWidth="1"/>
    <col min="9472" max="9472" width="32.140625" style="194" customWidth="1"/>
    <col min="9473" max="9474" width="33.85546875" style="194" customWidth="1"/>
    <col min="9475" max="9477" width="36.85546875" style="194" customWidth="1"/>
    <col min="9478" max="9478" width="36.7109375" style="194" customWidth="1"/>
    <col min="9479" max="9479" width="22.7109375" style="194" customWidth="1"/>
    <col min="9480" max="9480" width="5.28515625" style="194" customWidth="1"/>
    <col min="9481" max="9481" width="5" style="194" customWidth="1"/>
    <col min="9482" max="9483" width="3.85546875" style="194" customWidth="1"/>
    <col min="9484" max="9484" width="4.7109375" style="194" customWidth="1"/>
    <col min="9485" max="9487" width="6.5703125" style="194" customWidth="1"/>
    <col min="9488" max="9488" width="4.42578125" style="194" customWidth="1"/>
    <col min="9489" max="9489" width="5.140625" style="194" customWidth="1"/>
    <col min="9490" max="9490" width="4.42578125" style="194" customWidth="1"/>
    <col min="9491" max="9491" width="5" style="194" customWidth="1"/>
    <col min="9492" max="9494" width="6.5703125" style="194" customWidth="1"/>
    <col min="9495" max="9495" width="7" style="194" customWidth="1"/>
    <col min="9496" max="9496" width="6.5703125" style="194" customWidth="1"/>
    <col min="9497" max="9497" width="7.42578125" style="194" customWidth="1"/>
    <col min="9498" max="9498" width="4" style="194" customWidth="1"/>
    <col min="9499" max="9499" width="6.5703125" style="194" customWidth="1"/>
    <col min="9500" max="9500" width="18.42578125" style="194" customWidth="1"/>
    <col min="9501" max="9501" width="24.28515625" style="194" customWidth="1"/>
    <col min="9502" max="9502" width="14.42578125" style="194" customWidth="1"/>
    <col min="9503" max="9503" width="25.5703125" style="194" customWidth="1"/>
    <col min="9504" max="9504" width="12.42578125" style="194" customWidth="1"/>
    <col min="9505" max="9505" width="19.85546875" style="194" customWidth="1"/>
    <col min="9506" max="9507" width="4.7109375" style="194" customWidth="1"/>
    <col min="9508" max="9508" width="4.28515625" style="194" customWidth="1"/>
    <col min="9509" max="9509" width="4.42578125" style="194" customWidth="1"/>
    <col min="9510" max="9510" width="5.140625" style="194" customWidth="1"/>
    <col min="9511" max="9511" width="5.7109375" style="194" customWidth="1"/>
    <col min="9512" max="9512" width="6.28515625" style="194" customWidth="1"/>
    <col min="9513" max="9513" width="6.5703125" style="194" customWidth="1"/>
    <col min="9514" max="9514" width="6.28515625" style="194" customWidth="1"/>
    <col min="9515" max="9516" width="5.7109375" style="194" customWidth="1"/>
    <col min="9517" max="9517" width="14.7109375" style="194" customWidth="1"/>
    <col min="9518" max="9527" width="5.7109375" style="194" customWidth="1"/>
    <col min="9528" max="9724" width="9.140625" style="194"/>
    <col min="9725" max="9725" width="13.7109375" style="194" customWidth="1"/>
    <col min="9726" max="9726" width="36" style="194" customWidth="1"/>
    <col min="9727" max="9727" width="20.140625" style="194" customWidth="1"/>
    <col min="9728" max="9728" width="32.140625" style="194" customWidth="1"/>
    <col min="9729" max="9730" width="33.85546875" style="194" customWidth="1"/>
    <col min="9731" max="9733" width="36.85546875" style="194" customWidth="1"/>
    <col min="9734" max="9734" width="36.7109375" style="194" customWidth="1"/>
    <col min="9735" max="9735" width="22.7109375" style="194" customWidth="1"/>
    <col min="9736" max="9736" width="5.28515625" style="194" customWidth="1"/>
    <col min="9737" max="9737" width="5" style="194" customWidth="1"/>
    <col min="9738" max="9739" width="3.85546875" style="194" customWidth="1"/>
    <col min="9740" max="9740" width="4.7109375" style="194" customWidth="1"/>
    <col min="9741" max="9743" width="6.5703125" style="194" customWidth="1"/>
    <col min="9744" max="9744" width="4.42578125" style="194" customWidth="1"/>
    <col min="9745" max="9745" width="5.140625" style="194" customWidth="1"/>
    <col min="9746" max="9746" width="4.42578125" style="194" customWidth="1"/>
    <col min="9747" max="9747" width="5" style="194" customWidth="1"/>
    <col min="9748" max="9750" width="6.5703125" style="194" customWidth="1"/>
    <col min="9751" max="9751" width="7" style="194" customWidth="1"/>
    <col min="9752" max="9752" width="6.5703125" style="194" customWidth="1"/>
    <col min="9753" max="9753" width="7.42578125" style="194" customWidth="1"/>
    <col min="9754" max="9754" width="4" style="194" customWidth="1"/>
    <col min="9755" max="9755" width="6.5703125" style="194" customWidth="1"/>
    <col min="9756" max="9756" width="18.42578125" style="194" customWidth="1"/>
    <col min="9757" max="9757" width="24.28515625" style="194" customWidth="1"/>
    <col min="9758" max="9758" width="14.42578125" style="194" customWidth="1"/>
    <col min="9759" max="9759" width="25.5703125" style="194" customWidth="1"/>
    <col min="9760" max="9760" width="12.42578125" style="194" customWidth="1"/>
    <col min="9761" max="9761" width="19.85546875" style="194" customWidth="1"/>
    <col min="9762" max="9763" width="4.7109375" style="194" customWidth="1"/>
    <col min="9764" max="9764" width="4.28515625" style="194" customWidth="1"/>
    <col min="9765" max="9765" width="4.42578125" style="194" customWidth="1"/>
    <col min="9766" max="9766" width="5.140625" style="194" customWidth="1"/>
    <col min="9767" max="9767" width="5.7109375" style="194" customWidth="1"/>
    <col min="9768" max="9768" width="6.28515625" style="194" customWidth="1"/>
    <col min="9769" max="9769" width="6.5703125" style="194" customWidth="1"/>
    <col min="9770" max="9770" width="6.28515625" style="194" customWidth="1"/>
    <col min="9771" max="9772" width="5.7109375" style="194" customWidth="1"/>
    <col min="9773" max="9773" width="14.7109375" style="194" customWidth="1"/>
    <col min="9774" max="9783" width="5.7109375" style="194" customWidth="1"/>
    <col min="9784" max="9980" width="9.140625" style="194"/>
    <col min="9981" max="9981" width="13.7109375" style="194" customWidth="1"/>
    <col min="9982" max="9982" width="36" style="194" customWidth="1"/>
    <col min="9983" max="9983" width="20.140625" style="194" customWidth="1"/>
    <col min="9984" max="9984" width="32.140625" style="194" customWidth="1"/>
    <col min="9985" max="9986" width="33.85546875" style="194" customWidth="1"/>
    <col min="9987" max="9989" width="36.85546875" style="194" customWidth="1"/>
    <col min="9990" max="9990" width="36.7109375" style="194" customWidth="1"/>
    <col min="9991" max="9991" width="22.7109375" style="194" customWidth="1"/>
    <col min="9992" max="9992" width="5.28515625" style="194" customWidth="1"/>
    <col min="9993" max="9993" width="5" style="194" customWidth="1"/>
    <col min="9994" max="9995" width="3.85546875" style="194" customWidth="1"/>
    <col min="9996" max="9996" width="4.7109375" style="194" customWidth="1"/>
    <col min="9997" max="9999" width="6.5703125" style="194" customWidth="1"/>
    <col min="10000" max="10000" width="4.42578125" style="194" customWidth="1"/>
    <col min="10001" max="10001" width="5.140625" style="194" customWidth="1"/>
    <col min="10002" max="10002" width="4.42578125" style="194" customWidth="1"/>
    <col min="10003" max="10003" width="5" style="194" customWidth="1"/>
    <col min="10004" max="10006" width="6.5703125" style="194" customWidth="1"/>
    <col min="10007" max="10007" width="7" style="194" customWidth="1"/>
    <col min="10008" max="10008" width="6.5703125" style="194" customWidth="1"/>
    <col min="10009" max="10009" width="7.42578125" style="194" customWidth="1"/>
    <col min="10010" max="10010" width="4" style="194" customWidth="1"/>
    <col min="10011" max="10011" width="6.5703125" style="194" customWidth="1"/>
    <col min="10012" max="10012" width="18.42578125" style="194" customWidth="1"/>
    <col min="10013" max="10013" width="24.28515625" style="194" customWidth="1"/>
    <col min="10014" max="10014" width="14.42578125" style="194" customWidth="1"/>
    <col min="10015" max="10015" width="25.5703125" style="194" customWidth="1"/>
    <col min="10016" max="10016" width="12.42578125" style="194" customWidth="1"/>
    <col min="10017" max="10017" width="19.85546875" style="194" customWidth="1"/>
    <col min="10018" max="10019" width="4.7109375" style="194" customWidth="1"/>
    <col min="10020" max="10020" width="4.28515625" style="194" customWidth="1"/>
    <col min="10021" max="10021" width="4.42578125" style="194" customWidth="1"/>
    <col min="10022" max="10022" width="5.140625" style="194" customWidth="1"/>
    <col min="10023" max="10023" width="5.7109375" style="194" customWidth="1"/>
    <col min="10024" max="10024" width="6.28515625" style="194" customWidth="1"/>
    <col min="10025" max="10025" width="6.5703125" style="194" customWidth="1"/>
    <col min="10026" max="10026" width="6.28515625" style="194" customWidth="1"/>
    <col min="10027" max="10028" width="5.7109375" style="194" customWidth="1"/>
    <col min="10029" max="10029" width="14.7109375" style="194" customWidth="1"/>
    <col min="10030" max="10039" width="5.7109375" style="194" customWidth="1"/>
    <col min="10040" max="10236" width="9.140625" style="194"/>
    <col min="10237" max="10237" width="13.7109375" style="194" customWidth="1"/>
    <col min="10238" max="10238" width="36" style="194" customWidth="1"/>
    <col min="10239" max="10239" width="20.140625" style="194" customWidth="1"/>
    <col min="10240" max="10240" width="32.140625" style="194" customWidth="1"/>
    <col min="10241" max="10242" width="33.85546875" style="194" customWidth="1"/>
    <col min="10243" max="10245" width="36.85546875" style="194" customWidth="1"/>
    <col min="10246" max="10246" width="36.7109375" style="194" customWidth="1"/>
    <col min="10247" max="10247" width="22.7109375" style="194" customWidth="1"/>
    <col min="10248" max="10248" width="5.28515625" style="194" customWidth="1"/>
    <col min="10249" max="10249" width="5" style="194" customWidth="1"/>
    <col min="10250" max="10251" width="3.85546875" style="194" customWidth="1"/>
    <col min="10252" max="10252" width="4.7109375" style="194" customWidth="1"/>
    <col min="10253" max="10255" width="6.5703125" style="194" customWidth="1"/>
    <col min="10256" max="10256" width="4.42578125" style="194" customWidth="1"/>
    <col min="10257" max="10257" width="5.140625" style="194" customWidth="1"/>
    <col min="10258" max="10258" width="4.42578125" style="194" customWidth="1"/>
    <col min="10259" max="10259" width="5" style="194" customWidth="1"/>
    <col min="10260" max="10262" width="6.5703125" style="194" customWidth="1"/>
    <col min="10263" max="10263" width="7" style="194" customWidth="1"/>
    <col min="10264" max="10264" width="6.5703125" style="194" customWidth="1"/>
    <col min="10265" max="10265" width="7.42578125" style="194" customWidth="1"/>
    <col min="10266" max="10266" width="4" style="194" customWidth="1"/>
    <col min="10267" max="10267" width="6.5703125" style="194" customWidth="1"/>
    <col min="10268" max="10268" width="18.42578125" style="194" customWidth="1"/>
    <col min="10269" max="10269" width="24.28515625" style="194" customWidth="1"/>
    <col min="10270" max="10270" width="14.42578125" style="194" customWidth="1"/>
    <col min="10271" max="10271" width="25.5703125" style="194" customWidth="1"/>
    <col min="10272" max="10272" width="12.42578125" style="194" customWidth="1"/>
    <col min="10273" max="10273" width="19.85546875" style="194" customWidth="1"/>
    <col min="10274" max="10275" width="4.7109375" style="194" customWidth="1"/>
    <col min="10276" max="10276" width="4.28515625" style="194" customWidth="1"/>
    <col min="10277" max="10277" width="4.42578125" style="194" customWidth="1"/>
    <col min="10278" max="10278" width="5.140625" style="194" customWidth="1"/>
    <col min="10279" max="10279" width="5.7109375" style="194" customWidth="1"/>
    <col min="10280" max="10280" width="6.28515625" style="194" customWidth="1"/>
    <col min="10281" max="10281" width="6.5703125" style="194" customWidth="1"/>
    <col min="10282" max="10282" width="6.28515625" style="194" customWidth="1"/>
    <col min="10283" max="10284" width="5.7109375" style="194" customWidth="1"/>
    <col min="10285" max="10285" width="14.7109375" style="194" customWidth="1"/>
    <col min="10286" max="10295" width="5.7109375" style="194" customWidth="1"/>
    <col min="10296" max="10492" width="9.140625" style="194"/>
    <col min="10493" max="10493" width="13.7109375" style="194" customWidth="1"/>
    <col min="10494" max="10494" width="36" style="194" customWidth="1"/>
    <col min="10495" max="10495" width="20.140625" style="194" customWidth="1"/>
    <col min="10496" max="10496" width="32.140625" style="194" customWidth="1"/>
    <col min="10497" max="10498" width="33.85546875" style="194" customWidth="1"/>
    <col min="10499" max="10501" width="36.85546875" style="194" customWidth="1"/>
    <col min="10502" max="10502" width="36.7109375" style="194" customWidth="1"/>
    <col min="10503" max="10503" width="22.7109375" style="194" customWidth="1"/>
    <col min="10504" max="10504" width="5.28515625" style="194" customWidth="1"/>
    <col min="10505" max="10505" width="5" style="194" customWidth="1"/>
    <col min="10506" max="10507" width="3.85546875" style="194" customWidth="1"/>
    <col min="10508" max="10508" width="4.7109375" style="194" customWidth="1"/>
    <col min="10509" max="10511" width="6.5703125" style="194" customWidth="1"/>
    <col min="10512" max="10512" width="4.42578125" style="194" customWidth="1"/>
    <col min="10513" max="10513" width="5.140625" style="194" customWidth="1"/>
    <col min="10514" max="10514" width="4.42578125" style="194" customWidth="1"/>
    <col min="10515" max="10515" width="5" style="194" customWidth="1"/>
    <col min="10516" max="10518" width="6.5703125" style="194" customWidth="1"/>
    <col min="10519" max="10519" width="7" style="194" customWidth="1"/>
    <col min="10520" max="10520" width="6.5703125" style="194" customWidth="1"/>
    <col min="10521" max="10521" width="7.42578125" style="194" customWidth="1"/>
    <col min="10522" max="10522" width="4" style="194" customWidth="1"/>
    <col min="10523" max="10523" width="6.5703125" style="194" customWidth="1"/>
    <col min="10524" max="10524" width="18.42578125" style="194" customWidth="1"/>
    <col min="10525" max="10525" width="24.28515625" style="194" customWidth="1"/>
    <col min="10526" max="10526" width="14.42578125" style="194" customWidth="1"/>
    <col min="10527" max="10527" width="25.5703125" style="194" customWidth="1"/>
    <col min="10528" max="10528" width="12.42578125" style="194" customWidth="1"/>
    <col min="10529" max="10529" width="19.85546875" style="194" customWidth="1"/>
    <col min="10530" max="10531" width="4.7109375" style="194" customWidth="1"/>
    <col min="10532" max="10532" width="4.28515625" style="194" customWidth="1"/>
    <col min="10533" max="10533" width="4.42578125" style="194" customWidth="1"/>
    <col min="10534" max="10534" width="5.140625" style="194" customWidth="1"/>
    <col min="10535" max="10535" width="5.7109375" style="194" customWidth="1"/>
    <col min="10536" max="10536" width="6.28515625" style="194" customWidth="1"/>
    <col min="10537" max="10537" width="6.5703125" style="194" customWidth="1"/>
    <col min="10538" max="10538" width="6.28515625" style="194" customWidth="1"/>
    <col min="10539" max="10540" width="5.7109375" style="194" customWidth="1"/>
    <col min="10541" max="10541" width="14.7109375" style="194" customWidth="1"/>
    <col min="10542" max="10551" width="5.7109375" style="194" customWidth="1"/>
    <col min="10552" max="10748" width="9.140625" style="194"/>
    <col min="10749" max="10749" width="13.7109375" style="194" customWidth="1"/>
    <col min="10750" max="10750" width="36" style="194" customWidth="1"/>
    <col min="10751" max="10751" width="20.140625" style="194" customWidth="1"/>
    <col min="10752" max="10752" width="32.140625" style="194" customWidth="1"/>
    <col min="10753" max="10754" width="33.85546875" style="194" customWidth="1"/>
    <col min="10755" max="10757" width="36.85546875" style="194" customWidth="1"/>
    <col min="10758" max="10758" width="36.7109375" style="194" customWidth="1"/>
    <col min="10759" max="10759" width="22.7109375" style="194" customWidth="1"/>
    <col min="10760" max="10760" width="5.28515625" style="194" customWidth="1"/>
    <col min="10761" max="10761" width="5" style="194" customWidth="1"/>
    <col min="10762" max="10763" width="3.85546875" style="194" customWidth="1"/>
    <col min="10764" max="10764" width="4.7109375" style="194" customWidth="1"/>
    <col min="10765" max="10767" width="6.5703125" style="194" customWidth="1"/>
    <col min="10768" max="10768" width="4.42578125" style="194" customWidth="1"/>
    <col min="10769" max="10769" width="5.140625" style="194" customWidth="1"/>
    <col min="10770" max="10770" width="4.42578125" style="194" customWidth="1"/>
    <col min="10771" max="10771" width="5" style="194" customWidth="1"/>
    <col min="10772" max="10774" width="6.5703125" style="194" customWidth="1"/>
    <col min="10775" max="10775" width="7" style="194" customWidth="1"/>
    <col min="10776" max="10776" width="6.5703125" style="194" customWidth="1"/>
    <col min="10777" max="10777" width="7.42578125" style="194" customWidth="1"/>
    <col min="10778" max="10778" width="4" style="194" customWidth="1"/>
    <col min="10779" max="10779" width="6.5703125" style="194" customWidth="1"/>
    <col min="10780" max="10780" width="18.42578125" style="194" customWidth="1"/>
    <col min="10781" max="10781" width="24.28515625" style="194" customWidth="1"/>
    <col min="10782" max="10782" width="14.42578125" style="194" customWidth="1"/>
    <col min="10783" max="10783" width="25.5703125" style="194" customWidth="1"/>
    <col min="10784" max="10784" width="12.42578125" style="194" customWidth="1"/>
    <col min="10785" max="10785" width="19.85546875" style="194" customWidth="1"/>
    <col min="10786" max="10787" width="4.7109375" style="194" customWidth="1"/>
    <col min="10788" max="10788" width="4.28515625" style="194" customWidth="1"/>
    <col min="10789" max="10789" width="4.42578125" style="194" customWidth="1"/>
    <col min="10790" max="10790" width="5.140625" style="194" customWidth="1"/>
    <col min="10791" max="10791" width="5.7109375" style="194" customWidth="1"/>
    <col min="10792" max="10792" width="6.28515625" style="194" customWidth="1"/>
    <col min="10793" max="10793" width="6.5703125" style="194" customWidth="1"/>
    <col min="10794" max="10794" width="6.28515625" style="194" customWidth="1"/>
    <col min="10795" max="10796" width="5.7109375" style="194" customWidth="1"/>
    <col min="10797" max="10797" width="14.7109375" style="194" customWidth="1"/>
    <col min="10798" max="10807" width="5.7109375" style="194" customWidth="1"/>
    <col min="10808" max="11004" width="9.140625" style="194"/>
    <col min="11005" max="11005" width="13.7109375" style="194" customWidth="1"/>
    <col min="11006" max="11006" width="36" style="194" customWidth="1"/>
    <col min="11007" max="11007" width="20.140625" style="194" customWidth="1"/>
    <col min="11008" max="11008" width="32.140625" style="194" customWidth="1"/>
    <col min="11009" max="11010" width="33.85546875" style="194" customWidth="1"/>
    <col min="11011" max="11013" width="36.85546875" style="194" customWidth="1"/>
    <col min="11014" max="11014" width="36.7109375" style="194" customWidth="1"/>
    <col min="11015" max="11015" width="22.7109375" style="194" customWidth="1"/>
    <col min="11016" max="11016" width="5.28515625" style="194" customWidth="1"/>
    <col min="11017" max="11017" width="5" style="194" customWidth="1"/>
    <col min="11018" max="11019" width="3.85546875" style="194" customWidth="1"/>
    <col min="11020" max="11020" width="4.7109375" style="194" customWidth="1"/>
    <col min="11021" max="11023" width="6.5703125" style="194" customWidth="1"/>
    <col min="11024" max="11024" width="4.42578125" style="194" customWidth="1"/>
    <col min="11025" max="11025" width="5.140625" style="194" customWidth="1"/>
    <col min="11026" max="11026" width="4.42578125" style="194" customWidth="1"/>
    <col min="11027" max="11027" width="5" style="194" customWidth="1"/>
    <col min="11028" max="11030" width="6.5703125" style="194" customWidth="1"/>
    <col min="11031" max="11031" width="7" style="194" customWidth="1"/>
    <col min="11032" max="11032" width="6.5703125" style="194" customWidth="1"/>
    <col min="11033" max="11033" width="7.42578125" style="194" customWidth="1"/>
    <col min="11034" max="11034" width="4" style="194" customWidth="1"/>
    <col min="11035" max="11035" width="6.5703125" style="194" customWidth="1"/>
    <col min="11036" max="11036" width="18.42578125" style="194" customWidth="1"/>
    <col min="11037" max="11037" width="24.28515625" style="194" customWidth="1"/>
    <col min="11038" max="11038" width="14.42578125" style="194" customWidth="1"/>
    <col min="11039" max="11039" width="25.5703125" style="194" customWidth="1"/>
    <col min="11040" max="11040" width="12.42578125" style="194" customWidth="1"/>
    <col min="11041" max="11041" width="19.85546875" style="194" customWidth="1"/>
    <col min="11042" max="11043" width="4.7109375" style="194" customWidth="1"/>
    <col min="11044" max="11044" width="4.28515625" style="194" customWidth="1"/>
    <col min="11045" max="11045" width="4.42578125" style="194" customWidth="1"/>
    <col min="11046" max="11046" width="5.140625" style="194" customWidth="1"/>
    <col min="11047" max="11047" width="5.7109375" style="194" customWidth="1"/>
    <col min="11048" max="11048" width="6.28515625" style="194" customWidth="1"/>
    <col min="11049" max="11049" width="6.5703125" style="194" customWidth="1"/>
    <col min="11050" max="11050" width="6.28515625" style="194" customWidth="1"/>
    <col min="11051" max="11052" width="5.7109375" style="194" customWidth="1"/>
    <col min="11053" max="11053" width="14.7109375" style="194" customWidth="1"/>
    <col min="11054" max="11063" width="5.7109375" style="194" customWidth="1"/>
    <col min="11064" max="11260" width="9.140625" style="194"/>
    <col min="11261" max="11261" width="13.7109375" style="194" customWidth="1"/>
    <col min="11262" max="11262" width="36" style="194" customWidth="1"/>
    <col min="11263" max="11263" width="20.140625" style="194" customWidth="1"/>
    <col min="11264" max="11264" width="32.140625" style="194" customWidth="1"/>
    <col min="11265" max="11266" width="33.85546875" style="194" customWidth="1"/>
    <col min="11267" max="11269" width="36.85546875" style="194" customWidth="1"/>
    <col min="11270" max="11270" width="36.7109375" style="194" customWidth="1"/>
    <col min="11271" max="11271" width="22.7109375" style="194" customWidth="1"/>
    <col min="11272" max="11272" width="5.28515625" style="194" customWidth="1"/>
    <col min="11273" max="11273" width="5" style="194" customWidth="1"/>
    <col min="11274" max="11275" width="3.85546875" style="194" customWidth="1"/>
    <col min="11276" max="11276" width="4.7109375" style="194" customWidth="1"/>
    <col min="11277" max="11279" width="6.5703125" style="194" customWidth="1"/>
    <col min="11280" max="11280" width="4.42578125" style="194" customWidth="1"/>
    <col min="11281" max="11281" width="5.140625" style="194" customWidth="1"/>
    <col min="11282" max="11282" width="4.42578125" style="194" customWidth="1"/>
    <col min="11283" max="11283" width="5" style="194" customWidth="1"/>
    <col min="11284" max="11286" width="6.5703125" style="194" customWidth="1"/>
    <col min="11287" max="11287" width="7" style="194" customWidth="1"/>
    <col min="11288" max="11288" width="6.5703125" style="194" customWidth="1"/>
    <col min="11289" max="11289" width="7.42578125" style="194" customWidth="1"/>
    <col min="11290" max="11290" width="4" style="194" customWidth="1"/>
    <col min="11291" max="11291" width="6.5703125" style="194" customWidth="1"/>
    <col min="11292" max="11292" width="18.42578125" style="194" customWidth="1"/>
    <col min="11293" max="11293" width="24.28515625" style="194" customWidth="1"/>
    <col min="11294" max="11294" width="14.42578125" style="194" customWidth="1"/>
    <col min="11295" max="11295" width="25.5703125" style="194" customWidth="1"/>
    <col min="11296" max="11296" width="12.42578125" style="194" customWidth="1"/>
    <col min="11297" max="11297" width="19.85546875" style="194" customWidth="1"/>
    <col min="11298" max="11299" width="4.7109375" style="194" customWidth="1"/>
    <col min="11300" max="11300" width="4.28515625" style="194" customWidth="1"/>
    <col min="11301" max="11301" width="4.42578125" style="194" customWidth="1"/>
    <col min="11302" max="11302" width="5.140625" style="194" customWidth="1"/>
    <col min="11303" max="11303" width="5.7109375" style="194" customWidth="1"/>
    <col min="11304" max="11304" width="6.28515625" style="194" customWidth="1"/>
    <col min="11305" max="11305" width="6.5703125" style="194" customWidth="1"/>
    <col min="11306" max="11306" width="6.28515625" style="194" customWidth="1"/>
    <col min="11307" max="11308" width="5.7109375" style="194" customWidth="1"/>
    <col min="11309" max="11309" width="14.7109375" style="194" customWidth="1"/>
    <col min="11310" max="11319" width="5.7109375" style="194" customWidth="1"/>
    <col min="11320" max="11516" width="9.140625" style="194"/>
    <col min="11517" max="11517" width="13.7109375" style="194" customWidth="1"/>
    <col min="11518" max="11518" width="36" style="194" customWidth="1"/>
    <col min="11519" max="11519" width="20.140625" style="194" customWidth="1"/>
    <col min="11520" max="11520" width="32.140625" style="194" customWidth="1"/>
    <col min="11521" max="11522" width="33.85546875" style="194" customWidth="1"/>
    <col min="11523" max="11525" width="36.85546875" style="194" customWidth="1"/>
    <col min="11526" max="11526" width="36.7109375" style="194" customWidth="1"/>
    <col min="11527" max="11527" width="22.7109375" style="194" customWidth="1"/>
    <col min="11528" max="11528" width="5.28515625" style="194" customWidth="1"/>
    <col min="11529" max="11529" width="5" style="194" customWidth="1"/>
    <col min="11530" max="11531" width="3.85546875" style="194" customWidth="1"/>
    <col min="11532" max="11532" width="4.7109375" style="194" customWidth="1"/>
    <col min="11533" max="11535" width="6.5703125" style="194" customWidth="1"/>
    <col min="11536" max="11536" width="4.42578125" style="194" customWidth="1"/>
    <col min="11537" max="11537" width="5.140625" style="194" customWidth="1"/>
    <col min="11538" max="11538" width="4.42578125" style="194" customWidth="1"/>
    <col min="11539" max="11539" width="5" style="194" customWidth="1"/>
    <col min="11540" max="11542" width="6.5703125" style="194" customWidth="1"/>
    <col min="11543" max="11543" width="7" style="194" customWidth="1"/>
    <col min="11544" max="11544" width="6.5703125" style="194" customWidth="1"/>
    <col min="11545" max="11545" width="7.42578125" style="194" customWidth="1"/>
    <col min="11546" max="11546" width="4" style="194" customWidth="1"/>
    <col min="11547" max="11547" width="6.5703125" style="194" customWidth="1"/>
    <col min="11548" max="11548" width="18.42578125" style="194" customWidth="1"/>
    <col min="11549" max="11549" width="24.28515625" style="194" customWidth="1"/>
    <col min="11550" max="11550" width="14.42578125" style="194" customWidth="1"/>
    <col min="11551" max="11551" width="25.5703125" style="194" customWidth="1"/>
    <col min="11552" max="11552" width="12.42578125" style="194" customWidth="1"/>
    <col min="11553" max="11553" width="19.85546875" style="194" customWidth="1"/>
    <col min="11554" max="11555" width="4.7109375" style="194" customWidth="1"/>
    <col min="11556" max="11556" width="4.28515625" style="194" customWidth="1"/>
    <col min="11557" max="11557" width="4.42578125" style="194" customWidth="1"/>
    <col min="11558" max="11558" width="5.140625" style="194" customWidth="1"/>
    <col min="11559" max="11559" width="5.7109375" style="194" customWidth="1"/>
    <col min="11560" max="11560" width="6.28515625" style="194" customWidth="1"/>
    <col min="11561" max="11561" width="6.5703125" style="194" customWidth="1"/>
    <col min="11562" max="11562" width="6.28515625" style="194" customWidth="1"/>
    <col min="11563" max="11564" width="5.7109375" style="194" customWidth="1"/>
    <col min="11565" max="11565" width="14.7109375" style="194" customWidth="1"/>
    <col min="11566" max="11575" width="5.7109375" style="194" customWidth="1"/>
    <col min="11576" max="11772" width="9.140625" style="194"/>
    <col min="11773" max="11773" width="13.7109375" style="194" customWidth="1"/>
    <col min="11774" max="11774" width="36" style="194" customWidth="1"/>
    <col min="11775" max="11775" width="20.140625" style="194" customWidth="1"/>
    <col min="11776" max="11776" width="32.140625" style="194" customWidth="1"/>
    <col min="11777" max="11778" width="33.85546875" style="194" customWidth="1"/>
    <col min="11779" max="11781" width="36.85546875" style="194" customWidth="1"/>
    <col min="11782" max="11782" width="36.7109375" style="194" customWidth="1"/>
    <col min="11783" max="11783" width="22.7109375" style="194" customWidth="1"/>
    <col min="11784" max="11784" width="5.28515625" style="194" customWidth="1"/>
    <col min="11785" max="11785" width="5" style="194" customWidth="1"/>
    <col min="11786" max="11787" width="3.85546875" style="194" customWidth="1"/>
    <col min="11788" max="11788" width="4.7109375" style="194" customWidth="1"/>
    <col min="11789" max="11791" width="6.5703125" style="194" customWidth="1"/>
    <col min="11792" max="11792" width="4.42578125" style="194" customWidth="1"/>
    <col min="11793" max="11793" width="5.140625" style="194" customWidth="1"/>
    <col min="11794" max="11794" width="4.42578125" style="194" customWidth="1"/>
    <col min="11795" max="11795" width="5" style="194" customWidth="1"/>
    <col min="11796" max="11798" width="6.5703125" style="194" customWidth="1"/>
    <col min="11799" max="11799" width="7" style="194" customWidth="1"/>
    <col min="11800" max="11800" width="6.5703125" style="194" customWidth="1"/>
    <col min="11801" max="11801" width="7.42578125" style="194" customWidth="1"/>
    <col min="11802" max="11802" width="4" style="194" customWidth="1"/>
    <col min="11803" max="11803" width="6.5703125" style="194" customWidth="1"/>
    <col min="11804" max="11804" width="18.42578125" style="194" customWidth="1"/>
    <col min="11805" max="11805" width="24.28515625" style="194" customWidth="1"/>
    <col min="11806" max="11806" width="14.42578125" style="194" customWidth="1"/>
    <col min="11807" max="11807" width="25.5703125" style="194" customWidth="1"/>
    <col min="11808" max="11808" width="12.42578125" style="194" customWidth="1"/>
    <col min="11809" max="11809" width="19.85546875" style="194" customWidth="1"/>
    <col min="11810" max="11811" width="4.7109375" style="194" customWidth="1"/>
    <col min="11812" max="11812" width="4.28515625" style="194" customWidth="1"/>
    <col min="11813" max="11813" width="4.42578125" style="194" customWidth="1"/>
    <col min="11814" max="11814" width="5.140625" style="194" customWidth="1"/>
    <col min="11815" max="11815" width="5.7109375" style="194" customWidth="1"/>
    <col min="11816" max="11816" width="6.28515625" style="194" customWidth="1"/>
    <col min="11817" max="11817" width="6.5703125" style="194" customWidth="1"/>
    <col min="11818" max="11818" width="6.28515625" style="194" customWidth="1"/>
    <col min="11819" max="11820" width="5.7109375" style="194" customWidth="1"/>
    <col min="11821" max="11821" width="14.7109375" style="194" customWidth="1"/>
    <col min="11822" max="11831" width="5.7109375" style="194" customWidth="1"/>
    <col min="11832" max="12028" width="9.140625" style="194"/>
    <col min="12029" max="12029" width="13.7109375" style="194" customWidth="1"/>
    <col min="12030" max="12030" width="36" style="194" customWidth="1"/>
    <col min="12031" max="12031" width="20.140625" style="194" customWidth="1"/>
    <col min="12032" max="12032" width="32.140625" style="194" customWidth="1"/>
    <col min="12033" max="12034" width="33.85546875" style="194" customWidth="1"/>
    <col min="12035" max="12037" width="36.85546875" style="194" customWidth="1"/>
    <col min="12038" max="12038" width="36.7109375" style="194" customWidth="1"/>
    <col min="12039" max="12039" width="22.7109375" style="194" customWidth="1"/>
    <col min="12040" max="12040" width="5.28515625" style="194" customWidth="1"/>
    <col min="12041" max="12041" width="5" style="194" customWidth="1"/>
    <col min="12042" max="12043" width="3.85546875" style="194" customWidth="1"/>
    <col min="12044" max="12044" width="4.7109375" style="194" customWidth="1"/>
    <col min="12045" max="12047" width="6.5703125" style="194" customWidth="1"/>
    <col min="12048" max="12048" width="4.42578125" style="194" customWidth="1"/>
    <col min="12049" max="12049" width="5.140625" style="194" customWidth="1"/>
    <col min="12050" max="12050" width="4.42578125" style="194" customWidth="1"/>
    <col min="12051" max="12051" width="5" style="194" customWidth="1"/>
    <col min="12052" max="12054" width="6.5703125" style="194" customWidth="1"/>
    <col min="12055" max="12055" width="7" style="194" customWidth="1"/>
    <col min="12056" max="12056" width="6.5703125" style="194" customWidth="1"/>
    <col min="12057" max="12057" width="7.42578125" style="194" customWidth="1"/>
    <col min="12058" max="12058" width="4" style="194" customWidth="1"/>
    <col min="12059" max="12059" width="6.5703125" style="194" customWidth="1"/>
    <col min="12060" max="12060" width="18.42578125" style="194" customWidth="1"/>
    <col min="12061" max="12061" width="24.28515625" style="194" customWidth="1"/>
    <col min="12062" max="12062" width="14.42578125" style="194" customWidth="1"/>
    <col min="12063" max="12063" width="25.5703125" style="194" customWidth="1"/>
    <col min="12064" max="12064" width="12.42578125" style="194" customWidth="1"/>
    <col min="12065" max="12065" width="19.85546875" style="194" customWidth="1"/>
    <col min="12066" max="12067" width="4.7109375" style="194" customWidth="1"/>
    <col min="12068" max="12068" width="4.28515625" style="194" customWidth="1"/>
    <col min="12069" max="12069" width="4.42578125" style="194" customWidth="1"/>
    <col min="12070" max="12070" width="5.140625" style="194" customWidth="1"/>
    <col min="12071" max="12071" width="5.7109375" style="194" customWidth="1"/>
    <col min="12072" max="12072" width="6.28515625" style="194" customWidth="1"/>
    <col min="12073" max="12073" width="6.5703125" style="194" customWidth="1"/>
    <col min="12074" max="12074" width="6.28515625" style="194" customWidth="1"/>
    <col min="12075" max="12076" width="5.7109375" style="194" customWidth="1"/>
    <col min="12077" max="12077" width="14.7109375" style="194" customWidth="1"/>
    <col min="12078" max="12087" width="5.7109375" style="194" customWidth="1"/>
    <col min="12088" max="12284" width="9.140625" style="194"/>
    <col min="12285" max="12285" width="13.7109375" style="194" customWidth="1"/>
    <col min="12286" max="12286" width="36" style="194" customWidth="1"/>
    <col min="12287" max="12287" width="20.140625" style="194" customWidth="1"/>
    <col min="12288" max="12288" width="32.140625" style="194" customWidth="1"/>
    <col min="12289" max="12290" width="33.85546875" style="194" customWidth="1"/>
    <col min="12291" max="12293" width="36.85546875" style="194" customWidth="1"/>
    <col min="12294" max="12294" width="36.7109375" style="194" customWidth="1"/>
    <col min="12295" max="12295" width="22.7109375" style="194" customWidth="1"/>
    <col min="12296" max="12296" width="5.28515625" style="194" customWidth="1"/>
    <col min="12297" max="12297" width="5" style="194" customWidth="1"/>
    <col min="12298" max="12299" width="3.85546875" style="194" customWidth="1"/>
    <col min="12300" max="12300" width="4.7109375" style="194" customWidth="1"/>
    <col min="12301" max="12303" width="6.5703125" style="194" customWidth="1"/>
    <col min="12304" max="12304" width="4.42578125" style="194" customWidth="1"/>
    <col min="12305" max="12305" width="5.140625" style="194" customWidth="1"/>
    <col min="12306" max="12306" width="4.42578125" style="194" customWidth="1"/>
    <col min="12307" max="12307" width="5" style="194" customWidth="1"/>
    <col min="12308" max="12310" width="6.5703125" style="194" customWidth="1"/>
    <col min="12311" max="12311" width="7" style="194" customWidth="1"/>
    <col min="12312" max="12312" width="6.5703125" style="194" customWidth="1"/>
    <col min="12313" max="12313" width="7.42578125" style="194" customWidth="1"/>
    <col min="12314" max="12314" width="4" style="194" customWidth="1"/>
    <col min="12315" max="12315" width="6.5703125" style="194" customWidth="1"/>
    <col min="12316" max="12316" width="18.42578125" style="194" customWidth="1"/>
    <col min="12317" max="12317" width="24.28515625" style="194" customWidth="1"/>
    <col min="12318" max="12318" width="14.42578125" style="194" customWidth="1"/>
    <col min="12319" max="12319" width="25.5703125" style="194" customWidth="1"/>
    <col min="12320" max="12320" width="12.42578125" style="194" customWidth="1"/>
    <col min="12321" max="12321" width="19.85546875" style="194" customWidth="1"/>
    <col min="12322" max="12323" width="4.7109375" style="194" customWidth="1"/>
    <col min="12324" max="12324" width="4.28515625" style="194" customWidth="1"/>
    <col min="12325" max="12325" width="4.42578125" style="194" customWidth="1"/>
    <col min="12326" max="12326" width="5.140625" style="194" customWidth="1"/>
    <col min="12327" max="12327" width="5.7109375" style="194" customWidth="1"/>
    <col min="12328" max="12328" width="6.28515625" style="194" customWidth="1"/>
    <col min="12329" max="12329" width="6.5703125" style="194" customWidth="1"/>
    <col min="12330" max="12330" width="6.28515625" style="194" customWidth="1"/>
    <col min="12331" max="12332" width="5.7109375" style="194" customWidth="1"/>
    <col min="12333" max="12333" width="14.7109375" style="194" customWidth="1"/>
    <col min="12334" max="12343" width="5.7109375" style="194" customWidth="1"/>
    <col min="12344" max="12540" width="9.140625" style="194"/>
    <col min="12541" max="12541" width="13.7109375" style="194" customWidth="1"/>
    <col min="12542" max="12542" width="36" style="194" customWidth="1"/>
    <col min="12543" max="12543" width="20.140625" style="194" customWidth="1"/>
    <col min="12544" max="12544" width="32.140625" style="194" customWidth="1"/>
    <col min="12545" max="12546" width="33.85546875" style="194" customWidth="1"/>
    <col min="12547" max="12549" width="36.85546875" style="194" customWidth="1"/>
    <col min="12550" max="12550" width="36.7109375" style="194" customWidth="1"/>
    <col min="12551" max="12551" width="22.7109375" style="194" customWidth="1"/>
    <col min="12552" max="12552" width="5.28515625" style="194" customWidth="1"/>
    <col min="12553" max="12553" width="5" style="194" customWidth="1"/>
    <col min="12554" max="12555" width="3.85546875" style="194" customWidth="1"/>
    <col min="12556" max="12556" width="4.7109375" style="194" customWidth="1"/>
    <col min="12557" max="12559" width="6.5703125" style="194" customWidth="1"/>
    <col min="12560" max="12560" width="4.42578125" style="194" customWidth="1"/>
    <col min="12561" max="12561" width="5.140625" style="194" customWidth="1"/>
    <col min="12562" max="12562" width="4.42578125" style="194" customWidth="1"/>
    <col min="12563" max="12563" width="5" style="194" customWidth="1"/>
    <col min="12564" max="12566" width="6.5703125" style="194" customWidth="1"/>
    <col min="12567" max="12567" width="7" style="194" customWidth="1"/>
    <col min="12568" max="12568" width="6.5703125" style="194" customWidth="1"/>
    <col min="12569" max="12569" width="7.42578125" style="194" customWidth="1"/>
    <col min="12570" max="12570" width="4" style="194" customWidth="1"/>
    <col min="12571" max="12571" width="6.5703125" style="194" customWidth="1"/>
    <col min="12572" max="12572" width="18.42578125" style="194" customWidth="1"/>
    <col min="12573" max="12573" width="24.28515625" style="194" customWidth="1"/>
    <col min="12574" max="12574" width="14.42578125" style="194" customWidth="1"/>
    <col min="12575" max="12575" width="25.5703125" style="194" customWidth="1"/>
    <col min="12576" max="12576" width="12.42578125" style="194" customWidth="1"/>
    <col min="12577" max="12577" width="19.85546875" style="194" customWidth="1"/>
    <col min="12578" max="12579" width="4.7109375" style="194" customWidth="1"/>
    <col min="12580" max="12580" width="4.28515625" style="194" customWidth="1"/>
    <col min="12581" max="12581" width="4.42578125" style="194" customWidth="1"/>
    <col min="12582" max="12582" width="5.140625" style="194" customWidth="1"/>
    <col min="12583" max="12583" width="5.7109375" style="194" customWidth="1"/>
    <col min="12584" max="12584" width="6.28515625" style="194" customWidth="1"/>
    <col min="12585" max="12585" width="6.5703125" style="194" customWidth="1"/>
    <col min="12586" max="12586" width="6.28515625" style="194" customWidth="1"/>
    <col min="12587" max="12588" width="5.7109375" style="194" customWidth="1"/>
    <col min="12589" max="12589" width="14.7109375" style="194" customWidth="1"/>
    <col min="12590" max="12599" width="5.7109375" style="194" customWidth="1"/>
    <col min="12600" max="12796" width="9.140625" style="194"/>
    <col min="12797" max="12797" width="13.7109375" style="194" customWidth="1"/>
    <col min="12798" max="12798" width="36" style="194" customWidth="1"/>
    <col min="12799" max="12799" width="20.140625" style="194" customWidth="1"/>
    <col min="12800" max="12800" width="32.140625" style="194" customWidth="1"/>
    <col min="12801" max="12802" width="33.85546875" style="194" customWidth="1"/>
    <col min="12803" max="12805" width="36.85546875" style="194" customWidth="1"/>
    <col min="12806" max="12806" width="36.7109375" style="194" customWidth="1"/>
    <col min="12807" max="12807" width="22.7109375" style="194" customWidth="1"/>
    <col min="12808" max="12808" width="5.28515625" style="194" customWidth="1"/>
    <col min="12809" max="12809" width="5" style="194" customWidth="1"/>
    <col min="12810" max="12811" width="3.85546875" style="194" customWidth="1"/>
    <col min="12812" max="12812" width="4.7109375" style="194" customWidth="1"/>
    <col min="12813" max="12815" width="6.5703125" style="194" customWidth="1"/>
    <col min="12816" max="12816" width="4.42578125" style="194" customWidth="1"/>
    <col min="12817" max="12817" width="5.140625" style="194" customWidth="1"/>
    <col min="12818" max="12818" width="4.42578125" style="194" customWidth="1"/>
    <col min="12819" max="12819" width="5" style="194" customWidth="1"/>
    <col min="12820" max="12822" width="6.5703125" style="194" customWidth="1"/>
    <col min="12823" max="12823" width="7" style="194" customWidth="1"/>
    <col min="12824" max="12824" width="6.5703125" style="194" customWidth="1"/>
    <col min="12825" max="12825" width="7.42578125" style="194" customWidth="1"/>
    <col min="12826" max="12826" width="4" style="194" customWidth="1"/>
    <col min="12827" max="12827" width="6.5703125" style="194" customWidth="1"/>
    <col min="12828" max="12828" width="18.42578125" style="194" customWidth="1"/>
    <col min="12829" max="12829" width="24.28515625" style="194" customWidth="1"/>
    <col min="12830" max="12830" width="14.42578125" style="194" customWidth="1"/>
    <col min="12831" max="12831" width="25.5703125" style="194" customWidth="1"/>
    <col min="12832" max="12832" width="12.42578125" style="194" customWidth="1"/>
    <col min="12833" max="12833" width="19.85546875" style="194" customWidth="1"/>
    <col min="12834" max="12835" width="4.7109375" style="194" customWidth="1"/>
    <col min="12836" max="12836" width="4.28515625" style="194" customWidth="1"/>
    <col min="12837" max="12837" width="4.42578125" style="194" customWidth="1"/>
    <col min="12838" max="12838" width="5.140625" style="194" customWidth="1"/>
    <col min="12839" max="12839" width="5.7109375" style="194" customWidth="1"/>
    <col min="12840" max="12840" width="6.28515625" style="194" customWidth="1"/>
    <col min="12841" max="12841" width="6.5703125" style="194" customWidth="1"/>
    <col min="12842" max="12842" width="6.28515625" style="194" customWidth="1"/>
    <col min="12843" max="12844" width="5.7109375" style="194" customWidth="1"/>
    <col min="12845" max="12845" width="14.7109375" style="194" customWidth="1"/>
    <col min="12846" max="12855" width="5.7109375" style="194" customWidth="1"/>
    <col min="12856" max="13052" width="9.140625" style="194"/>
    <col min="13053" max="13053" width="13.7109375" style="194" customWidth="1"/>
    <col min="13054" max="13054" width="36" style="194" customWidth="1"/>
    <col min="13055" max="13055" width="20.140625" style="194" customWidth="1"/>
    <col min="13056" max="13056" width="32.140625" style="194" customWidth="1"/>
    <col min="13057" max="13058" width="33.85546875" style="194" customWidth="1"/>
    <col min="13059" max="13061" width="36.85546875" style="194" customWidth="1"/>
    <col min="13062" max="13062" width="36.7109375" style="194" customWidth="1"/>
    <col min="13063" max="13063" width="22.7109375" style="194" customWidth="1"/>
    <col min="13064" max="13064" width="5.28515625" style="194" customWidth="1"/>
    <col min="13065" max="13065" width="5" style="194" customWidth="1"/>
    <col min="13066" max="13067" width="3.85546875" style="194" customWidth="1"/>
    <col min="13068" max="13068" width="4.7109375" style="194" customWidth="1"/>
    <col min="13069" max="13071" width="6.5703125" style="194" customWidth="1"/>
    <col min="13072" max="13072" width="4.42578125" style="194" customWidth="1"/>
    <col min="13073" max="13073" width="5.140625" style="194" customWidth="1"/>
    <col min="13074" max="13074" width="4.42578125" style="194" customWidth="1"/>
    <col min="13075" max="13075" width="5" style="194" customWidth="1"/>
    <col min="13076" max="13078" width="6.5703125" style="194" customWidth="1"/>
    <col min="13079" max="13079" width="7" style="194" customWidth="1"/>
    <col min="13080" max="13080" width="6.5703125" style="194" customWidth="1"/>
    <col min="13081" max="13081" width="7.42578125" style="194" customWidth="1"/>
    <col min="13082" max="13082" width="4" style="194" customWidth="1"/>
    <col min="13083" max="13083" width="6.5703125" style="194" customWidth="1"/>
    <col min="13084" max="13084" width="18.42578125" style="194" customWidth="1"/>
    <col min="13085" max="13085" width="24.28515625" style="194" customWidth="1"/>
    <col min="13086" max="13086" width="14.42578125" style="194" customWidth="1"/>
    <col min="13087" max="13087" width="25.5703125" style="194" customWidth="1"/>
    <col min="13088" max="13088" width="12.42578125" style="194" customWidth="1"/>
    <col min="13089" max="13089" width="19.85546875" style="194" customWidth="1"/>
    <col min="13090" max="13091" width="4.7109375" style="194" customWidth="1"/>
    <col min="13092" max="13092" width="4.28515625" style="194" customWidth="1"/>
    <col min="13093" max="13093" width="4.42578125" style="194" customWidth="1"/>
    <col min="13094" max="13094" width="5.140625" style="194" customWidth="1"/>
    <col min="13095" max="13095" width="5.7109375" style="194" customWidth="1"/>
    <col min="13096" max="13096" width="6.28515625" style="194" customWidth="1"/>
    <col min="13097" max="13097" width="6.5703125" style="194" customWidth="1"/>
    <col min="13098" max="13098" width="6.28515625" style="194" customWidth="1"/>
    <col min="13099" max="13100" width="5.7109375" style="194" customWidth="1"/>
    <col min="13101" max="13101" width="14.7109375" style="194" customWidth="1"/>
    <col min="13102" max="13111" width="5.7109375" style="194" customWidth="1"/>
    <col min="13112" max="13308" width="9.140625" style="194"/>
    <col min="13309" max="13309" width="13.7109375" style="194" customWidth="1"/>
    <col min="13310" max="13310" width="36" style="194" customWidth="1"/>
    <col min="13311" max="13311" width="20.140625" style="194" customWidth="1"/>
    <col min="13312" max="13312" width="32.140625" style="194" customWidth="1"/>
    <col min="13313" max="13314" width="33.85546875" style="194" customWidth="1"/>
    <col min="13315" max="13317" width="36.85546875" style="194" customWidth="1"/>
    <col min="13318" max="13318" width="36.7109375" style="194" customWidth="1"/>
    <col min="13319" max="13319" width="22.7109375" style="194" customWidth="1"/>
    <col min="13320" max="13320" width="5.28515625" style="194" customWidth="1"/>
    <col min="13321" max="13321" width="5" style="194" customWidth="1"/>
    <col min="13322" max="13323" width="3.85546875" style="194" customWidth="1"/>
    <col min="13324" max="13324" width="4.7109375" style="194" customWidth="1"/>
    <col min="13325" max="13327" width="6.5703125" style="194" customWidth="1"/>
    <col min="13328" max="13328" width="4.42578125" style="194" customWidth="1"/>
    <col min="13329" max="13329" width="5.140625" style="194" customWidth="1"/>
    <col min="13330" max="13330" width="4.42578125" style="194" customWidth="1"/>
    <col min="13331" max="13331" width="5" style="194" customWidth="1"/>
    <col min="13332" max="13334" width="6.5703125" style="194" customWidth="1"/>
    <col min="13335" max="13335" width="7" style="194" customWidth="1"/>
    <col min="13336" max="13336" width="6.5703125" style="194" customWidth="1"/>
    <col min="13337" max="13337" width="7.42578125" style="194" customWidth="1"/>
    <col min="13338" max="13338" width="4" style="194" customWidth="1"/>
    <col min="13339" max="13339" width="6.5703125" style="194" customWidth="1"/>
    <col min="13340" max="13340" width="18.42578125" style="194" customWidth="1"/>
    <col min="13341" max="13341" width="24.28515625" style="194" customWidth="1"/>
    <col min="13342" max="13342" width="14.42578125" style="194" customWidth="1"/>
    <col min="13343" max="13343" width="25.5703125" style="194" customWidth="1"/>
    <col min="13344" max="13344" width="12.42578125" style="194" customWidth="1"/>
    <col min="13345" max="13345" width="19.85546875" style="194" customWidth="1"/>
    <col min="13346" max="13347" width="4.7109375" style="194" customWidth="1"/>
    <col min="13348" max="13348" width="4.28515625" style="194" customWidth="1"/>
    <col min="13349" max="13349" width="4.42578125" style="194" customWidth="1"/>
    <col min="13350" max="13350" width="5.140625" style="194" customWidth="1"/>
    <col min="13351" max="13351" width="5.7109375" style="194" customWidth="1"/>
    <col min="13352" max="13352" width="6.28515625" style="194" customWidth="1"/>
    <col min="13353" max="13353" width="6.5703125" style="194" customWidth="1"/>
    <col min="13354" max="13354" width="6.28515625" style="194" customWidth="1"/>
    <col min="13355" max="13356" width="5.7109375" style="194" customWidth="1"/>
    <col min="13357" max="13357" width="14.7109375" style="194" customWidth="1"/>
    <col min="13358" max="13367" width="5.7109375" style="194" customWidth="1"/>
    <col min="13368" max="13564" width="9.140625" style="194"/>
    <col min="13565" max="13565" width="13.7109375" style="194" customWidth="1"/>
    <col min="13566" max="13566" width="36" style="194" customWidth="1"/>
    <col min="13567" max="13567" width="20.140625" style="194" customWidth="1"/>
    <col min="13568" max="13568" width="32.140625" style="194" customWidth="1"/>
    <col min="13569" max="13570" width="33.85546875" style="194" customWidth="1"/>
    <col min="13571" max="13573" width="36.85546875" style="194" customWidth="1"/>
    <col min="13574" max="13574" width="36.7109375" style="194" customWidth="1"/>
    <col min="13575" max="13575" width="22.7109375" style="194" customWidth="1"/>
    <col min="13576" max="13576" width="5.28515625" style="194" customWidth="1"/>
    <col min="13577" max="13577" width="5" style="194" customWidth="1"/>
    <col min="13578" max="13579" width="3.85546875" style="194" customWidth="1"/>
    <col min="13580" max="13580" width="4.7109375" style="194" customWidth="1"/>
    <col min="13581" max="13583" width="6.5703125" style="194" customWidth="1"/>
    <col min="13584" max="13584" width="4.42578125" style="194" customWidth="1"/>
    <col min="13585" max="13585" width="5.140625" style="194" customWidth="1"/>
    <col min="13586" max="13586" width="4.42578125" style="194" customWidth="1"/>
    <col min="13587" max="13587" width="5" style="194" customWidth="1"/>
    <col min="13588" max="13590" width="6.5703125" style="194" customWidth="1"/>
    <col min="13591" max="13591" width="7" style="194" customWidth="1"/>
    <col min="13592" max="13592" width="6.5703125" style="194" customWidth="1"/>
    <col min="13593" max="13593" width="7.42578125" style="194" customWidth="1"/>
    <col min="13594" max="13594" width="4" style="194" customWidth="1"/>
    <col min="13595" max="13595" width="6.5703125" style="194" customWidth="1"/>
    <col min="13596" max="13596" width="18.42578125" style="194" customWidth="1"/>
    <col min="13597" max="13597" width="24.28515625" style="194" customWidth="1"/>
    <col min="13598" max="13598" width="14.42578125" style="194" customWidth="1"/>
    <col min="13599" max="13599" width="25.5703125" style="194" customWidth="1"/>
    <col min="13600" max="13600" width="12.42578125" style="194" customWidth="1"/>
    <col min="13601" max="13601" width="19.85546875" style="194" customWidth="1"/>
    <col min="13602" max="13603" width="4.7109375" style="194" customWidth="1"/>
    <col min="13604" max="13604" width="4.28515625" style="194" customWidth="1"/>
    <col min="13605" max="13605" width="4.42578125" style="194" customWidth="1"/>
    <col min="13606" max="13606" width="5.140625" style="194" customWidth="1"/>
    <col min="13607" max="13607" width="5.7109375" style="194" customWidth="1"/>
    <col min="13608" max="13608" width="6.28515625" style="194" customWidth="1"/>
    <col min="13609" max="13609" width="6.5703125" style="194" customWidth="1"/>
    <col min="13610" max="13610" width="6.28515625" style="194" customWidth="1"/>
    <col min="13611" max="13612" width="5.7109375" style="194" customWidth="1"/>
    <col min="13613" max="13613" width="14.7109375" style="194" customWidth="1"/>
    <col min="13614" max="13623" width="5.7109375" style="194" customWidth="1"/>
    <col min="13624" max="13820" width="9.140625" style="194"/>
    <col min="13821" max="13821" width="13.7109375" style="194" customWidth="1"/>
    <col min="13822" max="13822" width="36" style="194" customWidth="1"/>
    <col min="13823" max="13823" width="20.140625" style="194" customWidth="1"/>
    <col min="13824" max="13824" width="32.140625" style="194" customWidth="1"/>
    <col min="13825" max="13826" width="33.85546875" style="194" customWidth="1"/>
    <col min="13827" max="13829" width="36.85546875" style="194" customWidth="1"/>
    <col min="13830" max="13830" width="36.7109375" style="194" customWidth="1"/>
    <col min="13831" max="13831" width="22.7109375" style="194" customWidth="1"/>
    <col min="13832" max="13832" width="5.28515625" style="194" customWidth="1"/>
    <col min="13833" max="13833" width="5" style="194" customWidth="1"/>
    <col min="13834" max="13835" width="3.85546875" style="194" customWidth="1"/>
    <col min="13836" max="13836" width="4.7109375" style="194" customWidth="1"/>
    <col min="13837" max="13839" width="6.5703125" style="194" customWidth="1"/>
    <col min="13840" max="13840" width="4.42578125" style="194" customWidth="1"/>
    <col min="13841" max="13841" width="5.140625" style="194" customWidth="1"/>
    <col min="13842" max="13842" width="4.42578125" style="194" customWidth="1"/>
    <col min="13843" max="13843" width="5" style="194" customWidth="1"/>
    <col min="13844" max="13846" width="6.5703125" style="194" customWidth="1"/>
    <col min="13847" max="13847" width="7" style="194" customWidth="1"/>
    <col min="13848" max="13848" width="6.5703125" style="194" customWidth="1"/>
    <col min="13849" max="13849" width="7.42578125" style="194" customWidth="1"/>
    <col min="13850" max="13850" width="4" style="194" customWidth="1"/>
    <col min="13851" max="13851" width="6.5703125" style="194" customWidth="1"/>
    <col min="13852" max="13852" width="18.42578125" style="194" customWidth="1"/>
    <col min="13853" max="13853" width="24.28515625" style="194" customWidth="1"/>
    <col min="13854" max="13854" width="14.42578125" style="194" customWidth="1"/>
    <col min="13855" max="13855" width="25.5703125" style="194" customWidth="1"/>
    <col min="13856" max="13856" width="12.42578125" style="194" customWidth="1"/>
    <col min="13857" max="13857" width="19.85546875" style="194" customWidth="1"/>
    <col min="13858" max="13859" width="4.7109375" style="194" customWidth="1"/>
    <col min="13860" max="13860" width="4.28515625" style="194" customWidth="1"/>
    <col min="13861" max="13861" width="4.42578125" style="194" customWidth="1"/>
    <col min="13862" max="13862" width="5.140625" style="194" customWidth="1"/>
    <col min="13863" max="13863" width="5.7109375" style="194" customWidth="1"/>
    <col min="13864" max="13864" width="6.28515625" style="194" customWidth="1"/>
    <col min="13865" max="13865" width="6.5703125" style="194" customWidth="1"/>
    <col min="13866" max="13866" width="6.28515625" style="194" customWidth="1"/>
    <col min="13867" max="13868" width="5.7109375" style="194" customWidth="1"/>
    <col min="13869" max="13869" width="14.7109375" style="194" customWidth="1"/>
    <col min="13870" max="13879" width="5.7109375" style="194" customWidth="1"/>
    <col min="13880" max="14076" width="9.140625" style="194"/>
    <col min="14077" max="14077" width="13.7109375" style="194" customWidth="1"/>
    <col min="14078" max="14078" width="36" style="194" customWidth="1"/>
    <col min="14079" max="14079" width="20.140625" style="194" customWidth="1"/>
    <col min="14080" max="14080" width="32.140625" style="194" customWidth="1"/>
    <col min="14081" max="14082" width="33.85546875" style="194" customWidth="1"/>
    <col min="14083" max="14085" width="36.85546875" style="194" customWidth="1"/>
    <col min="14086" max="14086" width="36.7109375" style="194" customWidth="1"/>
    <col min="14087" max="14087" width="22.7109375" style="194" customWidth="1"/>
    <col min="14088" max="14088" width="5.28515625" style="194" customWidth="1"/>
    <col min="14089" max="14089" width="5" style="194" customWidth="1"/>
    <col min="14090" max="14091" width="3.85546875" style="194" customWidth="1"/>
    <col min="14092" max="14092" width="4.7109375" style="194" customWidth="1"/>
    <col min="14093" max="14095" width="6.5703125" style="194" customWidth="1"/>
    <col min="14096" max="14096" width="4.42578125" style="194" customWidth="1"/>
    <col min="14097" max="14097" width="5.140625" style="194" customWidth="1"/>
    <col min="14098" max="14098" width="4.42578125" style="194" customWidth="1"/>
    <col min="14099" max="14099" width="5" style="194" customWidth="1"/>
    <col min="14100" max="14102" width="6.5703125" style="194" customWidth="1"/>
    <col min="14103" max="14103" width="7" style="194" customWidth="1"/>
    <col min="14104" max="14104" width="6.5703125" style="194" customWidth="1"/>
    <col min="14105" max="14105" width="7.42578125" style="194" customWidth="1"/>
    <col min="14106" max="14106" width="4" style="194" customWidth="1"/>
    <col min="14107" max="14107" width="6.5703125" style="194" customWidth="1"/>
    <col min="14108" max="14108" width="18.42578125" style="194" customWidth="1"/>
    <col min="14109" max="14109" width="24.28515625" style="194" customWidth="1"/>
    <col min="14110" max="14110" width="14.42578125" style="194" customWidth="1"/>
    <col min="14111" max="14111" width="25.5703125" style="194" customWidth="1"/>
    <col min="14112" max="14112" width="12.42578125" style="194" customWidth="1"/>
    <col min="14113" max="14113" width="19.85546875" style="194" customWidth="1"/>
    <col min="14114" max="14115" width="4.7109375" style="194" customWidth="1"/>
    <col min="14116" max="14116" width="4.28515625" style="194" customWidth="1"/>
    <col min="14117" max="14117" width="4.42578125" style="194" customWidth="1"/>
    <col min="14118" max="14118" width="5.140625" style="194" customWidth="1"/>
    <col min="14119" max="14119" width="5.7109375" style="194" customWidth="1"/>
    <col min="14120" max="14120" width="6.28515625" style="194" customWidth="1"/>
    <col min="14121" max="14121" width="6.5703125" style="194" customWidth="1"/>
    <col min="14122" max="14122" width="6.28515625" style="194" customWidth="1"/>
    <col min="14123" max="14124" width="5.7109375" style="194" customWidth="1"/>
    <col min="14125" max="14125" width="14.7109375" style="194" customWidth="1"/>
    <col min="14126" max="14135" width="5.7109375" style="194" customWidth="1"/>
    <col min="14136" max="14332" width="9.140625" style="194"/>
    <col min="14333" max="14333" width="13.7109375" style="194" customWidth="1"/>
    <col min="14334" max="14334" width="36" style="194" customWidth="1"/>
    <col min="14335" max="14335" width="20.140625" style="194" customWidth="1"/>
    <col min="14336" max="14336" width="32.140625" style="194" customWidth="1"/>
    <col min="14337" max="14338" width="33.85546875" style="194" customWidth="1"/>
    <col min="14339" max="14341" width="36.85546875" style="194" customWidth="1"/>
    <col min="14342" max="14342" width="36.7109375" style="194" customWidth="1"/>
    <col min="14343" max="14343" width="22.7109375" style="194" customWidth="1"/>
    <col min="14344" max="14344" width="5.28515625" style="194" customWidth="1"/>
    <col min="14345" max="14345" width="5" style="194" customWidth="1"/>
    <col min="14346" max="14347" width="3.85546875" style="194" customWidth="1"/>
    <col min="14348" max="14348" width="4.7109375" style="194" customWidth="1"/>
    <col min="14349" max="14351" width="6.5703125" style="194" customWidth="1"/>
    <col min="14352" max="14352" width="4.42578125" style="194" customWidth="1"/>
    <col min="14353" max="14353" width="5.140625" style="194" customWidth="1"/>
    <col min="14354" max="14354" width="4.42578125" style="194" customWidth="1"/>
    <col min="14355" max="14355" width="5" style="194" customWidth="1"/>
    <col min="14356" max="14358" width="6.5703125" style="194" customWidth="1"/>
    <col min="14359" max="14359" width="7" style="194" customWidth="1"/>
    <col min="14360" max="14360" width="6.5703125" style="194" customWidth="1"/>
    <col min="14361" max="14361" width="7.42578125" style="194" customWidth="1"/>
    <col min="14362" max="14362" width="4" style="194" customWidth="1"/>
    <col min="14363" max="14363" width="6.5703125" style="194" customWidth="1"/>
    <col min="14364" max="14364" width="18.42578125" style="194" customWidth="1"/>
    <col min="14365" max="14365" width="24.28515625" style="194" customWidth="1"/>
    <col min="14366" max="14366" width="14.42578125" style="194" customWidth="1"/>
    <col min="14367" max="14367" width="25.5703125" style="194" customWidth="1"/>
    <col min="14368" max="14368" width="12.42578125" style="194" customWidth="1"/>
    <col min="14369" max="14369" width="19.85546875" style="194" customWidth="1"/>
    <col min="14370" max="14371" width="4.7109375" style="194" customWidth="1"/>
    <col min="14372" max="14372" width="4.28515625" style="194" customWidth="1"/>
    <col min="14373" max="14373" width="4.42578125" style="194" customWidth="1"/>
    <col min="14374" max="14374" width="5.140625" style="194" customWidth="1"/>
    <col min="14375" max="14375" width="5.7109375" style="194" customWidth="1"/>
    <col min="14376" max="14376" width="6.28515625" style="194" customWidth="1"/>
    <col min="14377" max="14377" width="6.5703125" style="194" customWidth="1"/>
    <col min="14378" max="14378" width="6.28515625" style="194" customWidth="1"/>
    <col min="14379" max="14380" width="5.7109375" style="194" customWidth="1"/>
    <col min="14381" max="14381" width="14.7109375" style="194" customWidth="1"/>
    <col min="14382" max="14391" width="5.7109375" style="194" customWidth="1"/>
    <col min="14392" max="14588" width="9.140625" style="194"/>
    <col min="14589" max="14589" width="13.7109375" style="194" customWidth="1"/>
    <col min="14590" max="14590" width="36" style="194" customWidth="1"/>
    <col min="14591" max="14591" width="20.140625" style="194" customWidth="1"/>
    <col min="14592" max="14592" width="32.140625" style="194" customWidth="1"/>
    <col min="14593" max="14594" width="33.85546875" style="194" customWidth="1"/>
    <col min="14595" max="14597" width="36.85546875" style="194" customWidth="1"/>
    <col min="14598" max="14598" width="36.7109375" style="194" customWidth="1"/>
    <col min="14599" max="14599" width="22.7109375" style="194" customWidth="1"/>
    <col min="14600" max="14600" width="5.28515625" style="194" customWidth="1"/>
    <col min="14601" max="14601" width="5" style="194" customWidth="1"/>
    <col min="14602" max="14603" width="3.85546875" style="194" customWidth="1"/>
    <col min="14604" max="14604" width="4.7109375" style="194" customWidth="1"/>
    <col min="14605" max="14607" width="6.5703125" style="194" customWidth="1"/>
    <col min="14608" max="14608" width="4.42578125" style="194" customWidth="1"/>
    <col min="14609" max="14609" width="5.140625" style="194" customWidth="1"/>
    <col min="14610" max="14610" width="4.42578125" style="194" customWidth="1"/>
    <col min="14611" max="14611" width="5" style="194" customWidth="1"/>
    <col min="14612" max="14614" width="6.5703125" style="194" customWidth="1"/>
    <col min="14615" max="14615" width="7" style="194" customWidth="1"/>
    <col min="14616" max="14616" width="6.5703125" style="194" customWidth="1"/>
    <col min="14617" max="14617" width="7.42578125" style="194" customWidth="1"/>
    <col min="14618" max="14618" width="4" style="194" customWidth="1"/>
    <col min="14619" max="14619" width="6.5703125" style="194" customWidth="1"/>
    <col min="14620" max="14620" width="18.42578125" style="194" customWidth="1"/>
    <col min="14621" max="14621" width="24.28515625" style="194" customWidth="1"/>
    <col min="14622" max="14622" width="14.42578125" style="194" customWidth="1"/>
    <col min="14623" max="14623" width="25.5703125" style="194" customWidth="1"/>
    <col min="14624" max="14624" width="12.42578125" style="194" customWidth="1"/>
    <col min="14625" max="14625" width="19.85546875" style="194" customWidth="1"/>
    <col min="14626" max="14627" width="4.7109375" style="194" customWidth="1"/>
    <col min="14628" max="14628" width="4.28515625" style="194" customWidth="1"/>
    <col min="14629" max="14629" width="4.42578125" style="194" customWidth="1"/>
    <col min="14630" max="14630" width="5.140625" style="194" customWidth="1"/>
    <col min="14631" max="14631" width="5.7109375" style="194" customWidth="1"/>
    <col min="14632" max="14632" width="6.28515625" style="194" customWidth="1"/>
    <col min="14633" max="14633" width="6.5703125" style="194" customWidth="1"/>
    <col min="14634" max="14634" width="6.28515625" style="194" customWidth="1"/>
    <col min="14635" max="14636" width="5.7109375" style="194" customWidth="1"/>
    <col min="14637" max="14637" width="14.7109375" style="194" customWidth="1"/>
    <col min="14638" max="14647" width="5.7109375" style="194" customWidth="1"/>
    <col min="14648" max="14844" width="9.140625" style="194"/>
    <col min="14845" max="14845" width="13.7109375" style="194" customWidth="1"/>
    <col min="14846" max="14846" width="36" style="194" customWidth="1"/>
    <col min="14847" max="14847" width="20.140625" style="194" customWidth="1"/>
    <col min="14848" max="14848" width="32.140625" style="194" customWidth="1"/>
    <col min="14849" max="14850" width="33.85546875" style="194" customWidth="1"/>
    <col min="14851" max="14853" width="36.85546875" style="194" customWidth="1"/>
    <col min="14854" max="14854" width="36.7109375" style="194" customWidth="1"/>
    <col min="14855" max="14855" width="22.7109375" style="194" customWidth="1"/>
    <col min="14856" max="14856" width="5.28515625" style="194" customWidth="1"/>
    <col min="14857" max="14857" width="5" style="194" customWidth="1"/>
    <col min="14858" max="14859" width="3.85546875" style="194" customWidth="1"/>
    <col min="14860" max="14860" width="4.7109375" style="194" customWidth="1"/>
    <col min="14861" max="14863" width="6.5703125" style="194" customWidth="1"/>
    <col min="14864" max="14864" width="4.42578125" style="194" customWidth="1"/>
    <col min="14865" max="14865" width="5.140625" style="194" customWidth="1"/>
    <col min="14866" max="14866" width="4.42578125" style="194" customWidth="1"/>
    <col min="14867" max="14867" width="5" style="194" customWidth="1"/>
    <col min="14868" max="14870" width="6.5703125" style="194" customWidth="1"/>
    <col min="14871" max="14871" width="7" style="194" customWidth="1"/>
    <col min="14872" max="14872" width="6.5703125" style="194" customWidth="1"/>
    <col min="14873" max="14873" width="7.42578125" style="194" customWidth="1"/>
    <col min="14874" max="14874" width="4" style="194" customWidth="1"/>
    <col min="14875" max="14875" width="6.5703125" style="194" customWidth="1"/>
    <col min="14876" max="14876" width="18.42578125" style="194" customWidth="1"/>
    <col min="14877" max="14877" width="24.28515625" style="194" customWidth="1"/>
    <col min="14878" max="14878" width="14.42578125" style="194" customWidth="1"/>
    <col min="14879" max="14879" width="25.5703125" style="194" customWidth="1"/>
    <col min="14880" max="14880" width="12.42578125" style="194" customWidth="1"/>
    <col min="14881" max="14881" width="19.85546875" style="194" customWidth="1"/>
    <col min="14882" max="14883" width="4.7109375" style="194" customWidth="1"/>
    <col min="14884" max="14884" width="4.28515625" style="194" customWidth="1"/>
    <col min="14885" max="14885" width="4.42578125" style="194" customWidth="1"/>
    <col min="14886" max="14886" width="5.140625" style="194" customWidth="1"/>
    <col min="14887" max="14887" width="5.7109375" style="194" customWidth="1"/>
    <col min="14888" max="14888" width="6.28515625" style="194" customWidth="1"/>
    <col min="14889" max="14889" width="6.5703125" style="194" customWidth="1"/>
    <col min="14890" max="14890" width="6.28515625" style="194" customWidth="1"/>
    <col min="14891" max="14892" width="5.7109375" style="194" customWidth="1"/>
    <col min="14893" max="14893" width="14.7109375" style="194" customWidth="1"/>
    <col min="14894" max="14903" width="5.7109375" style="194" customWidth="1"/>
    <col min="14904" max="15100" width="9.140625" style="194"/>
    <col min="15101" max="15101" width="13.7109375" style="194" customWidth="1"/>
    <col min="15102" max="15102" width="36" style="194" customWidth="1"/>
    <col min="15103" max="15103" width="20.140625" style="194" customWidth="1"/>
    <col min="15104" max="15104" width="32.140625" style="194" customWidth="1"/>
    <col min="15105" max="15106" width="33.85546875" style="194" customWidth="1"/>
    <col min="15107" max="15109" width="36.85546875" style="194" customWidth="1"/>
    <col min="15110" max="15110" width="36.7109375" style="194" customWidth="1"/>
    <col min="15111" max="15111" width="22.7109375" style="194" customWidth="1"/>
    <col min="15112" max="15112" width="5.28515625" style="194" customWidth="1"/>
    <col min="15113" max="15113" width="5" style="194" customWidth="1"/>
    <col min="15114" max="15115" width="3.85546875" style="194" customWidth="1"/>
    <col min="15116" max="15116" width="4.7109375" style="194" customWidth="1"/>
    <col min="15117" max="15119" width="6.5703125" style="194" customWidth="1"/>
    <col min="15120" max="15120" width="4.42578125" style="194" customWidth="1"/>
    <col min="15121" max="15121" width="5.140625" style="194" customWidth="1"/>
    <col min="15122" max="15122" width="4.42578125" style="194" customWidth="1"/>
    <col min="15123" max="15123" width="5" style="194" customWidth="1"/>
    <col min="15124" max="15126" width="6.5703125" style="194" customWidth="1"/>
    <col min="15127" max="15127" width="7" style="194" customWidth="1"/>
    <col min="15128" max="15128" width="6.5703125" style="194" customWidth="1"/>
    <col min="15129" max="15129" width="7.42578125" style="194" customWidth="1"/>
    <col min="15130" max="15130" width="4" style="194" customWidth="1"/>
    <col min="15131" max="15131" width="6.5703125" style="194" customWidth="1"/>
    <col min="15132" max="15132" width="18.42578125" style="194" customWidth="1"/>
    <col min="15133" max="15133" width="24.28515625" style="194" customWidth="1"/>
    <col min="15134" max="15134" width="14.42578125" style="194" customWidth="1"/>
    <col min="15135" max="15135" width="25.5703125" style="194" customWidth="1"/>
    <col min="15136" max="15136" width="12.42578125" style="194" customWidth="1"/>
    <col min="15137" max="15137" width="19.85546875" style="194" customWidth="1"/>
    <col min="15138" max="15139" width="4.7109375" style="194" customWidth="1"/>
    <col min="15140" max="15140" width="4.28515625" style="194" customWidth="1"/>
    <col min="15141" max="15141" width="4.42578125" style="194" customWidth="1"/>
    <col min="15142" max="15142" width="5.140625" style="194" customWidth="1"/>
    <col min="15143" max="15143" width="5.7109375" style="194" customWidth="1"/>
    <col min="15144" max="15144" width="6.28515625" style="194" customWidth="1"/>
    <col min="15145" max="15145" width="6.5703125" style="194" customWidth="1"/>
    <col min="15146" max="15146" width="6.28515625" style="194" customWidth="1"/>
    <col min="15147" max="15148" width="5.7109375" style="194" customWidth="1"/>
    <col min="15149" max="15149" width="14.7109375" style="194" customWidth="1"/>
    <col min="15150" max="15159" width="5.7109375" style="194" customWidth="1"/>
    <col min="15160" max="15356" width="9.140625" style="194"/>
    <col min="15357" max="15357" width="13.7109375" style="194" customWidth="1"/>
    <col min="15358" max="15358" width="36" style="194" customWidth="1"/>
    <col min="15359" max="15359" width="20.140625" style="194" customWidth="1"/>
    <col min="15360" max="15360" width="32.140625" style="194" customWidth="1"/>
    <col min="15361" max="15362" width="33.85546875" style="194" customWidth="1"/>
    <col min="15363" max="15365" width="36.85546875" style="194" customWidth="1"/>
    <col min="15366" max="15366" width="36.7109375" style="194" customWidth="1"/>
    <col min="15367" max="15367" width="22.7109375" style="194" customWidth="1"/>
    <col min="15368" max="15368" width="5.28515625" style="194" customWidth="1"/>
    <col min="15369" max="15369" width="5" style="194" customWidth="1"/>
    <col min="15370" max="15371" width="3.85546875" style="194" customWidth="1"/>
    <col min="15372" max="15372" width="4.7109375" style="194" customWidth="1"/>
    <col min="15373" max="15375" width="6.5703125" style="194" customWidth="1"/>
    <col min="15376" max="15376" width="4.42578125" style="194" customWidth="1"/>
    <col min="15377" max="15377" width="5.140625" style="194" customWidth="1"/>
    <col min="15378" max="15378" width="4.42578125" style="194" customWidth="1"/>
    <col min="15379" max="15379" width="5" style="194" customWidth="1"/>
    <col min="15380" max="15382" width="6.5703125" style="194" customWidth="1"/>
    <col min="15383" max="15383" width="7" style="194" customWidth="1"/>
    <col min="15384" max="15384" width="6.5703125" style="194" customWidth="1"/>
    <col min="15385" max="15385" width="7.42578125" style="194" customWidth="1"/>
    <col min="15386" max="15386" width="4" style="194" customWidth="1"/>
    <col min="15387" max="15387" width="6.5703125" style="194" customWidth="1"/>
    <col min="15388" max="15388" width="18.42578125" style="194" customWidth="1"/>
    <col min="15389" max="15389" width="24.28515625" style="194" customWidth="1"/>
    <col min="15390" max="15390" width="14.42578125" style="194" customWidth="1"/>
    <col min="15391" max="15391" width="25.5703125" style="194" customWidth="1"/>
    <col min="15392" max="15392" width="12.42578125" style="194" customWidth="1"/>
    <col min="15393" max="15393" width="19.85546875" style="194" customWidth="1"/>
    <col min="15394" max="15395" width="4.7109375" style="194" customWidth="1"/>
    <col min="15396" max="15396" width="4.28515625" style="194" customWidth="1"/>
    <col min="15397" max="15397" width="4.42578125" style="194" customWidth="1"/>
    <col min="15398" max="15398" width="5.140625" style="194" customWidth="1"/>
    <col min="15399" max="15399" width="5.7109375" style="194" customWidth="1"/>
    <col min="15400" max="15400" width="6.28515625" style="194" customWidth="1"/>
    <col min="15401" max="15401" width="6.5703125" style="194" customWidth="1"/>
    <col min="15402" max="15402" width="6.28515625" style="194" customWidth="1"/>
    <col min="15403" max="15404" width="5.7109375" style="194" customWidth="1"/>
    <col min="15405" max="15405" width="14.7109375" style="194" customWidth="1"/>
    <col min="15406" max="15415" width="5.7109375" style="194" customWidth="1"/>
    <col min="15416" max="15612" width="9.140625" style="194"/>
    <col min="15613" max="15613" width="13.7109375" style="194" customWidth="1"/>
    <col min="15614" max="15614" width="36" style="194" customWidth="1"/>
    <col min="15615" max="15615" width="20.140625" style="194" customWidth="1"/>
    <col min="15616" max="15616" width="32.140625" style="194" customWidth="1"/>
    <col min="15617" max="15618" width="33.85546875" style="194" customWidth="1"/>
    <col min="15619" max="15621" width="36.85546875" style="194" customWidth="1"/>
    <col min="15622" max="15622" width="36.7109375" style="194" customWidth="1"/>
    <col min="15623" max="15623" width="22.7109375" style="194" customWidth="1"/>
    <col min="15624" max="15624" width="5.28515625" style="194" customWidth="1"/>
    <col min="15625" max="15625" width="5" style="194" customWidth="1"/>
    <col min="15626" max="15627" width="3.85546875" style="194" customWidth="1"/>
    <col min="15628" max="15628" width="4.7109375" style="194" customWidth="1"/>
    <col min="15629" max="15631" width="6.5703125" style="194" customWidth="1"/>
    <col min="15632" max="15632" width="4.42578125" style="194" customWidth="1"/>
    <col min="15633" max="15633" width="5.140625" style="194" customWidth="1"/>
    <col min="15634" max="15634" width="4.42578125" style="194" customWidth="1"/>
    <col min="15635" max="15635" width="5" style="194" customWidth="1"/>
    <col min="15636" max="15638" width="6.5703125" style="194" customWidth="1"/>
    <col min="15639" max="15639" width="7" style="194" customWidth="1"/>
    <col min="15640" max="15640" width="6.5703125" style="194" customWidth="1"/>
    <col min="15641" max="15641" width="7.42578125" style="194" customWidth="1"/>
    <col min="15642" max="15642" width="4" style="194" customWidth="1"/>
    <col min="15643" max="15643" width="6.5703125" style="194" customWidth="1"/>
    <col min="15644" max="15644" width="18.42578125" style="194" customWidth="1"/>
    <col min="15645" max="15645" width="24.28515625" style="194" customWidth="1"/>
    <col min="15646" max="15646" width="14.42578125" style="194" customWidth="1"/>
    <col min="15647" max="15647" width="25.5703125" style="194" customWidth="1"/>
    <col min="15648" max="15648" width="12.42578125" style="194" customWidth="1"/>
    <col min="15649" max="15649" width="19.85546875" style="194" customWidth="1"/>
    <col min="15650" max="15651" width="4.7109375" style="194" customWidth="1"/>
    <col min="15652" max="15652" width="4.28515625" style="194" customWidth="1"/>
    <col min="15653" max="15653" width="4.42578125" style="194" customWidth="1"/>
    <col min="15654" max="15654" width="5.140625" style="194" customWidth="1"/>
    <col min="15655" max="15655" width="5.7109375" style="194" customWidth="1"/>
    <col min="15656" max="15656" width="6.28515625" style="194" customWidth="1"/>
    <col min="15657" max="15657" width="6.5703125" style="194" customWidth="1"/>
    <col min="15658" max="15658" width="6.28515625" style="194" customWidth="1"/>
    <col min="15659" max="15660" width="5.7109375" style="194" customWidth="1"/>
    <col min="15661" max="15661" width="14.7109375" style="194" customWidth="1"/>
    <col min="15662" max="15671" width="5.7109375" style="194" customWidth="1"/>
    <col min="15672" max="15868" width="9.140625" style="194"/>
    <col min="15869" max="15869" width="13.7109375" style="194" customWidth="1"/>
    <col min="15870" max="15870" width="36" style="194" customWidth="1"/>
    <col min="15871" max="15871" width="20.140625" style="194" customWidth="1"/>
    <col min="15872" max="15872" width="32.140625" style="194" customWidth="1"/>
    <col min="15873" max="15874" width="33.85546875" style="194" customWidth="1"/>
    <col min="15875" max="15877" width="36.85546875" style="194" customWidth="1"/>
    <col min="15878" max="15878" width="36.7109375" style="194" customWidth="1"/>
    <col min="15879" max="15879" width="22.7109375" style="194" customWidth="1"/>
    <col min="15880" max="15880" width="5.28515625" style="194" customWidth="1"/>
    <col min="15881" max="15881" width="5" style="194" customWidth="1"/>
    <col min="15882" max="15883" width="3.85546875" style="194" customWidth="1"/>
    <col min="15884" max="15884" width="4.7109375" style="194" customWidth="1"/>
    <col min="15885" max="15887" width="6.5703125" style="194" customWidth="1"/>
    <col min="15888" max="15888" width="4.42578125" style="194" customWidth="1"/>
    <col min="15889" max="15889" width="5.140625" style="194" customWidth="1"/>
    <col min="15890" max="15890" width="4.42578125" style="194" customWidth="1"/>
    <col min="15891" max="15891" width="5" style="194" customWidth="1"/>
    <col min="15892" max="15894" width="6.5703125" style="194" customWidth="1"/>
    <col min="15895" max="15895" width="7" style="194" customWidth="1"/>
    <col min="15896" max="15896" width="6.5703125" style="194" customWidth="1"/>
    <col min="15897" max="15897" width="7.42578125" style="194" customWidth="1"/>
    <col min="15898" max="15898" width="4" style="194" customWidth="1"/>
    <col min="15899" max="15899" width="6.5703125" style="194" customWidth="1"/>
    <col min="15900" max="15900" width="18.42578125" style="194" customWidth="1"/>
    <col min="15901" max="15901" width="24.28515625" style="194" customWidth="1"/>
    <col min="15902" max="15902" width="14.42578125" style="194" customWidth="1"/>
    <col min="15903" max="15903" width="25.5703125" style="194" customWidth="1"/>
    <col min="15904" max="15904" width="12.42578125" style="194" customWidth="1"/>
    <col min="15905" max="15905" width="19.85546875" style="194" customWidth="1"/>
    <col min="15906" max="15907" width="4.7109375" style="194" customWidth="1"/>
    <col min="15908" max="15908" width="4.28515625" style="194" customWidth="1"/>
    <col min="15909" max="15909" width="4.42578125" style="194" customWidth="1"/>
    <col min="15910" max="15910" width="5.140625" style="194" customWidth="1"/>
    <col min="15911" max="15911" width="5.7109375" style="194" customWidth="1"/>
    <col min="15912" max="15912" width="6.28515625" style="194" customWidth="1"/>
    <col min="15913" max="15913" width="6.5703125" style="194" customWidth="1"/>
    <col min="15914" max="15914" width="6.28515625" style="194" customWidth="1"/>
    <col min="15915" max="15916" width="5.7109375" style="194" customWidth="1"/>
    <col min="15917" max="15917" width="14.7109375" style="194" customWidth="1"/>
    <col min="15918" max="15927" width="5.7109375" style="194" customWidth="1"/>
    <col min="15928" max="16124" width="9.140625" style="194"/>
    <col min="16125" max="16125" width="13.7109375" style="194" customWidth="1"/>
    <col min="16126" max="16126" width="36" style="194" customWidth="1"/>
    <col min="16127" max="16127" width="20.140625" style="194" customWidth="1"/>
    <col min="16128" max="16128" width="32.140625" style="194" customWidth="1"/>
    <col min="16129" max="16130" width="33.85546875" style="194" customWidth="1"/>
    <col min="16131" max="16133" width="36.85546875" style="194" customWidth="1"/>
    <col min="16134" max="16134" width="36.7109375" style="194" customWidth="1"/>
    <col min="16135" max="16135" width="22.7109375" style="194" customWidth="1"/>
    <col min="16136" max="16136" width="5.28515625" style="194" customWidth="1"/>
    <col min="16137" max="16137" width="5" style="194" customWidth="1"/>
    <col min="16138" max="16139" width="3.85546875" style="194" customWidth="1"/>
    <col min="16140" max="16140" width="4.7109375" style="194" customWidth="1"/>
    <col min="16141" max="16143" width="6.5703125" style="194" customWidth="1"/>
    <col min="16144" max="16144" width="4.42578125" style="194" customWidth="1"/>
    <col min="16145" max="16145" width="5.140625" style="194" customWidth="1"/>
    <col min="16146" max="16146" width="4.42578125" style="194" customWidth="1"/>
    <col min="16147" max="16147" width="5" style="194" customWidth="1"/>
    <col min="16148" max="16150" width="6.5703125" style="194" customWidth="1"/>
    <col min="16151" max="16151" width="7" style="194" customWidth="1"/>
    <col min="16152" max="16152" width="6.5703125" style="194" customWidth="1"/>
    <col min="16153" max="16153" width="7.42578125" style="194" customWidth="1"/>
    <col min="16154" max="16154" width="4" style="194" customWidth="1"/>
    <col min="16155" max="16155" width="6.5703125" style="194" customWidth="1"/>
    <col min="16156" max="16156" width="18.42578125" style="194" customWidth="1"/>
    <col min="16157" max="16157" width="24.28515625" style="194" customWidth="1"/>
    <col min="16158" max="16158" width="14.42578125" style="194" customWidth="1"/>
    <col min="16159" max="16159" width="25.5703125" style="194" customWidth="1"/>
    <col min="16160" max="16160" width="12.42578125" style="194" customWidth="1"/>
    <col min="16161" max="16161" width="19.85546875" style="194" customWidth="1"/>
    <col min="16162" max="16163" width="4.7109375" style="194" customWidth="1"/>
    <col min="16164" max="16164" width="4.28515625" style="194" customWidth="1"/>
    <col min="16165" max="16165" width="4.42578125" style="194" customWidth="1"/>
    <col min="16166" max="16166" width="5.140625" style="194" customWidth="1"/>
    <col min="16167" max="16167" width="5.7109375" style="194" customWidth="1"/>
    <col min="16168" max="16168" width="6.28515625" style="194" customWidth="1"/>
    <col min="16169" max="16169" width="6.5703125" style="194" customWidth="1"/>
    <col min="16170" max="16170" width="6.28515625" style="194" customWidth="1"/>
    <col min="16171" max="16172" width="5.7109375" style="194" customWidth="1"/>
    <col min="16173" max="16173" width="14.7109375" style="194" customWidth="1"/>
    <col min="16174" max="16183" width="5.7109375" style="194" customWidth="1"/>
    <col min="16184" max="16384" width="9.140625" style="194"/>
  </cols>
  <sheetData>
    <row r="1" spans="1:45" ht="18.75" x14ac:dyDescent="0.25">
      <c r="G1" s="195" t="s">
        <v>507</v>
      </c>
      <c r="H1" s="95"/>
      <c r="I1" s="95"/>
      <c r="J1" s="95"/>
      <c r="K1" s="95"/>
      <c r="L1" s="95"/>
      <c r="M1" s="95"/>
    </row>
    <row r="2" spans="1:45" ht="18.75" x14ac:dyDescent="0.3">
      <c r="G2" s="196" t="s">
        <v>207</v>
      </c>
      <c r="H2" s="95"/>
      <c r="I2" s="95"/>
      <c r="J2" s="95"/>
      <c r="K2" s="95"/>
      <c r="L2" s="95"/>
      <c r="M2" s="95"/>
    </row>
    <row r="3" spans="1:45" ht="18.75" x14ac:dyDescent="0.3">
      <c r="G3" s="196" t="s">
        <v>208</v>
      </c>
      <c r="H3" s="95"/>
      <c r="I3" s="95"/>
      <c r="J3" s="95"/>
      <c r="K3" s="95"/>
      <c r="L3" s="95"/>
      <c r="M3" s="95"/>
    </row>
    <row r="4" spans="1:45" x14ac:dyDescent="0.25">
      <c r="A4" s="707" t="s">
        <v>508</v>
      </c>
      <c r="B4" s="707"/>
      <c r="C4" s="707"/>
      <c r="D4" s="707"/>
      <c r="E4" s="707"/>
      <c r="F4" s="707"/>
      <c r="G4" s="707"/>
      <c r="H4" s="95"/>
      <c r="I4" s="95"/>
      <c r="J4" s="95"/>
      <c r="K4" s="95"/>
      <c r="L4" s="95"/>
      <c r="M4" s="95"/>
    </row>
    <row r="5" spans="1:45" x14ac:dyDescent="0.25">
      <c r="H5" s="95"/>
      <c r="I5" s="95"/>
      <c r="J5" s="95"/>
      <c r="K5" s="95"/>
      <c r="L5" s="95"/>
      <c r="M5" s="95"/>
    </row>
    <row r="6" spans="1:45" x14ac:dyDescent="0.25">
      <c r="A6" s="708" t="s">
        <v>509</v>
      </c>
      <c r="B6" s="708"/>
      <c r="C6" s="708"/>
      <c r="D6" s="708"/>
      <c r="E6" s="708"/>
      <c r="F6" s="708"/>
      <c r="G6" s="708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</row>
    <row r="7" spans="1:45" x14ac:dyDescent="0.25">
      <c r="A7" s="708" t="s">
        <v>211</v>
      </c>
      <c r="B7" s="708"/>
      <c r="C7" s="708"/>
      <c r="D7" s="708"/>
      <c r="E7" s="708"/>
      <c r="F7" s="708"/>
      <c r="G7" s="70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</row>
    <row r="8" spans="1:45" x14ac:dyDescent="0.25">
      <c r="A8" s="213"/>
      <c r="B8" s="213"/>
      <c r="C8" s="213"/>
      <c r="D8" s="213"/>
      <c r="E8" s="213"/>
      <c r="F8" s="213"/>
      <c r="G8" s="213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  <c r="AS8" s="198"/>
    </row>
    <row r="9" spans="1:45" x14ac:dyDescent="0.25">
      <c r="A9" s="670" t="s">
        <v>510</v>
      </c>
      <c r="B9" s="670"/>
      <c r="C9" s="670"/>
      <c r="D9" s="670"/>
      <c r="E9" s="670"/>
      <c r="F9" s="670"/>
      <c r="G9" s="670"/>
      <c r="H9" s="95"/>
      <c r="I9" s="95"/>
      <c r="J9" s="95"/>
      <c r="K9" s="95"/>
      <c r="L9" s="95"/>
      <c r="M9" s="95"/>
    </row>
    <row r="10" spans="1:45" x14ac:dyDescent="0.25">
      <c r="A10" s="214"/>
      <c r="B10" s="214"/>
      <c r="C10" s="214"/>
      <c r="D10" s="214"/>
      <c r="E10" s="214"/>
      <c r="F10" s="214"/>
      <c r="G10" s="214"/>
      <c r="H10" s="95"/>
      <c r="I10" s="95"/>
      <c r="J10" s="95"/>
      <c r="K10" s="95"/>
      <c r="L10" s="95"/>
      <c r="M10" s="95"/>
    </row>
    <row r="11" spans="1:45" x14ac:dyDescent="0.25">
      <c r="A11" s="670" t="s">
        <v>511</v>
      </c>
      <c r="B11" s="670"/>
      <c r="C11" s="670"/>
      <c r="D11" s="670"/>
      <c r="E11" s="670"/>
      <c r="F11" s="670"/>
      <c r="G11" s="670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</row>
    <row r="12" spans="1:45" x14ac:dyDescent="0.25">
      <c r="A12" s="670" t="s">
        <v>512</v>
      </c>
      <c r="B12" s="670"/>
      <c r="C12" s="670"/>
      <c r="D12" s="670"/>
      <c r="E12" s="670"/>
      <c r="F12" s="670"/>
      <c r="G12" s="670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</row>
    <row r="13" spans="1:45" x14ac:dyDescent="0.25">
      <c r="A13" s="693" t="s">
        <v>513</v>
      </c>
      <c r="B13" s="693"/>
      <c r="C13" s="693"/>
      <c r="D13" s="693"/>
      <c r="E13" s="693"/>
      <c r="F13" s="693"/>
      <c r="G13" s="693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</row>
    <row r="14" spans="1:45" ht="16.5" thickBot="1" x14ac:dyDescent="0.3">
      <c r="A14" s="680"/>
      <c r="B14" s="680"/>
      <c r="C14" s="680"/>
      <c r="D14" s="680"/>
      <c r="E14" s="680"/>
      <c r="F14" s="215"/>
      <c r="G14" s="153"/>
      <c r="H14" s="153"/>
      <c r="I14" s="153"/>
      <c r="J14" s="153"/>
      <c r="K14" s="153"/>
      <c r="L14" s="153"/>
      <c r="M14" s="153"/>
      <c r="N14" s="153"/>
      <c r="O14" s="153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</row>
    <row r="15" spans="1:45" x14ac:dyDescent="0.25">
      <c r="A15" s="694" t="s">
        <v>215</v>
      </c>
      <c r="B15" s="697" t="s">
        <v>216</v>
      </c>
      <c r="C15" s="699" t="s">
        <v>514</v>
      </c>
      <c r="D15" s="701" t="s">
        <v>515</v>
      </c>
      <c r="E15" s="701"/>
      <c r="F15" s="701"/>
      <c r="G15" s="703" t="s">
        <v>516</v>
      </c>
      <c r="H15" s="130"/>
      <c r="I15" s="130"/>
      <c r="J15" s="130"/>
      <c r="K15" s="130"/>
      <c r="L15" s="130"/>
      <c r="M15" s="130"/>
      <c r="N15" s="130"/>
      <c r="O15" s="130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</row>
    <row r="16" spans="1:45" ht="16.5" thickBot="1" x14ac:dyDescent="0.3">
      <c r="A16" s="695"/>
      <c r="B16" s="698"/>
      <c r="C16" s="700"/>
      <c r="D16" s="702"/>
      <c r="E16" s="702"/>
      <c r="F16" s="702"/>
      <c r="G16" s="704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</row>
    <row r="17" spans="1:37" ht="141.75" x14ac:dyDescent="0.25">
      <c r="A17" s="695"/>
      <c r="B17" s="698"/>
      <c r="C17" s="700"/>
      <c r="D17" s="705" t="s">
        <v>172</v>
      </c>
      <c r="E17" s="706"/>
      <c r="F17" s="216" t="s">
        <v>303</v>
      </c>
      <c r="G17" s="704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</row>
    <row r="18" spans="1:37" ht="141.75" x14ac:dyDescent="0.25">
      <c r="A18" s="696"/>
      <c r="B18" s="698"/>
      <c r="C18" s="700"/>
      <c r="D18" s="217" t="s">
        <v>517</v>
      </c>
      <c r="E18" s="218" t="s">
        <v>518</v>
      </c>
      <c r="F18" s="219" t="s">
        <v>519</v>
      </c>
      <c r="G18" s="704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</row>
    <row r="19" spans="1:37" x14ac:dyDescent="0.25">
      <c r="A19" s="220">
        <v>1</v>
      </c>
      <c r="B19" s="221">
        <v>2</v>
      </c>
      <c r="C19" s="220">
        <v>3</v>
      </c>
      <c r="D19" s="222" t="s">
        <v>443</v>
      </c>
      <c r="E19" s="223" t="s">
        <v>520</v>
      </c>
      <c r="F19" s="224" t="s">
        <v>455</v>
      </c>
      <c r="G19" s="225" t="s">
        <v>13</v>
      </c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</row>
    <row r="20" spans="1:37" ht="31.5" outlineLevel="1" x14ac:dyDescent="0.25">
      <c r="A20" s="226" t="s">
        <v>282</v>
      </c>
      <c r="B20" s="227" t="s">
        <v>283</v>
      </c>
      <c r="C20" s="228" t="s">
        <v>284</v>
      </c>
      <c r="D20" s="229">
        <f>D25</f>
        <v>9505.4519999999993</v>
      </c>
      <c r="E20" s="230">
        <f t="shared" ref="E20:F20" si="0">E25</f>
        <v>0.95</v>
      </c>
      <c r="F20" s="231">
        <f t="shared" si="0"/>
        <v>0.12</v>
      </c>
      <c r="G20" s="232" t="s">
        <v>521</v>
      </c>
    </row>
    <row r="21" spans="1:37" outlineLevel="1" x14ac:dyDescent="0.25">
      <c r="A21" s="233" t="s">
        <v>285</v>
      </c>
      <c r="B21" s="234" t="s">
        <v>286</v>
      </c>
      <c r="C21" s="228" t="s">
        <v>284</v>
      </c>
      <c r="D21" s="235"/>
      <c r="E21" s="236"/>
      <c r="F21" s="237"/>
      <c r="G21" s="232" t="s">
        <v>521</v>
      </c>
    </row>
    <row r="22" spans="1:37" ht="47.25" outlineLevel="1" x14ac:dyDescent="0.25">
      <c r="A22" s="233" t="s">
        <v>287</v>
      </c>
      <c r="B22" s="234" t="s">
        <v>288</v>
      </c>
      <c r="C22" s="228" t="s">
        <v>284</v>
      </c>
      <c r="D22" s="235"/>
      <c r="E22" s="236"/>
      <c r="F22" s="237"/>
      <c r="G22" s="232" t="s">
        <v>521</v>
      </c>
    </row>
    <row r="23" spans="1:37" ht="31.5" outlineLevel="1" x14ac:dyDescent="0.25">
      <c r="A23" s="233" t="s">
        <v>289</v>
      </c>
      <c r="B23" s="234" t="s">
        <v>290</v>
      </c>
      <c r="C23" s="228" t="s">
        <v>284</v>
      </c>
      <c r="D23" s="235"/>
      <c r="E23" s="236"/>
      <c r="F23" s="237"/>
      <c r="G23" s="232" t="s">
        <v>521</v>
      </c>
    </row>
    <row r="24" spans="1:37" ht="47.25" outlineLevel="1" x14ac:dyDescent="0.25">
      <c r="A24" s="233" t="s">
        <v>291</v>
      </c>
      <c r="B24" s="234" t="s">
        <v>292</v>
      </c>
      <c r="C24" s="228" t="s">
        <v>284</v>
      </c>
      <c r="D24" s="235"/>
      <c r="E24" s="236"/>
      <c r="F24" s="237"/>
      <c r="G24" s="232" t="s">
        <v>521</v>
      </c>
    </row>
    <row r="25" spans="1:37" ht="31.5" outlineLevel="1" x14ac:dyDescent="0.25">
      <c r="A25" s="233" t="s">
        <v>293</v>
      </c>
      <c r="B25" s="234" t="s">
        <v>294</v>
      </c>
      <c r="C25" s="228" t="s">
        <v>284</v>
      </c>
      <c r="D25" s="238">
        <f>D26</f>
        <v>9505.4519999999993</v>
      </c>
      <c r="E25" s="239">
        <f t="shared" ref="E25" si="1">E26</f>
        <v>0.95</v>
      </c>
      <c r="F25" s="231">
        <f>F31</f>
        <v>0.12</v>
      </c>
      <c r="G25" s="232" t="s">
        <v>521</v>
      </c>
    </row>
    <row r="26" spans="1:37" outlineLevel="1" x14ac:dyDescent="0.25">
      <c r="A26" s="233" t="s">
        <v>4</v>
      </c>
      <c r="B26" s="234" t="s">
        <v>295</v>
      </c>
      <c r="C26" s="228" t="s">
        <v>284</v>
      </c>
      <c r="D26" s="238">
        <f>D31</f>
        <v>9505.4519999999993</v>
      </c>
      <c r="E26" s="239">
        <f t="shared" ref="E26" si="2">E27+E28+E29+E30+E31</f>
        <v>0.95</v>
      </c>
      <c r="F26" s="231">
        <f>F31</f>
        <v>0.12</v>
      </c>
      <c r="G26" s="232" t="s">
        <v>521</v>
      </c>
    </row>
    <row r="27" spans="1:37" outlineLevel="1" x14ac:dyDescent="0.25">
      <c r="A27" s="233" t="s">
        <v>296</v>
      </c>
      <c r="B27" s="234" t="s">
        <v>286</v>
      </c>
      <c r="C27" s="228" t="s">
        <v>284</v>
      </c>
      <c r="D27" s="240"/>
      <c r="E27" s="241"/>
      <c r="F27" s="242"/>
      <c r="G27" s="232" t="s">
        <v>521</v>
      </c>
    </row>
    <row r="28" spans="1:37" ht="47.25" outlineLevel="1" x14ac:dyDescent="0.25">
      <c r="A28" s="233" t="s">
        <v>297</v>
      </c>
      <c r="B28" s="234" t="s">
        <v>288</v>
      </c>
      <c r="C28" s="228" t="s">
        <v>284</v>
      </c>
      <c r="D28" s="240"/>
      <c r="E28" s="241"/>
      <c r="F28" s="242"/>
      <c r="G28" s="232" t="s">
        <v>521</v>
      </c>
    </row>
    <row r="29" spans="1:37" ht="31.5" outlineLevel="1" x14ac:dyDescent="0.25">
      <c r="A29" s="233" t="s">
        <v>298</v>
      </c>
      <c r="B29" s="234" t="s">
        <v>290</v>
      </c>
      <c r="C29" s="228" t="s">
        <v>284</v>
      </c>
      <c r="D29" s="240"/>
      <c r="E29" s="241"/>
      <c r="F29" s="242"/>
      <c r="G29" s="232" t="s">
        <v>521</v>
      </c>
    </row>
    <row r="30" spans="1:37" ht="47.25" outlineLevel="1" x14ac:dyDescent="0.25">
      <c r="A30" s="233" t="s">
        <v>299</v>
      </c>
      <c r="B30" s="234" t="s">
        <v>292</v>
      </c>
      <c r="C30" s="228" t="s">
        <v>284</v>
      </c>
      <c r="D30" s="240"/>
      <c r="E30" s="241"/>
      <c r="F30" s="242"/>
      <c r="G30" s="232" t="s">
        <v>521</v>
      </c>
    </row>
    <row r="31" spans="1:37" ht="32.25" thickBot="1" x14ac:dyDescent="0.3">
      <c r="A31" s="233" t="s">
        <v>300</v>
      </c>
      <c r="B31" s="234" t="s">
        <v>294</v>
      </c>
      <c r="C31" s="228" t="s">
        <v>284</v>
      </c>
      <c r="D31" s="243">
        <f>D32</f>
        <v>9505.4519999999993</v>
      </c>
      <c r="E31" s="244">
        <f>SUM(E32:E33)</f>
        <v>0.95</v>
      </c>
      <c r="F31" s="245">
        <f>F33</f>
        <v>0.12</v>
      </c>
      <c r="G31" s="232" t="s">
        <v>521</v>
      </c>
    </row>
    <row r="32" spans="1:37" ht="110.25" x14ac:dyDescent="0.25">
      <c r="A32" s="228" t="s">
        <v>301</v>
      </c>
      <c r="B32" s="234" t="s">
        <v>172</v>
      </c>
      <c r="C32" s="228" t="s">
        <v>173</v>
      </c>
      <c r="D32" s="238">
        <v>9505.4519999999993</v>
      </c>
      <c r="E32" s="246">
        <v>0.95</v>
      </c>
      <c r="F32" s="242"/>
      <c r="G32" s="232" t="s">
        <v>521</v>
      </c>
    </row>
    <row r="33" spans="1:7" ht="48" thickBot="1" x14ac:dyDescent="0.3">
      <c r="A33" s="247" t="s">
        <v>302</v>
      </c>
      <c r="B33" s="248" t="s">
        <v>303</v>
      </c>
      <c r="C33" s="249" t="s">
        <v>149</v>
      </c>
      <c r="D33" s="250"/>
      <c r="E33" s="251"/>
      <c r="F33" s="245">
        <v>0.12</v>
      </c>
      <c r="G33" s="252" t="s">
        <v>521</v>
      </c>
    </row>
  </sheetData>
  <mergeCells count="14">
    <mergeCell ref="A12:G12"/>
    <mergeCell ref="A4:G4"/>
    <mergeCell ref="A6:G6"/>
    <mergeCell ref="A7:G7"/>
    <mergeCell ref="A9:G9"/>
    <mergeCell ref="A11:G11"/>
    <mergeCell ref="A13:G13"/>
    <mergeCell ref="A14:E14"/>
    <mergeCell ref="A15:A18"/>
    <mergeCell ref="B15:B18"/>
    <mergeCell ref="C15:C18"/>
    <mergeCell ref="D15:F16"/>
    <mergeCell ref="G15:G18"/>
    <mergeCell ref="D17:E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1475B-D09D-4864-BAE6-D37E26740FC4}">
  <dimension ref="A1:IV26"/>
  <sheetViews>
    <sheetView workbookViewId="0">
      <selection sqref="A1:XFD1048576"/>
    </sheetView>
  </sheetViews>
  <sheetFormatPr defaultRowHeight="15" x14ac:dyDescent="0.25"/>
  <cols>
    <col min="1" max="1" width="6.5703125" style="253" customWidth="1"/>
    <col min="2" max="2" width="35.140625" style="254" customWidth="1"/>
    <col min="3" max="3" width="13.7109375" style="254" customWidth="1"/>
    <col min="4" max="5" width="11.28515625" style="254" customWidth="1"/>
    <col min="6" max="6" width="28.85546875" style="254" customWidth="1"/>
    <col min="7" max="7" width="22" style="254" customWidth="1"/>
    <col min="8" max="16" width="10" style="254" customWidth="1"/>
    <col min="17" max="17" width="11.5703125" style="255" customWidth="1"/>
    <col min="18" max="18" width="16.140625" style="255" customWidth="1"/>
    <col min="19" max="19" width="8.140625" style="255" customWidth="1"/>
    <col min="20" max="20" width="22.42578125" style="255" customWidth="1"/>
    <col min="21" max="21" width="17.28515625" style="255" customWidth="1"/>
    <col min="22" max="22" width="25.42578125" style="255" customWidth="1"/>
    <col min="23" max="23" width="27" style="255" customWidth="1"/>
    <col min="24" max="24" width="7.85546875" style="254" bestFit="1" customWidth="1"/>
    <col min="25" max="25" width="7.5703125" style="254" customWidth="1"/>
    <col min="26" max="26" width="9.28515625" style="254" customWidth="1"/>
    <col min="27" max="27" width="13.85546875" style="254" customWidth="1"/>
    <col min="28" max="256" width="9.140625" style="253"/>
    <col min="257" max="257" width="10.140625" style="253" customWidth="1"/>
    <col min="258" max="258" width="25.140625" style="253" customWidth="1"/>
    <col min="259" max="259" width="13.7109375" style="253" customWidth="1"/>
    <col min="260" max="260" width="18.28515625" style="253" customWidth="1"/>
    <col min="261" max="261" width="18" style="253" customWidth="1"/>
    <col min="262" max="262" width="19.140625" style="253" customWidth="1"/>
    <col min="263" max="263" width="21.85546875" style="253" customWidth="1"/>
    <col min="264" max="264" width="20.5703125" style="253" customWidth="1"/>
    <col min="265" max="265" width="19.140625" style="253" customWidth="1"/>
    <col min="266" max="266" width="20.85546875" style="253" customWidth="1"/>
    <col min="267" max="267" width="21" style="253" customWidth="1"/>
    <col min="268" max="268" width="19.85546875" style="253" customWidth="1"/>
    <col min="269" max="269" width="19.5703125" style="253" customWidth="1"/>
    <col min="270" max="270" width="18.7109375" style="253" customWidth="1"/>
    <col min="271" max="271" width="14.7109375" style="253" customWidth="1"/>
    <col min="272" max="272" width="13.42578125" style="253" customWidth="1"/>
    <col min="273" max="273" width="11.5703125" style="253" customWidth="1"/>
    <col min="274" max="274" width="16.140625" style="253" customWidth="1"/>
    <col min="275" max="275" width="8.140625" style="253" customWidth="1"/>
    <col min="276" max="276" width="22.42578125" style="253" customWidth="1"/>
    <col min="277" max="277" width="17.28515625" style="253" customWidth="1"/>
    <col min="278" max="278" width="25.42578125" style="253" customWidth="1"/>
    <col min="279" max="279" width="27" style="253" customWidth="1"/>
    <col min="280" max="280" width="7.85546875" style="253" bestFit="1" customWidth="1"/>
    <col min="281" max="281" width="7.5703125" style="253" customWidth="1"/>
    <col min="282" max="282" width="9.28515625" style="253" customWidth="1"/>
    <col min="283" max="283" width="13.85546875" style="253" customWidth="1"/>
    <col min="284" max="512" width="9.140625" style="253"/>
    <col min="513" max="513" width="10.140625" style="253" customWidth="1"/>
    <col min="514" max="514" width="25.140625" style="253" customWidth="1"/>
    <col min="515" max="515" width="13.7109375" style="253" customWidth="1"/>
    <col min="516" max="516" width="18.28515625" style="253" customWidth="1"/>
    <col min="517" max="517" width="18" style="253" customWidth="1"/>
    <col min="518" max="518" width="19.140625" style="253" customWidth="1"/>
    <col min="519" max="519" width="21.85546875" style="253" customWidth="1"/>
    <col min="520" max="520" width="20.5703125" style="253" customWidth="1"/>
    <col min="521" max="521" width="19.140625" style="253" customWidth="1"/>
    <col min="522" max="522" width="20.85546875" style="253" customWidth="1"/>
    <col min="523" max="523" width="21" style="253" customWidth="1"/>
    <col min="524" max="524" width="19.85546875" style="253" customWidth="1"/>
    <col min="525" max="525" width="19.5703125" style="253" customWidth="1"/>
    <col min="526" max="526" width="18.7109375" style="253" customWidth="1"/>
    <col min="527" max="527" width="14.7109375" style="253" customWidth="1"/>
    <col min="528" max="528" width="13.42578125" style="253" customWidth="1"/>
    <col min="529" max="529" width="11.5703125" style="253" customWidth="1"/>
    <col min="530" max="530" width="16.140625" style="253" customWidth="1"/>
    <col min="531" max="531" width="8.140625" style="253" customWidth="1"/>
    <col min="532" max="532" width="22.42578125" style="253" customWidth="1"/>
    <col min="533" max="533" width="17.28515625" style="253" customWidth="1"/>
    <col min="534" max="534" width="25.42578125" style="253" customWidth="1"/>
    <col min="535" max="535" width="27" style="253" customWidth="1"/>
    <col min="536" max="536" width="7.85546875" style="253" bestFit="1" customWidth="1"/>
    <col min="537" max="537" width="7.5703125" style="253" customWidth="1"/>
    <col min="538" max="538" width="9.28515625" style="253" customWidth="1"/>
    <col min="539" max="539" width="13.85546875" style="253" customWidth="1"/>
    <col min="540" max="768" width="9.140625" style="253"/>
    <col min="769" max="769" width="10.140625" style="253" customWidth="1"/>
    <col min="770" max="770" width="25.140625" style="253" customWidth="1"/>
    <col min="771" max="771" width="13.7109375" style="253" customWidth="1"/>
    <col min="772" max="772" width="18.28515625" style="253" customWidth="1"/>
    <col min="773" max="773" width="18" style="253" customWidth="1"/>
    <col min="774" max="774" width="19.140625" style="253" customWidth="1"/>
    <col min="775" max="775" width="21.85546875" style="253" customWidth="1"/>
    <col min="776" max="776" width="20.5703125" style="253" customWidth="1"/>
    <col min="777" max="777" width="19.140625" style="253" customWidth="1"/>
    <col min="778" max="778" width="20.85546875" style="253" customWidth="1"/>
    <col min="779" max="779" width="21" style="253" customWidth="1"/>
    <col min="780" max="780" width="19.85546875" style="253" customWidth="1"/>
    <col min="781" max="781" width="19.5703125" style="253" customWidth="1"/>
    <col min="782" max="782" width="18.7109375" style="253" customWidth="1"/>
    <col min="783" max="783" width="14.7109375" style="253" customWidth="1"/>
    <col min="784" max="784" width="13.42578125" style="253" customWidth="1"/>
    <col min="785" max="785" width="11.5703125" style="253" customWidth="1"/>
    <col min="786" max="786" width="16.140625" style="253" customWidth="1"/>
    <col min="787" max="787" width="8.140625" style="253" customWidth="1"/>
    <col min="788" max="788" width="22.42578125" style="253" customWidth="1"/>
    <col min="789" max="789" width="17.28515625" style="253" customWidth="1"/>
    <col min="790" max="790" width="25.42578125" style="253" customWidth="1"/>
    <col min="791" max="791" width="27" style="253" customWidth="1"/>
    <col min="792" max="792" width="7.85546875" style="253" bestFit="1" customWidth="1"/>
    <col min="793" max="793" width="7.5703125" style="253" customWidth="1"/>
    <col min="794" max="794" width="9.28515625" style="253" customWidth="1"/>
    <col min="795" max="795" width="13.85546875" style="253" customWidth="1"/>
    <col min="796" max="1024" width="9.140625" style="253"/>
    <col min="1025" max="1025" width="10.140625" style="253" customWidth="1"/>
    <col min="1026" max="1026" width="25.140625" style="253" customWidth="1"/>
    <col min="1027" max="1027" width="13.7109375" style="253" customWidth="1"/>
    <col min="1028" max="1028" width="18.28515625" style="253" customWidth="1"/>
    <col min="1029" max="1029" width="18" style="253" customWidth="1"/>
    <col min="1030" max="1030" width="19.140625" style="253" customWidth="1"/>
    <col min="1031" max="1031" width="21.85546875" style="253" customWidth="1"/>
    <col min="1032" max="1032" width="20.5703125" style="253" customWidth="1"/>
    <col min="1033" max="1033" width="19.140625" style="253" customWidth="1"/>
    <col min="1034" max="1034" width="20.85546875" style="253" customWidth="1"/>
    <col min="1035" max="1035" width="21" style="253" customWidth="1"/>
    <col min="1036" max="1036" width="19.85546875" style="253" customWidth="1"/>
    <col min="1037" max="1037" width="19.5703125" style="253" customWidth="1"/>
    <col min="1038" max="1038" width="18.7109375" style="253" customWidth="1"/>
    <col min="1039" max="1039" width="14.7109375" style="253" customWidth="1"/>
    <col min="1040" max="1040" width="13.42578125" style="253" customWidth="1"/>
    <col min="1041" max="1041" width="11.5703125" style="253" customWidth="1"/>
    <col min="1042" max="1042" width="16.140625" style="253" customWidth="1"/>
    <col min="1043" max="1043" width="8.140625" style="253" customWidth="1"/>
    <col min="1044" max="1044" width="22.42578125" style="253" customWidth="1"/>
    <col min="1045" max="1045" width="17.28515625" style="253" customWidth="1"/>
    <col min="1046" max="1046" width="25.42578125" style="253" customWidth="1"/>
    <col min="1047" max="1047" width="27" style="253" customWidth="1"/>
    <col min="1048" max="1048" width="7.85546875" style="253" bestFit="1" customWidth="1"/>
    <col min="1049" max="1049" width="7.5703125" style="253" customWidth="1"/>
    <col min="1050" max="1050" width="9.28515625" style="253" customWidth="1"/>
    <col min="1051" max="1051" width="13.85546875" style="253" customWidth="1"/>
    <col min="1052" max="1280" width="9.140625" style="253"/>
    <col min="1281" max="1281" width="10.140625" style="253" customWidth="1"/>
    <col min="1282" max="1282" width="25.140625" style="253" customWidth="1"/>
    <col min="1283" max="1283" width="13.7109375" style="253" customWidth="1"/>
    <col min="1284" max="1284" width="18.28515625" style="253" customWidth="1"/>
    <col min="1285" max="1285" width="18" style="253" customWidth="1"/>
    <col min="1286" max="1286" width="19.140625" style="253" customWidth="1"/>
    <col min="1287" max="1287" width="21.85546875" style="253" customWidth="1"/>
    <col min="1288" max="1288" width="20.5703125" style="253" customWidth="1"/>
    <col min="1289" max="1289" width="19.140625" style="253" customWidth="1"/>
    <col min="1290" max="1290" width="20.85546875" style="253" customWidth="1"/>
    <col min="1291" max="1291" width="21" style="253" customWidth="1"/>
    <col min="1292" max="1292" width="19.85546875" style="253" customWidth="1"/>
    <col min="1293" max="1293" width="19.5703125" style="253" customWidth="1"/>
    <col min="1294" max="1294" width="18.7109375" style="253" customWidth="1"/>
    <col min="1295" max="1295" width="14.7109375" style="253" customWidth="1"/>
    <col min="1296" max="1296" width="13.42578125" style="253" customWidth="1"/>
    <col min="1297" max="1297" width="11.5703125" style="253" customWidth="1"/>
    <col min="1298" max="1298" width="16.140625" style="253" customWidth="1"/>
    <col min="1299" max="1299" width="8.140625" style="253" customWidth="1"/>
    <col min="1300" max="1300" width="22.42578125" style="253" customWidth="1"/>
    <col min="1301" max="1301" width="17.28515625" style="253" customWidth="1"/>
    <col min="1302" max="1302" width="25.42578125" style="253" customWidth="1"/>
    <col min="1303" max="1303" width="27" style="253" customWidth="1"/>
    <col min="1304" max="1304" width="7.85546875" style="253" bestFit="1" customWidth="1"/>
    <col min="1305" max="1305" width="7.5703125" style="253" customWidth="1"/>
    <col min="1306" max="1306" width="9.28515625" style="253" customWidth="1"/>
    <col min="1307" max="1307" width="13.85546875" style="253" customWidth="1"/>
    <col min="1308" max="1536" width="9.140625" style="253"/>
    <col min="1537" max="1537" width="10.140625" style="253" customWidth="1"/>
    <col min="1538" max="1538" width="25.140625" style="253" customWidth="1"/>
    <col min="1539" max="1539" width="13.7109375" style="253" customWidth="1"/>
    <col min="1540" max="1540" width="18.28515625" style="253" customWidth="1"/>
    <col min="1541" max="1541" width="18" style="253" customWidth="1"/>
    <col min="1542" max="1542" width="19.140625" style="253" customWidth="1"/>
    <col min="1543" max="1543" width="21.85546875" style="253" customWidth="1"/>
    <col min="1544" max="1544" width="20.5703125" style="253" customWidth="1"/>
    <col min="1545" max="1545" width="19.140625" style="253" customWidth="1"/>
    <col min="1546" max="1546" width="20.85546875" style="253" customWidth="1"/>
    <col min="1547" max="1547" width="21" style="253" customWidth="1"/>
    <col min="1548" max="1548" width="19.85546875" style="253" customWidth="1"/>
    <col min="1549" max="1549" width="19.5703125" style="253" customWidth="1"/>
    <col min="1550" max="1550" width="18.7109375" style="253" customWidth="1"/>
    <col min="1551" max="1551" width="14.7109375" style="253" customWidth="1"/>
    <col min="1552" max="1552" width="13.42578125" style="253" customWidth="1"/>
    <col min="1553" max="1553" width="11.5703125" style="253" customWidth="1"/>
    <col min="1554" max="1554" width="16.140625" style="253" customWidth="1"/>
    <col min="1555" max="1555" width="8.140625" style="253" customWidth="1"/>
    <col min="1556" max="1556" width="22.42578125" style="253" customWidth="1"/>
    <col min="1557" max="1557" width="17.28515625" style="253" customWidth="1"/>
    <col min="1558" max="1558" width="25.42578125" style="253" customWidth="1"/>
    <col min="1559" max="1559" width="27" style="253" customWidth="1"/>
    <col min="1560" max="1560" width="7.85546875" style="253" bestFit="1" customWidth="1"/>
    <col min="1561" max="1561" width="7.5703125" style="253" customWidth="1"/>
    <col min="1562" max="1562" width="9.28515625" style="253" customWidth="1"/>
    <col min="1563" max="1563" width="13.85546875" style="253" customWidth="1"/>
    <col min="1564" max="1792" width="9.140625" style="253"/>
    <col min="1793" max="1793" width="10.140625" style="253" customWidth="1"/>
    <col min="1794" max="1794" width="25.140625" style="253" customWidth="1"/>
    <col min="1795" max="1795" width="13.7109375" style="253" customWidth="1"/>
    <col min="1796" max="1796" width="18.28515625" style="253" customWidth="1"/>
    <col min="1797" max="1797" width="18" style="253" customWidth="1"/>
    <col min="1798" max="1798" width="19.140625" style="253" customWidth="1"/>
    <col min="1799" max="1799" width="21.85546875" style="253" customWidth="1"/>
    <col min="1800" max="1800" width="20.5703125" style="253" customWidth="1"/>
    <col min="1801" max="1801" width="19.140625" style="253" customWidth="1"/>
    <col min="1802" max="1802" width="20.85546875" style="253" customWidth="1"/>
    <col min="1803" max="1803" width="21" style="253" customWidth="1"/>
    <col min="1804" max="1804" width="19.85546875" style="253" customWidth="1"/>
    <col min="1805" max="1805" width="19.5703125" style="253" customWidth="1"/>
    <col min="1806" max="1806" width="18.7109375" style="253" customWidth="1"/>
    <col min="1807" max="1807" width="14.7109375" style="253" customWidth="1"/>
    <col min="1808" max="1808" width="13.42578125" style="253" customWidth="1"/>
    <col min="1809" max="1809" width="11.5703125" style="253" customWidth="1"/>
    <col min="1810" max="1810" width="16.140625" style="253" customWidth="1"/>
    <col min="1811" max="1811" width="8.140625" style="253" customWidth="1"/>
    <col min="1812" max="1812" width="22.42578125" style="253" customWidth="1"/>
    <col min="1813" max="1813" width="17.28515625" style="253" customWidth="1"/>
    <col min="1814" max="1814" width="25.42578125" style="253" customWidth="1"/>
    <col min="1815" max="1815" width="27" style="253" customWidth="1"/>
    <col min="1816" max="1816" width="7.85546875" style="253" bestFit="1" customWidth="1"/>
    <col min="1817" max="1817" width="7.5703125" style="253" customWidth="1"/>
    <col min="1818" max="1818" width="9.28515625" style="253" customWidth="1"/>
    <col min="1819" max="1819" width="13.85546875" style="253" customWidth="1"/>
    <col min="1820" max="2048" width="9.140625" style="253"/>
    <col min="2049" max="2049" width="10.140625" style="253" customWidth="1"/>
    <col min="2050" max="2050" width="25.140625" style="253" customWidth="1"/>
    <col min="2051" max="2051" width="13.7109375" style="253" customWidth="1"/>
    <col min="2052" max="2052" width="18.28515625" style="253" customWidth="1"/>
    <col min="2053" max="2053" width="18" style="253" customWidth="1"/>
    <col min="2054" max="2054" width="19.140625" style="253" customWidth="1"/>
    <col min="2055" max="2055" width="21.85546875" style="253" customWidth="1"/>
    <col min="2056" max="2056" width="20.5703125" style="253" customWidth="1"/>
    <col min="2057" max="2057" width="19.140625" style="253" customWidth="1"/>
    <col min="2058" max="2058" width="20.85546875" style="253" customWidth="1"/>
    <col min="2059" max="2059" width="21" style="253" customWidth="1"/>
    <col min="2060" max="2060" width="19.85546875" style="253" customWidth="1"/>
    <col min="2061" max="2061" width="19.5703125" style="253" customWidth="1"/>
    <col min="2062" max="2062" width="18.7109375" style="253" customWidth="1"/>
    <col min="2063" max="2063" width="14.7109375" style="253" customWidth="1"/>
    <col min="2064" max="2064" width="13.42578125" style="253" customWidth="1"/>
    <col min="2065" max="2065" width="11.5703125" style="253" customWidth="1"/>
    <col min="2066" max="2066" width="16.140625" style="253" customWidth="1"/>
    <col min="2067" max="2067" width="8.140625" style="253" customWidth="1"/>
    <col min="2068" max="2068" width="22.42578125" style="253" customWidth="1"/>
    <col min="2069" max="2069" width="17.28515625" style="253" customWidth="1"/>
    <col min="2070" max="2070" width="25.42578125" style="253" customWidth="1"/>
    <col min="2071" max="2071" width="27" style="253" customWidth="1"/>
    <col min="2072" max="2072" width="7.85546875" style="253" bestFit="1" customWidth="1"/>
    <col min="2073" max="2073" width="7.5703125" style="253" customWidth="1"/>
    <col min="2074" max="2074" width="9.28515625" style="253" customWidth="1"/>
    <col min="2075" max="2075" width="13.85546875" style="253" customWidth="1"/>
    <col min="2076" max="2304" width="9.140625" style="253"/>
    <col min="2305" max="2305" width="10.140625" style="253" customWidth="1"/>
    <col min="2306" max="2306" width="25.140625" style="253" customWidth="1"/>
    <col min="2307" max="2307" width="13.7109375" style="253" customWidth="1"/>
    <col min="2308" max="2308" width="18.28515625" style="253" customWidth="1"/>
    <col min="2309" max="2309" width="18" style="253" customWidth="1"/>
    <col min="2310" max="2310" width="19.140625" style="253" customWidth="1"/>
    <col min="2311" max="2311" width="21.85546875" style="253" customWidth="1"/>
    <col min="2312" max="2312" width="20.5703125" style="253" customWidth="1"/>
    <col min="2313" max="2313" width="19.140625" style="253" customWidth="1"/>
    <col min="2314" max="2314" width="20.85546875" style="253" customWidth="1"/>
    <col min="2315" max="2315" width="21" style="253" customWidth="1"/>
    <col min="2316" max="2316" width="19.85546875" style="253" customWidth="1"/>
    <col min="2317" max="2317" width="19.5703125" style="253" customWidth="1"/>
    <col min="2318" max="2318" width="18.7109375" style="253" customWidth="1"/>
    <col min="2319" max="2319" width="14.7109375" style="253" customWidth="1"/>
    <col min="2320" max="2320" width="13.42578125" style="253" customWidth="1"/>
    <col min="2321" max="2321" width="11.5703125" style="253" customWidth="1"/>
    <col min="2322" max="2322" width="16.140625" style="253" customWidth="1"/>
    <col min="2323" max="2323" width="8.140625" style="253" customWidth="1"/>
    <col min="2324" max="2324" width="22.42578125" style="253" customWidth="1"/>
    <col min="2325" max="2325" width="17.28515625" style="253" customWidth="1"/>
    <col min="2326" max="2326" width="25.42578125" style="253" customWidth="1"/>
    <col min="2327" max="2327" width="27" style="253" customWidth="1"/>
    <col min="2328" max="2328" width="7.85546875" style="253" bestFit="1" customWidth="1"/>
    <col min="2329" max="2329" width="7.5703125" style="253" customWidth="1"/>
    <col min="2330" max="2330" width="9.28515625" style="253" customWidth="1"/>
    <col min="2331" max="2331" width="13.85546875" style="253" customWidth="1"/>
    <col min="2332" max="2560" width="9.140625" style="253"/>
    <col min="2561" max="2561" width="10.140625" style="253" customWidth="1"/>
    <col min="2562" max="2562" width="25.140625" style="253" customWidth="1"/>
    <col min="2563" max="2563" width="13.7109375" style="253" customWidth="1"/>
    <col min="2564" max="2564" width="18.28515625" style="253" customWidth="1"/>
    <col min="2565" max="2565" width="18" style="253" customWidth="1"/>
    <col min="2566" max="2566" width="19.140625" style="253" customWidth="1"/>
    <col min="2567" max="2567" width="21.85546875" style="253" customWidth="1"/>
    <col min="2568" max="2568" width="20.5703125" style="253" customWidth="1"/>
    <col min="2569" max="2569" width="19.140625" style="253" customWidth="1"/>
    <col min="2570" max="2570" width="20.85546875" style="253" customWidth="1"/>
    <col min="2571" max="2571" width="21" style="253" customWidth="1"/>
    <col min="2572" max="2572" width="19.85546875" style="253" customWidth="1"/>
    <col min="2573" max="2573" width="19.5703125" style="253" customWidth="1"/>
    <col min="2574" max="2574" width="18.7109375" style="253" customWidth="1"/>
    <col min="2575" max="2575" width="14.7109375" style="253" customWidth="1"/>
    <col min="2576" max="2576" width="13.42578125" style="253" customWidth="1"/>
    <col min="2577" max="2577" width="11.5703125" style="253" customWidth="1"/>
    <col min="2578" max="2578" width="16.140625" style="253" customWidth="1"/>
    <col min="2579" max="2579" width="8.140625" style="253" customWidth="1"/>
    <col min="2580" max="2580" width="22.42578125" style="253" customWidth="1"/>
    <col min="2581" max="2581" width="17.28515625" style="253" customWidth="1"/>
    <col min="2582" max="2582" width="25.42578125" style="253" customWidth="1"/>
    <col min="2583" max="2583" width="27" style="253" customWidth="1"/>
    <col min="2584" max="2584" width="7.85546875" style="253" bestFit="1" customWidth="1"/>
    <col min="2585" max="2585" width="7.5703125" style="253" customWidth="1"/>
    <col min="2586" max="2586" width="9.28515625" style="253" customWidth="1"/>
    <col min="2587" max="2587" width="13.85546875" style="253" customWidth="1"/>
    <col min="2588" max="2816" width="9.140625" style="253"/>
    <col min="2817" max="2817" width="10.140625" style="253" customWidth="1"/>
    <col min="2818" max="2818" width="25.140625" style="253" customWidth="1"/>
    <col min="2819" max="2819" width="13.7109375" style="253" customWidth="1"/>
    <col min="2820" max="2820" width="18.28515625" style="253" customWidth="1"/>
    <col min="2821" max="2821" width="18" style="253" customWidth="1"/>
    <col min="2822" max="2822" width="19.140625" style="253" customWidth="1"/>
    <col min="2823" max="2823" width="21.85546875" style="253" customWidth="1"/>
    <col min="2824" max="2824" width="20.5703125" style="253" customWidth="1"/>
    <col min="2825" max="2825" width="19.140625" style="253" customWidth="1"/>
    <col min="2826" max="2826" width="20.85546875" style="253" customWidth="1"/>
    <col min="2827" max="2827" width="21" style="253" customWidth="1"/>
    <col min="2828" max="2828" width="19.85546875" style="253" customWidth="1"/>
    <col min="2829" max="2829" width="19.5703125" style="253" customWidth="1"/>
    <col min="2830" max="2830" width="18.7109375" style="253" customWidth="1"/>
    <col min="2831" max="2831" width="14.7109375" style="253" customWidth="1"/>
    <col min="2832" max="2832" width="13.42578125" style="253" customWidth="1"/>
    <col min="2833" max="2833" width="11.5703125" style="253" customWidth="1"/>
    <col min="2834" max="2834" width="16.140625" style="253" customWidth="1"/>
    <col min="2835" max="2835" width="8.140625" style="253" customWidth="1"/>
    <col min="2836" max="2836" width="22.42578125" style="253" customWidth="1"/>
    <col min="2837" max="2837" width="17.28515625" style="253" customWidth="1"/>
    <col min="2838" max="2838" width="25.42578125" style="253" customWidth="1"/>
    <col min="2839" max="2839" width="27" style="253" customWidth="1"/>
    <col min="2840" max="2840" width="7.85546875" style="253" bestFit="1" customWidth="1"/>
    <col min="2841" max="2841" width="7.5703125" style="253" customWidth="1"/>
    <col min="2842" max="2842" width="9.28515625" style="253" customWidth="1"/>
    <col min="2843" max="2843" width="13.85546875" style="253" customWidth="1"/>
    <col min="2844" max="3072" width="9.140625" style="253"/>
    <col min="3073" max="3073" width="10.140625" style="253" customWidth="1"/>
    <col min="3074" max="3074" width="25.140625" style="253" customWidth="1"/>
    <col min="3075" max="3075" width="13.7109375" style="253" customWidth="1"/>
    <col min="3076" max="3076" width="18.28515625" style="253" customWidth="1"/>
    <col min="3077" max="3077" width="18" style="253" customWidth="1"/>
    <col min="3078" max="3078" width="19.140625" style="253" customWidth="1"/>
    <col min="3079" max="3079" width="21.85546875" style="253" customWidth="1"/>
    <col min="3080" max="3080" width="20.5703125" style="253" customWidth="1"/>
    <col min="3081" max="3081" width="19.140625" style="253" customWidth="1"/>
    <col min="3082" max="3082" width="20.85546875" style="253" customWidth="1"/>
    <col min="3083" max="3083" width="21" style="253" customWidth="1"/>
    <col min="3084" max="3084" width="19.85546875" style="253" customWidth="1"/>
    <col min="3085" max="3085" width="19.5703125" style="253" customWidth="1"/>
    <col min="3086" max="3086" width="18.7109375" style="253" customWidth="1"/>
    <col min="3087" max="3087" width="14.7109375" style="253" customWidth="1"/>
    <col min="3088" max="3088" width="13.42578125" style="253" customWidth="1"/>
    <col min="3089" max="3089" width="11.5703125" style="253" customWidth="1"/>
    <col min="3090" max="3090" width="16.140625" style="253" customWidth="1"/>
    <col min="3091" max="3091" width="8.140625" style="253" customWidth="1"/>
    <col min="3092" max="3092" width="22.42578125" style="253" customWidth="1"/>
    <col min="3093" max="3093" width="17.28515625" style="253" customWidth="1"/>
    <col min="3094" max="3094" width="25.42578125" style="253" customWidth="1"/>
    <col min="3095" max="3095" width="27" style="253" customWidth="1"/>
    <col min="3096" max="3096" width="7.85546875" style="253" bestFit="1" customWidth="1"/>
    <col min="3097" max="3097" width="7.5703125" style="253" customWidth="1"/>
    <col min="3098" max="3098" width="9.28515625" style="253" customWidth="1"/>
    <col min="3099" max="3099" width="13.85546875" style="253" customWidth="1"/>
    <col min="3100" max="3328" width="9.140625" style="253"/>
    <col min="3329" max="3329" width="10.140625" style="253" customWidth="1"/>
    <col min="3330" max="3330" width="25.140625" style="253" customWidth="1"/>
    <col min="3331" max="3331" width="13.7109375" style="253" customWidth="1"/>
    <col min="3332" max="3332" width="18.28515625" style="253" customWidth="1"/>
    <col min="3333" max="3333" width="18" style="253" customWidth="1"/>
    <col min="3334" max="3334" width="19.140625" style="253" customWidth="1"/>
    <col min="3335" max="3335" width="21.85546875" style="253" customWidth="1"/>
    <col min="3336" max="3336" width="20.5703125" style="253" customWidth="1"/>
    <col min="3337" max="3337" width="19.140625" style="253" customWidth="1"/>
    <col min="3338" max="3338" width="20.85546875" style="253" customWidth="1"/>
    <col min="3339" max="3339" width="21" style="253" customWidth="1"/>
    <col min="3340" max="3340" width="19.85546875" style="253" customWidth="1"/>
    <col min="3341" max="3341" width="19.5703125" style="253" customWidth="1"/>
    <col min="3342" max="3342" width="18.7109375" style="253" customWidth="1"/>
    <col min="3343" max="3343" width="14.7109375" style="253" customWidth="1"/>
    <col min="3344" max="3344" width="13.42578125" style="253" customWidth="1"/>
    <col min="3345" max="3345" width="11.5703125" style="253" customWidth="1"/>
    <col min="3346" max="3346" width="16.140625" style="253" customWidth="1"/>
    <col min="3347" max="3347" width="8.140625" style="253" customWidth="1"/>
    <col min="3348" max="3348" width="22.42578125" style="253" customWidth="1"/>
    <col min="3349" max="3349" width="17.28515625" style="253" customWidth="1"/>
    <col min="3350" max="3350" width="25.42578125" style="253" customWidth="1"/>
    <col min="3351" max="3351" width="27" style="253" customWidth="1"/>
    <col min="3352" max="3352" width="7.85546875" style="253" bestFit="1" customWidth="1"/>
    <col min="3353" max="3353" width="7.5703125" style="253" customWidth="1"/>
    <col min="3354" max="3354" width="9.28515625" style="253" customWidth="1"/>
    <col min="3355" max="3355" width="13.85546875" style="253" customWidth="1"/>
    <col min="3356" max="3584" width="9.140625" style="253"/>
    <col min="3585" max="3585" width="10.140625" style="253" customWidth="1"/>
    <col min="3586" max="3586" width="25.140625" style="253" customWidth="1"/>
    <col min="3587" max="3587" width="13.7109375" style="253" customWidth="1"/>
    <col min="3588" max="3588" width="18.28515625" style="253" customWidth="1"/>
    <col min="3589" max="3589" width="18" style="253" customWidth="1"/>
    <col min="3590" max="3590" width="19.140625" style="253" customWidth="1"/>
    <col min="3591" max="3591" width="21.85546875" style="253" customWidth="1"/>
    <col min="3592" max="3592" width="20.5703125" style="253" customWidth="1"/>
    <col min="3593" max="3593" width="19.140625" style="253" customWidth="1"/>
    <col min="3594" max="3594" width="20.85546875" style="253" customWidth="1"/>
    <col min="3595" max="3595" width="21" style="253" customWidth="1"/>
    <col min="3596" max="3596" width="19.85546875" style="253" customWidth="1"/>
    <col min="3597" max="3597" width="19.5703125" style="253" customWidth="1"/>
    <col min="3598" max="3598" width="18.7109375" style="253" customWidth="1"/>
    <col min="3599" max="3599" width="14.7109375" style="253" customWidth="1"/>
    <col min="3600" max="3600" width="13.42578125" style="253" customWidth="1"/>
    <col min="3601" max="3601" width="11.5703125" style="253" customWidth="1"/>
    <col min="3602" max="3602" width="16.140625" style="253" customWidth="1"/>
    <col min="3603" max="3603" width="8.140625" style="253" customWidth="1"/>
    <col min="3604" max="3604" width="22.42578125" style="253" customWidth="1"/>
    <col min="3605" max="3605" width="17.28515625" style="253" customWidth="1"/>
    <col min="3606" max="3606" width="25.42578125" style="253" customWidth="1"/>
    <col min="3607" max="3607" width="27" style="253" customWidth="1"/>
    <col min="3608" max="3608" width="7.85546875" style="253" bestFit="1" customWidth="1"/>
    <col min="3609" max="3609" width="7.5703125" style="253" customWidth="1"/>
    <col min="3610" max="3610" width="9.28515625" style="253" customWidth="1"/>
    <col min="3611" max="3611" width="13.85546875" style="253" customWidth="1"/>
    <col min="3612" max="3840" width="9.140625" style="253"/>
    <col min="3841" max="3841" width="10.140625" style="253" customWidth="1"/>
    <col min="3842" max="3842" width="25.140625" style="253" customWidth="1"/>
    <col min="3843" max="3843" width="13.7109375" style="253" customWidth="1"/>
    <col min="3844" max="3844" width="18.28515625" style="253" customWidth="1"/>
    <col min="3845" max="3845" width="18" style="253" customWidth="1"/>
    <col min="3846" max="3846" width="19.140625" style="253" customWidth="1"/>
    <col min="3847" max="3847" width="21.85546875" style="253" customWidth="1"/>
    <col min="3848" max="3848" width="20.5703125" style="253" customWidth="1"/>
    <col min="3849" max="3849" width="19.140625" style="253" customWidth="1"/>
    <col min="3850" max="3850" width="20.85546875" style="253" customWidth="1"/>
    <col min="3851" max="3851" width="21" style="253" customWidth="1"/>
    <col min="3852" max="3852" width="19.85546875" style="253" customWidth="1"/>
    <col min="3853" max="3853" width="19.5703125" style="253" customWidth="1"/>
    <col min="3854" max="3854" width="18.7109375" style="253" customWidth="1"/>
    <col min="3855" max="3855" width="14.7109375" style="253" customWidth="1"/>
    <col min="3856" max="3856" width="13.42578125" style="253" customWidth="1"/>
    <col min="3857" max="3857" width="11.5703125" style="253" customWidth="1"/>
    <col min="3858" max="3858" width="16.140625" style="253" customWidth="1"/>
    <col min="3859" max="3859" width="8.140625" style="253" customWidth="1"/>
    <col min="3860" max="3860" width="22.42578125" style="253" customWidth="1"/>
    <col min="3861" max="3861" width="17.28515625" style="253" customWidth="1"/>
    <col min="3862" max="3862" width="25.42578125" style="253" customWidth="1"/>
    <col min="3863" max="3863" width="27" style="253" customWidth="1"/>
    <col min="3864" max="3864" width="7.85546875" style="253" bestFit="1" customWidth="1"/>
    <col min="3865" max="3865" width="7.5703125" style="253" customWidth="1"/>
    <col min="3866" max="3866" width="9.28515625" style="253" customWidth="1"/>
    <col min="3867" max="3867" width="13.85546875" style="253" customWidth="1"/>
    <col min="3868" max="4096" width="9.140625" style="253"/>
    <col min="4097" max="4097" width="10.140625" style="253" customWidth="1"/>
    <col min="4098" max="4098" width="25.140625" style="253" customWidth="1"/>
    <col min="4099" max="4099" width="13.7109375" style="253" customWidth="1"/>
    <col min="4100" max="4100" width="18.28515625" style="253" customWidth="1"/>
    <col min="4101" max="4101" width="18" style="253" customWidth="1"/>
    <col min="4102" max="4102" width="19.140625" style="253" customWidth="1"/>
    <col min="4103" max="4103" width="21.85546875" style="253" customWidth="1"/>
    <col min="4104" max="4104" width="20.5703125" style="253" customWidth="1"/>
    <col min="4105" max="4105" width="19.140625" style="253" customWidth="1"/>
    <col min="4106" max="4106" width="20.85546875" style="253" customWidth="1"/>
    <col min="4107" max="4107" width="21" style="253" customWidth="1"/>
    <col min="4108" max="4108" width="19.85546875" style="253" customWidth="1"/>
    <col min="4109" max="4109" width="19.5703125" style="253" customWidth="1"/>
    <col min="4110" max="4110" width="18.7109375" style="253" customWidth="1"/>
    <col min="4111" max="4111" width="14.7109375" style="253" customWidth="1"/>
    <col min="4112" max="4112" width="13.42578125" style="253" customWidth="1"/>
    <col min="4113" max="4113" width="11.5703125" style="253" customWidth="1"/>
    <col min="4114" max="4114" width="16.140625" style="253" customWidth="1"/>
    <col min="4115" max="4115" width="8.140625" style="253" customWidth="1"/>
    <col min="4116" max="4116" width="22.42578125" style="253" customWidth="1"/>
    <col min="4117" max="4117" width="17.28515625" style="253" customWidth="1"/>
    <col min="4118" max="4118" width="25.42578125" style="253" customWidth="1"/>
    <col min="4119" max="4119" width="27" style="253" customWidth="1"/>
    <col min="4120" max="4120" width="7.85546875" style="253" bestFit="1" customWidth="1"/>
    <col min="4121" max="4121" width="7.5703125" style="253" customWidth="1"/>
    <col min="4122" max="4122" width="9.28515625" style="253" customWidth="1"/>
    <col min="4123" max="4123" width="13.85546875" style="253" customWidth="1"/>
    <col min="4124" max="4352" width="9.140625" style="253"/>
    <col min="4353" max="4353" width="10.140625" style="253" customWidth="1"/>
    <col min="4354" max="4354" width="25.140625" style="253" customWidth="1"/>
    <col min="4355" max="4355" width="13.7109375" style="253" customWidth="1"/>
    <col min="4356" max="4356" width="18.28515625" style="253" customWidth="1"/>
    <col min="4357" max="4357" width="18" style="253" customWidth="1"/>
    <col min="4358" max="4358" width="19.140625" style="253" customWidth="1"/>
    <col min="4359" max="4359" width="21.85546875" style="253" customWidth="1"/>
    <col min="4360" max="4360" width="20.5703125" style="253" customWidth="1"/>
    <col min="4361" max="4361" width="19.140625" style="253" customWidth="1"/>
    <col min="4362" max="4362" width="20.85546875" style="253" customWidth="1"/>
    <col min="4363" max="4363" width="21" style="253" customWidth="1"/>
    <col min="4364" max="4364" width="19.85546875" style="253" customWidth="1"/>
    <col min="4365" max="4365" width="19.5703125" style="253" customWidth="1"/>
    <col min="4366" max="4366" width="18.7109375" style="253" customWidth="1"/>
    <col min="4367" max="4367" width="14.7109375" style="253" customWidth="1"/>
    <col min="4368" max="4368" width="13.42578125" style="253" customWidth="1"/>
    <col min="4369" max="4369" width="11.5703125" style="253" customWidth="1"/>
    <col min="4370" max="4370" width="16.140625" style="253" customWidth="1"/>
    <col min="4371" max="4371" width="8.140625" style="253" customWidth="1"/>
    <col min="4372" max="4372" width="22.42578125" style="253" customWidth="1"/>
    <col min="4373" max="4373" width="17.28515625" style="253" customWidth="1"/>
    <col min="4374" max="4374" width="25.42578125" style="253" customWidth="1"/>
    <col min="4375" max="4375" width="27" style="253" customWidth="1"/>
    <col min="4376" max="4376" width="7.85546875" style="253" bestFit="1" customWidth="1"/>
    <col min="4377" max="4377" width="7.5703125" style="253" customWidth="1"/>
    <col min="4378" max="4378" width="9.28515625" style="253" customWidth="1"/>
    <col min="4379" max="4379" width="13.85546875" style="253" customWidth="1"/>
    <col min="4380" max="4608" width="9.140625" style="253"/>
    <col min="4609" max="4609" width="10.140625" style="253" customWidth="1"/>
    <col min="4610" max="4610" width="25.140625" style="253" customWidth="1"/>
    <col min="4611" max="4611" width="13.7109375" style="253" customWidth="1"/>
    <col min="4612" max="4612" width="18.28515625" style="253" customWidth="1"/>
    <col min="4613" max="4613" width="18" style="253" customWidth="1"/>
    <col min="4614" max="4614" width="19.140625" style="253" customWidth="1"/>
    <col min="4615" max="4615" width="21.85546875" style="253" customWidth="1"/>
    <col min="4616" max="4616" width="20.5703125" style="253" customWidth="1"/>
    <col min="4617" max="4617" width="19.140625" style="253" customWidth="1"/>
    <col min="4618" max="4618" width="20.85546875" style="253" customWidth="1"/>
    <col min="4619" max="4619" width="21" style="253" customWidth="1"/>
    <col min="4620" max="4620" width="19.85546875" style="253" customWidth="1"/>
    <col min="4621" max="4621" width="19.5703125" style="253" customWidth="1"/>
    <col min="4622" max="4622" width="18.7109375" style="253" customWidth="1"/>
    <col min="4623" max="4623" width="14.7109375" style="253" customWidth="1"/>
    <col min="4624" max="4624" width="13.42578125" style="253" customWidth="1"/>
    <col min="4625" max="4625" width="11.5703125" style="253" customWidth="1"/>
    <col min="4626" max="4626" width="16.140625" style="253" customWidth="1"/>
    <col min="4627" max="4627" width="8.140625" style="253" customWidth="1"/>
    <col min="4628" max="4628" width="22.42578125" style="253" customWidth="1"/>
    <col min="4629" max="4629" width="17.28515625" style="253" customWidth="1"/>
    <col min="4630" max="4630" width="25.42578125" style="253" customWidth="1"/>
    <col min="4631" max="4631" width="27" style="253" customWidth="1"/>
    <col min="4632" max="4632" width="7.85546875" style="253" bestFit="1" customWidth="1"/>
    <col min="4633" max="4633" width="7.5703125" style="253" customWidth="1"/>
    <col min="4634" max="4634" width="9.28515625" style="253" customWidth="1"/>
    <col min="4635" max="4635" width="13.85546875" style="253" customWidth="1"/>
    <col min="4636" max="4864" width="9.140625" style="253"/>
    <col min="4865" max="4865" width="10.140625" style="253" customWidth="1"/>
    <col min="4866" max="4866" width="25.140625" style="253" customWidth="1"/>
    <col min="4867" max="4867" width="13.7109375" style="253" customWidth="1"/>
    <col min="4868" max="4868" width="18.28515625" style="253" customWidth="1"/>
    <col min="4869" max="4869" width="18" style="253" customWidth="1"/>
    <col min="4870" max="4870" width="19.140625" style="253" customWidth="1"/>
    <col min="4871" max="4871" width="21.85546875" style="253" customWidth="1"/>
    <col min="4872" max="4872" width="20.5703125" style="253" customWidth="1"/>
    <col min="4873" max="4873" width="19.140625" style="253" customWidth="1"/>
    <col min="4874" max="4874" width="20.85546875" style="253" customWidth="1"/>
    <col min="4875" max="4875" width="21" style="253" customWidth="1"/>
    <col min="4876" max="4876" width="19.85546875" style="253" customWidth="1"/>
    <col min="4877" max="4877" width="19.5703125" style="253" customWidth="1"/>
    <col min="4878" max="4878" width="18.7109375" style="253" customWidth="1"/>
    <col min="4879" max="4879" width="14.7109375" style="253" customWidth="1"/>
    <col min="4880" max="4880" width="13.42578125" style="253" customWidth="1"/>
    <col min="4881" max="4881" width="11.5703125" style="253" customWidth="1"/>
    <col min="4882" max="4882" width="16.140625" style="253" customWidth="1"/>
    <col min="4883" max="4883" width="8.140625" style="253" customWidth="1"/>
    <col min="4884" max="4884" width="22.42578125" style="253" customWidth="1"/>
    <col min="4885" max="4885" width="17.28515625" style="253" customWidth="1"/>
    <col min="4886" max="4886" width="25.42578125" style="253" customWidth="1"/>
    <col min="4887" max="4887" width="27" style="253" customWidth="1"/>
    <col min="4888" max="4888" width="7.85546875" style="253" bestFit="1" customWidth="1"/>
    <col min="4889" max="4889" width="7.5703125" style="253" customWidth="1"/>
    <col min="4890" max="4890" width="9.28515625" style="253" customWidth="1"/>
    <col min="4891" max="4891" width="13.85546875" style="253" customWidth="1"/>
    <col min="4892" max="5120" width="9.140625" style="253"/>
    <col min="5121" max="5121" width="10.140625" style="253" customWidth="1"/>
    <col min="5122" max="5122" width="25.140625" style="253" customWidth="1"/>
    <col min="5123" max="5123" width="13.7109375" style="253" customWidth="1"/>
    <col min="5124" max="5124" width="18.28515625" style="253" customWidth="1"/>
    <col min="5125" max="5125" width="18" style="253" customWidth="1"/>
    <col min="5126" max="5126" width="19.140625" style="253" customWidth="1"/>
    <col min="5127" max="5127" width="21.85546875" style="253" customWidth="1"/>
    <col min="5128" max="5128" width="20.5703125" style="253" customWidth="1"/>
    <col min="5129" max="5129" width="19.140625" style="253" customWidth="1"/>
    <col min="5130" max="5130" width="20.85546875" style="253" customWidth="1"/>
    <col min="5131" max="5131" width="21" style="253" customWidth="1"/>
    <col min="5132" max="5132" width="19.85546875" style="253" customWidth="1"/>
    <col min="5133" max="5133" width="19.5703125" style="253" customWidth="1"/>
    <col min="5134" max="5134" width="18.7109375" style="253" customWidth="1"/>
    <col min="5135" max="5135" width="14.7109375" style="253" customWidth="1"/>
    <col min="5136" max="5136" width="13.42578125" style="253" customWidth="1"/>
    <col min="5137" max="5137" width="11.5703125" style="253" customWidth="1"/>
    <col min="5138" max="5138" width="16.140625" style="253" customWidth="1"/>
    <col min="5139" max="5139" width="8.140625" style="253" customWidth="1"/>
    <col min="5140" max="5140" width="22.42578125" style="253" customWidth="1"/>
    <col min="5141" max="5141" width="17.28515625" style="253" customWidth="1"/>
    <col min="5142" max="5142" width="25.42578125" style="253" customWidth="1"/>
    <col min="5143" max="5143" width="27" style="253" customWidth="1"/>
    <col min="5144" max="5144" width="7.85546875" style="253" bestFit="1" customWidth="1"/>
    <col min="5145" max="5145" width="7.5703125" style="253" customWidth="1"/>
    <col min="5146" max="5146" width="9.28515625" style="253" customWidth="1"/>
    <col min="5147" max="5147" width="13.85546875" style="253" customWidth="1"/>
    <col min="5148" max="5376" width="9.140625" style="253"/>
    <col min="5377" max="5377" width="10.140625" style="253" customWidth="1"/>
    <col min="5378" max="5378" width="25.140625" style="253" customWidth="1"/>
    <col min="5379" max="5379" width="13.7109375" style="253" customWidth="1"/>
    <col min="5380" max="5380" width="18.28515625" style="253" customWidth="1"/>
    <col min="5381" max="5381" width="18" style="253" customWidth="1"/>
    <col min="5382" max="5382" width="19.140625" style="253" customWidth="1"/>
    <col min="5383" max="5383" width="21.85546875" style="253" customWidth="1"/>
    <col min="5384" max="5384" width="20.5703125" style="253" customWidth="1"/>
    <col min="5385" max="5385" width="19.140625" style="253" customWidth="1"/>
    <col min="5386" max="5386" width="20.85546875" style="253" customWidth="1"/>
    <col min="5387" max="5387" width="21" style="253" customWidth="1"/>
    <col min="5388" max="5388" width="19.85546875" style="253" customWidth="1"/>
    <col min="5389" max="5389" width="19.5703125" style="253" customWidth="1"/>
    <col min="5390" max="5390" width="18.7109375" style="253" customWidth="1"/>
    <col min="5391" max="5391" width="14.7109375" style="253" customWidth="1"/>
    <col min="5392" max="5392" width="13.42578125" style="253" customWidth="1"/>
    <col min="5393" max="5393" width="11.5703125" style="253" customWidth="1"/>
    <col min="5394" max="5394" width="16.140625" style="253" customWidth="1"/>
    <col min="5395" max="5395" width="8.140625" style="253" customWidth="1"/>
    <col min="5396" max="5396" width="22.42578125" style="253" customWidth="1"/>
    <col min="5397" max="5397" width="17.28515625" style="253" customWidth="1"/>
    <col min="5398" max="5398" width="25.42578125" style="253" customWidth="1"/>
    <col min="5399" max="5399" width="27" style="253" customWidth="1"/>
    <col min="5400" max="5400" width="7.85546875" style="253" bestFit="1" customWidth="1"/>
    <col min="5401" max="5401" width="7.5703125" style="253" customWidth="1"/>
    <col min="5402" max="5402" width="9.28515625" style="253" customWidth="1"/>
    <col min="5403" max="5403" width="13.85546875" style="253" customWidth="1"/>
    <col min="5404" max="5632" width="9.140625" style="253"/>
    <col min="5633" max="5633" width="10.140625" style="253" customWidth="1"/>
    <col min="5634" max="5634" width="25.140625" style="253" customWidth="1"/>
    <col min="5635" max="5635" width="13.7109375" style="253" customWidth="1"/>
    <col min="5636" max="5636" width="18.28515625" style="253" customWidth="1"/>
    <col min="5637" max="5637" width="18" style="253" customWidth="1"/>
    <col min="5638" max="5638" width="19.140625" style="253" customWidth="1"/>
    <col min="5639" max="5639" width="21.85546875" style="253" customWidth="1"/>
    <col min="5640" max="5640" width="20.5703125" style="253" customWidth="1"/>
    <col min="5641" max="5641" width="19.140625" style="253" customWidth="1"/>
    <col min="5642" max="5642" width="20.85546875" style="253" customWidth="1"/>
    <col min="5643" max="5643" width="21" style="253" customWidth="1"/>
    <col min="5644" max="5644" width="19.85546875" style="253" customWidth="1"/>
    <col min="5645" max="5645" width="19.5703125" style="253" customWidth="1"/>
    <col min="5646" max="5646" width="18.7109375" style="253" customWidth="1"/>
    <col min="5647" max="5647" width="14.7109375" style="253" customWidth="1"/>
    <col min="5648" max="5648" width="13.42578125" style="253" customWidth="1"/>
    <col min="5649" max="5649" width="11.5703125" style="253" customWidth="1"/>
    <col min="5650" max="5650" width="16.140625" style="253" customWidth="1"/>
    <col min="5651" max="5651" width="8.140625" style="253" customWidth="1"/>
    <col min="5652" max="5652" width="22.42578125" style="253" customWidth="1"/>
    <col min="5653" max="5653" width="17.28515625" style="253" customWidth="1"/>
    <col min="5654" max="5654" width="25.42578125" style="253" customWidth="1"/>
    <col min="5655" max="5655" width="27" style="253" customWidth="1"/>
    <col min="5656" max="5656" width="7.85546875" style="253" bestFit="1" customWidth="1"/>
    <col min="5657" max="5657" width="7.5703125" style="253" customWidth="1"/>
    <col min="5658" max="5658" width="9.28515625" style="253" customWidth="1"/>
    <col min="5659" max="5659" width="13.85546875" style="253" customWidth="1"/>
    <col min="5660" max="5888" width="9.140625" style="253"/>
    <col min="5889" max="5889" width="10.140625" style="253" customWidth="1"/>
    <col min="5890" max="5890" width="25.140625" style="253" customWidth="1"/>
    <col min="5891" max="5891" width="13.7109375" style="253" customWidth="1"/>
    <col min="5892" max="5892" width="18.28515625" style="253" customWidth="1"/>
    <col min="5893" max="5893" width="18" style="253" customWidth="1"/>
    <col min="5894" max="5894" width="19.140625" style="253" customWidth="1"/>
    <col min="5895" max="5895" width="21.85546875" style="253" customWidth="1"/>
    <col min="5896" max="5896" width="20.5703125" style="253" customWidth="1"/>
    <col min="5897" max="5897" width="19.140625" style="253" customWidth="1"/>
    <col min="5898" max="5898" width="20.85546875" style="253" customWidth="1"/>
    <col min="5899" max="5899" width="21" style="253" customWidth="1"/>
    <col min="5900" max="5900" width="19.85546875" style="253" customWidth="1"/>
    <col min="5901" max="5901" width="19.5703125" style="253" customWidth="1"/>
    <col min="5902" max="5902" width="18.7109375" style="253" customWidth="1"/>
    <col min="5903" max="5903" width="14.7109375" style="253" customWidth="1"/>
    <col min="5904" max="5904" width="13.42578125" style="253" customWidth="1"/>
    <col min="5905" max="5905" width="11.5703125" style="253" customWidth="1"/>
    <col min="5906" max="5906" width="16.140625" style="253" customWidth="1"/>
    <col min="5907" max="5907" width="8.140625" style="253" customWidth="1"/>
    <col min="5908" max="5908" width="22.42578125" style="253" customWidth="1"/>
    <col min="5909" max="5909" width="17.28515625" style="253" customWidth="1"/>
    <col min="5910" max="5910" width="25.42578125" style="253" customWidth="1"/>
    <col min="5911" max="5911" width="27" style="253" customWidth="1"/>
    <col min="5912" max="5912" width="7.85546875" style="253" bestFit="1" customWidth="1"/>
    <col min="5913" max="5913" width="7.5703125" style="253" customWidth="1"/>
    <col min="5914" max="5914" width="9.28515625" style="253" customWidth="1"/>
    <col min="5915" max="5915" width="13.85546875" style="253" customWidth="1"/>
    <col min="5916" max="6144" width="9.140625" style="253"/>
    <col min="6145" max="6145" width="10.140625" style="253" customWidth="1"/>
    <col min="6146" max="6146" width="25.140625" style="253" customWidth="1"/>
    <col min="6147" max="6147" width="13.7109375" style="253" customWidth="1"/>
    <col min="6148" max="6148" width="18.28515625" style="253" customWidth="1"/>
    <col min="6149" max="6149" width="18" style="253" customWidth="1"/>
    <col min="6150" max="6150" width="19.140625" style="253" customWidth="1"/>
    <col min="6151" max="6151" width="21.85546875" style="253" customWidth="1"/>
    <col min="6152" max="6152" width="20.5703125" style="253" customWidth="1"/>
    <col min="6153" max="6153" width="19.140625" style="253" customWidth="1"/>
    <col min="6154" max="6154" width="20.85546875" style="253" customWidth="1"/>
    <col min="6155" max="6155" width="21" style="253" customWidth="1"/>
    <col min="6156" max="6156" width="19.85546875" style="253" customWidth="1"/>
    <col min="6157" max="6157" width="19.5703125" style="253" customWidth="1"/>
    <col min="6158" max="6158" width="18.7109375" style="253" customWidth="1"/>
    <col min="6159" max="6159" width="14.7109375" style="253" customWidth="1"/>
    <col min="6160" max="6160" width="13.42578125" style="253" customWidth="1"/>
    <col min="6161" max="6161" width="11.5703125" style="253" customWidth="1"/>
    <col min="6162" max="6162" width="16.140625" style="253" customWidth="1"/>
    <col min="6163" max="6163" width="8.140625" style="253" customWidth="1"/>
    <col min="6164" max="6164" width="22.42578125" style="253" customWidth="1"/>
    <col min="6165" max="6165" width="17.28515625" style="253" customWidth="1"/>
    <col min="6166" max="6166" width="25.42578125" style="253" customWidth="1"/>
    <col min="6167" max="6167" width="27" style="253" customWidth="1"/>
    <col min="6168" max="6168" width="7.85546875" style="253" bestFit="1" customWidth="1"/>
    <col min="6169" max="6169" width="7.5703125" style="253" customWidth="1"/>
    <col min="6170" max="6170" width="9.28515625" style="253" customWidth="1"/>
    <col min="6171" max="6171" width="13.85546875" style="253" customWidth="1"/>
    <col min="6172" max="6400" width="9.140625" style="253"/>
    <col min="6401" max="6401" width="10.140625" style="253" customWidth="1"/>
    <col min="6402" max="6402" width="25.140625" style="253" customWidth="1"/>
    <col min="6403" max="6403" width="13.7109375" style="253" customWidth="1"/>
    <col min="6404" max="6404" width="18.28515625" style="253" customWidth="1"/>
    <col min="6405" max="6405" width="18" style="253" customWidth="1"/>
    <col min="6406" max="6406" width="19.140625" style="253" customWidth="1"/>
    <col min="6407" max="6407" width="21.85546875" style="253" customWidth="1"/>
    <col min="6408" max="6408" width="20.5703125" style="253" customWidth="1"/>
    <col min="6409" max="6409" width="19.140625" style="253" customWidth="1"/>
    <col min="6410" max="6410" width="20.85546875" style="253" customWidth="1"/>
    <col min="6411" max="6411" width="21" style="253" customWidth="1"/>
    <col min="6412" max="6412" width="19.85546875" style="253" customWidth="1"/>
    <col min="6413" max="6413" width="19.5703125" style="253" customWidth="1"/>
    <col min="6414" max="6414" width="18.7109375" style="253" customWidth="1"/>
    <col min="6415" max="6415" width="14.7109375" style="253" customWidth="1"/>
    <col min="6416" max="6416" width="13.42578125" style="253" customWidth="1"/>
    <col min="6417" max="6417" width="11.5703125" style="253" customWidth="1"/>
    <col min="6418" max="6418" width="16.140625" style="253" customWidth="1"/>
    <col min="6419" max="6419" width="8.140625" style="253" customWidth="1"/>
    <col min="6420" max="6420" width="22.42578125" style="253" customWidth="1"/>
    <col min="6421" max="6421" width="17.28515625" style="253" customWidth="1"/>
    <col min="6422" max="6422" width="25.42578125" style="253" customWidth="1"/>
    <col min="6423" max="6423" width="27" style="253" customWidth="1"/>
    <col min="6424" max="6424" width="7.85546875" style="253" bestFit="1" customWidth="1"/>
    <col min="6425" max="6425" width="7.5703125" style="253" customWidth="1"/>
    <col min="6426" max="6426" width="9.28515625" style="253" customWidth="1"/>
    <col min="6427" max="6427" width="13.85546875" style="253" customWidth="1"/>
    <col min="6428" max="6656" width="9.140625" style="253"/>
    <col min="6657" max="6657" width="10.140625" style="253" customWidth="1"/>
    <col min="6658" max="6658" width="25.140625" style="253" customWidth="1"/>
    <col min="6659" max="6659" width="13.7109375" style="253" customWidth="1"/>
    <col min="6660" max="6660" width="18.28515625" style="253" customWidth="1"/>
    <col min="6661" max="6661" width="18" style="253" customWidth="1"/>
    <col min="6662" max="6662" width="19.140625" style="253" customWidth="1"/>
    <col min="6663" max="6663" width="21.85546875" style="253" customWidth="1"/>
    <col min="6664" max="6664" width="20.5703125" style="253" customWidth="1"/>
    <col min="6665" max="6665" width="19.140625" style="253" customWidth="1"/>
    <col min="6666" max="6666" width="20.85546875" style="253" customWidth="1"/>
    <col min="6667" max="6667" width="21" style="253" customWidth="1"/>
    <col min="6668" max="6668" width="19.85546875" style="253" customWidth="1"/>
    <col min="6669" max="6669" width="19.5703125" style="253" customWidth="1"/>
    <col min="6670" max="6670" width="18.7109375" style="253" customWidth="1"/>
    <col min="6671" max="6671" width="14.7109375" style="253" customWidth="1"/>
    <col min="6672" max="6672" width="13.42578125" style="253" customWidth="1"/>
    <col min="6673" max="6673" width="11.5703125" style="253" customWidth="1"/>
    <col min="6674" max="6674" width="16.140625" style="253" customWidth="1"/>
    <col min="6675" max="6675" width="8.140625" style="253" customWidth="1"/>
    <col min="6676" max="6676" width="22.42578125" style="253" customWidth="1"/>
    <col min="6677" max="6677" width="17.28515625" style="253" customWidth="1"/>
    <col min="6678" max="6678" width="25.42578125" style="253" customWidth="1"/>
    <col min="6679" max="6679" width="27" style="253" customWidth="1"/>
    <col min="6680" max="6680" width="7.85546875" style="253" bestFit="1" customWidth="1"/>
    <col min="6681" max="6681" width="7.5703125" style="253" customWidth="1"/>
    <col min="6682" max="6682" width="9.28515625" style="253" customWidth="1"/>
    <col min="6683" max="6683" width="13.85546875" style="253" customWidth="1"/>
    <col min="6684" max="6912" width="9.140625" style="253"/>
    <col min="6913" max="6913" width="10.140625" style="253" customWidth="1"/>
    <col min="6914" max="6914" width="25.140625" style="253" customWidth="1"/>
    <col min="6915" max="6915" width="13.7109375" style="253" customWidth="1"/>
    <col min="6916" max="6916" width="18.28515625" style="253" customWidth="1"/>
    <col min="6917" max="6917" width="18" style="253" customWidth="1"/>
    <col min="6918" max="6918" width="19.140625" style="253" customWidth="1"/>
    <col min="6919" max="6919" width="21.85546875" style="253" customWidth="1"/>
    <col min="6920" max="6920" width="20.5703125" style="253" customWidth="1"/>
    <col min="6921" max="6921" width="19.140625" style="253" customWidth="1"/>
    <col min="6922" max="6922" width="20.85546875" style="253" customWidth="1"/>
    <col min="6923" max="6923" width="21" style="253" customWidth="1"/>
    <col min="6924" max="6924" width="19.85546875" style="253" customWidth="1"/>
    <col min="6925" max="6925" width="19.5703125" style="253" customWidth="1"/>
    <col min="6926" max="6926" width="18.7109375" style="253" customWidth="1"/>
    <col min="6927" max="6927" width="14.7109375" style="253" customWidth="1"/>
    <col min="6928" max="6928" width="13.42578125" style="253" customWidth="1"/>
    <col min="6929" max="6929" width="11.5703125" style="253" customWidth="1"/>
    <col min="6930" max="6930" width="16.140625" style="253" customWidth="1"/>
    <col min="6931" max="6931" width="8.140625" style="253" customWidth="1"/>
    <col min="6932" max="6932" width="22.42578125" style="253" customWidth="1"/>
    <col min="6933" max="6933" width="17.28515625" style="253" customWidth="1"/>
    <col min="6934" max="6934" width="25.42578125" style="253" customWidth="1"/>
    <col min="6935" max="6935" width="27" style="253" customWidth="1"/>
    <col min="6936" max="6936" width="7.85546875" style="253" bestFit="1" customWidth="1"/>
    <col min="6937" max="6937" width="7.5703125" style="253" customWidth="1"/>
    <col min="6938" max="6938" width="9.28515625" style="253" customWidth="1"/>
    <col min="6939" max="6939" width="13.85546875" style="253" customWidth="1"/>
    <col min="6940" max="7168" width="9.140625" style="253"/>
    <col min="7169" max="7169" width="10.140625" style="253" customWidth="1"/>
    <col min="7170" max="7170" width="25.140625" style="253" customWidth="1"/>
    <col min="7171" max="7171" width="13.7109375" style="253" customWidth="1"/>
    <col min="7172" max="7172" width="18.28515625" style="253" customWidth="1"/>
    <col min="7173" max="7173" width="18" style="253" customWidth="1"/>
    <col min="7174" max="7174" width="19.140625" style="253" customWidth="1"/>
    <col min="7175" max="7175" width="21.85546875" style="253" customWidth="1"/>
    <col min="7176" max="7176" width="20.5703125" style="253" customWidth="1"/>
    <col min="7177" max="7177" width="19.140625" style="253" customWidth="1"/>
    <col min="7178" max="7178" width="20.85546875" style="253" customWidth="1"/>
    <col min="7179" max="7179" width="21" style="253" customWidth="1"/>
    <col min="7180" max="7180" width="19.85546875" style="253" customWidth="1"/>
    <col min="7181" max="7181" width="19.5703125" style="253" customWidth="1"/>
    <col min="7182" max="7182" width="18.7109375" style="253" customWidth="1"/>
    <col min="7183" max="7183" width="14.7109375" style="253" customWidth="1"/>
    <col min="7184" max="7184" width="13.42578125" style="253" customWidth="1"/>
    <col min="7185" max="7185" width="11.5703125" style="253" customWidth="1"/>
    <col min="7186" max="7186" width="16.140625" style="253" customWidth="1"/>
    <col min="7187" max="7187" width="8.140625" style="253" customWidth="1"/>
    <col min="7188" max="7188" width="22.42578125" style="253" customWidth="1"/>
    <col min="7189" max="7189" width="17.28515625" style="253" customWidth="1"/>
    <col min="7190" max="7190" width="25.42578125" style="253" customWidth="1"/>
    <col min="7191" max="7191" width="27" style="253" customWidth="1"/>
    <col min="7192" max="7192" width="7.85546875" style="253" bestFit="1" customWidth="1"/>
    <col min="7193" max="7193" width="7.5703125" style="253" customWidth="1"/>
    <col min="7194" max="7194" width="9.28515625" style="253" customWidth="1"/>
    <col min="7195" max="7195" width="13.85546875" style="253" customWidth="1"/>
    <col min="7196" max="7424" width="9.140625" style="253"/>
    <col min="7425" max="7425" width="10.140625" style="253" customWidth="1"/>
    <col min="7426" max="7426" width="25.140625" style="253" customWidth="1"/>
    <col min="7427" max="7427" width="13.7109375" style="253" customWidth="1"/>
    <col min="7428" max="7428" width="18.28515625" style="253" customWidth="1"/>
    <col min="7429" max="7429" width="18" style="253" customWidth="1"/>
    <col min="7430" max="7430" width="19.140625" style="253" customWidth="1"/>
    <col min="7431" max="7431" width="21.85546875" style="253" customWidth="1"/>
    <col min="7432" max="7432" width="20.5703125" style="253" customWidth="1"/>
    <col min="7433" max="7433" width="19.140625" style="253" customWidth="1"/>
    <col min="7434" max="7434" width="20.85546875" style="253" customWidth="1"/>
    <col min="7435" max="7435" width="21" style="253" customWidth="1"/>
    <col min="7436" max="7436" width="19.85546875" style="253" customWidth="1"/>
    <col min="7437" max="7437" width="19.5703125" style="253" customWidth="1"/>
    <col min="7438" max="7438" width="18.7109375" style="253" customWidth="1"/>
    <col min="7439" max="7439" width="14.7109375" style="253" customWidth="1"/>
    <col min="7440" max="7440" width="13.42578125" style="253" customWidth="1"/>
    <col min="7441" max="7441" width="11.5703125" style="253" customWidth="1"/>
    <col min="7442" max="7442" width="16.140625" style="253" customWidth="1"/>
    <col min="7443" max="7443" width="8.140625" style="253" customWidth="1"/>
    <col min="7444" max="7444" width="22.42578125" style="253" customWidth="1"/>
    <col min="7445" max="7445" width="17.28515625" style="253" customWidth="1"/>
    <col min="7446" max="7446" width="25.42578125" style="253" customWidth="1"/>
    <col min="7447" max="7447" width="27" style="253" customWidth="1"/>
    <col min="7448" max="7448" width="7.85546875" style="253" bestFit="1" customWidth="1"/>
    <col min="7449" max="7449" width="7.5703125" style="253" customWidth="1"/>
    <col min="7450" max="7450" width="9.28515625" style="253" customWidth="1"/>
    <col min="7451" max="7451" width="13.85546875" style="253" customWidth="1"/>
    <col min="7452" max="7680" width="9.140625" style="253"/>
    <col min="7681" max="7681" width="10.140625" style="253" customWidth="1"/>
    <col min="7682" max="7682" width="25.140625" style="253" customWidth="1"/>
    <col min="7683" max="7683" width="13.7109375" style="253" customWidth="1"/>
    <col min="7684" max="7684" width="18.28515625" style="253" customWidth="1"/>
    <col min="7685" max="7685" width="18" style="253" customWidth="1"/>
    <col min="7686" max="7686" width="19.140625" style="253" customWidth="1"/>
    <col min="7687" max="7687" width="21.85546875" style="253" customWidth="1"/>
    <col min="7688" max="7688" width="20.5703125" style="253" customWidth="1"/>
    <col min="7689" max="7689" width="19.140625" style="253" customWidth="1"/>
    <col min="7690" max="7690" width="20.85546875" style="253" customWidth="1"/>
    <col min="7691" max="7691" width="21" style="253" customWidth="1"/>
    <col min="7692" max="7692" width="19.85546875" style="253" customWidth="1"/>
    <col min="7693" max="7693" width="19.5703125" style="253" customWidth="1"/>
    <col min="7694" max="7694" width="18.7109375" style="253" customWidth="1"/>
    <col min="7695" max="7695" width="14.7109375" style="253" customWidth="1"/>
    <col min="7696" max="7696" width="13.42578125" style="253" customWidth="1"/>
    <col min="7697" max="7697" width="11.5703125" style="253" customWidth="1"/>
    <col min="7698" max="7698" width="16.140625" style="253" customWidth="1"/>
    <col min="7699" max="7699" width="8.140625" style="253" customWidth="1"/>
    <col min="7700" max="7700" width="22.42578125" style="253" customWidth="1"/>
    <col min="7701" max="7701" width="17.28515625" style="253" customWidth="1"/>
    <col min="7702" max="7702" width="25.42578125" style="253" customWidth="1"/>
    <col min="7703" max="7703" width="27" style="253" customWidth="1"/>
    <col min="7704" max="7704" width="7.85546875" style="253" bestFit="1" customWidth="1"/>
    <col min="7705" max="7705" width="7.5703125" style="253" customWidth="1"/>
    <col min="7706" max="7706" width="9.28515625" style="253" customWidth="1"/>
    <col min="7707" max="7707" width="13.85546875" style="253" customWidth="1"/>
    <col min="7708" max="7936" width="9.140625" style="253"/>
    <col min="7937" max="7937" width="10.140625" style="253" customWidth="1"/>
    <col min="7938" max="7938" width="25.140625" style="253" customWidth="1"/>
    <col min="7939" max="7939" width="13.7109375" style="253" customWidth="1"/>
    <col min="7940" max="7940" width="18.28515625" style="253" customWidth="1"/>
    <col min="7941" max="7941" width="18" style="253" customWidth="1"/>
    <col min="7942" max="7942" width="19.140625" style="253" customWidth="1"/>
    <col min="7943" max="7943" width="21.85546875" style="253" customWidth="1"/>
    <col min="7944" max="7944" width="20.5703125" style="253" customWidth="1"/>
    <col min="7945" max="7945" width="19.140625" style="253" customWidth="1"/>
    <col min="7946" max="7946" width="20.85546875" style="253" customWidth="1"/>
    <col min="7947" max="7947" width="21" style="253" customWidth="1"/>
    <col min="7948" max="7948" width="19.85546875" style="253" customWidth="1"/>
    <col min="7949" max="7949" width="19.5703125" style="253" customWidth="1"/>
    <col min="7950" max="7950" width="18.7109375" style="253" customWidth="1"/>
    <col min="7951" max="7951" width="14.7109375" style="253" customWidth="1"/>
    <col min="7952" max="7952" width="13.42578125" style="253" customWidth="1"/>
    <col min="7953" max="7953" width="11.5703125" style="253" customWidth="1"/>
    <col min="7954" max="7954" width="16.140625" style="253" customWidth="1"/>
    <col min="7955" max="7955" width="8.140625" style="253" customWidth="1"/>
    <col min="7956" max="7956" width="22.42578125" style="253" customWidth="1"/>
    <col min="7957" max="7957" width="17.28515625" style="253" customWidth="1"/>
    <col min="7958" max="7958" width="25.42578125" style="253" customWidth="1"/>
    <col min="7959" max="7959" width="27" style="253" customWidth="1"/>
    <col min="7960" max="7960" width="7.85546875" style="253" bestFit="1" customWidth="1"/>
    <col min="7961" max="7961" width="7.5703125" style="253" customWidth="1"/>
    <col min="7962" max="7962" width="9.28515625" style="253" customWidth="1"/>
    <col min="7963" max="7963" width="13.85546875" style="253" customWidth="1"/>
    <col min="7964" max="8192" width="9.140625" style="253"/>
    <col min="8193" max="8193" width="10.140625" style="253" customWidth="1"/>
    <col min="8194" max="8194" width="25.140625" style="253" customWidth="1"/>
    <col min="8195" max="8195" width="13.7109375" style="253" customWidth="1"/>
    <col min="8196" max="8196" width="18.28515625" style="253" customWidth="1"/>
    <col min="8197" max="8197" width="18" style="253" customWidth="1"/>
    <col min="8198" max="8198" width="19.140625" style="253" customWidth="1"/>
    <col min="8199" max="8199" width="21.85546875" style="253" customWidth="1"/>
    <col min="8200" max="8200" width="20.5703125" style="253" customWidth="1"/>
    <col min="8201" max="8201" width="19.140625" style="253" customWidth="1"/>
    <col min="8202" max="8202" width="20.85546875" style="253" customWidth="1"/>
    <col min="8203" max="8203" width="21" style="253" customWidth="1"/>
    <col min="8204" max="8204" width="19.85546875" style="253" customWidth="1"/>
    <col min="8205" max="8205" width="19.5703125" style="253" customWidth="1"/>
    <col min="8206" max="8206" width="18.7109375" style="253" customWidth="1"/>
    <col min="8207" max="8207" width="14.7109375" style="253" customWidth="1"/>
    <col min="8208" max="8208" width="13.42578125" style="253" customWidth="1"/>
    <col min="8209" max="8209" width="11.5703125" style="253" customWidth="1"/>
    <col min="8210" max="8210" width="16.140625" style="253" customWidth="1"/>
    <col min="8211" max="8211" width="8.140625" style="253" customWidth="1"/>
    <col min="8212" max="8212" width="22.42578125" style="253" customWidth="1"/>
    <col min="8213" max="8213" width="17.28515625" style="253" customWidth="1"/>
    <col min="8214" max="8214" width="25.42578125" style="253" customWidth="1"/>
    <col min="8215" max="8215" width="27" style="253" customWidth="1"/>
    <col min="8216" max="8216" width="7.85546875" style="253" bestFit="1" customWidth="1"/>
    <col min="8217" max="8217" width="7.5703125" style="253" customWidth="1"/>
    <col min="8218" max="8218" width="9.28515625" style="253" customWidth="1"/>
    <col min="8219" max="8219" width="13.85546875" style="253" customWidth="1"/>
    <col min="8220" max="8448" width="9.140625" style="253"/>
    <col min="8449" max="8449" width="10.140625" style="253" customWidth="1"/>
    <col min="8450" max="8450" width="25.140625" style="253" customWidth="1"/>
    <col min="8451" max="8451" width="13.7109375" style="253" customWidth="1"/>
    <col min="8452" max="8452" width="18.28515625" style="253" customWidth="1"/>
    <col min="8453" max="8453" width="18" style="253" customWidth="1"/>
    <col min="8454" max="8454" width="19.140625" style="253" customWidth="1"/>
    <col min="8455" max="8455" width="21.85546875" style="253" customWidth="1"/>
    <col min="8456" max="8456" width="20.5703125" style="253" customWidth="1"/>
    <col min="8457" max="8457" width="19.140625" style="253" customWidth="1"/>
    <col min="8458" max="8458" width="20.85546875" style="253" customWidth="1"/>
    <col min="8459" max="8459" width="21" style="253" customWidth="1"/>
    <col min="8460" max="8460" width="19.85546875" style="253" customWidth="1"/>
    <col min="8461" max="8461" width="19.5703125" style="253" customWidth="1"/>
    <col min="8462" max="8462" width="18.7109375" style="253" customWidth="1"/>
    <col min="8463" max="8463" width="14.7109375" style="253" customWidth="1"/>
    <col min="8464" max="8464" width="13.42578125" style="253" customWidth="1"/>
    <col min="8465" max="8465" width="11.5703125" style="253" customWidth="1"/>
    <col min="8466" max="8466" width="16.140625" style="253" customWidth="1"/>
    <col min="8467" max="8467" width="8.140625" style="253" customWidth="1"/>
    <col min="8468" max="8468" width="22.42578125" style="253" customWidth="1"/>
    <col min="8469" max="8469" width="17.28515625" style="253" customWidth="1"/>
    <col min="8470" max="8470" width="25.42578125" style="253" customWidth="1"/>
    <col min="8471" max="8471" width="27" style="253" customWidth="1"/>
    <col min="8472" max="8472" width="7.85546875" style="253" bestFit="1" customWidth="1"/>
    <col min="8473" max="8473" width="7.5703125" style="253" customWidth="1"/>
    <col min="8474" max="8474" width="9.28515625" style="253" customWidth="1"/>
    <col min="8475" max="8475" width="13.85546875" style="253" customWidth="1"/>
    <col min="8476" max="8704" width="9.140625" style="253"/>
    <col min="8705" max="8705" width="10.140625" style="253" customWidth="1"/>
    <col min="8706" max="8706" width="25.140625" style="253" customWidth="1"/>
    <col min="8707" max="8707" width="13.7109375" style="253" customWidth="1"/>
    <col min="8708" max="8708" width="18.28515625" style="253" customWidth="1"/>
    <col min="8709" max="8709" width="18" style="253" customWidth="1"/>
    <col min="8710" max="8710" width="19.140625" style="253" customWidth="1"/>
    <col min="8711" max="8711" width="21.85546875" style="253" customWidth="1"/>
    <col min="8712" max="8712" width="20.5703125" style="253" customWidth="1"/>
    <col min="8713" max="8713" width="19.140625" style="253" customWidth="1"/>
    <col min="8714" max="8714" width="20.85546875" style="253" customWidth="1"/>
    <col min="8715" max="8715" width="21" style="253" customWidth="1"/>
    <col min="8716" max="8716" width="19.85546875" style="253" customWidth="1"/>
    <col min="8717" max="8717" width="19.5703125" style="253" customWidth="1"/>
    <col min="8718" max="8718" width="18.7109375" style="253" customWidth="1"/>
    <col min="8719" max="8719" width="14.7109375" style="253" customWidth="1"/>
    <col min="8720" max="8720" width="13.42578125" style="253" customWidth="1"/>
    <col min="8721" max="8721" width="11.5703125" style="253" customWidth="1"/>
    <col min="8722" max="8722" width="16.140625" style="253" customWidth="1"/>
    <col min="8723" max="8723" width="8.140625" style="253" customWidth="1"/>
    <col min="8724" max="8724" width="22.42578125" style="253" customWidth="1"/>
    <col min="8725" max="8725" width="17.28515625" style="253" customWidth="1"/>
    <col min="8726" max="8726" width="25.42578125" style="253" customWidth="1"/>
    <col min="8727" max="8727" width="27" style="253" customWidth="1"/>
    <col min="8728" max="8728" width="7.85546875" style="253" bestFit="1" customWidth="1"/>
    <col min="8729" max="8729" width="7.5703125" style="253" customWidth="1"/>
    <col min="8730" max="8730" width="9.28515625" style="253" customWidth="1"/>
    <col min="8731" max="8731" width="13.85546875" style="253" customWidth="1"/>
    <col min="8732" max="8960" width="9.140625" style="253"/>
    <col min="8961" max="8961" width="10.140625" style="253" customWidth="1"/>
    <col min="8962" max="8962" width="25.140625" style="253" customWidth="1"/>
    <col min="8963" max="8963" width="13.7109375" style="253" customWidth="1"/>
    <col min="8964" max="8964" width="18.28515625" style="253" customWidth="1"/>
    <col min="8965" max="8965" width="18" style="253" customWidth="1"/>
    <col min="8966" max="8966" width="19.140625" style="253" customWidth="1"/>
    <col min="8967" max="8967" width="21.85546875" style="253" customWidth="1"/>
    <col min="8968" max="8968" width="20.5703125" style="253" customWidth="1"/>
    <col min="8969" max="8969" width="19.140625" style="253" customWidth="1"/>
    <col min="8970" max="8970" width="20.85546875" style="253" customWidth="1"/>
    <col min="8971" max="8971" width="21" style="253" customWidth="1"/>
    <col min="8972" max="8972" width="19.85546875" style="253" customWidth="1"/>
    <col min="8973" max="8973" width="19.5703125" style="253" customWidth="1"/>
    <col min="8974" max="8974" width="18.7109375" style="253" customWidth="1"/>
    <col min="8975" max="8975" width="14.7109375" style="253" customWidth="1"/>
    <col min="8976" max="8976" width="13.42578125" style="253" customWidth="1"/>
    <col min="8977" max="8977" width="11.5703125" style="253" customWidth="1"/>
    <col min="8978" max="8978" width="16.140625" style="253" customWidth="1"/>
    <col min="8979" max="8979" width="8.140625" style="253" customWidth="1"/>
    <col min="8980" max="8980" width="22.42578125" style="253" customWidth="1"/>
    <col min="8981" max="8981" width="17.28515625" style="253" customWidth="1"/>
    <col min="8982" max="8982" width="25.42578125" style="253" customWidth="1"/>
    <col min="8983" max="8983" width="27" style="253" customWidth="1"/>
    <col min="8984" max="8984" width="7.85546875" style="253" bestFit="1" customWidth="1"/>
    <col min="8985" max="8985" width="7.5703125" style="253" customWidth="1"/>
    <col min="8986" max="8986" width="9.28515625" style="253" customWidth="1"/>
    <col min="8987" max="8987" width="13.85546875" style="253" customWidth="1"/>
    <col min="8988" max="9216" width="9.140625" style="253"/>
    <col min="9217" max="9217" width="10.140625" style="253" customWidth="1"/>
    <col min="9218" max="9218" width="25.140625" style="253" customWidth="1"/>
    <col min="9219" max="9219" width="13.7109375" style="253" customWidth="1"/>
    <col min="9220" max="9220" width="18.28515625" style="253" customWidth="1"/>
    <col min="9221" max="9221" width="18" style="253" customWidth="1"/>
    <col min="9222" max="9222" width="19.140625" style="253" customWidth="1"/>
    <col min="9223" max="9223" width="21.85546875" style="253" customWidth="1"/>
    <col min="9224" max="9224" width="20.5703125" style="253" customWidth="1"/>
    <col min="9225" max="9225" width="19.140625" style="253" customWidth="1"/>
    <col min="9226" max="9226" width="20.85546875" style="253" customWidth="1"/>
    <col min="9227" max="9227" width="21" style="253" customWidth="1"/>
    <col min="9228" max="9228" width="19.85546875" style="253" customWidth="1"/>
    <col min="9229" max="9229" width="19.5703125" style="253" customWidth="1"/>
    <col min="9230" max="9230" width="18.7109375" style="253" customWidth="1"/>
    <col min="9231" max="9231" width="14.7109375" style="253" customWidth="1"/>
    <col min="9232" max="9232" width="13.42578125" style="253" customWidth="1"/>
    <col min="9233" max="9233" width="11.5703125" style="253" customWidth="1"/>
    <col min="9234" max="9234" width="16.140625" style="253" customWidth="1"/>
    <col min="9235" max="9235" width="8.140625" style="253" customWidth="1"/>
    <col min="9236" max="9236" width="22.42578125" style="253" customWidth="1"/>
    <col min="9237" max="9237" width="17.28515625" style="253" customWidth="1"/>
    <col min="9238" max="9238" width="25.42578125" style="253" customWidth="1"/>
    <col min="9239" max="9239" width="27" style="253" customWidth="1"/>
    <col min="9240" max="9240" width="7.85546875" style="253" bestFit="1" customWidth="1"/>
    <col min="9241" max="9241" width="7.5703125" style="253" customWidth="1"/>
    <col min="9242" max="9242" width="9.28515625" style="253" customWidth="1"/>
    <col min="9243" max="9243" width="13.85546875" style="253" customWidth="1"/>
    <col min="9244" max="9472" width="9.140625" style="253"/>
    <col min="9473" max="9473" width="10.140625" style="253" customWidth="1"/>
    <col min="9474" max="9474" width="25.140625" style="253" customWidth="1"/>
    <col min="9475" max="9475" width="13.7109375" style="253" customWidth="1"/>
    <col min="9476" max="9476" width="18.28515625" style="253" customWidth="1"/>
    <col min="9477" max="9477" width="18" style="253" customWidth="1"/>
    <col min="9478" max="9478" width="19.140625" style="253" customWidth="1"/>
    <col min="9479" max="9479" width="21.85546875" style="253" customWidth="1"/>
    <col min="9480" max="9480" width="20.5703125" style="253" customWidth="1"/>
    <col min="9481" max="9481" width="19.140625" style="253" customWidth="1"/>
    <col min="9482" max="9482" width="20.85546875" style="253" customWidth="1"/>
    <col min="9483" max="9483" width="21" style="253" customWidth="1"/>
    <col min="9484" max="9484" width="19.85546875" style="253" customWidth="1"/>
    <col min="9485" max="9485" width="19.5703125" style="253" customWidth="1"/>
    <col min="9486" max="9486" width="18.7109375" style="253" customWidth="1"/>
    <col min="9487" max="9487" width="14.7109375" style="253" customWidth="1"/>
    <col min="9488" max="9488" width="13.42578125" style="253" customWidth="1"/>
    <col min="9489" max="9489" width="11.5703125" style="253" customWidth="1"/>
    <col min="9490" max="9490" width="16.140625" style="253" customWidth="1"/>
    <col min="9491" max="9491" width="8.140625" style="253" customWidth="1"/>
    <col min="9492" max="9492" width="22.42578125" style="253" customWidth="1"/>
    <col min="9493" max="9493" width="17.28515625" style="253" customWidth="1"/>
    <col min="9494" max="9494" width="25.42578125" style="253" customWidth="1"/>
    <col min="9495" max="9495" width="27" style="253" customWidth="1"/>
    <col min="9496" max="9496" width="7.85546875" style="253" bestFit="1" customWidth="1"/>
    <col min="9497" max="9497" width="7.5703125" style="253" customWidth="1"/>
    <col min="9498" max="9498" width="9.28515625" style="253" customWidth="1"/>
    <col min="9499" max="9499" width="13.85546875" style="253" customWidth="1"/>
    <col min="9500" max="9728" width="9.140625" style="253"/>
    <col min="9729" max="9729" width="10.140625" style="253" customWidth="1"/>
    <col min="9730" max="9730" width="25.140625" style="253" customWidth="1"/>
    <col min="9731" max="9731" width="13.7109375" style="253" customWidth="1"/>
    <col min="9732" max="9732" width="18.28515625" style="253" customWidth="1"/>
    <col min="9733" max="9733" width="18" style="253" customWidth="1"/>
    <col min="9734" max="9734" width="19.140625" style="253" customWidth="1"/>
    <col min="9735" max="9735" width="21.85546875" style="253" customWidth="1"/>
    <col min="9736" max="9736" width="20.5703125" style="253" customWidth="1"/>
    <col min="9737" max="9737" width="19.140625" style="253" customWidth="1"/>
    <col min="9738" max="9738" width="20.85546875" style="253" customWidth="1"/>
    <col min="9739" max="9739" width="21" style="253" customWidth="1"/>
    <col min="9740" max="9740" width="19.85546875" style="253" customWidth="1"/>
    <col min="9741" max="9741" width="19.5703125" style="253" customWidth="1"/>
    <col min="9742" max="9742" width="18.7109375" style="253" customWidth="1"/>
    <col min="9743" max="9743" width="14.7109375" style="253" customWidth="1"/>
    <col min="9744" max="9744" width="13.42578125" style="253" customWidth="1"/>
    <col min="9745" max="9745" width="11.5703125" style="253" customWidth="1"/>
    <col min="9746" max="9746" width="16.140625" style="253" customWidth="1"/>
    <col min="9747" max="9747" width="8.140625" style="253" customWidth="1"/>
    <col min="9748" max="9748" width="22.42578125" style="253" customWidth="1"/>
    <col min="9749" max="9749" width="17.28515625" style="253" customWidth="1"/>
    <col min="9750" max="9750" width="25.42578125" style="253" customWidth="1"/>
    <col min="9751" max="9751" width="27" style="253" customWidth="1"/>
    <col min="9752" max="9752" width="7.85546875" style="253" bestFit="1" customWidth="1"/>
    <col min="9753" max="9753" width="7.5703125" style="253" customWidth="1"/>
    <col min="9754" max="9754" width="9.28515625" style="253" customWidth="1"/>
    <col min="9755" max="9755" width="13.85546875" style="253" customWidth="1"/>
    <col min="9756" max="9984" width="9.140625" style="253"/>
    <col min="9985" max="9985" width="10.140625" style="253" customWidth="1"/>
    <col min="9986" max="9986" width="25.140625" style="253" customWidth="1"/>
    <col min="9987" max="9987" width="13.7109375" style="253" customWidth="1"/>
    <col min="9988" max="9988" width="18.28515625" style="253" customWidth="1"/>
    <col min="9989" max="9989" width="18" style="253" customWidth="1"/>
    <col min="9990" max="9990" width="19.140625" style="253" customWidth="1"/>
    <col min="9991" max="9991" width="21.85546875" style="253" customWidth="1"/>
    <col min="9992" max="9992" width="20.5703125" style="253" customWidth="1"/>
    <col min="9993" max="9993" width="19.140625" style="253" customWidth="1"/>
    <col min="9994" max="9994" width="20.85546875" style="253" customWidth="1"/>
    <col min="9995" max="9995" width="21" style="253" customWidth="1"/>
    <col min="9996" max="9996" width="19.85546875" style="253" customWidth="1"/>
    <col min="9997" max="9997" width="19.5703125" style="253" customWidth="1"/>
    <col min="9998" max="9998" width="18.7109375" style="253" customWidth="1"/>
    <col min="9999" max="9999" width="14.7109375" style="253" customWidth="1"/>
    <col min="10000" max="10000" width="13.42578125" style="253" customWidth="1"/>
    <col min="10001" max="10001" width="11.5703125" style="253" customWidth="1"/>
    <col min="10002" max="10002" width="16.140625" style="253" customWidth="1"/>
    <col min="10003" max="10003" width="8.140625" style="253" customWidth="1"/>
    <col min="10004" max="10004" width="22.42578125" style="253" customWidth="1"/>
    <col min="10005" max="10005" width="17.28515625" style="253" customWidth="1"/>
    <col min="10006" max="10006" width="25.42578125" style="253" customWidth="1"/>
    <col min="10007" max="10007" width="27" style="253" customWidth="1"/>
    <col min="10008" max="10008" width="7.85546875" style="253" bestFit="1" customWidth="1"/>
    <col min="10009" max="10009" width="7.5703125" style="253" customWidth="1"/>
    <col min="10010" max="10010" width="9.28515625" style="253" customWidth="1"/>
    <col min="10011" max="10011" width="13.85546875" style="253" customWidth="1"/>
    <col min="10012" max="10240" width="9.140625" style="253"/>
    <col min="10241" max="10241" width="10.140625" style="253" customWidth="1"/>
    <col min="10242" max="10242" width="25.140625" style="253" customWidth="1"/>
    <col min="10243" max="10243" width="13.7109375" style="253" customWidth="1"/>
    <col min="10244" max="10244" width="18.28515625" style="253" customWidth="1"/>
    <col min="10245" max="10245" width="18" style="253" customWidth="1"/>
    <col min="10246" max="10246" width="19.140625" style="253" customWidth="1"/>
    <col min="10247" max="10247" width="21.85546875" style="253" customWidth="1"/>
    <col min="10248" max="10248" width="20.5703125" style="253" customWidth="1"/>
    <col min="10249" max="10249" width="19.140625" style="253" customWidth="1"/>
    <col min="10250" max="10250" width="20.85546875" style="253" customWidth="1"/>
    <col min="10251" max="10251" width="21" style="253" customWidth="1"/>
    <col min="10252" max="10252" width="19.85546875" style="253" customWidth="1"/>
    <col min="10253" max="10253" width="19.5703125" style="253" customWidth="1"/>
    <col min="10254" max="10254" width="18.7109375" style="253" customWidth="1"/>
    <col min="10255" max="10255" width="14.7109375" style="253" customWidth="1"/>
    <col min="10256" max="10256" width="13.42578125" style="253" customWidth="1"/>
    <col min="10257" max="10257" width="11.5703125" style="253" customWidth="1"/>
    <col min="10258" max="10258" width="16.140625" style="253" customWidth="1"/>
    <col min="10259" max="10259" width="8.140625" style="253" customWidth="1"/>
    <col min="10260" max="10260" width="22.42578125" style="253" customWidth="1"/>
    <col min="10261" max="10261" width="17.28515625" style="253" customWidth="1"/>
    <col min="10262" max="10262" width="25.42578125" style="253" customWidth="1"/>
    <col min="10263" max="10263" width="27" style="253" customWidth="1"/>
    <col min="10264" max="10264" width="7.85546875" style="253" bestFit="1" customWidth="1"/>
    <col min="10265" max="10265" width="7.5703125" style="253" customWidth="1"/>
    <col min="10266" max="10266" width="9.28515625" style="253" customWidth="1"/>
    <col min="10267" max="10267" width="13.85546875" style="253" customWidth="1"/>
    <col min="10268" max="10496" width="9.140625" style="253"/>
    <col min="10497" max="10497" width="10.140625" style="253" customWidth="1"/>
    <col min="10498" max="10498" width="25.140625" style="253" customWidth="1"/>
    <col min="10499" max="10499" width="13.7109375" style="253" customWidth="1"/>
    <col min="10500" max="10500" width="18.28515625" style="253" customWidth="1"/>
    <col min="10501" max="10501" width="18" style="253" customWidth="1"/>
    <col min="10502" max="10502" width="19.140625" style="253" customWidth="1"/>
    <col min="10503" max="10503" width="21.85546875" style="253" customWidth="1"/>
    <col min="10504" max="10504" width="20.5703125" style="253" customWidth="1"/>
    <col min="10505" max="10505" width="19.140625" style="253" customWidth="1"/>
    <col min="10506" max="10506" width="20.85546875" style="253" customWidth="1"/>
    <col min="10507" max="10507" width="21" style="253" customWidth="1"/>
    <col min="10508" max="10508" width="19.85546875" style="253" customWidth="1"/>
    <col min="10509" max="10509" width="19.5703125" style="253" customWidth="1"/>
    <col min="10510" max="10510" width="18.7109375" style="253" customWidth="1"/>
    <col min="10511" max="10511" width="14.7109375" style="253" customWidth="1"/>
    <col min="10512" max="10512" width="13.42578125" style="253" customWidth="1"/>
    <col min="10513" max="10513" width="11.5703125" style="253" customWidth="1"/>
    <col min="10514" max="10514" width="16.140625" style="253" customWidth="1"/>
    <col min="10515" max="10515" width="8.140625" style="253" customWidth="1"/>
    <col min="10516" max="10516" width="22.42578125" style="253" customWidth="1"/>
    <col min="10517" max="10517" width="17.28515625" style="253" customWidth="1"/>
    <col min="10518" max="10518" width="25.42578125" style="253" customWidth="1"/>
    <col min="10519" max="10519" width="27" style="253" customWidth="1"/>
    <col min="10520" max="10520" width="7.85546875" style="253" bestFit="1" customWidth="1"/>
    <col min="10521" max="10521" width="7.5703125" style="253" customWidth="1"/>
    <col min="10522" max="10522" width="9.28515625" style="253" customWidth="1"/>
    <col min="10523" max="10523" width="13.85546875" style="253" customWidth="1"/>
    <col min="10524" max="10752" width="9.140625" style="253"/>
    <col min="10753" max="10753" width="10.140625" style="253" customWidth="1"/>
    <col min="10754" max="10754" width="25.140625" style="253" customWidth="1"/>
    <col min="10755" max="10755" width="13.7109375" style="253" customWidth="1"/>
    <col min="10756" max="10756" width="18.28515625" style="253" customWidth="1"/>
    <col min="10757" max="10757" width="18" style="253" customWidth="1"/>
    <col min="10758" max="10758" width="19.140625" style="253" customWidth="1"/>
    <col min="10759" max="10759" width="21.85546875" style="253" customWidth="1"/>
    <col min="10760" max="10760" width="20.5703125" style="253" customWidth="1"/>
    <col min="10761" max="10761" width="19.140625" style="253" customWidth="1"/>
    <col min="10762" max="10762" width="20.85546875" style="253" customWidth="1"/>
    <col min="10763" max="10763" width="21" style="253" customWidth="1"/>
    <col min="10764" max="10764" width="19.85546875" style="253" customWidth="1"/>
    <col min="10765" max="10765" width="19.5703125" style="253" customWidth="1"/>
    <col min="10766" max="10766" width="18.7109375" style="253" customWidth="1"/>
    <col min="10767" max="10767" width="14.7109375" style="253" customWidth="1"/>
    <col min="10768" max="10768" width="13.42578125" style="253" customWidth="1"/>
    <col min="10769" max="10769" width="11.5703125" style="253" customWidth="1"/>
    <col min="10770" max="10770" width="16.140625" style="253" customWidth="1"/>
    <col min="10771" max="10771" width="8.140625" style="253" customWidth="1"/>
    <col min="10772" max="10772" width="22.42578125" style="253" customWidth="1"/>
    <col min="10773" max="10773" width="17.28515625" style="253" customWidth="1"/>
    <col min="10774" max="10774" width="25.42578125" style="253" customWidth="1"/>
    <col min="10775" max="10775" width="27" style="253" customWidth="1"/>
    <col min="10776" max="10776" width="7.85546875" style="253" bestFit="1" customWidth="1"/>
    <col min="10777" max="10777" width="7.5703125" style="253" customWidth="1"/>
    <col min="10778" max="10778" width="9.28515625" style="253" customWidth="1"/>
    <col min="10779" max="10779" width="13.85546875" style="253" customWidth="1"/>
    <col min="10780" max="11008" width="9.140625" style="253"/>
    <col min="11009" max="11009" width="10.140625" style="253" customWidth="1"/>
    <col min="11010" max="11010" width="25.140625" style="253" customWidth="1"/>
    <col min="11011" max="11011" width="13.7109375" style="253" customWidth="1"/>
    <col min="11012" max="11012" width="18.28515625" style="253" customWidth="1"/>
    <col min="11013" max="11013" width="18" style="253" customWidth="1"/>
    <col min="11014" max="11014" width="19.140625" style="253" customWidth="1"/>
    <col min="11015" max="11015" width="21.85546875" style="253" customWidth="1"/>
    <col min="11016" max="11016" width="20.5703125" style="253" customWidth="1"/>
    <col min="11017" max="11017" width="19.140625" style="253" customWidth="1"/>
    <col min="11018" max="11018" width="20.85546875" style="253" customWidth="1"/>
    <col min="11019" max="11019" width="21" style="253" customWidth="1"/>
    <col min="11020" max="11020" width="19.85546875" style="253" customWidth="1"/>
    <col min="11021" max="11021" width="19.5703125" style="253" customWidth="1"/>
    <col min="11022" max="11022" width="18.7109375" style="253" customWidth="1"/>
    <col min="11023" max="11023" width="14.7109375" style="253" customWidth="1"/>
    <col min="11024" max="11024" width="13.42578125" style="253" customWidth="1"/>
    <col min="11025" max="11025" width="11.5703125" style="253" customWidth="1"/>
    <col min="11026" max="11026" width="16.140625" style="253" customWidth="1"/>
    <col min="11027" max="11027" width="8.140625" style="253" customWidth="1"/>
    <col min="11028" max="11028" width="22.42578125" style="253" customWidth="1"/>
    <col min="11029" max="11029" width="17.28515625" style="253" customWidth="1"/>
    <col min="11030" max="11030" width="25.42578125" style="253" customWidth="1"/>
    <col min="11031" max="11031" width="27" style="253" customWidth="1"/>
    <col min="11032" max="11032" width="7.85546875" style="253" bestFit="1" customWidth="1"/>
    <col min="11033" max="11033" width="7.5703125" style="253" customWidth="1"/>
    <col min="11034" max="11034" width="9.28515625" style="253" customWidth="1"/>
    <col min="11035" max="11035" width="13.85546875" style="253" customWidth="1"/>
    <col min="11036" max="11264" width="9.140625" style="253"/>
    <col min="11265" max="11265" width="10.140625" style="253" customWidth="1"/>
    <col min="11266" max="11266" width="25.140625" style="253" customWidth="1"/>
    <col min="11267" max="11267" width="13.7109375" style="253" customWidth="1"/>
    <col min="11268" max="11268" width="18.28515625" style="253" customWidth="1"/>
    <col min="11269" max="11269" width="18" style="253" customWidth="1"/>
    <col min="11270" max="11270" width="19.140625" style="253" customWidth="1"/>
    <col min="11271" max="11271" width="21.85546875" style="253" customWidth="1"/>
    <col min="11272" max="11272" width="20.5703125" style="253" customWidth="1"/>
    <col min="11273" max="11273" width="19.140625" style="253" customWidth="1"/>
    <col min="11274" max="11274" width="20.85546875" style="253" customWidth="1"/>
    <col min="11275" max="11275" width="21" style="253" customWidth="1"/>
    <col min="11276" max="11276" width="19.85546875" style="253" customWidth="1"/>
    <col min="11277" max="11277" width="19.5703125" style="253" customWidth="1"/>
    <col min="11278" max="11278" width="18.7109375" style="253" customWidth="1"/>
    <col min="11279" max="11279" width="14.7109375" style="253" customWidth="1"/>
    <col min="11280" max="11280" width="13.42578125" style="253" customWidth="1"/>
    <col min="11281" max="11281" width="11.5703125" style="253" customWidth="1"/>
    <col min="11282" max="11282" width="16.140625" style="253" customWidth="1"/>
    <col min="11283" max="11283" width="8.140625" style="253" customWidth="1"/>
    <col min="11284" max="11284" width="22.42578125" style="253" customWidth="1"/>
    <col min="11285" max="11285" width="17.28515625" style="253" customWidth="1"/>
    <col min="11286" max="11286" width="25.42578125" style="253" customWidth="1"/>
    <col min="11287" max="11287" width="27" style="253" customWidth="1"/>
    <col min="11288" max="11288" width="7.85546875" style="253" bestFit="1" customWidth="1"/>
    <col min="11289" max="11289" width="7.5703125" style="253" customWidth="1"/>
    <col min="11290" max="11290" width="9.28515625" style="253" customWidth="1"/>
    <col min="11291" max="11291" width="13.85546875" style="253" customWidth="1"/>
    <col min="11292" max="11520" width="9.140625" style="253"/>
    <col min="11521" max="11521" width="10.140625" style="253" customWidth="1"/>
    <col min="11522" max="11522" width="25.140625" style="253" customWidth="1"/>
    <col min="11523" max="11523" width="13.7109375" style="253" customWidth="1"/>
    <col min="11524" max="11524" width="18.28515625" style="253" customWidth="1"/>
    <col min="11525" max="11525" width="18" style="253" customWidth="1"/>
    <col min="11526" max="11526" width="19.140625" style="253" customWidth="1"/>
    <col min="11527" max="11527" width="21.85546875" style="253" customWidth="1"/>
    <col min="11528" max="11528" width="20.5703125" style="253" customWidth="1"/>
    <col min="11529" max="11529" width="19.140625" style="253" customWidth="1"/>
    <col min="11530" max="11530" width="20.85546875" style="253" customWidth="1"/>
    <col min="11531" max="11531" width="21" style="253" customWidth="1"/>
    <col min="11532" max="11532" width="19.85546875" style="253" customWidth="1"/>
    <col min="11533" max="11533" width="19.5703125" style="253" customWidth="1"/>
    <col min="11534" max="11534" width="18.7109375" style="253" customWidth="1"/>
    <col min="11535" max="11535" width="14.7109375" style="253" customWidth="1"/>
    <col min="11536" max="11536" width="13.42578125" style="253" customWidth="1"/>
    <col min="11537" max="11537" width="11.5703125" style="253" customWidth="1"/>
    <col min="11538" max="11538" width="16.140625" style="253" customWidth="1"/>
    <col min="11539" max="11539" width="8.140625" style="253" customWidth="1"/>
    <col min="11540" max="11540" width="22.42578125" style="253" customWidth="1"/>
    <col min="11541" max="11541" width="17.28515625" style="253" customWidth="1"/>
    <col min="11542" max="11542" width="25.42578125" style="253" customWidth="1"/>
    <col min="11543" max="11543" width="27" style="253" customWidth="1"/>
    <col min="11544" max="11544" width="7.85546875" style="253" bestFit="1" customWidth="1"/>
    <col min="11545" max="11545" width="7.5703125" style="253" customWidth="1"/>
    <col min="11546" max="11546" width="9.28515625" style="253" customWidth="1"/>
    <col min="11547" max="11547" width="13.85546875" style="253" customWidth="1"/>
    <col min="11548" max="11776" width="9.140625" style="253"/>
    <col min="11777" max="11777" width="10.140625" style="253" customWidth="1"/>
    <col min="11778" max="11778" width="25.140625" style="253" customWidth="1"/>
    <col min="11779" max="11779" width="13.7109375" style="253" customWidth="1"/>
    <col min="11780" max="11780" width="18.28515625" style="253" customWidth="1"/>
    <col min="11781" max="11781" width="18" style="253" customWidth="1"/>
    <col min="11782" max="11782" width="19.140625" style="253" customWidth="1"/>
    <col min="11783" max="11783" width="21.85546875" style="253" customWidth="1"/>
    <col min="11784" max="11784" width="20.5703125" style="253" customWidth="1"/>
    <col min="11785" max="11785" width="19.140625" style="253" customWidth="1"/>
    <col min="11786" max="11786" width="20.85546875" style="253" customWidth="1"/>
    <col min="11787" max="11787" width="21" style="253" customWidth="1"/>
    <col min="11788" max="11788" width="19.85546875" style="253" customWidth="1"/>
    <col min="11789" max="11789" width="19.5703125" style="253" customWidth="1"/>
    <col min="11790" max="11790" width="18.7109375" style="253" customWidth="1"/>
    <col min="11791" max="11791" width="14.7109375" style="253" customWidth="1"/>
    <col min="11792" max="11792" width="13.42578125" style="253" customWidth="1"/>
    <col min="11793" max="11793" width="11.5703125" style="253" customWidth="1"/>
    <col min="11794" max="11794" width="16.140625" style="253" customWidth="1"/>
    <col min="11795" max="11795" width="8.140625" style="253" customWidth="1"/>
    <col min="11796" max="11796" width="22.42578125" style="253" customWidth="1"/>
    <col min="11797" max="11797" width="17.28515625" style="253" customWidth="1"/>
    <col min="11798" max="11798" width="25.42578125" style="253" customWidth="1"/>
    <col min="11799" max="11799" width="27" style="253" customWidth="1"/>
    <col min="11800" max="11800" width="7.85546875" style="253" bestFit="1" customWidth="1"/>
    <col min="11801" max="11801" width="7.5703125" style="253" customWidth="1"/>
    <col min="11802" max="11802" width="9.28515625" style="253" customWidth="1"/>
    <col min="11803" max="11803" width="13.85546875" style="253" customWidth="1"/>
    <col min="11804" max="12032" width="9.140625" style="253"/>
    <col min="12033" max="12033" width="10.140625" style="253" customWidth="1"/>
    <col min="12034" max="12034" width="25.140625" style="253" customWidth="1"/>
    <col min="12035" max="12035" width="13.7109375" style="253" customWidth="1"/>
    <col min="12036" max="12036" width="18.28515625" style="253" customWidth="1"/>
    <col min="12037" max="12037" width="18" style="253" customWidth="1"/>
    <col min="12038" max="12038" width="19.140625" style="253" customWidth="1"/>
    <col min="12039" max="12039" width="21.85546875" style="253" customWidth="1"/>
    <col min="12040" max="12040" width="20.5703125" style="253" customWidth="1"/>
    <col min="12041" max="12041" width="19.140625" style="253" customWidth="1"/>
    <col min="12042" max="12042" width="20.85546875" style="253" customWidth="1"/>
    <col min="12043" max="12043" width="21" style="253" customWidth="1"/>
    <col min="12044" max="12044" width="19.85546875" style="253" customWidth="1"/>
    <col min="12045" max="12045" width="19.5703125" style="253" customWidth="1"/>
    <col min="12046" max="12046" width="18.7109375" style="253" customWidth="1"/>
    <col min="12047" max="12047" width="14.7109375" style="253" customWidth="1"/>
    <col min="12048" max="12048" width="13.42578125" style="253" customWidth="1"/>
    <col min="12049" max="12049" width="11.5703125" style="253" customWidth="1"/>
    <col min="12050" max="12050" width="16.140625" style="253" customWidth="1"/>
    <col min="12051" max="12051" width="8.140625" style="253" customWidth="1"/>
    <col min="12052" max="12052" width="22.42578125" style="253" customWidth="1"/>
    <col min="12053" max="12053" width="17.28515625" style="253" customWidth="1"/>
    <col min="12054" max="12054" width="25.42578125" style="253" customWidth="1"/>
    <col min="12055" max="12055" width="27" style="253" customWidth="1"/>
    <col min="12056" max="12056" width="7.85546875" style="253" bestFit="1" customWidth="1"/>
    <col min="12057" max="12057" width="7.5703125" style="253" customWidth="1"/>
    <col min="12058" max="12058" width="9.28515625" style="253" customWidth="1"/>
    <col min="12059" max="12059" width="13.85546875" style="253" customWidth="1"/>
    <col min="12060" max="12288" width="9.140625" style="253"/>
    <col min="12289" max="12289" width="10.140625" style="253" customWidth="1"/>
    <col min="12290" max="12290" width="25.140625" style="253" customWidth="1"/>
    <col min="12291" max="12291" width="13.7109375" style="253" customWidth="1"/>
    <col min="12292" max="12292" width="18.28515625" style="253" customWidth="1"/>
    <col min="12293" max="12293" width="18" style="253" customWidth="1"/>
    <col min="12294" max="12294" width="19.140625" style="253" customWidth="1"/>
    <col min="12295" max="12295" width="21.85546875" style="253" customWidth="1"/>
    <col min="12296" max="12296" width="20.5703125" style="253" customWidth="1"/>
    <col min="12297" max="12297" width="19.140625" style="253" customWidth="1"/>
    <col min="12298" max="12298" width="20.85546875" style="253" customWidth="1"/>
    <col min="12299" max="12299" width="21" style="253" customWidth="1"/>
    <col min="12300" max="12300" width="19.85546875" style="253" customWidth="1"/>
    <col min="12301" max="12301" width="19.5703125" style="253" customWidth="1"/>
    <col min="12302" max="12302" width="18.7109375" style="253" customWidth="1"/>
    <col min="12303" max="12303" width="14.7109375" style="253" customWidth="1"/>
    <col min="12304" max="12304" width="13.42578125" style="253" customWidth="1"/>
    <col min="12305" max="12305" width="11.5703125" style="253" customWidth="1"/>
    <col min="12306" max="12306" width="16.140625" style="253" customWidth="1"/>
    <col min="12307" max="12307" width="8.140625" style="253" customWidth="1"/>
    <col min="12308" max="12308" width="22.42578125" style="253" customWidth="1"/>
    <col min="12309" max="12309" width="17.28515625" style="253" customWidth="1"/>
    <col min="12310" max="12310" width="25.42578125" style="253" customWidth="1"/>
    <col min="12311" max="12311" width="27" style="253" customWidth="1"/>
    <col min="12312" max="12312" width="7.85546875" style="253" bestFit="1" customWidth="1"/>
    <col min="12313" max="12313" width="7.5703125" style="253" customWidth="1"/>
    <col min="12314" max="12314" width="9.28515625" style="253" customWidth="1"/>
    <col min="12315" max="12315" width="13.85546875" style="253" customWidth="1"/>
    <col min="12316" max="12544" width="9.140625" style="253"/>
    <col min="12545" max="12545" width="10.140625" style="253" customWidth="1"/>
    <col min="12546" max="12546" width="25.140625" style="253" customWidth="1"/>
    <col min="12547" max="12547" width="13.7109375" style="253" customWidth="1"/>
    <col min="12548" max="12548" width="18.28515625" style="253" customWidth="1"/>
    <col min="12549" max="12549" width="18" style="253" customWidth="1"/>
    <col min="12550" max="12550" width="19.140625" style="253" customWidth="1"/>
    <col min="12551" max="12551" width="21.85546875" style="253" customWidth="1"/>
    <col min="12552" max="12552" width="20.5703125" style="253" customWidth="1"/>
    <col min="12553" max="12553" width="19.140625" style="253" customWidth="1"/>
    <col min="12554" max="12554" width="20.85546875" style="253" customWidth="1"/>
    <col min="12555" max="12555" width="21" style="253" customWidth="1"/>
    <col min="12556" max="12556" width="19.85546875" style="253" customWidth="1"/>
    <col min="12557" max="12557" width="19.5703125" style="253" customWidth="1"/>
    <col min="12558" max="12558" width="18.7109375" style="253" customWidth="1"/>
    <col min="12559" max="12559" width="14.7109375" style="253" customWidth="1"/>
    <col min="12560" max="12560" width="13.42578125" style="253" customWidth="1"/>
    <col min="12561" max="12561" width="11.5703125" style="253" customWidth="1"/>
    <col min="12562" max="12562" width="16.140625" style="253" customWidth="1"/>
    <col min="12563" max="12563" width="8.140625" style="253" customWidth="1"/>
    <col min="12564" max="12564" width="22.42578125" style="253" customWidth="1"/>
    <col min="12565" max="12565" width="17.28515625" style="253" customWidth="1"/>
    <col min="12566" max="12566" width="25.42578125" style="253" customWidth="1"/>
    <col min="12567" max="12567" width="27" style="253" customWidth="1"/>
    <col min="12568" max="12568" width="7.85546875" style="253" bestFit="1" customWidth="1"/>
    <col min="12569" max="12569" width="7.5703125" style="253" customWidth="1"/>
    <col min="12570" max="12570" width="9.28515625" style="253" customWidth="1"/>
    <col min="12571" max="12571" width="13.85546875" style="253" customWidth="1"/>
    <col min="12572" max="12800" width="9.140625" style="253"/>
    <col min="12801" max="12801" width="10.140625" style="253" customWidth="1"/>
    <col min="12802" max="12802" width="25.140625" style="253" customWidth="1"/>
    <col min="12803" max="12803" width="13.7109375" style="253" customWidth="1"/>
    <col min="12804" max="12804" width="18.28515625" style="253" customWidth="1"/>
    <col min="12805" max="12805" width="18" style="253" customWidth="1"/>
    <col min="12806" max="12806" width="19.140625" style="253" customWidth="1"/>
    <col min="12807" max="12807" width="21.85546875" style="253" customWidth="1"/>
    <col min="12808" max="12808" width="20.5703125" style="253" customWidth="1"/>
    <col min="12809" max="12809" width="19.140625" style="253" customWidth="1"/>
    <col min="12810" max="12810" width="20.85546875" style="253" customWidth="1"/>
    <col min="12811" max="12811" width="21" style="253" customWidth="1"/>
    <col min="12812" max="12812" width="19.85546875" style="253" customWidth="1"/>
    <col min="12813" max="12813" width="19.5703125" style="253" customWidth="1"/>
    <col min="12814" max="12814" width="18.7109375" style="253" customWidth="1"/>
    <col min="12815" max="12815" width="14.7109375" style="253" customWidth="1"/>
    <col min="12816" max="12816" width="13.42578125" style="253" customWidth="1"/>
    <col min="12817" max="12817" width="11.5703125" style="253" customWidth="1"/>
    <col min="12818" max="12818" width="16.140625" style="253" customWidth="1"/>
    <col min="12819" max="12819" width="8.140625" style="253" customWidth="1"/>
    <col min="12820" max="12820" width="22.42578125" style="253" customWidth="1"/>
    <col min="12821" max="12821" width="17.28515625" style="253" customWidth="1"/>
    <col min="12822" max="12822" width="25.42578125" style="253" customWidth="1"/>
    <col min="12823" max="12823" width="27" style="253" customWidth="1"/>
    <col min="12824" max="12824" width="7.85546875" style="253" bestFit="1" customWidth="1"/>
    <col min="12825" max="12825" width="7.5703125" style="253" customWidth="1"/>
    <col min="12826" max="12826" width="9.28515625" style="253" customWidth="1"/>
    <col min="12827" max="12827" width="13.85546875" style="253" customWidth="1"/>
    <col min="12828" max="13056" width="9.140625" style="253"/>
    <col min="13057" max="13057" width="10.140625" style="253" customWidth="1"/>
    <col min="13058" max="13058" width="25.140625" style="253" customWidth="1"/>
    <col min="13059" max="13059" width="13.7109375" style="253" customWidth="1"/>
    <col min="13060" max="13060" width="18.28515625" style="253" customWidth="1"/>
    <col min="13061" max="13061" width="18" style="253" customWidth="1"/>
    <col min="13062" max="13062" width="19.140625" style="253" customWidth="1"/>
    <col min="13063" max="13063" width="21.85546875" style="253" customWidth="1"/>
    <col min="13064" max="13064" width="20.5703125" style="253" customWidth="1"/>
    <col min="13065" max="13065" width="19.140625" style="253" customWidth="1"/>
    <col min="13066" max="13066" width="20.85546875" style="253" customWidth="1"/>
    <col min="13067" max="13067" width="21" style="253" customWidth="1"/>
    <col min="13068" max="13068" width="19.85546875" style="253" customWidth="1"/>
    <col min="13069" max="13069" width="19.5703125" style="253" customWidth="1"/>
    <col min="13070" max="13070" width="18.7109375" style="253" customWidth="1"/>
    <col min="13071" max="13071" width="14.7109375" style="253" customWidth="1"/>
    <col min="13072" max="13072" width="13.42578125" style="253" customWidth="1"/>
    <col min="13073" max="13073" width="11.5703125" style="253" customWidth="1"/>
    <col min="13074" max="13074" width="16.140625" style="253" customWidth="1"/>
    <col min="13075" max="13075" width="8.140625" style="253" customWidth="1"/>
    <col min="13076" max="13076" width="22.42578125" style="253" customWidth="1"/>
    <col min="13077" max="13077" width="17.28515625" style="253" customWidth="1"/>
    <col min="13078" max="13078" width="25.42578125" style="253" customWidth="1"/>
    <col min="13079" max="13079" width="27" style="253" customWidth="1"/>
    <col min="13080" max="13080" width="7.85546875" style="253" bestFit="1" customWidth="1"/>
    <col min="13081" max="13081" width="7.5703125" style="253" customWidth="1"/>
    <col min="13082" max="13082" width="9.28515625" style="253" customWidth="1"/>
    <col min="13083" max="13083" width="13.85546875" style="253" customWidth="1"/>
    <col min="13084" max="13312" width="9.140625" style="253"/>
    <col min="13313" max="13313" width="10.140625" style="253" customWidth="1"/>
    <col min="13314" max="13314" width="25.140625" style="253" customWidth="1"/>
    <col min="13315" max="13315" width="13.7109375" style="253" customWidth="1"/>
    <col min="13316" max="13316" width="18.28515625" style="253" customWidth="1"/>
    <col min="13317" max="13317" width="18" style="253" customWidth="1"/>
    <col min="13318" max="13318" width="19.140625" style="253" customWidth="1"/>
    <col min="13319" max="13319" width="21.85546875" style="253" customWidth="1"/>
    <col min="13320" max="13320" width="20.5703125" style="253" customWidth="1"/>
    <col min="13321" max="13321" width="19.140625" style="253" customWidth="1"/>
    <col min="13322" max="13322" width="20.85546875" style="253" customWidth="1"/>
    <col min="13323" max="13323" width="21" style="253" customWidth="1"/>
    <col min="13324" max="13324" width="19.85546875" style="253" customWidth="1"/>
    <col min="13325" max="13325" width="19.5703125" style="253" customWidth="1"/>
    <col min="13326" max="13326" width="18.7109375" style="253" customWidth="1"/>
    <col min="13327" max="13327" width="14.7109375" style="253" customWidth="1"/>
    <col min="13328" max="13328" width="13.42578125" style="253" customWidth="1"/>
    <col min="13329" max="13329" width="11.5703125" style="253" customWidth="1"/>
    <col min="13330" max="13330" width="16.140625" style="253" customWidth="1"/>
    <col min="13331" max="13331" width="8.140625" style="253" customWidth="1"/>
    <col min="13332" max="13332" width="22.42578125" style="253" customWidth="1"/>
    <col min="13333" max="13333" width="17.28515625" style="253" customWidth="1"/>
    <col min="13334" max="13334" width="25.42578125" style="253" customWidth="1"/>
    <col min="13335" max="13335" width="27" style="253" customWidth="1"/>
    <col min="13336" max="13336" width="7.85546875" style="253" bestFit="1" customWidth="1"/>
    <col min="13337" max="13337" width="7.5703125" style="253" customWidth="1"/>
    <col min="13338" max="13338" width="9.28515625" style="253" customWidth="1"/>
    <col min="13339" max="13339" width="13.85546875" style="253" customWidth="1"/>
    <col min="13340" max="13568" width="9.140625" style="253"/>
    <col min="13569" max="13569" width="10.140625" style="253" customWidth="1"/>
    <col min="13570" max="13570" width="25.140625" style="253" customWidth="1"/>
    <col min="13571" max="13571" width="13.7109375" style="253" customWidth="1"/>
    <col min="13572" max="13572" width="18.28515625" style="253" customWidth="1"/>
    <col min="13573" max="13573" width="18" style="253" customWidth="1"/>
    <col min="13574" max="13574" width="19.140625" style="253" customWidth="1"/>
    <col min="13575" max="13575" width="21.85546875" style="253" customWidth="1"/>
    <col min="13576" max="13576" width="20.5703125" style="253" customWidth="1"/>
    <col min="13577" max="13577" width="19.140625" style="253" customWidth="1"/>
    <col min="13578" max="13578" width="20.85546875" style="253" customWidth="1"/>
    <col min="13579" max="13579" width="21" style="253" customWidth="1"/>
    <col min="13580" max="13580" width="19.85546875" style="253" customWidth="1"/>
    <col min="13581" max="13581" width="19.5703125" style="253" customWidth="1"/>
    <col min="13582" max="13582" width="18.7109375" style="253" customWidth="1"/>
    <col min="13583" max="13583" width="14.7109375" style="253" customWidth="1"/>
    <col min="13584" max="13584" width="13.42578125" style="253" customWidth="1"/>
    <col min="13585" max="13585" width="11.5703125" style="253" customWidth="1"/>
    <col min="13586" max="13586" width="16.140625" style="253" customWidth="1"/>
    <col min="13587" max="13587" width="8.140625" style="253" customWidth="1"/>
    <col min="13588" max="13588" width="22.42578125" style="253" customWidth="1"/>
    <col min="13589" max="13589" width="17.28515625" style="253" customWidth="1"/>
    <col min="13590" max="13590" width="25.42578125" style="253" customWidth="1"/>
    <col min="13591" max="13591" width="27" style="253" customWidth="1"/>
    <col min="13592" max="13592" width="7.85546875" style="253" bestFit="1" customWidth="1"/>
    <col min="13593" max="13593" width="7.5703125" style="253" customWidth="1"/>
    <col min="13594" max="13594" width="9.28515625" style="253" customWidth="1"/>
    <col min="13595" max="13595" width="13.85546875" style="253" customWidth="1"/>
    <col min="13596" max="13824" width="9.140625" style="253"/>
    <col min="13825" max="13825" width="10.140625" style="253" customWidth="1"/>
    <col min="13826" max="13826" width="25.140625" style="253" customWidth="1"/>
    <col min="13827" max="13827" width="13.7109375" style="253" customWidth="1"/>
    <col min="13828" max="13828" width="18.28515625" style="253" customWidth="1"/>
    <col min="13829" max="13829" width="18" style="253" customWidth="1"/>
    <col min="13830" max="13830" width="19.140625" style="253" customWidth="1"/>
    <col min="13831" max="13831" width="21.85546875" style="253" customWidth="1"/>
    <col min="13832" max="13832" width="20.5703125" style="253" customWidth="1"/>
    <col min="13833" max="13833" width="19.140625" style="253" customWidth="1"/>
    <col min="13834" max="13834" width="20.85546875" style="253" customWidth="1"/>
    <col min="13835" max="13835" width="21" style="253" customWidth="1"/>
    <col min="13836" max="13836" width="19.85546875" style="253" customWidth="1"/>
    <col min="13837" max="13837" width="19.5703125" style="253" customWidth="1"/>
    <col min="13838" max="13838" width="18.7109375" style="253" customWidth="1"/>
    <col min="13839" max="13839" width="14.7109375" style="253" customWidth="1"/>
    <col min="13840" max="13840" width="13.42578125" style="253" customWidth="1"/>
    <col min="13841" max="13841" width="11.5703125" style="253" customWidth="1"/>
    <col min="13842" max="13842" width="16.140625" style="253" customWidth="1"/>
    <col min="13843" max="13843" width="8.140625" style="253" customWidth="1"/>
    <col min="13844" max="13844" width="22.42578125" style="253" customWidth="1"/>
    <col min="13845" max="13845" width="17.28515625" style="253" customWidth="1"/>
    <col min="13846" max="13846" width="25.42578125" style="253" customWidth="1"/>
    <col min="13847" max="13847" width="27" style="253" customWidth="1"/>
    <col min="13848" max="13848" width="7.85546875" style="253" bestFit="1" customWidth="1"/>
    <col min="13849" max="13849" width="7.5703125" style="253" customWidth="1"/>
    <col min="13850" max="13850" width="9.28515625" style="253" customWidth="1"/>
    <col min="13851" max="13851" width="13.85546875" style="253" customWidth="1"/>
    <col min="13852" max="14080" width="9.140625" style="253"/>
    <col min="14081" max="14081" width="10.140625" style="253" customWidth="1"/>
    <col min="14082" max="14082" width="25.140625" style="253" customWidth="1"/>
    <col min="14083" max="14083" width="13.7109375" style="253" customWidth="1"/>
    <col min="14084" max="14084" width="18.28515625" style="253" customWidth="1"/>
    <col min="14085" max="14085" width="18" style="253" customWidth="1"/>
    <col min="14086" max="14086" width="19.140625" style="253" customWidth="1"/>
    <col min="14087" max="14087" width="21.85546875" style="253" customWidth="1"/>
    <col min="14088" max="14088" width="20.5703125" style="253" customWidth="1"/>
    <col min="14089" max="14089" width="19.140625" style="253" customWidth="1"/>
    <col min="14090" max="14090" width="20.85546875" style="253" customWidth="1"/>
    <col min="14091" max="14091" width="21" style="253" customWidth="1"/>
    <col min="14092" max="14092" width="19.85546875" style="253" customWidth="1"/>
    <col min="14093" max="14093" width="19.5703125" style="253" customWidth="1"/>
    <col min="14094" max="14094" width="18.7109375" style="253" customWidth="1"/>
    <col min="14095" max="14095" width="14.7109375" style="253" customWidth="1"/>
    <col min="14096" max="14096" width="13.42578125" style="253" customWidth="1"/>
    <col min="14097" max="14097" width="11.5703125" style="253" customWidth="1"/>
    <col min="14098" max="14098" width="16.140625" style="253" customWidth="1"/>
    <col min="14099" max="14099" width="8.140625" style="253" customWidth="1"/>
    <col min="14100" max="14100" width="22.42578125" style="253" customWidth="1"/>
    <col min="14101" max="14101" width="17.28515625" style="253" customWidth="1"/>
    <col min="14102" max="14102" width="25.42578125" style="253" customWidth="1"/>
    <col min="14103" max="14103" width="27" style="253" customWidth="1"/>
    <col min="14104" max="14104" width="7.85546875" style="253" bestFit="1" customWidth="1"/>
    <col min="14105" max="14105" width="7.5703125" style="253" customWidth="1"/>
    <col min="14106" max="14106" width="9.28515625" style="253" customWidth="1"/>
    <col min="14107" max="14107" width="13.85546875" style="253" customWidth="1"/>
    <col min="14108" max="14336" width="9.140625" style="253"/>
    <col min="14337" max="14337" width="10.140625" style="253" customWidth="1"/>
    <col min="14338" max="14338" width="25.140625" style="253" customWidth="1"/>
    <col min="14339" max="14339" width="13.7109375" style="253" customWidth="1"/>
    <col min="14340" max="14340" width="18.28515625" style="253" customWidth="1"/>
    <col min="14341" max="14341" width="18" style="253" customWidth="1"/>
    <col min="14342" max="14342" width="19.140625" style="253" customWidth="1"/>
    <col min="14343" max="14343" width="21.85546875" style="253" customWidth="1"/>
    <col min="14344" max="14344" width="20.5703125" style="253" customWidth="1"/>
    <col min="14345" max="14345" width="19.140625" style="253" customWidth="1"/>
    <col min="14346" max="14346" width="20.85546875" style="253" customWidth="1"/>
    <col min="14347" max="14347" width="21" style="253" customWidth="1"/>
    <col min="14348" max="14348" width="19.85546875" style="253" customWidth="1"/>
    <col min="14349" max="14349" width="19.5703125" style="253" customWidth="1"/>
    <col min="14350" max="14350" width="18.7109375" style="253" customWidth="1"/>
    <col min="14351" max="14351" width="14.7109375" style="253" customWidth="1"/>
    <col min="14352" max="14352" width="13.42578125" style="253" customWidth="1"/>
    <col min="14353" max="14353" width="11.5703125" style="253" customWidth="1"/>
    <col min="14354" max="14354" width="16.140625" style="253" customWidth="1"/>
    <col min="14355" max="14355" width="8.140625" style="253" customWidth="1"/>
    <col min="14356" max="14356" width="22.42578125" style="253" customWidth="1"/>
    <col min="14357" max="14357" width="17.28515625" style="253" customWidth="1"/>
    <col min="14358" max="14358" width="25.42578125" style="253" customWidth="1"/>
    <col min="14359" max="14359" width="27" style="253" customWidth="1"/>
    <col min="14360" max="14360" width="7.85546875" style="253" bestFit="1" customWidth="1"/>
    <col min="14361" max="14361" width="7.5703125" style="253" customWidth="1"/>
    <col min="14362" max="14362" width="9.28515625" style="253" customWidth="1"/>
    <col min="14363" max="14363" width="13.85546875" style="253" customWidth="1"/>
    <col min="14364" max="14592" width="9.140625" style="253"/>
    <col min="14593" max="14593" width="10.140625" style="253" customWidth="1"/>
    <col min="14594" max="14594" width="25.140625" style="253" customWidth="1"/>
    <col min="14595" max="14595" width="13.7109375" style="253" customWidth="1"/>
    <col min="14596" max="14596" width="18.28515625" style="253" customWidth="1"/>
    <col min="14597" max="14597" width="18" style="253" customWidth="1"/>
    <col min="14598" max="14598" width="19.140625" style="253" customWidth="1"/>
    <col min="14599" max="14599" width="21.85546875" style="253" customWidth="1"/>
    <col min="14600" max="14600" width="20.5703125" style="253" customWidth="1"/>
    <col min="14601" max="14601" width="19.140625" style="253" customWidth="1"/>
    <col min="14602" max="14602" width="20.85546875" style="253" customWidth="1"/>
    <col min="14603" max="14603" width="21" style="253" customWidth="1"/>
    <col min="14604" max="14604" width="19.85546875" style="253" customWidth="1"/>
    <col min="14605" max="14605" width="19.5703125" style="253" customWidth="1"/>
    <col min="14606" max="14606" width="18.7109375" style="253" customWidth="1"/>
    <col min="14607" max="14607" width="14.7109375" style="253" customWidth="1"/>
    <col min="14608" max="14608" width="13.42578125" style="253" customWidth="1"/>
    <col min="14609" max="14609" width="11.5703125" style="253" customWidth="1"/>
    <col min="14610" max="14610" width="16.140625" style="253" customWidth="1"/>
    <col min="14611" max="14611" width="8.140625" style="253" customWidth="1"/>
    <col min="14612" max="14612" width="22.42578125" style="253" customWidth="1"/>
    <col min="14613" max="14613" width="17.28515625" style="253" customWidth="1"/>
    <col min="14614" max="14614" width="25.42578125" style="253" customWidth="1"/>
    <col min="14615" max="14615" width="27" style="253" customWidth="1"/>
    <col min="14616" max="14616" width="7.85546875" style="253" bestFit="1" customWidth="1"/>
    <col min="14617" max="14617" width="7.5703125" style="253" customWidth="1"/>
    <col min="14618" max="14618" width="9.28515625" style="253" customWidth="1"/>
    <col min="14619" max="14619" width="13.85546875" style="253" customWidth="1"/>
    <col min="14620" max="14848" width="9.140625" style="253"/>
    <col min="14849" max="14849" width="10.140625" style="253" customWidth="1"/>
    <col min="14850" max="14850" width="25.140625" style="253" customWidth="1"/>
    <col min="14851" max="14851" width="13.7109375" style="253" customWidth="1"/>
    <col min="14852" max="14852" width="18.28515625" style="253" customWidth="1"/>
    <col min="14853" max="14853" width="18" style="253" customWidth="1"/>
    <col min="14854" max="14854" width="19.140625" style="253" customWidth="1"/>
    <col min="14855" max="14855" width="21.85546875" style="253" customWidth="1"/>
    <col min="14856" max="14856" width="20.5703125" style="253" customWidth="1"/>
    <col min="14857" max="14857" width="19.140625" style="253" customWidth="1"/>
    <col min="14858" max="14858" width="20.85546875" style="253" customWidth="1"/>
    <col min="14859" max="14859" width="21" style="253" customWidth="1"/>
    <col min="14860" max="14860" width="19.85546875" style="253" customWidth="1"/>
    <col min="14861" max="14861" width="19.5703125" style="253" customWidth="1"/>
    <col min="14862" max="14862" width="18.7109375" style="253" customWidth="1"/>
    <col min="14863" max="14863" width="14.7109375" style="253" customWidth="1"/>
    <col min="14864" max="14864" width="13.42578125" style="253" customWidth="1"/>
    <col min="14865" max="14865" width="11.5703125" style="253" customWidth="1"/>
    <col min="14866" max="14866" width="16.140625" style="253" customWidth="1"/>
    <col min="14867" max="14867" width="8.140625" style="253" customWidth="1"/>
    <col min="14868" max="14868" width="22.42578125" style="253" customWidth="1"/>
    <col min="14869" max="14869" width="17.28515625" style="253" customWidth="1"/>
    <col min="14870" max="14870" width="25.42578125" style="253" customWidth="1"/>
    <col min="14871" max="14871" width="27" style="253" customWidth="1"/>
    <col min="14872" max="14872" width="7.85546875" style="253" bestFit="1" customWidth="1"/>
    <col min="14873" max="14873" width="7.5703125" style="253" customWidth="1"/>
    <col min="14874" max="14874" width="9.28515625" style="253" customWidth="1"/>
    <col min="14875" max="14875" width="13.85546875" style="253" customWidth="1"/>
    <col min="14876" max="15104" width="9.140625" style="253"/>
    <col min="15105" max="15105" width="10.140625" style="253" customWidth="1"/>
    <col min="15106" max="15106" width="25.140625" style="253" customWidth="1"/>
    <col min="15107" max="15107" width="13.7109375" style="253" customWidth="1"/>
    <col min="15108" max="15108" width="18.28515625" style="253" customWidth="1"/>
    <col min="15109" max="15109" width="18" style="253" customWidth="1"/>
    <col min="15110" max="15110" width="19.140625" style="253" customWidth="1"/>
    <col min="15111" max="15111" width="21.85546875" style="253" customWidth="1"/>
    <col min="15112" max="15112" width="20.5703125" style="253" customWidth="1"/>
    <col min="15113" max="15113" width="19.140625" style="253" customWidth="1"/>
    <col min="15114" max="15114" width="20.85546875" style="253" customWidth="1"/>
    <col min="15115" max="15115" width="21" style="253" customWidth="1"/>
    <col min="15116" max="15116" width="19.85546875" style="253" customWidth="1"/>
    <col min="15117" max="15117" width="19.5703125" style="253" customWidth="1"/>
    <col min="15118" max="15118" width="18.7109375" style="253" customWidth="1"/>
    <col min="15119" max="15119" width="14.7109375" style="253" customWidth="1"/>
    <col min="15120" max="15120" width="13.42578125" style="253" customWidth="1"/>
    <col min="15121" max="15121" width="11.5703125" style="253" customWidth="1"/>
    <col min="15122" max="15122" width="16.140625" style="253" customWidth="1"/>
    <col min="15123" max="15123" width="8.140625" style="253" customWidth="1"/>
    <col min="15124" max="15124" width="22.42578125" style="253" customWidth="1"/>
    <col min="15125" max="15125" width="17.28515625" style="253" customWidth="1"/>
    <col min="15126" max="15126" width="25.42578125" style="253" customWidth="1"/>
    <col min="15127" max="15127" width="27" style="253" customWidth="1"/>
    <col min="15128" max="15128" width="7.85546875" style="253" bestFit="1" customWidth="1"/>
    <col min="15129" max="15129" width="7.5703125" style="253" customWidth="1"/>
    <col min="15130" max="15130" width="9.28515625" style="253" customWidth="1"/>
    <col min="15131" max="15131" width="13.85546875" style="253" customWidth="1"/>
    <col min="15132" max="15360" width="9.140625" style="253"/>
    <col min="15361" max="15361" width="10.140625" style="253" customWidth="1"/>
    <col min="15362" max="15362" width="25.140625" style="253" customWidth="1"/>
    <col min="15363" max="15363" width="13.7109375" style="253" customWidth="1"/>
    <col min="15364" max="15364" width="18.28515625" style="253" customWidth="1"/>
    <col min="15365" max="15365" width="18" style="253" customWidth="1"/>
    <col min="15366" max="15366" width="19.140625" style="253" customWidth="1"/>
    <col min="15367" max="15367" width="21.85546875" style="253" customWidth="1"/>
    <col min="15368" max="15368" width="20.5703125" style="253" customWidth="1"/>
    <col min="15369" max="15369" width="19.140625" style="253" customWidth="1"/>
    <col min="15370" max="15370" width="20.85546875" style="253" customWidth="1"/>
    <col min="15371" max="15371" width="21" style="253" customWidth="1"/>
    <col min="15372" max="15372" width="19.85546875" style="253" customWidth="1"/>
    <col min="15373" max="15373" width="19.5703125" style="253" customWidth="1"/>
    <col min="15374" max="15374" width="18.7109375" style="253" customWidth="1"/>
    <col min="15375" max="15375" width="14.7109375" style="253" customWidth="1"/>
    <col min="15376" max="15376" width="13.42578125" style="253" customWidth="1"/>
    <col min="15377" max="15377" width="11.5703125" style="253" customWidth="1"/>
    <col min="15378" max="15378" width="16.140625" style="253" customWidth="1"/>
    <col min="15379" max="15379" width="8.140625" style="253" customWidth="1"/>
    <col min="15380" max="15380" width="22.42578125" style="253" customWidth="1"/>
    <col min="15381" max="15381" width="17.28515625" style="253" customWidth="1"/>
    <col min="15382" max="15382" width="25.42578125" style="253" customWidth="1"/>
    <col min="15383" max="15383" width="27" style="253" customWidth="1"/>
    <col min="15384" max="15384" width="7.85546875" style="253" bestFit="1" customWidth="1"/>
    <col min="15385" max="15385" width="7.5703125" style="253" customWidth="1"/>
    <col min="15386" max="15386" width="9.28515625" style="253" customWidth="1"/>
    <col min="15387" max="15387" width="13.85546875" style="253" customWidth="1"/>
    <col min="15388" max="15616" width="9.140625" style="253"/>
    <col min="15617" max="15617" width="10.140625" style="253" customWidth="1"/>
    <col min="15618" max="15618" width="25.140625" style="253" customWidth="1"/>
    <col min="15619" max="15619" width="13.7109375" style="253" customWidth="1"/>
    <col min="15620" max="15620" width="18.28515625" style="253" customWidth="1"/>
    <col min="15621" max="15621" width="18" style="253" customWidth="1"/>
    <col min="15622" max="15622" width="19.140625" style="253" customWidth="1"/>
    <col min="15623" max="15623" width="21.85546875" style="253" customWidth="1"/>
    <col min="15624" max="15624" width="20.5703125" style="253" customWidth="1"/>
    <col min="15625" max="15625" width="19.140625" style="253" customWidth="1"/>
    <col min="15626" max="15626" width="20.85546875" style="253" customWidth="1"/>
    <col min="15627" max="15627" width="21" style="253" customWidth="1"/>
    <col min="15628" max="15628" width="19.85546875" style="253" customWidth="1"/>
    <col min="15629" max="15629" width="19.5703125" style="253" customWidth="1"/>
    <col min="15630" max="15630" width="18.7109375" style="253" customWidth="1"/>
    <col min="15631" max="15631" width="14.7109375" style="253" customWidth="1"/>
    <col min="15632" max="15632" width="13.42578125" style="253" customWidth="1"/>
    <col min="15633" max="15633" width="11.5703125" style="253" customWidth="1"/>
    <col min="15634" max="15634" width="16.140625" style="253" customWidth="1"/>
    <col min="15635" max="15635" width="8.140625" style="253" customWidth="1"/>
    <col min="15636" max="15636" width="22.42578125" style="253" customWidth="1"/>
    <col min="15637" max="15637" width="17.28515625" style="253" customWidth="1"/>
    <col min="15638" max="15638" width="25.42578125" style="253" customWidth="1"/>
    <col min="15639" max="15639" width="27" style="253" customWidth="1"/>
    <col min="15640" max="15640" width="7.85546875" style="253" bestFit="1" customWidth="1"/>
    <col min="15641" max="15641" width="7.5703125" style="253" customWidth="1"/>
    <col min="15642" max="15642" width="9.28515625" style="253" customWidth="1"/>
    <col min="15643" max="15643" width="13.85546875" style="253" customWidth="1"/>
    <col min="15644" max="15872" width="9.140625" style="253"/>
    <col min="15873" max="15873" width="10.140625" style="253" customWidth="1"/>
    <col min="15874" max="15874" width="25.140625" style="253" customWidth="1"/>
    <col min="15875" max="15875" width="13.7109375" style="253" customWidth="1"/>
    <col min="15876" max="15876" width="18.28515625" style="253" customWidth="1"/>
    <col min="15877" max="15877" width="18" style="253" customWidth="1"/>
    <col min="15878" max="15878" width="19.140625" style="253" customWidth="1"/>
    <col min="15879" max="15879" width="21.85546875" style="253" customWidth="1"/>
    <col min="15880" max="15880" width="20.5703125" style="253" customWidth="1"/>
    <col min="15881" max="15881" width="19.140625" style="253" customWidth="1"/>
    <col min="15882" max="15882" width="20.85546875" style="253" customWidth="1"/>
    <col min="15883" max="15883" width="21" style="253" customWidth="1"/>
    <col min="15884" max="15884" width="19.85546875" style="253" customWidth="1"/>
    <col min="15885" max="15885" width="19.5703125" style="253" customWidth="1"/>
    <col min="15886" max="15886" width="18.7109375" style="253" customWidth="1"/>
    <col min="15887" max="15887" width="14.7109375" style="253" customWidth="1"/>
    <col min="15888" max="15888" width="13.42578125" style="253" customWidth="1"/>
    <col min="15889" max="15889" width="11.5703125" style="253" customWidth="1"/>
    <col min="15890" max="15890" width="16.140625" style="253" customWidth="1"/>
    <col min="15891" max="15891" width="8.140625" style="253" customWidth="1"/>
    <col min="15892" max="15892" width="22.42578125" style="253" customWidth="1"/>
    <col min="15893" max="15893" width="17.28515625" style="253" customWidth="1"/>
    <col min="15894" max="15894" width="25.42578125" style="253" customWidth="1"/>
    <col min="15895" max="15895" width="27" style="253" customWidth="1"/>
    <col min="15896" max="15896" width="7.85546875" style="253" bestFit="1" customWidth="1"/>
    <col min="15897" max="15897" width="7.5703125" style="253" customWidth="1"/>
    <col min="15898" max="15898" width="9.28515625" style="253" customWidth="1"/>
    <col min="15899" max="15899" width="13.85546875" style="253" customWidth="1"/>
    <col min="15900" max="16128" width="9.140625" style="253"/>
    <col min="16129" max="16129" width="10.140625" style="253" customWidth="1"/>
    <col min="16130" max="16130" width="25.140625" style="253" customWidth="1"/>
    <col min="16131" max="16131" width="13.7109375" style="253" customWidth="1"/>
    <col min="16132" max="16132" width="18.28515625" style="253" customWidth="1"/>
    <col min="16133" max="16133" width="18" style="253" customWidth="1"/>
    <col min="16134" max="16134" width="19.140625" style="253" customWidth="1"/>
    <col min="16135" max="16135" width="21.85546875" style="253" customWidth="1"/>
    <col min="16136" max="16136" width="20.5703125" style="253" customWidth="1"/>
    <col min="16137" max="16137" width="19.140625" style="253" customWidth="1"/>
    <col min="16138" max="16138" width="20.85546875" style="253" customWidth="1"/>
    <col min="16139" max="16139" width="21" style="253" customWidth="1"/>
    <col min="16140" max="16140" width="19.85546875" style="253" customWidth="1"/>
    <col min="16141" max="16141" width="19.5703125" style="253" customWidth="1"/>
    <col min="16142" max="16142" width="18.7109375" style="253" customWidth="1"/>
    <col min="16143" max="16143" width="14.7109375" style="253" customWidth="1"/>
    <col min="16144" max="16144" width="13.42578125" style="253" customWidth="1"/>
    <col min="16145" max="16145" width="11.5703125" style="253" customWidth="1"/>
    <col min="16146" max="16146" width="16.140625" style="253" customWidth="1"/>
    <col min="16147" max="16147" width="8.140625" style="253" customWidth="1"/>
    <col min="16148" max="16148" width="22.42578125" style="253" customWidth="1"/>
    <col min="16149" max="16149" width="17.28515625" style="253" customWidth="1"/>
    <col min="16150" max="16150" width="25.42578125" style="253" customWidth="1"/>
    <col min="16151" max="16151" width="27" style="253" customWidth="1"/>
    <col min="16152" max="16152" width="7.85546875" style="253" bestFit="1" customWidth="1"/>
    <col min="16153" max="16153" width="7.5703125" style="253" customWidth="1"/>
    <col min="16154" max="16154" width="9.28515625" style="253" customWidth="1"/>
    <col min="16155" max="16155" width="13.85546875" style="253" customWidth="1"/>
    <col min="16156" max="16384" width="9.140625" style="253"/>
  </cols>
  <sheetData>
    <row r="1" spans="1:256" ht="18.75" x14ac:dyDescent="0.25">
      <c r="E1" s="194"/>
      <c r="F1" s="194"/>
      <c r="G1" s="194"/>
      <c r="H1" s="194"/>
      <c r="I1" s="194"/>
      <c r="J1" s="194"/>
      <c r="K1" s="194"/>
      <c r="L1" s="194"/>
      <c r="P1" s="195" t="s">
        <v>522</v>
      </c>
    </row>
    <row r="2" spans="1:256" ht="18.75" x14ac:dyDescent="0.3">
      <c r="E2" s="194"/>
      <c r="F2" s="194"/>
      <c r="G2" s="194"/>
      <c r="H2" s="194"/>
      <c r="I2" s="194"/>
      <c r="J2" s="194"/>
      <c r="K2" s="194"/>
      <c r="L2" s="194"/>
      <c r="P2" s="196" t="s">
        <v>207</v>
      </c>
    </row>
    <row r="3" spans="1:256" ht="18.75" x14ac:dyDescent="0.3">
      <c r="E3" s="194"/>
      <c r="F3" s="194"/>
      <c r="G3" s="194"/>
      <c r="H3" s="194"/>
      <c r="I3" s="194"/>
      <c r="J3" s="194"/>
      <c r="K3" s="194"/>
      <c r="L3" s="194"/>
      <c r="P3" s="196" t="s">
        <v>208</v>
      </c>
    </row>
    <row r="4" spans="1:256" ht="15.75" x14ac:dyDescent="0.25">
      <c r="A4" s="690" t="s">
        <v>523</v>
      </c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690"/>
      <c r="N4" s="690"/>
      <c r="O4" s="690"/>
      <c r="P4" s="690"/>
    </row>
    <row r="5" spans="1:256" x14ac:dyDescent="0.25"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</row>
    <row r="6" spans="1:256" ht="15.75" x14ac:dyDescent="0.25">
      <c r="A6" s="708" t="s">
        <v>524</v>
      </c>
      <c r="B6" s="708"/>
      <c r="C6" s="708"/>
      <c r="D6" s="708"/>
      <c r="E6" s="708"/>
      <c r="F6" s="708"/>
      <c r="G6" s="708"/>
      <c r="H6" s="708"/>
      <c r="I6" s="708"/>
      <c r="J6" s="708"/>
      <c r="K6" s="708"/>
      <c r="L6" s="708"/>
      <c r="M6" s="708"/>
      <c r="N6" s="708"/>
      <c r="O6" s="708"/>
      <c r="P6" s="708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</row>
    <row r="7" spans="1:256" ht="15.75" x14ac:dyDescent="0.25">
      <c r="A7" s="692" t="s">
        <v>211</v>
      </c>
      <c r="B7" s="692"/>
      <c r="C7" s="692"/>
      <c r="D7" s="692"/>
      <c r="E7" s="692"/>
      <c r="F7" s="692"/>
      <c r="G7" s="692"/>
      <c r="H7" s="692"/>
      <c r="I7" s="692"/>
      <c r="J7" s="692"/>
      <c r="K7" s="692"/>
      <c r="L7" s="692"/>
      <c r="M7" s="692"/>
      <c r="N7" s="692"/>
      <c r="O7" s="692"/>
      <c r="P7" s="692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</row>
    <row r="8" spans="1:256" ht="15.75" x14ac:dyDescent="0.25">
      <c r="A8" s="256"/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  <c r="AF8" s="256"/>
      <c r="AG8" s="256"/>
      <c r="AH8" s="256"/>
      <c r="AI8" s="256"/>
      <c r="AJ8" s="256"/>
      <c r="AK8" s="256"/>
      <c r="AL8" s="256"/>
      <c r="AM8" s="256"/>
      <c r="AN8" s="256"/>
      <c r="AO8" s="256"/>
      <c r="AP8" s="256"/>
      <c r="AQ8" s="256"/>
    </row>
    <row r="9" spans="1:256" ht="15.75" x14ac:dyDescent="0.25">
      <c r="A9" s="655" t="s">
        <v>510</v>
      </c>
      <c r="B9" s="655"/>
      <c r="C9" s="655"/>
      <c r="D9" s="655"/>
      <c r="E9" s="655"/>
      <c r="F9" s="655"/>
      <c r="G9" s="655"/>
      <c r="H9" s="655"/>
      <c r="I9" s="655"/>
      <c r="J9" s="655"/>
      <c r="K9" s="655"/>
      <c r="L9" s="655"/>
      <c r="M9" s="655"/>
      <c r="N9" s="655"/>
      <c r="O9" s="655"/>
      <c r="P9" s="655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8"/>
      <c r="AO9" s="188"/>
      <c r="AP9" s="188"/>
      <c r="AQ9" s="188"/>
    </row>
    <row r="10" spans="1:256" ht="15.75" thickBot="1" x14ac:dyDescent="0.3">
      <c r="A10" s="709"/>
      <c r="B10" s="709"/>
      <c r="C10" s="709"/>
      <c r="D10" s="709"/>
      <c r="E10" s="709"/>
      <c r="F10" s="709"/>
      <c r="G10" s="709"/>
      <c r="H10" s="709"/>
      <c r="I10" s="709"/>
      <c r="J10" s="709"/>
      <c r="K10" s="709"/>
      <c r="L10" s="709"/>
      <c r="M10" s="709"/>
      <c r="N10" s="709"/>
      <c r="O10" s="709"/>
      <c r="P10" s="709"/>
      <c r="Q10" s="257"/>
    </row>
    <row r="11" spans="1:256" ht="255" x14ac:dyDescent="0.25">
      <c r="A11" s="258" t="s">
        <v>215</v>
      </c>
      <c r="B11" s="259" t="s">
        <v>216</v>
      </c>
      <c r="C11" s="259" t="s">
        <v>217</v>
      </c>
      <c r="D11" s="260" t="s">
        <v>525</v>
      </c>
      <c r="E11" s="260" t="s">
        <v>526</v>
      </c>
      <c r="F11" s="259" t="s">
        <v>527</v>
      </c>
      <c r="G11" s="261" t="s">
        <v>528</v>
      </c>
      <c r="H11" s="259" t="s">
        <v>529</v>
      </c>
      <c r="I11" s="259" t="s">
        <v>530</v>
      </c>
      <c r="J11" s="259" t="s">
        <v>531</v>
      </c>
      <c r="K11" s="259" t="s">
        <v>532</v>
      </c>
      <c r="L11" s="262" t="s">
        <v>533</v>
      </c>
      <c r="M11" s="261" t="s">
        <v>534</v>
      </c>
      <c r="N11" s="261" t="s">
        <v>535</v>
      </c>
      <c r="O11" s="261" t="s">
        <v>536</v>
      </c>
      <c r="P11" s="263" t="s">
        <v>537</v>
      </c>
      <c r="Q11" s="254"/>
      <c r="R11" s="254"/>
      <c r="S11" s="254"/>
      <c r="T11" s="254"/>
      <c r="U11" s="254"/>
      <c r="V11" s="254"/>
      <c r="W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54"/>
      <c r="AS11" s="254"/>
      <c r="AT11" s="254"/>
      <c r="AU11" s="254"/>
      <c r="AV11" s="254"/>
      <c r="AW11" s="254"/>
      <c r="AX11" s="254"/>
      <c r="AY11" s="254"/>
      <c r="AZ11" s="254"/>
      <c r="BA11" s="254"/>
      <c r="BB11" s="254"/>
      <c r="BC11" s="254"/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54"/>
      <c r="BR11" s="254"/>
      <c r="BS11" s="254"/>
      <c r="BT11" s="254"/>
      <c r="BU11" s="254"/>
      <c r="BV11" s="254"/>
      <c r="BW11" s="254"/>
      <c r="BX11" s="254"/>
      <c r="BY11" s="254"/>
      <c r="BZ11" s="254"/>
      <c r="CA11" s="254"/>
      <c r="CB11" s="254"/>
      <c r="CC11" s="254"/>
      <c r="CD11" s="254"/>
      <c r="CE11" s="254"/>
      <c r="CF11" s="254"/>
      <c r="CG11" s="254"/>
      <c r="CH11" s="254"/>
      <c r="CI11" s="254"/>
      <c r="CJ11" s="254"/>
      <c r="CK11" s="254"/>
      <c r="CL11" s="254"/>
      <c r="CM11" s="254"/>
      <c r="CN11" s="254"/>
      <c r="CO11" s="254"/>
      <c r="CP11" s="254"/>
      <c r="CQ11" s="254"/>
      <c r="CR11" s="254"/>
      <c r="CS11" s="254"/>
      <c r="CT11" s="254"/>
      <c r="CU11" s="254"/>
      <c r="CV11" s="254"/>
      <c r="CW11" s="254"/>
      <c r="CX11" s="254"/>
      <c r="CY11" s="254"/>
      <c r="CZ11" s="254"/>
      <c r="DA11" s="254"/>
      <c r="DB11" s="254"/>
      <c r="DC11" s="254"/>
      <c r="DD11" s="254"/>
      <c r="DE11" s="254"/>
      <c r="DF11" s="254"/>
      <c r="DG11" s="254"/>
      <c r="DH11" s="254"/>
      <c r="DI11" s="254"/>
      <c r="DJ11" s="254"/>
      <c r="DK11" s="254"/>
      <c r="DL11" s="254"/>
      <c r="DM11" s="254"/>
      <c r="DN11" s="254"/>
      <c r="DO11" s="254"/>
      <c r="DP11" s="254"/>
      <c r="DQ11" s="254"/>
      <c r="DR11" s="254"/>
      <c r="DS11" s="254"/>
      <c r="DT11" s="254"/>
      <c r="DU11" s="254"/>
      <c r="DV11" s="254"/>
      <c r="DW11" s="254"/>
      <c r="DX11" s="254"/>
      <c r="DY11" s="254"/>
      <c r="DZ11" s="254"/>
      <c r="EA11" s="254"/>
      <c r="EB11" s="254"/>
      <c r="EC11" s="254"/>
      <c r="ED11" s="254"/>
      <c r="EE11" s="254"/>
      <c r="EF11" s="254"/>
      <c r="EG11" s="254"/>
      <c r="EH11" s="254"/>
      <c r="EI11" s="254"/>
      <c r="EJ11" s="254"/>
      <c r="EK11" s="254"/>
      <c r="EL11" s="254"/>
      <c r="EM11" s="254"/>
      <c r="EN11" s="254"/>
      <c r="EO11" s="254"/>
      <c r="EP11" s="254"/>
      <c r="EQ11" s="254"/>
      <c r="ER11" s="254"/>
      <c r="ES11" s="254"/>
      <c r="ET11" s="254"/>
      <c r="EU11" s="254"/>
      <c r="EV11" s="254"/>
      <c r="EW11" s="254"/>
      <c r="EX11" s="254"/>
      <c r="EY11" s="254"/>
      <c r="EZ11" s="254"/>
      <c r="FA11" s="254"/>
      <c r="FB11" s="254"/>
      <c r="FC11" s="254"/>
      <c r="FD11" s="254"/>
      <c r="FE11" s="254"/>
      <c r="FF11" s="254"/>
      <c r="FG11" s="254"/>
      <c r="FH11" s="254"/>
      <c r="FI11" s="254"/>
      <c r="FJ11" s="254"/>
      <c r="FK11" s="254"/>
      <c r="FL11" s="254"/>
      <c r="FM11" s="254"/>
      <c r="FN11" s="254"/>
      <c r="FO11" s="254"/>
      <c r="FP11" s="254"/>
      <c r="FQ11" s="254"/>
      <c r="FR11" s="254"/>
      <c r="FS11" s="254"/>
      <c r="FT11" s="254"/>
      <c r="FU11" s="254"/>
      <c r="FV11" s="254"/>
      <c r="FW11" s="254"/>
      <c r="FX11" s="254"/>
      <c r="FY11" s="254"/>
      <c r="FZ11" s="254"/>
      <c r="GA11" s="254"/>
      <c r="GB11" s="254"/>
      <c r="GC11" s="254"/>
      <c r="GD11" s="254"/>
      <c r="GE11" s="254"/>
      <c r="GF11" s="254"/>
      <c r="GG11" s="254"/>
      <c r="GH11" s="254"/>
      <c r="GI11" s="254"/>
      <c r="GJ11" s="254"/>
      <c r="GK11" s="254"/>
      <c r="GL11" s="254"/>
      <c r="GM11" s="254"/>
      <c r="GN11" s="254"/>
      <c r="GO11" s="254"/>
      <c r="GP11" s="254"/>
      <c r="GQ11" s="254"/>
      <c r="GR11" s="254"/>
      <c r="GS11" s="254"/>
      <c r="GT11" s="254"/>
      <c r="GU11" s="254"/>
      <c r="GV11" s="254"/>
      <c r="GW11" s="254"/>
      <c r="GX11" s="254"/>
      <c r="GY11" s="254"/>
      <c r="GZ11" s="254"/>
      <c r="HA11" s="254"/>
      <c r="HB11" s="254"/>
      <c r="HC11" s="254"/>
      <c r="HD11" s="254"/>
      <c r="HE11" s="254"/>
      <c r="HF11" s="254"/>
      <c r="HG11" s="254"/>
      <c r="HH11" s="254"/>
      <c r="HI11" s="254"/>
      <c r="HJ11" s="254"/>
      <c r="HK11" s="254"/>
      <c r="HL11" s="254"/>
      <c r="HM11" s="254"/>
      <c r="HN11" s="254"/>
      <c r="HO11" s="254"/>
      <c r="HP11" s="254"/>
      <c r="HQ11" s="254"/>
      <c r="HR11" s="254"/>
      <c r="HS11" s="254"/>
      <c r="HT11" s="254"/>
      <c r="HU11" s="254"/>
      <c r="HV11" s="254"/>
      <c r="HW11" s="254"/>
      <c r="HX11" s="254"/>
      <c r="HY11" s="254"/>
      <c r="HZ11" s="254"/>
      <c r="IA11" s="254"/>
      <c r="IB11" s="254"/>
      <c r="IC11" s="254"/>
      <c r="ID11" s="254"/>
      <c r="IE11" s="254"/>
      <c r="IF11" s="254"/>
      <c r="IG11" s="254"/>
      <c r="IH11" s="254"/>
      <c r="II11" s="254"/>
      <c r="IJ11" s="254"/>
      <c r="IK11" s="254"/>
      <c r="IL11" s="254"/>
      <c r="IM11" s="254"/>
      <c r="IN11" s="254"/>
      <c r="IO11" s="254"/>
      <c r="IP11" s="254"/>
      <c r="IQ11" s="254"/>
      <c r="IR11" s="254"/>
      <c r="IS11" s="254"/>
      <c r="IT11" s="254"/>
      <c r="IU11" s="254"/>
      <c r="IV11" s="254"/>
    </row>
    <row r="12" spans="1:256" x14ac:dyDescent="0.25">
      <c r="A12" s="264">
        <v>1</v>
      </c>
      <c r="B12" s="265">
        <v>2</v>
      </c>
      <c r="C12" s="265">
        <v>3</v>
      </c>
      <c r="D12" s="265">
        <v>4</v>
      </c>
      <c r="E12" s="265">
        <v>5</v>
      </c>
      <c r="F12" s="265">
        <v>6</v>
      </c>
      <c r="G12" s="265">
        <v>7</v>
      </c>
      <c r="H12" s="265">
        <v>8</v>
      </c>
      <c r="I12" s="265">
        <v>9</v>
      </c>
      <c r="J12" s="265">
        <v>10</v>
      </c>
      <c r="K12" s="265">
        <v>11</v>
      </c>
      <c r="L12" s="265">
        <v>12</v>
      </c>
      <c r="M12" s="265">
        <v>13</v>
      </c>
      <c r="N12" s="265">
        <v>14</v>
      </c>
      <c r="O12" s="265">
        <v>15</v>
      </c>
      <c r="P12" s="266">
        <v>16</v>
      </c>
      <c r="R12" s="253"/>
      <c r="S12" s="253"/>
      <c r="T12" s="253"/>
      <c r="U12" s="253"/>
      <c r="V12" s="253"/>
      <c r="W12" s="253"/>
      <c r="X12" s="253"/>
      <c r="Y12" s="253"/>
      <c r="Z12" s="253"/>
      <c r="AA12" s="253"/>
    </row>
    <row r="13" spans="1:256" ht="60" x14ac:dyDescent="0.25">
      <c r="A13" s="267" t="s">
        <v>282</v>
      </c>
      <c r="B13" s="268" t="s">
        <v>283</v>
      </c>
      <c r="C13" s="269" t="s">
        <v>284</v>
      </c>
      <c r="D13" s="269" t="s">
        <v>538</v>
      </c>
      <c r="E13" s="270" t="s">
        <v>295</v>
      </c>
      <c r="F13" s="269" t="s">
        <v>0</v>
      </c>
      <c r="G13" s="270" t="s">
        <v>539</v>
      </c>
      <c r="H13" s="271" t="s">
        <v>37</v>
      </c>
      <c r="I13" s="271" t="s">
        <v>37</v>
      </c>
      <c r="J13" s="271" t="s">
        <v>37</v>
      </c>
      <c r="K13" s="271" t="s">
        <v>37</v>
      </c>
      <c r="L13" s="271" t="s">
        <v>37</v>
      </c>
      <c r="M13" s="271" t="s">
        <v>37</v>
      </c>
      <c r="N13" s="271" t="s">
        <v>37</v>
      </c>
      <c r="O13" s="271" t="s">
        <v>37</v>
      </c>
      <c r="P13" s="272" t="s">
        <v>37</v>
      </c>
    </row>
    <row r="14" spans="1:256" x14ac:dyDescent="0.25">
      <c r="A14" s="273" t="s">
        <v>285</v>
      </c>
      <c r="B14" s="274" t="s">
        <v>286</v>
      </c>
      <c r="C14" s="269" t="s">
        <v>284</v>
      </c>
      <c r="D14" s="269" t="s">
        <v>0</v>
      </c>
      <c r="E14" s="269" t="s">
        <v>0</v>
      </c>
      <c r="F14" s="269" t="s">
        <v>0</v>
      </c>
      <c r="G14" s="269" t="s">
        <v>0</v>
      </c>
      <c r="H14" s="271" t="s">
        <v>37</v>
      </c>
      <c r="I14" s="271" t="s">
        <v>37</v>
      </c>
      <c r="J14" s="271" t="s">
        <v>37</v>
      </c>
      <c r="K14" s="271" t="s">
        <v>37</v>
      </c>
      <c r="L14" s="271" t="s">
        <v>37</v>
      </c>
      <c r="M14" s="271" t="s">
        <v>37</v>
      </c>
      <c r="N14" s="271" t="s">
        <v>37</v>
      </c>
      <c r="O14" s="271" t="s">
        <v>37</v>
      </c>
      <c r="P14" s="272" t="s">
        <v>37</v>
      </c>
    </row>
    <row r="15" spans="1:256" ht="30" x14ac:dyDescent="0.25">
      <c r="A15" s="273" t="s">
        <v>287</v>
      </c>
      <c r="B15" s="274" t="s">
        <v>288</v>
      </c>
      <c r="C15" s="269" t="s">
        <v>284</v>
      </c>
      <c r="D15" s="269" t="s">
        <v>0</v>
      </c>
      <c r="E15" s="269" t="s">
        <v>0</v>
      </c>
      <c r="F15" s="269" t="s">
        <v>0</v>
      </c>
      <c r="G15" s="269" t="s">
        <v>0</v>
      </c>
      <c r="H15" s="271" t="s">
        <v>37</v>
      </c>
      <c r="I15" s="271" t="s">
        <v>37</v>
      </c>
      <c r="J15" s="271" t="s">
        <v>37</v>
      </c>
      <c r="K15" s="271" t="s">
        <v>37</v>
      </c>
      <c r="L15" s="271" t="s">
        <v>37</v>
      </c>
      <c r="M15" s="271" t="s">
        <v>37</v>
      </c>
      <c r="N15" s="271" t="s">
        <v>37</v>
      </c>
      <c r="O15" s="271" t="s">
        <v>37</v>
      </c>
      <c r="P15" s="272" t="s">
        <v>37</v>
      </c>
    </row>
    <row r="16" spans="1:256" ht="30" x14ac:dyDescent="0.25">
      <c r="A16" s="273" t="s">
        <v>289</v>
      </c>
      <c r="B16" s="274" t="s">
        <v>290</v>
      </c>
      <c r="C16" s="269" t="s">
        <v>284</v>
      </c>
      <c r="D16" s="269" t="s">
        <v>0</v>
      </c>
      <c r="E16" s="269" t="s">
        <v>0</v>
      </c>
      <c r="F16" s="269" t="s">
        <v>0</v>
      </c>
      <c r="G16" s="269" t="s">
        <v>0</v>
      </c>
      <c r="H16" s="271" t="s">
        <v>37</v>
      </c>
      <c r="I16" s="271" t="s">
        <v>37</v>
      </c>
      <c r="J16" s="271" t="s">
        <v>37</v>
      </c>
      <c r="K16" s="271" t="s">
        <v>37</v>
      </c>
      <c r="L16" s="271" t="s">
        <v>37</v>
      </c>
      <c r="M16" s="271" t="s">
        <v>37</v>
      </c>
      <c r="N16" s="271" t="s">
        <v>37</v>
      </c>
      <c r="O16" s="271" t="s">
        <v>37</v>
      </c>
      <c r="P16" s="272" t="s">
        <v>37</v>
      </c>
    </row>
    <row r="17" spans="1:16" ht="45" x14ac:dyDescent="0.25">
      <c r="A17" s="273" t="s">
        <v>291</v>
      </c>
      <c r="B17" s="274" t="s">
        <v>292</v>
      </c>
      <c r="C17" s="269" t="s">
        <v>284</v>
      </c>
      <c r="D17" s="269" t="s">
        <v>0</v>
      </c>
      <c r="E17" s="269" t="s">
        <v>0</v>
      </c>
      <c r="F17" s="269" t="s">
        <v>0</v>
      </c>
      <c r="G17" s="269" t="s">
        <v>0</v>
      </c>
      <c r="H17" s="271" t="s">
        <v>37</v>
      </c>
      <c r="I17" s="271" t="s">
        <v>37</v>
      </c>
      <c r="J17" s="271" t="s">
        <v>37</v>
      </c>
      <c r="K17" s="271" t="s">
        <v>37</v>
      </c>
      <c r="L17" s="271" t="s">
        <v>37</v>
      </c>
      <c r="M17" s="271" t="s">
        <v>37</v>
      </c>
      <c r="N17" s="271" t="s">
        <v>37</v>
      </c>
      <c r="O17" s="271" t="s">
        <v>37</v>
      </c>
      <c r="P17" s="272" t="s">
        <v>37</v>
      </c>
    </row>
    <row r="18" spans="1:16" ht="60" x14ac:dyDescent="0.25">
      <c r="A18" s="275" t="s">
        <v>293</v>
      </c>
      <c r="B18" s="274" t="s">
        <v>294</v>
      </c>
      <c r="C18" s="269" t="s">
        <v>284</v>
      </c>
      <c r="D18" s="269" t="str">
        <f>D13</f>
        <v>ДФО</v>
      </c>
      <c r="E18" s="270" t="s">
        <v>295</v>
      </c>
      <c r="F18" s="269" t="s">
        <v>0</v>
      </c>
      <c r="G18" s="270" t="s">
        <v>539</v>
      </c>
      <c r="H18" s="271" t="s">
        <v>37</v>
      </c>
      <c r="I18" s="271" t="s">
        <v>37</v>
      </c>
      <c r="J18" s="271" t="s">
        <v>37</v>
      </c>
      <c r="K18" s="271" t="s">
        <v>37</v>
      </c>
      <c r="L18" s="271" t="s">
        <v>37</v>
      </c>
      <c r="M18" s="271" t="s">
        <v>37</v>
      </c>
      <c r="N18" s="271" t="s">
        <v>37</v>
      </c>
      <c r="O18" s="271" t="s">
        <v>37</v>
      </c>
      <c r="P18" s="272" t="s">
        <v>37</v>
      </c>
    </row>
    <row r="19" spans="1:16" ht="60" x14ac:dyDescent="0.25">
      <c r="A19" s="275" t="s">
        <v>4</v>
      </c>
      <c r="B19" s="274" t="s">
        <v>295</v>
      </c>
      <c r="C19" s="269" t="s">
        <v>284</v>
      </c>
      <c r="D19" s="269" t="str">
        <f>D18</f>
        <v>ДФО</v>
      </c>
      <c r="E19" s="270" t="s">
        <v>295</v>
      </c>
      <c r="F19" s="269" t="s">
        <v>0</v>
      </c>
      <c r="G19" s="270" t="s">
        <v>539</v>
      </c>
      <c r="H19" s="271" t="s">
        <v>37</v>
      </c>
      <c r="I19" s="271" t="s">
        <v>37</v>
      </c>
      <c r="J19" s="271" t="s">
        <v>37</v>
      </c>
      <c r="K19" s="271" t="s">
        <v>37</v>
      </c>
      <c r="L19" s="271" t="s">
        <v>37</v>
      </c>
      <c r="M19" s="271" t="s">
        <v>37</v>
      </c>
      <c r="N19" s="271" t="s">
        <v>37</v>
      </c>
      <c r="O19" s="271" t="s">
        <v>37</v>
      </c>
      <c r="P19" s="272" t="s">
        <v>37</v>
      </c>
    </row>
    <row r="20" spans="1:16" x14ac:dyDescent="0.25">
      <c r="A20" s="275" t="s">
        <v>296</v>
      </c>
      <c r="B20" s="274" t="s">
        <v>286</v>
      </c>
      <c r="C20" s="269" t="s">
        <v>284</v>
      </c>
      <c r="D20" s="269" t="s">
        <v>0</v>
      </c>
      <c r="E20" s="269" t="s">
        <v>0</v>
      </c>
      <c r="F20" s="269" t="s">
        <v>0</v>
      </c>
      <c r="G20" s="269" t="s">
        <v>0</v>
      </c>
      <c r="H20" s="271" t="s">
        <v>37</v>
      </c>
      <c r="I20" s="271" t="s">
        <v>37</v>
      </c>
      <c r="J20" s="271" t="s">
        <v>37</v>
      </c>
      <c r="K20" s="271" t="s">
        <v>37</v>
      </c>
      <c r="L20" s="271" t="s">
        <v>37</v>
      </c>
      <c r="M20" s="271" t="s">
        <v>37</v>
      </c>
      <c r="N20" s="271" t="s">
        <v>37</v>
      </c>
      <c r="O20" s="271" t="s">
        <v>37</v>
      </c>
      <c r="P20" s="272" t="s">
        <v>37</v>
      </c>
    </row>
    <row r="21" spans="1:16" ht="30" x14ac:dyDescent="0.25">
      <c r="A21" s="275" t="s">
        <v>297</v>
      </c>
      <c r="B21" s="274" t="s">
        <v>288</v>
      </c>
      <c r="C21" s="269" t="s">
        <v>284</v>
      </c>
      <c r="D21" s="269" t="s">
        <v>0</v>
      </c>
      <c r="E21" s="269" t="s">
        <v>0</v>
      </c>
      <c r="F21" s="269" t="s">
        <v>0</v>
      </c>
      <c r="G21" s="269" t="s">
        <v>0</v>
      </c>
      <c r="H21" s="271" t="s">
        <v>37</v>
      </c>
      <c r="I21" s="271" t="s">
        <v>37</v>
      </c>
      <c r="J21" s="271" t="s">
        <v>37</v>
      </c>
      <c r="K21" s="271" t="s">
        <v>37</v>
      </c>
      <c r="L21" s="271" t="s">
        <v>37</v>
      </c>
      <c r="M21" s="271" t="s">
        <v>37</v>
      </c>
      <c r="N21" s="271" t="s">
        <v>37</v>
      </c>
      <c r="O21" s="271" t="s">
        <v>37</v>
      </c>
      <c r="P21" s="272" t="s">
        <v>37</v>
      </c>
    </row>
    <row r="22" spans="1:16" ht="30" x14ac:dyDescent="0.25">
      <c r="A22" s="275" t="s">
        <v>298</v>
      </c>
      <c r="B22" s="274" t="s">
        <v>290</v>
      </c>
      <c r="C22" s="269" t="s">
        <v>284</v>
      </c>
      <c r="D22" s="269" t="s">
        <v>0</v>
      </c>
      <c r="E22" s="269" t="s">
        <v>0</v>
      </c>
      <c r="F22" s="269" t="s">
        <v>0</v>
      </c>
      <c r="G22" s="269" t="s">
        <v>0</v>
      </c>
      <c r="H22" s="271" t="s">
        <v>37</v>
      </c>
      <c r="I22" s="271" t="s">
        <v>37</v>
      </c>
      <c r="J22" s="271" t="s">
        <v>37</v>
      </c>
      <c r="K22" s="271" t="s">
        <v>37</v>
      </c>
      <c r="L22" s="271" t="s">
        <v>37</v>
      </c>
      <c r="M22" s="271" t="s">
        <v>37</v>
      </c>
      <c r="N22" s="271" t="s">
        <v>37</v>
      </c>
      <c r="O22" s="271" t="s">
        <v>37</v>
      </c>
      <c r="P22" s="272" t="s">
        <v>37</v>
      </c>
    </row>
    <row r="23" spans="1:16" ht="45" x14ac:dyDescent="0.25">
      <c r="A23" s="275" t="s">
        <v>299</v>
      </c>
      <c r="B23" s="274" t="s">
        <v>292</v>
      </c>
      <c r="C23" s="269" t="s">
        <v>284</v>
      </c>
      <c r="D23" s="269" t="s">
        <v>0</v>
      </c>
      <c r="E23" s="269" t="s">
        <v>0</v>
      </c>
      <c r="F23" s="269" t="s">
        <v>0</v>
      </c>
      <c r="G23" s="269" t="s">
        <v>0</v>
      </c>
      <c r="H23" s="271" t="s">
        <v>37</v>
      </c>
      <c r="I23" s="271" t="s">
        <v>37</v>
      </c>
      <c r="J23" s="271" t="s">
        <v>37</v>
      </c>
      <c r="K23" s="271" t="s">
        <v>37</v>
      </c>
      <c r="L23" s="271" t="s">
        <v>37</v>
      </c>
      <c r="M23" s="271" t="s">
        <v>37</v>
      </c>
      <c r="N23" s="271" t="s">
        <v>37</v>
      </c>
      <c r="O23" s="271" t="s">
        <v>37</v>
      </c>
      <c r="P23" s="272" t="s">
        <v>37</v>
      </c>
    </row>
    <row r="24" spans="1:16" ht="60" x14ac:dyDescent="0.25">
      <c r="A24" s="275" t="s">
        <v>300</v>
      </c>
      <c r="B24" s="274" t="s">
        <v>294</v>
      </c>
      <c r="C24" s="269" t="s">
        <v>284</v>
      </c>
      <c r="D24" s="269" t="str">
        <f>D19</f>
        <v>ДФО</v>
      </c>
      <c r="E24" s="270" t="s">
        <v>295</v>
      </c>
      <c r="F24" s="269"/>
      <c r="G24" s="270" t="s">
        <v>539</v>
      </c>
      <c r="H24" s="271" t="s">
        <v>37</v>
      </c>
      <c r="I24" s="271" t="s">
        <v>37</v>
      </c>
      <c r="J24" s="271" t="s">
        <v>37</v>
      </c>
      <c r="K24" s="271" t="s">
        <v>37</v>
      </c>
      <c r="L24" s="271" t="s">
        <v>37</v>
      </c>
      <c r="M24" s="271" t="s">
        <v>37</v>
      </c>
      <c r="N24" s="271" t="s">
        <v>37</v>
      </c>
      <c r="O24" s="271" t="s">
        <v>37</v>
      </c>
      <c r="P24" s="272" t="s">
        <v>37</v>
      </c>
    </row>
    <row r="25" spans="1:16" ht="110.25" x14ac:dyDescent="0.25">
      <c r="A25" s="275" t="s">
        <v>301</v>
      </c>
      <c r="B25" s="168" t="s">
        <v>172</v>
      </c>
      <c r="C25" s="162" t="s">
        <v>173</v>
      </c>
      <c r="D25" s="269" t="str">
        <f>D24</f>
        <v>ДФО</v>
      </c>
      <c r="E25" s="270" t="s">
        <v>295</v>
      </c>
      <c r="F25" s="270" t="s">
        <v>540</v>
      </c>
      <c r="G25" s="270" t="s">
        <v>539</v>
      </c>
      <c r="H25" s="271" t="s">
        <v>37</v>
      </c>
      <c r="I25" s="271" t="s">
        <v>37</v>
      </c>
      <c r="J25" s="271" t="s">
        <v>37</v>
      </c>
      <c r="K25" s="271" t="s">
        <v>37</v>
      </c>
      <c r="L25" s="271" t="s">
        <v>37</v>
      </c>
      <c r="M25" s="271" t="s">
        <v>37</v>
      </c>
      <c r="N25" s="271" t="s">
        <v>37</v>
      </c>
      <c r="O25" s="271" t="s">
        <v>37</v>
      </c>
      <c r="P25" s="272" t="s">
        <v>37</v>
      </c>
    </row>
    <row r="26" spans="1:16" ht="60.75" thickBot="1" x14ac:dyDescent="0.3">
      <c r="A26" s="276" t="s">
        <v>541</v>
      </c>
      <c r="B26" s="277" t="s">
        <v>303</v>
      </c>
      <c r="C26" s="278" t="s">
        <v>149</v>
      </c>
      <c r="D26" s="269" t="str">
        <f>D25</f>
        <v>ДФО</v>
      </c>
      <c r="E26" s="279" t="s">
        <v>295</v>
      </c>
      <c r="F26" s="279" t="s">
        <v>542</v>
      </c>
      <c r="G26" s="279" t="s">
        <v>539</v>
      </c>
      <c r="H26" s="280" t="s">
        <v>37</v>
      </c>
      <c r="I26" s="280" t="s">
        <v>37</v>
      </c>
      <c r="J26" s="280" t="s">
        <v>37</v>
      </c>
      <c r="K26" s="280" t="s">
        <v>37</v>
      </c>
      <c r="L26" s="280" t="s">
        <v>37</v>
      </c>
      <c r="M26" s="280" t="s">
        <v>37</v>
      </c>
      <c r="N26" s="280" t="s">
        <v>37</v>
      </c>
      <c r="O26" s="280" t="s">
        <v>37</v>
      </c>
      <c r="P26" s="281" t="s">
        <v>37</v>
      </c>
    </row>
  </sheetData>
  <mergeCells count="5">
    <mergeCell ref="A4:P4"/>
    <mergeCell ref="A6:P6"/>
    <mergeCell ref="A7:P7"/>
    <mergeCell ref="A9:P9"/>
    <mergeCell ref="A10:P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9D54E-6337-4151-A058-EBD3705DED2F}">
  <dimension ref="A4:IJ28"/>
  <sheetViews>
    <sheetView workbookViewId="0">
      <selection sqref="A1:XFD1048576"/>
    </sheetView>
  </sheetViews>
  <sheetFormatPr defaultColWidth="9.140625" defaultRowHeight="15" x14ac:dyDescent="0.25"/>
  <cols>
    <col min="1" max="1" width="11.85546875" style="282" customWidth="1"/>
    <col min="2" max="2" width="25.28515625" style="324" customWidth="1"/>
    <col min="3" max="3" width="14.85546875" style="324" customWidth="1"/>
    <col min="4" max="4" width="8.5703125" style="324" customWidth="1"/>
    <col min="5" max="5" width="18.28515625" style="324" customWidth="1"/>
    <col min="6" max="6" width="13.7109375" style="324" customWidth="1"/>
    <col min="7" max="7" width="21.7109375" style="324" customWidth="1"/>
    <col min="8" max="9" width="11.42578125" style="324" customWidth="1"/>
    <col min="10" max="10" width="16.28515625" style="325" customWidth="1"/>
    <col min="11" max="11" width="22.140625" style="325" customWidth="1"/>
    <col min="12" max="12" width="23.28515625" style="324" customWidth="1"/>
    <col min="13" max="13" width="13.7109375" style="324" customWidth="1"/>
    <col min="14" max="14" width="8" style="324" customWidth="1"/>
    <col min="15" max="15" width="9" style="324" customWidth="1"/>
    <col min="16" max="16" width="16.28515625" style="324" customWidth="1"/>
    <col min="17" max="18" width="12.28515625" style="324" customWidth="1"/>
    <col min="19" max="19" width="14.85546875" style="324" customWidth="1"/>
    <col min="20" max="21" width="13.85546875" style="324" customWidth="1"/>
    <col min="22" max="22" width="9" style="324" customWidth="1"/>
    <col min="23" max="23" width="10.42578125" style="282" customWidth="1"/>
    <col min="24" max="24" width="14.42578125" style="282" customWidth="1"/>
    <col min="25" max="25" width="13.140625" style="282" customWidth="1"/>
    <col min="26" max="26" width="10.7109375" style="282" customWidth="1"/>
    <col min="27" max="16384" width="9.140625" style="282"/>
  </cols>
  <sheetData>
    <row r="4" spans="1:244" ht="16.5" x14ac:dyDescent="0.25">
      <c r="A4" s="727" t="s">
        <v>543</v>
      </c>
      <c r="B4" s="727"/>
      <c r="C4" s="727"/>
      <c r="D4" s="727"/>
      <c r="E4" s="727"/>
      <c r="F4" s="727"/>
      <c r="G4" s="727"/>
      <c r="H4" s="727"/>
      <c r="I4" s="727"/>
      <c r="J4" s="727"/>
      <c r="K4" s="727"/>
      <c r="L4" s="727"/>
      <c r="M4" s="727"/>
      <c r="N4" s="727"/>
      <c r="O4" s="727"/>
      <c r="P4" s="727"/>
      <c r="Q4" s="727"/>
      <c r="R4" s="727"/>
      <c r="S4" s="727"/>
      <c r="T4" s="727"/>
      <c r="U4" s="727"/>
      <c r="V4" s="727"/>
    </row>
    <row r="5" spans="1:244" x14ac:dyDescent="0.25">
      <c r="B5" s="282"/>
      <c r="C5" s="282"/>
      <c r="D5" s="282"/>
      <c r="E5" s="282"/>
      <c r="F5" s="282"/>
      <c r="G5" s="282"/>
      <c r="H5" s="282"/>
      <c r="I5" s="282"/>
      <c r="J5" s="283"/>
      <c r="K5" s="283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</row>
    <row r="6" spans="1:244" ht="15.75" x14ac:dyDescent="0.25">
      <c r="A6" s="728" t="s">
        <v>544</v>
      </c>
      <c r="B6" s="728"/>
      <c r="C6" s="728"/>
      <c r="D6" s="728"/>
      <c r="E6" s="728"/>
      <c r="F6" s="728"/>
      <c r="G6" s="728"/>
      <c r="H6" s="728"/>
      <c r="I6" s="728"/>
      <c r="J6" s="728"/>
      <c r="K6" s="728"/>
      <c r="L6" s="728"/>
      <c r="M6" s="728"/>
      <c r="N6" s="728"/>
      <c r="O6" s="728"/>
      <c r="P6" s="728"/>
      <c r="Q6" s="728"/>
      <c r="R6" s="728"/>
      <c r="S6" s="728"/>
      <c r="T6" s="728"/>
      <c r="U6" s="728"/>
      <c r="V6" s="728"/>
    </row>
    <row r="7" spans="1:244" ht="15.75" x14ac:dyDescent="0.25">
      <c r="A7" s="729" t="s">
        <v>545</v>
      </c>
      <c r="B7" s="729"/>
      <c r="C7" s="729"/>
      <c r="D7" s="729"/>
      <c r="E7" s="729"/>
      <c r="F7" s="729"/>
      <c r="G7" s="729"/>
      <c r="H7" s="729"/>
      <c r="I7" s="729"/>
      <c r="J7" s="729"/>
      <c r="K7" s="729"/>
      <c r="L7" s="729"/>
      <c r="M7" s="729"/>
      <c r="N7" s="729"/>
      <c r="O7" s="729"/>
      <c r="P7" s="729"/>
      <c r="Q7" s="729"/>
      <c r="R7" s="729"/>
      <c r="S7" s="729"/>
      <c r="T7" s="729"/>
      <c r="U7" s="729"/>
      <c r="V7" s="729"/>
    </row>
    <row r="8" spans="1:244" ht="15.75" x14ac:dyDescent="0.25">
      <c r="A8" s="284"/>
      <c r="B8" s="284"/>
      <c r="C8" s="284"/>
      <c r="D8" s="284"/>
      <c r="E8" s="284"/>
      <c r="F8" s="284"/>
      <c r="G8" s="284"/>
      <c r="H8" s="284"/>
      <c r="I8" s="284"/>
      <c r="J8" s="149"/>
      <c r="K8" s="149"/>
      <c r="L8" s="284"/>
      <c r="M8" s="284"/>
      <c r="N8" s="284"/>
      <c r="O8" s="284"/>
      <c r="P8" s="284"/>
      <c r="Q8" s="284"/>
      <c r="R8" s="284"/>
      <c r="S8" s="284"/>
      <c r="T8" s="284"/>
      <c r="U8" s="284"/>
      <c r="V8" s="284"/>
    </row>
    <row r="9" spans="1:244" ht="15.75" x14ac:dyDescent="0.25">
      <c r="A9" s="655" t="s">
        <v>546</v>
      </c>
      <c r="B9" s="655"/>
      <c r="C9" s="655"/>
      <c r="D9" s="655"/>
      <c r="E9" s="655"/>
      <c r="F9" s="655"/>
      <c r="G9" s="655"/>
      <c r="H9" s="655"/>
      <c r="I9" s="655"/>
      <c r="J9" s="655"/>
      <c r="K9" s="655"/>
      <c r="L9" s="655"/>
      <c r="M9" s="655"/>
      <c r="N9" s="655"/>
      <c r="O9" s="655"/>
      <c r="P9" s="655"/>
      <c r="Q9" s="655"/>
      <c r="R9" s="655"/>
      <c r="S9" s="655"/>
      <c r="T9" s="655"/>
      <c r="U9" s="655"/>
      <c r="V9" s="655"/>
    </row>
    <row r="10" spans="1:244" ht="15.75" thickBot="1" x14ac:dyDescent="0.3">
      <c r="A10" s="730"/>
      <c r="B10" s="730"/>
      <c r="C10" s="730"/>
      <c r="D10" s="730"/>
      <c r="E10" s="730"/>
      <c r="F10" s="730"/>
      <c r="G10" s="730"/>
      <c r="H10" s="730"/>
      <c r="I10" s="730"/>
      <c r="J10" s="730"/>
      <c r="K10" s="730"/>
      <c r="L10" s="730"/>
      <c r="M10" s="730"/>
      <c r="N10" s="730"/>
      <c r="O10" s="730"/>
      <c r="P10" s="730"/>
      <c r="Q10" s="730"/>
      <c r="R10" s="730"/>
      <c r="S10" s="730"/>
      <c r="T10" s="730"/>
      <c r="U10" s="730"/>
      <c r="V10" s="730"/>
      <c r="Y10" s="285"/>
      <c r="Z10" s="285"/>
      <c r="AA10" s="285"/>
      <c r="AB10" s="285"/>
      <c r="AC10" s="285"/>
      <c r="AD10" s="285"/>
      <c r="AE10" s="285"/>
      <c r="AF10" s="285"/>
      <c r="AG10" s="285"/>
      <c r="AH10" s="285"/>
      <c r="AI10" s="285"/>
      <c r="AJ10" s="285"/>
      <c r="AK10" s="285"/>
      <c r="AL10" s="285"/>
      <c r="AM10" s="285"/>
      <c r="AN10" s="285"/>
      <c r="AO10" s="285"/>
      <c r="AP10" s="285"/>
      <c r="AQ10" s="285"/>
      <c r="AR10" s="285"/>
      <c r="AS10" s="285"/>
      <c r="AT10" s="285"/>
      <c r="AU10" s="285"/>
      <c r="AV10" s="285"/>
      <c r="AW10" s="285"/>
      <c r="AX10" s="285"/>
      <c r="AY10" s="285"/>
      <c r="AZ10" s="285"/>
      <c r="BA10" s="285"/>
      <c r="BB10" s="285"/>
      <c r="BC10" s="285"/>
      <c r="BD10" s="285"/>
      <c r="BE10" s="285"/>
      <c r="BF10" s="285"/>
      <c r="BG10" s="285"/>
      <c r="BH10" s="285"/>
      <c r="BI10" s="285"/>
      <c r="BJ10" s="285"/>
      <c r="BK10" s="285"/>
      <c r="BL10" s="285"/>
      <c r="BM10" s="285"/>
      <c r="BN10" s="285"/>
      <c r="BO10" s="285"/>
      <c r="BP10" s="285"/>
      <c r="BQ10" s="285"/>
      <c r="BR10" s="285"/>
      <c r="BS10" s="285"/>
      <c r="BT10" s="285"/>
      <c r="BU10" s="285"/>
      <c r="BV10" s="285"/>
      <c r="BW10" s="285"/>
      <c r="BX10" s="285"/>
      <c r="BY10" s="285"/>
      <c r="BZ10" s="285"/>
      <c r="CA10" s="285"/>
      <c r="CB10" s="285"/>
      <c r="CC10" s="285"/>
      <c r="CD10" s="285"/>
      <c r="CE10" s="285"/>
      <c r="CF10" s="285"/>
      <c r="CG10" s="285"/>
      <c r="CH10" s="285"/>
      <c r="CI10" s="285"/>
      <c r="CJ10" s="285"/>
      <c r="CK10" s="285"/>
      <c r="CL10" s="285"/>
      <c r="CM10" s="285"/>
      <c r="CN10" s="285"/>
      <c r="CO10" s="285"/>
      <c r="CP10" s="285"/>
      <c r="CQ10" s="285"/>
      <c r="CR10" s="285"/>
      <c r="CS10" s="285"/>
      <c r="CT10" s="285"/>
      <c r="CU10" s="285"/>
      <c r="CV10" s="285"/>
      <c r="CW10" s="285"/>
      <c r="CX10" s="285"/>
      <c r="CY10" s="285"/>
      <c r="CZ10" s="285"/>
      <c r="DA10" s="285"/>
      <c r="DB10" s="285"/>
      <c r="DC10" s="285"/>
      <c r="DD10" s="285"/>
      <c r="DE10" s="285"/>
      <c r="DF10" s="285"/>
      <c r="DG10" s="285"/>
      <c r="DH10" s="285"/>
      <c r="DI10" s="285"/>
      <c r="DJ10" s="285"/>
      <c r="DK10" s="285"/>
      <c r="DL10" s="285"/>
      <c r="DM10" s="285"/>
      <c r="DN10" s="285"/>
      <c r="DO10" s="285"/>
      <c r="DP10" s="285"/>
      <c r="DQ10" s="285"/>
      <c r="DR10" s="285"/>
      <c r="DS10" s="285"/>
      <c r="DT10" s="285"/>
      <c r="DU10" s="285"/>
      <c r="DV10" s="285"/>
      <c r="DW10" s="285"/>
      <c r="DX10" s="285"/>
      <c r="DY10" s="285"/>
      <c r="DZ10" s="285"/>
      <c r="EA10" s="285"/>
      <c r="EB10" s="285"/>
      <c r="EC10" s="285"/>
      <c r="ED10" s="285"/>
      <c r="EE10" s="285"/>
      <c r="EF10" s="285"/>
      <c r="EG10" s="285"/>
      <c r="EH10" s="285"/>
      <c r="EI10" s="285"/>
      <c r="EJ10" s="285"/>
      <c r="EK10" s="285"/>
      <c r="EL10" s="285"/>
      <c r="EM10" s="285"/>
      <c r="EN10" s="285"/>
      <c r="EO10" s="285"/>
      <c r="EP10" s="285"/>
      <c r="EQ10" s="285"/>
      <c r="ER10" s="285"/>
      <c r="ES10" s="285"/>
      <c r="ET10" s="285"/>
      <c r="EU10" s="285"/>
      <c r="EV10" s="285"/>
      <c r="EW10" s="285"/>
      <c r="EX10" s="285"/>
      <c r="EY10" s="285"/>
      <c r="EZ10" s="285"/>
      <c r="FA10" s="285"/>
      <c r="FB10" s="285"/>
      <c r="FC10" s="285"/>
      <c r="FD10" s="285"/>
      <c r="FE10" s="285"/>
      <c r="FF10" s="285"/>
      <c r="FG10" s="285"/>
      <c r="FH10" s="285"/>
      <c r="FI10" s="285"/>
      <c r="FJ10" s="285"/>
      <c r="FK10" s="285"/>
      <c r="FL10" s="285"/>
      <c r="FM10" s="285"/>
      <c r="FN10" s="285"/>
      <c r="FO10" s="285"/>
      <c r="FP10" s="285"/>
      <c r="FQ10" s="285"/>
      <c r="FR10" s="285"/>
      <c r="FS10" s="285"/>
      <c r="FT10" s="285"/>
      <c r="FU10" s="285"/>
      <c r="FV10" s="285"/>
      <c r="FW10" s="285"/>
      <c r="FX10" s="285"/>
      <c r="FY10" s="285"/>
      <c r="FZ10" s="285"/>
      <c r="GA10" s="285"/>
      <c r="GB10" s="285"/>
      <c r="GC10" s="285"/>
      <c r="GD10" s="285"/>
      <c r="GE10" s="285"/>
      <c r="GF10" s="285"/>
      <c r="GG10" s="285"/>
      <c r="GH10" s="285"/>
      <c r="GI10" s="285"/>
      <c r="GJ10" s="285"/>
      <c r="GK10" s="285"/>
      <c r="GL10" s="285"/>
      <c r="GM10" s="285"/>
      <c r="GN10" s="285"/>
      <c r="GO10" s="285"/>
      <c r="GP10" s="285"/>
      <c r="GQ10" s="285"/>
      <c r="GR10" s="285"/>
      <c r="GS10" s="285"/>
      <c r="GT10" s="285"/>
      <c r="GU10" s="285"/>
      <c r="GV10" s="285"/>
      <c r="GW10" s="285"/>
      <c r="GX10" s="285"/>
      <c r="GY10" s="285"/>
      <c r="GZ10" s="285"/>
      <c r="HA10" s="285"/>
      <c r="HB10" s="285"/>
      <c r="HC10" s="285"/>
      <c r="HD10" s="285"/>
      <c r="HE10" s="285"/>
      <c r="HF10" s="285"/>
      <c r="HG10" s="285"/>
      <c r="HH10" s="285"/>
      <c r="HI10" s="285"/>
      <c r="HJ10" s="285"/>
      <c r="HK10" s="285"/>
      <c r="HL10" s="285"/>
      <c r="HM10" s="285"/>
      <c r="HN10" s="285"/>
      <c r="HO10" s="285"/>
      <c r="HP10" s="285"/>
      <c r="HQ10" s="285"/>
      <c r="HR10" s="285"/>
      <c r="HS10" s="285"/>
      <c r="HT10" s="285"/>
      <c r="HU10" s="285"/>
      <c r="HV10" s="285"/>
      <c r="HW10" s="285"/>
      <c r="HX10" s="285"/>
      <c r="HY10" s="285"/>
      <c r="HZ10" s="285"/>
      <c r="IA10" s="285"/>
      <c r="IB10" s="285"/>
      <c r="IC10" s="285"/>
      <c r="ID10" s="285"/>
      <c r="IE10" s="285"/>
      <c r="IF10" s="285"/>
      <c r="IG10" s="285"/>
      <c r="IH10" s="285"/>
      <c r="II10" s="285"/>
      <c r="IJ10" s="285"/>
    </row>
    <row r="11" spans="1:244" ht="38.450000000000003" customHeight="1" x14ac:dyDescent="0.25">
      <c r="A11" s="731" t="s">
        <v>215</v>
      </c>
      <c r="B11" s="719" t="s">
        <v>216</v>
      </c>
      <c r="C11" s="719" t="s">
        <v>217</v>
      </c>
      <c r="D11" s="718" t="s">
        <v>547</v>
      </c>
      <c r="E11" s="718"/>
      <c r="F11" s="718"/>
      <c r="G11" s="718"/>
      <c r="H11" s="718" t="s">
        <v>548</v>
      </c>
      <c r="I11" s="718"/>
      <c r="J11" s="719" t="s">
        <v>549</v>
      </c>
      <c r="K11" s="719" t="s">
        <v>550</v>
      </c>
      <c r="L11" s="719" t="s">
        <v>551</v>
      </c>
      <c r="M11" s="725" t="s">
        <v>552</v>
      </c>
      <c r="N11" s="718" t="s">
        <v>553</v>
      </c>
      <c r="O11" s="718" t="s">
        <v>554</v>
      </c>
      <c r="P11" s="716" t="s">
        <v>555</v>
      </c>
      <c r="Q11" s="718" t="s">
        <v>556</v>
      </c>
      <c r="R11" s="718"/>
      <c r="S11" s="719" t="s">
        <v>557</v>
      </c>
      <c r="T11" s="721" t="s">
        <v>223</v>
      </c>
      <c r="U11" s="721" t="s">
        <v>558</v>
      </c>
      <c r="V11" s="723" t="s">
        <v>559</v>
      </c>
      <c r="W11" s="710"/>
      <c r="X11" s="710"/>
      <c r="Y11" s="710"/>
      <c r="Z11" s="710"/>
      <c r="AA11" s="710"/>
      <c r="AB11" s="710"/>
      <c r="AC11" s="710"/>
      <c r="AD11" s="711"/>
      <c r="AE11" s="285"/>
      <c r="AF11" s="285"/>
      <c r="AG11" s="285"/>
      <c r="AH11" s="285"/>
      <c r="AI11" s="285"/>
      <c r="AJ11" s="285"/>
      <c r="AK11" s="285"/>
      <c r="AL11" s="285"/>
      <c r="AM11" s="285"/>
      <c r="AN11" s="285"/>
      <c r="AO11" s="285"/>
      <c r="AP11" s="285"/>
      <c r="AQ11" s="285"/>
      <c r="AR11" s="285"/>
      <c r="AS11" s="285"/>
      <c r="AT11" s="285"/>
      <c r="AU11" s="285"/>
      <c r="AV11" s="285"/>
      <c r="AW11" s="285"/>
      <c r="AX11" s="285"/>
      <c r="AY11" s="285"/>
      <c r="AZ11" s="285"/>
      <c r="BA11" s="285"/>
      <c r="BB11" s="285"/>
      <c r="BC11" s="285"/>
      <c r="BD11" s="285"/>
      <c r="BE11" s="285"/>
      <c r="BF11" s="285"/>
      <c r="BG11" s="285"/>
      <c r="BH11" s="285"/>
      <c r="BI11" s="285"/>
      <c r="BJ11" s="285"/>
      <c r="BK11" s="285"/>
      <c r="BL11" s="285"/>
      <c r="BM11" s="285"/>
      <c r="BN11" s="285"/>
      <c r="BO11" s="285"/>
      <c r="BP11" s="285"/>
      <c r="BQ11" s="285"/>
      <c r="BR11" s="285"/>
      <c r="BS11" s="285"/>
      <c r="BT11" s="285"/>
      <c r="BU11" s="285"/>
      <c r="BV11" s="285"/>
      <c r="BW11" s="285"/>
      <c r="BX11" s="285"/>
      <c r="BY11" s="285"/>
      <c r="BZ11" s="285"/>
      <c r="CA11" s="285"/>
      <c r="CB11" s="285"/>
      <c r="CC11" s="285"/>
      <c r="CD11" s="285"/>
      <c r="CE11" s="285"/>
      <c r="CF11" s="285"/>
      <c r="CG11" s="285"/>
      <c r="CH11" s="285"/>
      <c r="CI11" s="285"/>
      <c r="CJ11" s="285"/>
      <c r="CK11" s="285"/>
      <c r="CL11" s="285"/>
      <c r="CM11" s="285"/>
      <c r="CN11" s="285"/>
      <c r="CO11" s="285"/>
      <c r="CP11" s="285"/>
      <c r="CQ11" s="285"/>
      <c r="CR11" s="285"/>
      <c r="CS11" s="285"/>
      <c r="CT11" s="285"/>
      <c r="CU11" s="285"/>
      <c r="CV11" s="285"/>
      <c r="CW11" s="285"/>
      <c r="CX11" s="285"/>
      <c r="CY11" s="285"/>
      <c r="CZ11" s="285"/>
      <c r="DA11" s="285"/>
      <c r="DB11" s="285"/>
      <c r="DC11" s="285"/>
      <c r="DD11" s="285"/>
      <c r="DE11" s="285"/>
      <c r="DF11" s="285"/>
      <c r="DG11" s="285"/>
      <c r="DH11" s="285"/>
      <c r="DI11" s="285"/>
      <c r="DJ11" s="285"/>
      <c r="DK11" s="285"/>
      <c r="DL11" s="285"/>
      <c r="DM11" s="285"/>
      <c r="DN11" s="285"/>
      <c r="DO11" s="285"/>
      <c r="DP11" s="285"/>
      <c r="DQ11" s="285"/>
      <c r="DR11" s="285"/>
      <c r="DS11" s="285"/>
      <c r="DT11" s="285"/>
      <c r="DU11" s="285"/>
      <c r="DV11" s="285"/>
      <c r="DW11" s="285"/>
      <c r="DX11" s="285"/>
      <c r="DY11" s="285"/>
      <c r="DZ11" s="285"/>
      <c r="EA11" s="285"/>
      <c r="EB11" s="285"/>
      <c r="EC11" s="285"/>
      <c r="ED11" s="285"/>
      <c r="EE11" s="285"/>
      <c r="EF11" s="285"/>
      <c r="EG11" s="285"/>
      <c r="EH11" s="285"/>
      <c r="EI11" s="285"/>
      <c r="EJ11" s="285"/>
      <c r="EK11" s="285"/>
      <c r="EL11" s="285"/>
      <c r="EM11" s="285"/>
      <c r="EN11" s="285"/>
      <c r="EO11" s="285"/>
      <c r="EP11" s="285"/>
      <c r="EQ11" s="285"/>
      <c r="ER11" s="285"/>
      <c r="ES11" s="285"/>
      <c r="ET11" s="285"/>
      <c r="EU11" s="285"/>
      <c r="EV11" s="285"/>
      <c r="EW11" s="285"/>
      <c r="EX11" s="285"/>
      <c r="EY11" s="285"/>
      <c r="EZ11" s="285"/>
      <c r="FA11" s="285"/>
      <c r="FB11" s="285"/>
      <c r="FC11" s="285"/>
      <c r="FD11" s="285"/>
      <c r="FE11" s="285"/>
      <c r="FF11" s="285"/>
      <c r="FG11" s="285"/>
      <c r="FH11" s="285"/>
      <c r="FI11" s="285"/>
      <c r="FJ11" s="285"/>
      <c r="FK11" s="285"/>
      <c r="FL11" s="285"/>
      <c r="FM11" s="285"/>
      <c r="FN11" s="285"/>
      <c r="FO11" s="285"/>
      <c r="FP11" s="285"/>
      <c r="FQ11" s="285"/>
      <c r="FR11" s="285"/>
      <c r="FS11" s="285"/>
      <c r="FT11" s="285"/>
      <c r="FU11" s="285"/>
      <c r="FV11" s="285"/>
      <c r="FW11" s="285"/>
      <c r="FX11" s="285"/>
      <c r="FY11" s="285"/>
      <c r="FZ11" s="285"/>
      <c r="GA11" s="285"/>
      <c r="GB11" s="285"/>
      <c r="GC11" s="285"/>
      <c r="GD11" s="285"/>
      <c r="GE11" s="285"/>
      <c r="GF11" s="285"/>
      <c r="GG11" s="285"/>
      <c r="GH11" s="285"/>
      <c r="GI11" s="285"/>
      <c r="GJ11" s="285"/>
      <c r="GK11" s="285"/>
      <c r="GL11" s="285"/>
      <c r="GM11" s="285"/>
      <c r="GN11" s="285"/>
      <c r="GO11" s="285"/>
      <c r="GP11" s="285"/>
      <c r="GQ11" s="285"/>
      <c r="GR11" s="285"/>
      <c r="GS11" s="285"/>
      <c r="GT11" s="285"/>
      <c r="GU11" s="285"/>
      <c r="GV11" s="285"/>
      <c r="GW11" s="285"/>
      <c r="GX11" s="285"/>
      <c r="GY11" s="285"/>
      <c r="GZ11" s="285"/>
      <c r="HA11" s="285"/>
      <c r="HB11" s="285"/>
      <c r="HC11" s="285"/>
      <c r="HD11" s="285"/>
      <c r="HE11" s="285"/>
      <c r="HF11" s="285"/>
      <c r="HG11" s="285"/>
      <c r="HH11" s="285"/>
      <c r="HI11" s="285"/>
      <c r="HJ11" s="285"/>
      <c r="HK11" s="285"/>
      <c r="HL11" s="285"/>
      <c r="HM11" s="285"/>
      <c r="HN11" s="285"/>
      <c r="HO11" s="285"/>
      <c r="HP11" s="285"/>
      <c r="HQ11" s="285"/>
      <c r="HR11" s="285"/>
      <c r="HS11" s="285"/>
      <c r="HT11" s="285"/>
      <c r="HU11" s="285"/>
      <c r="HV11" s="285"/>
      <c r="HW11" s="285"/>
      <c r="HX11" s="285"/>
      <c r="HY11" s="285"/>
      <c r="HZ11" s="285"/>
      <c r="IA11" s="285"/>
      <c r="IB11" s="285"/>
      <c r="IC11" s="285"/>
      <c r="ID11" s="285"/>
      <c r="IE11" s="285"/>
      <c r="IF11" s="285"/>
      <c r="IG11" s="285"/>
      <c r="IH11" s="285"/>
      <c r="II11" s="285"/>
      <c r="IJ11" s="285"/>
    </row>
    <row r="12" spans="1:244" ht="15.75" x14ac:dyDescent="0.25">
      <c r="A12" s="732"/>
      <c r="B12" s="720"/>
      <c r="C12" s="720"/>
      <c r="D12" s="712" t="s">
        <v>560</v>
      </c>
      <c r="E12" s="712" t="s">
        <v>561</v>
      </c>
      <c r="F12" s="712" t="s">
        <v>562</v>
      </c>
      <c r="G12" s="712" t="s">
        <v>563</v>
      </c>
      <c r="H12" s="712"/>
      <c r="I12" s="712"/>
      <c r="J12" s="720"/>
      <c r="K12" s="720"/>
      <c r="L12" s="720"/>
      <c r="M12" s="726"/>
      <c r="N12" s="712"/>
      <c r="O12" s="712"/>
      <c r="P12" s="717"/>
      <c r="Q12" s="712"/>
      <c r="R12" s="712"/>
      <c r="S12" s="720"/>
      <c r="T12" s="722"/>
      <c r="U12" s="722"/>
      <c r="V12" s="724"/>
      <c r="W12" s="713" t="s">
        <v>564</v>
      </c>
      <c r="X12" s="713"/>
      <c r="Y12" s="714" t="s">
        <v>565</v>
      </c>
      <c r="Z12" s="714"/>
      <c r="AA12" s="714" t="s">
        <v>517</v>
      </c>
      <c r="AB12" s="714"/>
      <c r="AC12" s="714" t="s">
        <v>566</v>
      </c>
      <c r="AD12" s="715"/>
      <c r="AE12" s="285"/>
      <c r="AF12" s="285"/>
      <c r="AG12" s="285"/>
      <c r="AH12" s="285"/>
      <c r="AI12" s="285"/>
      <c r="AJ12" s="285"/>
      <c r="AK12" s="285"/>
      <c r="AL12" s="285"/>
      <c r="AM12" s="285"/>
      <c r="AN12" s="285"/>
      <c r="AO12" s="285"/>
      <c r="AP12" s="285"/>
      <c r="AQ12" s="285"/>
      <c r="AR12" s="285"/>
      <c r="AS12" s="285"/>
      <c r="AT12" s="285"/>
      <c r="AU12" s="285"/>
      <c r="AV12" s="285"/>
      <c r="AW12" s="285"/>
      <c r="AX12" s="285"/>
      <c r="AY12" s="285"/>
      <c r="AZ12" s="285"/>
      <c r="BA12" s="285"/>
      <c r="BB12" s="285"/>
      <c r="BC12" s="285"/>
      <c r="BD12" s="285"/>
      <c r="BE12" s="285"/>
      <c r="BF12" s="285"/>
      <c r="BG12" s="285"/>
      <c r="BH12" s="285"/>
      <c r="BI12" s="285"/>
      <c r="BJ12" s="285"/>
      <c r="BK12" s="285"/>
      <c r="BL12" s="285"/>
      <c r="BM12" s="285"/>
      <c r="BN12" s="285"/>
      <c r="BO12" s="285"/>
      <c r="BP12" s="285"/>
      <c r="BQ12" s="285"/>
      <c r="BR12" s="285"/>
      <c r="BS12" s="285"/>
      <c r="BT12" s="285"/>
      <c r="BU12" s="285"/>
      <c r="BV12" s="285"/>
      <c r="BW12" s="285"/>
      <c r="BX12" s="285"/>
      <c r="BY12" s="285"/>
      <c r="BZ12" s="285"/>
      <c r="CA12" s="285"/>
      <c r="CB12" s="285"/>
      <c r="CC12" s="285"/>
      <c r="CD12" s="285"/>
      <c r="CE12" s="285"/>
      <c r="CF12" s="285"/>
      <c r="CG12" s="285"/>
      <c r="CH12" s="285"/>
      <c r="CI12" s="285"/>
      <c r="CJ12" s="285"/>
      <c r="CK12" s="285"/>
      <c r="CL12" s="285"/>
      <c r="CM12" s="285"/>
      <c r="CN12" s="285"/>
      <c r="CO12" s="285"/>
      <c r="CP12" s="285"/>
      <c r="CQ12" s="285"/>
      <c r="CR12" s="285"/>
      <c r="CS12" s="285"/>
      <c r="CT12" s="285"/>
      <c r="CU12" s="285"/>
      <c r="CV12" s="285"/>
      <c r="CW12" s="285"/>
      <c r="CX12" s="285"/>
      <c r="CY12" s="285"/>
      <c r="CZ12" s="285"/>
      <c r="DA12" s="285"/>
      <c r="DB12" s="285"/>
      <c r="DC12" s="285"/>
      <c r="DD12" s="285"/>
      <c r="DE12" s="285"/>
      <c r="DF12" s="285"/>
      <c r="DG12" s="285"/>
      <c r="DH12" s="285"/>
      <c r="DI12" s="285"/>
      <c r="DJ12" s="285"/>
      <c r="DK12" s="285"/>
      <c r="DL12" s="285"/>
      <c r="DM12" s="285"/>
      <c r="DN12" s="285"/>
      <c r="DO12" s="285"/>
      <c r="DP12" s="285"/>
      <c r="DQ12" s="285"/>
      <c r="DR12" s="285"/>
      <c r="DS12" s="285"/>
      <c r="DT12" s="285"/>
      <c r="DU12" s="285"/>
      <c r="DV12" s="285"/>
      <c r="DW12" s="285"/>
      <c r="DX12" s="285"/>
      <c r="DY12" s="285"/>
      <c r="DZ12" s="285"/>
      <c r="EA12" s="285"/>
      <c r="EB12" s="285"/>
      <c r="EC12" s="285"/>
      <c r="ED12" s="285"/>
      <c r="EE12" s="285"/>
      <c r="EF12" s="285"/>
      <c r="EG12" s="285"/>
      <c r="EH12" s="285"/>
      <c r="EI12" s="285"/>
      <c r="EJ12" s="285"/>
      <c r="EK12" s="285"/>
      <c r="EL12" s="285"/>
      <c r="EM12" s="285"/>
      <c r="EN12" s="285"/>
      <c r="EO12" s="285"/>
      <c r="EP12" s="285"/>
      <c r="EQ12" s="285"/>
      <c r="ER12" s="285"/>
      <c r="ES12" s="285"/>
      <c r="ET12" s="285"/>
      <c r="EU12" s="285"/>
      <c r="EV12" s="285"/>
      <c r="EW12" s="285"/>
      <c r="EX12" s="285"/>
      <c r="EY12" s="285"/>
      <c r="EZ12" s="285"/>
      <c r="FA12" s="285"/>
      <c r="FB12" s="285"/>
      <c r="FC12" s="285"/>
      <c r="FD12" s="285"/>
      <c r="FE12" s="285"/>
      <c r="FF12" s="285"/>
      <c r="FG12" s="285"/>
      <c r="FH12" s="285"/>
      <c r="FI12" s="285"/>
      <c r="FJ12" s="285"/>
      <c r="FK12" s="285"/>
      <c r="FL12" s="285"/>
      <c r="FM12" s="285"/>
      <c r="FN12" s="285"/>
      <c r="FO12" s="285"/>
      <c r="FP12" s="285"/>
      <c r="FQ12" s="285"/>
      <c r="FR12" s="285"/>
      <c r="FS12" s="285"/>
      <c r="FT12" s="285"/>
      <c r="FU12" s="285"/>
      <c r="FV12" s="285"/>
      <c r="FW12" s="285"/>
      <c r="FX12" s="285"/>
      <c r="FY12" s="285"/>
      <c r="FZ12" s="285"/>
      <c r="GA12" s="285"/>
      <c r="GB12" s="285"/>
      <c r="GC12" s="285"/>
      <c r="GD12" s="285"/>
      <c r="GE12" s="285"/>
      <c r="GF12" s="285"/>
      <c r="GG12" s="285"/>
      <c r="GH12" s="285"/>
      <c r="GI12" s="285"/>
      <c r="GJ12" s="285"/>
      <c r="GK12" s="285"/>
      <c r="GL12" s="285"/>
      <c r="GM12" s="285"/>
      <c r="GN12" s="285"/>
      <c r="GO12" s="285"/>
      <c r="GP12" s="285"/>
      <c r="GQ12" s="285"/>
      <c r="GR12" s="285"/>
      <c r="GS12" s="285"/>
      <c r="GT12" s="285"/>
      <c r="GU12" s="285"/>
      <c r="GV12" s="285"/>
      <c r="GW12" s="285"/>
      <c r="GX12" s="285"/>
      <c r="GY12" s="285"/>
      <c r="GZ12" s="285"/>
      <c r="HA12" s="285"/>
      <c r="HB12" s="285"/>
      <c r="HC12" s="285"/>
      <c r="HD12" s="285"/>
      <c r="HE12" s="285"/>
      <c r="HF12" s="285"/>
      <c r="HG12" s="285"/>
      <c r="HH12" s="285"/>
      <c r="HI12" s="285"/>
      <c r="HJ12" s="285"/>
      <c r="HK12" s="285"/>
      <c r="HL12" s="285"/>
      <c r="HM12" s="285"/>
      <c r="HN12" s="285"/>
      <c r="HO12" s="285"/>
      <c r="HP12" s="285"/>
      <c r="HQ12" s="285"/>
      <c r="HR12" s="285"/>
      <c r="HS12" s="285"/>
      <c r="HT12" s="285"/>
      <c r="HU12" s="285"/>
      <c r="HV12" s="285"/>
      <c r="HW12" s="285"/>
      <c r="HX12" s="285"/>
      <c r="HY12" s="285"/>
      <c r="HZ12" s="285"/>
      <c r="IA12" s="285"/>
      <c r="IB12" s="285"/>
      <c r="IC12" s="285"/>
      <c r="ID12" s="285"/>
      <c r="IE12" s="285"/>
      <c r="IF12" s="285"/>
      <c r="IG12" s="285"/>
      <c r="IH12" s="285"/>
      <c r="II12" s="285"/>
      <c r="IJ12" s="285"/>
    </row>
    <row r="13" spans="1:244" ht="94.5" x14ac:dyDescent="0.25">
      <c r="A13" s="732"/>
      <c r="B13" s="720"/>
      <c r="C13" s="720"/>
      <c r="D13" s="712"/>
      <c r="E13" s="712"/>
      <c r="F13" s="712"/>
      <c r="G13" s="712"/>
      <c r="H13" s="286" t="s">
        <v>567</v>
      </c>
      <c r="I13" s="287" t="s">
        <v>568</v>
      </c>
      <c r="J13" s="720"/>
      <c r="K13" s="720"/>
      <c r="L13" s="720"/>
      <c r="M13" s="726"/>
      <c r="N13" s="712"/>
      <c r="O13" s="712"/>
      <c r="P13" s="717"/>
      <c r="Q13" s="288" t="s">
        <v>569</v>
      </c>
      <c r="R13" s="289" t="s">
        <v>570</v>
      </c>
      <c r="S13" s="720"/>
      <c r="T13" s="722"/>
      <c r="U13" s="722"/>
      <c r="V13" s="724"/>
      <c r="W13" s="290" t="s">
        <v>571</v>
      </c>
      <c r="X13" s="290" t="s">
        <v>572</v>
      </c>
      <c r="Y13" s="290" t="s">
        <v>571</v>
      </c>
      <c r="Z13" s="290" t="s">
        <v>572</v>
      </c>
      <c r="AA13" s="290" t="s">
        <v>571</v>
      </c>
      <c r="AB13" s="290" t="s">
        <v>572</v>
      </c>
      <c r="AC13" s="290" t="s">
        <v>571</v>
      </c>
      <c r="AD13" s="291" t="s">
        <v>572</v>
      </c>
      <c r="AE13" s="285"/>
      <c r="AF13" s="285"/>
      <c r="AG13" s="285"/>
      <c r="AH13" s="285"/>
      <c r="AI13" s="285"/>
      <c r="AJ13" s="285"/>
      <c r="AK13" s="285"/>
      <c r="AL13" s="285"/>
      <c r="AM13" s="285"/>
      <c r="AN13" s="285"/>
      <c r="AO13" s="285"/>
      <c r="AP13" s="285"/>
      <c r="AQ13" s="285"/>
      <c r="AR13" s="285"/>
      <c r="AS13" s="285"/>
      <c r="AT13" s="285"/>
      <c r="AU13" s="285"/>
      <c r="AV13" s="285"/>
      <c r="AW13" s="285"/>
      <c r="AX13" s="285"/>
      <c r="AY13" s="285"/>
      <c r="AZ13" s="285"/>
      <c r="BA13" s="285"/>
      <c r="BB13" s="285"/>
      <c r="BC13" s="285"/>
      <c r="BD13" s="285"/>
      <c r="BE13" s="285"/>
      <c r="BF13" s="285"/>
      <c r="BG13" s="285"/>
      <c r="BH13" s="285"/>
      <c r="BI13" s="285"/>
      <c r="BJ13" s="285"/>
      <c r="BK13" s="285"/>
      <c r="BL13" s="285"/>
      <c r="BM13" s="285"/>
      <c r="BN13" s="285"/>
      <c r="BO13" s="285"/>
      <c r="BP13" s="285"/>
      <c r="BQ13" s="285"/>
      <c r="BR13" s="285"/>
      <c r="BS13" s="285"/>
      <c r="BT13" s="285"/>
      <c r="BU13" s="285"/>
      <c r="BV13" s="285"/>
      <c r="BW13" s="285"/>
      <c r="BX13" s="285"/>
      <c r="BY13" s="285"/>
      <c r="BZ13" s="285"/>
      <c r="CA13" s="285"/>
      <c r="CB13" s="285"/>
      <c r="CC13" s="285"/>
      <c r="CD13" s="285"/>
      <c r="CE13" s="285"/>
      <c r="CF13" s="285"/>
      <c r="CG13" s="285"/>
      <c r="CH13" s="285"/>
      <c r="CI13" s="285"/>
      <c r="CJ13" s="285"/>
      <c r="CK13" s="285"/>
      <c r="CL13" s="285"/>
      <c r="CM13" s="285"/>
      <c r="CN13" s="285"/>
      <c r="CO13" s="285"/>
      <c r="CP13" s="285"/>
      <c r="CQ13" s="285"/>
      <c r="CR13" s="285"/>
      <c r="CS13" s="285"/>
      <c r="CT13" s="285"/>
      <c r="CU13" s="285"/>
      <c r="CV13" s="285"/>
      <c r="CW13" s="285"/>
      <c r="CX13" s="285"/>
      <c r="CY13" s="285"/>
      <c r="CZ13" s="285"/>
      <c r="DA13" s="285"/>
      <c r="DB13" s="285"/>
      <c r="DC13" s="285"/>
      <c r="DD13" s="285"/>
      <c r="DE13" s="285"/>
      <c r="DF13" s="285"/>
      <c r="DG13" s="285"/>
      <c r="DH13" s="285"/>
      <c r="DI13" s="285"/>
      <c r="DJ13" s="285"/>
      <c r="DK13" s="285"/>
      <c r="DL13" s="285"/>
      <c r="DM13" s="285"/>
      <c r="DN13" s="285"/>
      <c r="DO13" s="285"/>
      <c r="DP13" s="285"/>
      <c r="DQ13" s="285"/>
      <c r="DR13" s="285"/>
      <c r="DS13" s="285"/>
      <c r="DT13" s="285"/>
      <c r="DU13" s="285"/>
      <c r="DV13" s="285"/>
      <c r="DW13" s="285"/>
      <c r="DX13" s="285"/>
      <c r="DY13" s="285"/>
      <c r="DZ13" s="285"/>
      <c r="EA13" s="285"/>
      <c r="EB13" s="285"/>
      <c r="EC13" s="285"/>
      <c r="ED13" s="285"/>
      <c r="EE13" s="285"/>
      <c r="EF13" s="285"/>
      <c r="EG13" s="285"/>
      <c r="EH13" s="285"/>
      <c r="EI13" s="285"/>
      <c r="EJ13" s="285"/>
      <c r="EK13" s="285"/>
      <c r="EL13" s="285"/>
      <c r="EM13" s="285"/>
      <c r="EN13" s="285"/>
      <c r="EO13" s="285"/>
      <c r="EP13" s="285"/>
      <c r="EQ13" s="285"/>
      <c r="ER13" s="285"/>
      <c r="ES13" s="285"/>
      <c r="ET13" s="285"/>
      <c r="EU13" s="285"/>
      <c r="EV13" s="285"/>
      <c r="EW13" s="285"/>
      <c r="EX13" s="285"/>
      <c r="EY13" s="285"/>
      <c r="EZ13" s="285"/>
      <c r="FA13" s="285"/>
      <c r="FB13" s="285"/>
      <c r="FC13" s="285"/>
      <c r="FD13" s="285"/>
      <c r="FE13" s="285"/>
      <c r="FF13" s="285"/>
      <c r="FG13" s="285"/>
      <c r="FH13" s="285"/>
      <c r="FI13" s="285"/>
      <c r="FJ13" s="285"/>
      <c r="FK13" s="285"/>
      <c r="FL13" s="285"/>
      <c r="FM13" s="285"/>
      <c r="FN13" s="285"/>
      <c r="FO13" s="285"/>
      <c r="FP13" s="285"/>
      <c r="FQ13" s="285"/>
      <c r="FR13" s="285"/>
      <c r="FS13" s="285"/>
      <c r="FT13" s="285"/>
      <c r="FU13" s="285"/>
      <c r="FV13" s="285"/>
      <c r="FW13" s="285"/>
      <c r="FX13" s="285"/>
      <c r="FY13" s="285"/>
      <c r="FZ13" s="285"/>
      <c r="GA13" s="285"/>
      <c r="GB13" s="285"/>
      <c r="GC13" s="285"/>
      <c r="GD13" s="285"/>
      <c r="GE13" s="285"/>
      <c r="GF13" s="285"/>
      <c r="GG13" s="285"/>
      <c r="GH13" s="285"/>
      <c r="GI13" s="285"/>
      <c r="GJ13" s="285"/>
      <c r="GK13" s="285"/>
      <c r="GL13" s="285"/>
      <c r="GM13" s="285"/>
      <c r="GN13" s="285"/>
      <c r="GO13" s="285"/>
      <c r="GP13" s="285"/>
      <c r="GQ13" s="285"/>
      <c r="GR13" s="285"/>
      <c r="GS13" s="285"/>
      <c r="GT13" s="285"/>
      <c r="GU13" s="285"/>
      <c r="GV13" s="285"/>
      <c r="GW13" s="285"/>
      <c r="GX13" s="285"/>
      <c r="GY13" s="285"/>
      <c r="GZ13" s="285"/>
      <c r="HA13" s="285"/>
      <c r="HB13" s="285"/>
      <c r="HC13" s="285"/>
      <c r="HD13" s="285"/>
      <c r="HE13" s="285"/>
      <c r="HF13" s="285"/>
      <c r="HG13" s="285"/>
      <c r="HH13" s="285"/>
      <c r="HI13" s="285"/>
      <c r="HJ13" s="285"/>
      <c r="HK13" s="285"/>
      <c r="HL13" s="285"/>
      <c r="HM13" s="285"/>
      <c r="HN13" s="285"/>
      <c r="HO13" s="285"/>
      <c r="HP13" s="285"/>
      <c r="HQ13" s="285"/>
      <c r="HR13" s="285"/>
      <c r="HS13" s="285"/>
      <c r="HT13" s="285"/>
      <c r="HU13" s="285"/>
      <c r="HV13" s="285"/>
      <c r="HW13" s="285"/>
      <c r="HX13" s="285"/>
      <c r="HY13" s="285"/>
      <c r="HZ13" s="285"/>
      <c r="IA13" s="285"/>
      <c r="IB13" s="285"/>
      <c r="IC13" s="285"/>
      <c r="ID13" s="285"/>
      <c r="IE13" s="285"/>
      <c r="IF13" s="285"/>
      <c r="IG13" s="285"/>
      <c r="IH13" s="285"/>
      <c r="II13" s="285"/>
      <c r="IJ13" s="285"/>
    </row>
    <row r="14" spans="1:244" x14ac:dyDescent="0.25">
      <c r="A14" s="292">
        <v>1</v>
      </c>
      <c r="B14" s="293">
        <v>2</v>
      </c>
      <c r="C14" s="293">
        <v>3</v>
      </c>
      <c r="D14" s="293">
        <v>4</v>
      </c>
      <c r="E14" s="293">
        <v>5</v>
      </c>
      <c r="F14" s="293">
        <v>6</v>
      </c>
      <c r="G14" s="293">
        <v>7</v>
      </c>
      <c r="H14" s="293">
        <v>8</v>
      </c>
      <c r="I14" s="293">
        <v>9</v>
      </c>
      <c r="J14" s="293">
        <v>10</v>
      </c>
      <c r="K14" s="293">
        <v>11</v>
      </c>
      <c r="L14" s="293">
        <v>12</v>
      </c>
      <c r="M14" s="293">
        <v>13</v>
      </c>
      <c r="N14" s="293">
        <v>14</v>
      </c>
      <c r="O14" s="293">
        <v>15</v>
      </c>
      <c r="P14" s="293">
        <v>16</v>
      </c>
      <c r="Q14" s="293">
        <v>17</v>
      </c>
      <c r="R14" s="293">
        <v>18</v>
      </c>
      <c r="S14" s="293">
        <v>19</v>
      </c>
      <c r="T14" s="293">
        <v>20</v>
      </c>
      <c r="U14" s="293">
        <v>21</v>
      </c>
      <c r="V14" s="294">
        <v>22</v>
      </c>
      <c r="W14" s="295" t="s">
        <v>573</v>
      </c>
      <c r="X14" s="295" t="s">
        <v>574</v>
      </c>
      <c r="Y14" s="295" t="s">
        <v>575</v>
      </c>
      <c r="Z14" s="295" t="s">
        <v>576</v>
      </c>
      <c r="AA14" s="295" t="s">
        <v>577</v>
      </c>
      <c r="AB14" s="295" t="s">
        <v>578</v>
      </c>
      <c r="AC14" s="295" t="s">
        <v>579</v>
      </c>
      <c r="AD14" s="296" t="s">
        <v>580</v>
      </c>
      <c r="AE14" s="285"/>
      <c r="AF14" s="285"/>
      <c r="AG14" s="285"/>
      <c r="AH14" s="285"/>
      <c r="AI14" s="285"/>
      <c r="AJ14" s="285"/>
      <c r="AK14" s="285"/>
      <c r="AL14" s="285"/>
      <c r="AM14" s="285"/>
      <c r="AN14" s="285"/>
      <c r="AO14" s="285"/>
      <c r="AP14" s="285"/>
      <c r="AQ14" s="285"/>
      <c r="AR14" s="285"/>
      <c r="AS14" s="285"/>
      <c r="AT14" s="285"/>
      <c r="AU14" s="285"/>
      <c r="AV14" s="285"/>
      <c r="AW14" s="285"/>
      <c r="AX14" s="285"/>
      <c r="AY14" s="285"/>
      <c r="AZ14" s="285"/>
      <c r="BA14" s="285"/>
      <c r="BB14" s="285"/>
      <c r="BC14" s="285"/>
      <c r="BD14" s="285"/>
      <c r="BE14" s="285"/>
      <c r="BF14" s="285"/>
      <c r="BG14" s="285"/>
      <c r="BH14" s="285"/>
      <c r="BI14" s="285"/>
      <c r="BJ14" s="285"/>
      <c r="BK14" s="285"/>
      <c r="BL14" s="285"/>
      <c r="BM14" s="285"/>
      <c r="BN14" s="285"/>
      <c r="BO14" s="285"/>
      <c r="BP14" s="285"/>
      <c r="BQ14" s="285"/>
      <c r="BR14" s="285"/>
      <c r="BS14" s="285"/>
      <c r="BT14" s="285"/>
      <c r="BU14" s="285"/>
      <c r="BV14" s="285"/>
      <c r="BW14" s="285"/>
      <c r="BX14" s="285"/>
      <c r="BY14" s="285"/>
      <c r="BZ14" s="285"/>
      <c r="CA14" s="285"/>
      <c r="CB14" s="285"/>
      <c r="CC14" s="285"/>
      <c r="CD14" s="285"/>
      <c r="CE14" s="285"/>
      <c r="CF14" s="285"/>
      <c r="CG14" s="285"/>
      <c r="CH14" s="285"/>
      <c r="CI14" s="285"/>
      <c r="CJ14" s="285"/>
      <c r="CK14" s="285"/>
      <c r="CL14" s="285"/>
      <c r="CM14" s="285"/>
      <c r="CN14" s="285"/>
      <c r="CO14" s="285"/>
      <c r="CP14" s="285"/>
      <c r="CQ14" s="285"/>
      <c r="CR14" s="285"/>
      <c r="CS14" s="285"/>
      <c r="CT14" s="285"/>
      <c r="CU14" s="285"/>
      <c r="CV14" s="285"/>
      <c r="CW14" s="285"/>
      <c r="CX14" s="285"/>
      <c r="CY14" s="285"/>
      <c r="CZ14" s="285"/>
      <c r="DA14" s="285"/>
      <c r="DB14" s="285"/>
      <c r="DC14" s="285"/>
      <c r="DD14" s="285"/>
      <c r="DE14" s="285"/>
      <c r="DF14" s="285"/>
      <c r="DG14" s="285"/>
      <c r="DH14" s="285"/>
      <c r="DI14" s="285"/>
      <c r="DJ14" s="285"/>
      <c r="DK14" s="285"/>
      <c r="DL14" s="285"/>
      <c r="DM14" s="285"/>
      <c r="DN14" s="285"/>
      <c r="DO14" s="285"/>
      <c r="DP14" s="285"/>
      <c r="DQ14" s="285"/>
      <c r="DR14" s="285"/>
      <c r="DS14" s="285"/>
      <c r="DT14" s="285"/>
      <c r="DU14" s="285"/>
      <c r="DV14" s="285"/>
      <c r="DW14" s="285"/>
      <c r="DX14" s="285"/>
      <c r="DY14" s="285"/>
      <c r="DZ14" s="285"/>
      <c r="EA14" s="285"/>
      <c r="EB14" s="285"/>
      <c r="EC14" s="285"/>
      <c r="ED14" s="285"/>
      <c r="EE14" s="285"/>
      <c r="EF14" s="285"/>
      <c r="EG14" s="285"/>
      <c r="EH14" s="285"/>
      <c r="EI14" s="285"/>
      <c r="EJ14" s="285"/>
      <c r="EK14" s="285"/>
      <c r="EL14" s="285"/>
      <c r="EM14" s="285"/>
      <c r="EN14" s="285"/>
      <c r="EO14" s="285"/>
      <c r="EP14" s="285"/>
      <c r="EQ14" s="285"/>
      <c r="ER14" s="285"/>
      <c r="ES14" s="285"/>
      <c r="ET14" s="285"/>
      <c r="EU14" s="285"/>
      <c r="EV14" s="285"/>
      <c r="EW14" s="285"/>
      <c r="EX14" s="285"/>
      <c r="EY14" s="285"/>
      <c r="EZ14" s="285"/>
      <c r="FA14" s="285"/>
      <c r="FB14" s="285"/>
      <c r="FC14" s="285"/>
      <c r="FD14" s="285"/>
      <c r="FE14" s="285"/>
      <c r="FF14" s="285"/>
      <c r="FG14" s="285"/>
      <c r="FH14" s="285"/>
      <c r="FI14" s="285"/>
      <c r="FJ14" s="285"/>
      <c r="FK14" s="285"/>
      <c r="FL14" s="285"/>
      <c r="FM14" s="285"/>
      <c r="FN14" s="285"/>
      <c r="FO14" s="285"/>
      <c r="FP14" s="285"/>
      <c r="FQ14" s="285"/>
      <c r="FR14" s="285"/>
      <c r="FS14" s="285"/>
      <c r="FT14" s="285"/>
      <c r="FU14" s="285"/>
      <c r="FV14" s="285"/>
      <c r="FW14" s="285"/>
      <c r="FX14" s="285"/>
      <c r="FY14" s="285"/>
      <c r="FZ14" s="285"/>
      <c r="GA14" s="285"/>
      <c r="GB14" s="285"/>
      <c r="GC14" s="285"/>
      <c r="GD14" s="285"/>
      <c r="GE14" s="285"/>
      <c r="GF14" s="285"/>
      <c r="GG14" s="285"/>
      <c r="GH14" s="285"/>
      <c r="GI14" s="285"/>
      <c r="GJ14" s="285"/>
      <c r="GK14" s="285"/>
      <c r="GL14" s="285"/>
      <c r="GM14" s="285"/>
      <c r="GN14" s="285"/>
      <c r="GO14" s="285"/>
      <c r="GP14" s="285"/>
      <c r="GQ14" s="285"/>
      <c r="GR14" s="285"/>
      <c r="GS14" s="285"/>
      <c r="GT14" s="285"/>
      <c r="GU14" s="285"/>
      <c r="GV14" s="285"/>
      <c r="GW14" s="285"/>
      <c r="GX14" s="285"/>
      <c r="GY14" s="285"/>
      <c r="GZ14" s="285"/>
      <c r="HA14" s="285"/>
      <c r="HB14" s="285"/>
      <c r="HC14" s="285"/>
      <c r="HD14" s="285"/>
      <c r="HE14" s="285"/>
      <c r="HF14" s="285"/>
      <c r="HG14" s="285"/>
      <c r="HH14" s="285"/>
      <c r="HI14" s="285"/>
      <c r="HJ14" s="285"/>
      <c r="HK14" s="285"/>
      <c r="HL14" s="285"/>
      <c r="HM14" s="285"/>
      <c r="HN14" s="285"/>
      <c r="HO14" s="285"/>
      <c r="HP14" s="285"/>
      <c r="HQ14" s="285"/>
      <c r="HR14" s="285"/>
      <c r="HS14" s="285"/>
      <c r="HT14" s="285"/>
      <c r="HU14" s="285"/>
      <c r="HV14" s="285"/>
      <c r="HW14" s="285"/>
      <c r="HX14" s="285"/>
      <c r="HY14" s="285"/>
      <c r="HZ14" s="285"/>
      <c r="IA14" s="285"/>
      <c r="IB14" s="285"/>
      <c r="IC14" s="285"/>
      <c r="ID14" s="285"/>
      <c r="IE14" s="285"/>
      <c r="IF14" s="285"/>
      <c r="IG14" s="285"/>
      <c r="IH14" s="285"/>
      <c r="II14" s="285"/>
      <c r="IJ14" s="285"/>
    </row>
    <row r="15" spans="1:244" ht="47.25" x14ac:dyDescent="0.25">
      <c r="A15" s="297" t="s">
        <v>282</v>
      </c>
      <c r="B15" s="298" t="s">
        <v>283</v>
      </c>
      <c r="C15" s="202" t="s">
        <v>284</v>
      </c>
      <c r="D15" s="299" t="s">
        <v>0</v>
      </c>
      <c r="E15" s="299" t="s">
        <v>0</v>
      </c>
      <c r="F15" s="299" t="s">
        <v>0</v>
      </c>
      <c r="G15" s="299" t="s">
        <v>0</v>
      </c>
      <c r="H15" s="300" t="s">
        <v>581</v>
      </c>
      <c r="I15" s="300" t="s">
        <v>150</v>
      </c>
      <c r="J15" s="301" t="s">
        <v>150</v>
      </c>
      <c r="K15" s="301" t="s">
        <v>150</v>
      </c>
      <c r="L15" s="299" t="s">
        <v>0</v>
      </c>
      <c r="M15" s="299" t="s">
        <v>150</v>
      </c>
      <c r="N15" s="299" t="s">
        <v>0</v>
      </c>
      <c r="O15" s="299" t="s">
        <v>0</v>
      </c>
      <c r="P15" s="299" t="s">
        <v>0</v>
      </c>
      <c r="Q15" s="299" t="s">
        <v>0</v>
      </c>
      <c r="R15" s="299" t="s">
        <v>0</v>
      </c>
      <c r="S15" s="299" t="s">
        <v>150</v>
      </c>
      <c r="T15" s="302">
        <f>T20</f>
        <v>444.42794626615114</v>
      </c>
      <c r="U15" s="299" t="s">
        <v>0</v>
      </c>
      <c r="V15" s="303" t="s">
        <v>0</v>
      </c>
      <c r="W15" s="304"/>
      <c r="X15" s="304"/>
      <c r="Y15" s="304"/>
      <c r="Z15" s="304"/>
      <c r="AA15" s="304"/>
      <c r="AB15" s="304"/>
      <c r="AC15" s="304"/>
      <c r="AD15" s="305"/>
    </row>
    <row r="16" spans="1:244" ht="15.75" x14ac:dyDescent="0.25">
      <c r="A16" s="306" t="s">
        <v>285</v>
      </c>
      <c r="B16" s="205" t="s">
        <v>286</v>
      </c>
      <c r="C16" s="202" t="s">
        <v>284</v>
      </c>
      <c r="D16" s="299" t="s">
        <v>0</v>
      </c>
      <c r="E16" s="299" t="s">
        <v>0</v>
      </c>
      <c r="F16" s="299" t="s">
        <v>0</v>
      </c>
      <c r="G16" s="299" t="s">
        <v>0</v>
      </c>
      <c r="H16" s="299" t="s">
        <v>0</v>
      </c>
      <c r="I16" s="300" t="s">
        <v>150</v>
      </c>
      <c r="J16" s="301" t="s">
        <v>150</v>
      </c>
      <c r="K16" s="301" t="s">
        <v>150</v>
      </c>
      <c r="L16" s="299" t="s">
        <v>0</v>
      </c>
      <c r="M16" s="299" t="s">
        <v>150</v>
      </c>
      <c r="N16" s="299" t="s">
        <v>0</v>
      </c>
      <c r="O16" s="299" t="s">
        <v>0</v>
      </c>
      <c r="P16" s="299" t="s">
        <v>0</v>
      </c>
      <c r="Q16" s="299" t="s">
        <v>0</v>
      </c>
      <c r="R16" s="299" t="s">
        <v>0</v>
      </c>
      <c r="S16" s="299" t="s">
        <v>150</v>
      </c>
      <c r="T16" s="302" t="s">
        <v>0</v>
      </c>
      <c r="U16" s="299" t="s">
        <v>0</v>
      </c>
      <c r="V16" s="303" t="s">
        <v>0</v>
      </c>
      <c r="W16" s="304"/>
      <c r="X16" s="304"/>
      <c r="Y16" s="304"/>
      <c r="Z16" s="304"/>
      <c r="AA16" s="304"/>
      <c r="AB16" s="304"/>
      <c r="AC16" s="304"/>
      <c r="AD16" s="305"/>
    </row>
    <row r="17" spans="1:30" ht="63" x14ac:dyDescent="0.25">
      <c r="A17" s="306" t="s">
        <v>287</v>
      </c>
      <c r="B17" s="205" t="s">
        <v>288</v>
      </c>
      <c r="C17" s="202" t="s">
        <v>284</v>
      </c>
      <c r="D17" s="299" t="s">
        <v>0</v>
      </c>
      <c r="E17" s="299" t="s">
        <v>0</v>
      </c>
      <c r="F17" s="299" t="s">
        <v>0</v>
      </c>
      <c r="G17" s="299" t="s">
        <v>0</v>
      </c>
      <c r="H17" s="299" t="s">
        <v>0</v>
      </c>
      <c r="I17" s="300" t="s">
        <v>150</v>
      </c>
      <c r="J17" s="301" t="s">
        <v>150</v>
      </c>
      <c r="K17" s="301" t="s">
        <v>150</v>
      </c>
      <c r="L17" s="299" t="s">
        <v>0</v>
      </c>
      <c r="M17" s="299" t="s">
        <v>150</v>
      </c>
      <c r="N17" s="299" t="s">
        <v>0</v>
      </c>
      <c r="O17" s="299" t="s">
        <v>0</v>
      </c>
      <c r="P17" s="299" t="s">
        <v>0</v>
      </c>
      <c r="Q17" s="299" t="s">
        <v>0</v>
      </c>
      <c r="R17" s="299" t="s">
        <v>0</v>
      </c>
      <c r="S17" s="299" t="s">
        <v>150</v>
      </c>
      <c r="T17" s="302" t="s">
        <v>0</v>
      </c>
      <c r="U17" s="299" t="s">
        <v>0</v>
      </c>
      <c r="V17" s="303" t="s">
        <v>0</v>
      </c>
      <c r="W17" s="304"/>
      <c r="X17" s="304"/>
      <c r="Y17" s="304"/>
      <c r="Z17" s="304"/>
      <c r="AA17" s="304"/>
      <c r="AB17" s="304"/>
      <c r="AC17" s="304"/>
      <c r="AD17" s="305"/>
    </row>
    <row r="18" spans="1:30" ht="31.5" x14ac:dyDescent="0.25">
      <c r="A18" s="306" t="s">
        <v>289</v>
      </c>
      <c r="B18" s="205" t="s">
        <v>290</v>
      </c>
      <c r="C18" s="202" t="s">
        <v>284</v>
      </c>
      <c r="D18" s="299" t="s">
        <v>0</v>
      </c>
      <c r="E18" s="299" t="s">
        <v>0</v>
      </c>
      <c r="F18" s="299" t="s">
        <v>0</v>
      </c>
      <c r="G18" s="299" t="s">
        <v>0</v>
      </c>
      <c r="H18" s="299" t="s">
        <v>0</v>
      </c>
      <c r="I18" s="300" t="s">
        <v>150</v>
      </c>
      <c r="J18" s="301" t="s">
        <v>150</v>
      </c>
      <c r="K18" s="301" t="s">
        <v>150</v>
      </c>
      <c r="L18" s="299" t="s">
        <v>0</v>
      </c>
      <c r="M18" s="299" t="s">
        <v>150</v>
      </c>
      <c r="N18" s="299" t="s">
        <v>0</v>
      </c>
      <c r="O18" s="299" t="s">
        <v>0</v>
      </c>
      <c r="P18" s="299" t="s">
        <v>0</v>
      </c>
      <c r="Q18" s="299" t="s">
        <v>0</v>
      </c>
      <c r="R18" s="299" t="s">
        <v>0</v>
      </c>
      <c r="S18" s="299" t="s">
        <v>150</v>
      </c>
      <c r="T18" s="302" t="s">
        <v>0</v>
      </c>
      <c r="U18" s="299" t="s">
        <v>0</v>
      </c>
      <c r="V18" s="303" t="s">
        <v>0</v>
      </c>
      <c r="W18" s="304"/>
      <c r="X18" s="304"/>
      <c r="Y18" s="304"/>
      <c r="Z18" s="304"/>
      <c r="AA18" s="304"/>
      <c r="AB18" s="304"/>
      <c r="AC18" s="304"/>
      <c r="AD18" s="305"/>
    </row>
    <row r="19" spans="1:30" ht="63" x14ac:dyDescent="0.25">
      <c r="A19" s="306" t="s">
        <v>291</v>
      </c>
      <c r="B19" s="205" t="s">
        <v>292</v>
      </c>
      <c r="C19" s="202" t="s">
        <v>284</v>
      </c>
      <c r="D19" s="299" t="s">
        <v>0</v>
      </c>
      <c r="E19" s="299" t="s">
        <v>0</v>
      </c>
      <c r="F19" s="299" t="s">
        <v>0</v>
      </c>
      <c r="G19" s="299" t="s">
        <v>0</v>
      </c>
      <c r="H19" s="299" t="s">
        <v>0</v>
      </c>
      <c r="I19" s="300" t="s">
        <v>150</v>
      </c>
      <c r="J19" s="301" t="s">
        <v>150</v>
      </c>
      <c r="K19" s="301" t="s">
        <v>150</v>
      </c>
      <c r="L19" s="299" t="s">
        <v>0</v>
      </c>
      <c r="M19" s="299" t="s">
        <v>150</v>
      </c>
      <c r="N19" s="299" t="s">
        <v>0</v>
      </c>
      <c r="O19" s="299" t="s">
        <v>0</v>
      </c>
      <c r="P19" s="299" t="s">
        <v>0</v>
      </c>
      <c r="Q19" s="299" t="s">
        <v>0</v>
      </c>
      <c r="R19" s="299" t="s">
        <v>0</v>
      </c>
      <c r="S19" s="299" t="s">
        <v>150</v>
      </c>
      <c r="T19" s="302" t="s">
        <v>0</v>
      </c>
      <c r="U19" s="299" t="s">
        <v>0</v>
      </c>
      <c r="V19" s="303" t="s">
        <v>0</v>
      </c>
      <c r="W19" s="304"/>
      <c r="X19" s="304"/>
      <c r="Y19" s="304"/>
      <c r="Z19" s="304"/>
      <c r="AA19" s="304"/>
      <c r="AB19" s="304"/>
      <c r="AC19" s="304"/>
      <c r="AD19" s="305"/>
    </row>
    <row r="20" spans="1:30" ht="47.25" x14ac:dyDescent="0.25">
      <c r="A20" s="306" t="s">
        <v>293</v>
      </c>
      <c r="B20" s="205" t="s">
        <v>294</v>
      </c>
      <c r="C20" s="202" t="s">
        <v>284</v>
      </c>
      <c r="D20" s="299" t="s">
        <v>0</v>
      </c>
      <c r="E20" s="299" t="s">
        <v>0</v>
      </c>
      <c r="F20" s="299" t="s">
        <v>0</v>
      </c>
      <c r="G20" s="299" t="s">
        <v>0</v>
      </c>
      <c r="H20" s="299" t="s">
        <v>581</v>
      </c>
      <c r="I20" s="300" t="s">
        <v>150</v>
      </c>
      <c r="J20" s="301" t="s">
        <v>150</v>
      </c>
      <c r="K20" s="301" t="s">
        <v>150</v>
      </c>
      <c r="L20" s="299" t="s">
        <v>0</v>
      </c>
      <c r="M20" s="299" t="s">
        <v>150</v>
      </c>
      <c r="N20" s="299" t="s">
        <v>0</v>
      </c>
      <c r="O20" s="299" t="s">
        <v>0</v>
      </c>
      <c r="P20" s="299" t="s">
        <v>0</v>
      </c>
      <c r="Q20" s="299" t="s">
        <v>0</v>
      </c>
      <c r="R20" s="299" t="s">
        <v>0</v>
      </c>
      <c r="S20" s="299" t="s">
        <v>150</v>
      </c>
      <c r="T20" s="302">
        <f>T21</f>
        <v>444.42794626615114</v>
      </c>
      <c r="U20" s="299" t="s">
        <v>0</v>
      </c>
      <c r="V20" s="303" t="s">
        <v>0</v>
      </c>
      <c r="W20" s="304"/>
      <c r="X20" s="304"/>
      <c r="Y20" s="304"/>
      <c r="Z20" s="304"/>
      <c r="AA20" s="304"/>
      <c r="AB20" s="304"/>
      <c r="AC20" s="304"/>
      <c r="AD20" s="305"/>
    </row>
    <row r="21" spans="1:30" ht="15.75" x14ac:dyDescent="0.25">
      <c r="A21" s="306" t="s">
        <v>4</v>
      </c>
      <c r="B21" s="205" t="s">
        <v>295</v>
      </c>
      <c r="C21" s="202" t="s">
        <v>284</v>
      </c>
      <c r="D21" s="299" t="s">
        <v>0</v>
      </c>
      <c r="E21" s="299" t="s">
        <v>0</v>
      </c>
      <c r="F21" s="299" t="s">
        <v>0</v>
      </c>
      <c r="G21" s="299" t="s">
        <v>0</v>
      </c>
      <c r="H21" s="299" t="s">
        <v>581</v>
      </c>
      <c r="I21" s="300" t="s">
        <v>150</v>
      </c>
      <c r="J21" s="301" t="s">
        <v>150</v>
      </c>
      <c r="K21" s="301" t="s">
        <v>150</v>
      </c>
      <c r="L21" s="299" t="s">
        <v>0</v>
      </c>
      <c r="M21" s="299" t="s">
        <v>150</v>
      </c>
      <c r="N21" s="299" t="s">
        <v>0</v>
      </c>
      <c r="O21" s="299" t="s">
        <v>0</v>
      </c>
      <c r="P21" s="299" t="s">
        <v>0</v>
      </c>
      <c r="Q21" s="299" t="s">
        <v>0</v>
      </c>
      <c r="R21" s="299" t="s">
        <v>0</v>
      </c>
      <c r="S21" s="299" t="s">
        <v>150</v>
      </c>
      <c r="T21" s="302">
        <f>SUM(T22:T26)</f>
        <v>444.42794626615114</v>
      </c>
      <c r="U21" s="299" t="s">
        <v>0</v>
      </c>
      <c r="V21" s="303" t="s">
        <v>0</v>
      </c>
      <c r="W21" s="304"/>
      <c r="X21" s="304"/>
      <c r="Y21" s="304"/>
      <c r="Z21" s="304"/>
      <c r="AA21" s="304"/>
      <c r="AB21" s="304"/>
      <c r="AC21" s="304"/>
      <c r="AD21" s="305"/>
    </row>
    <row r="22" spans="1:30" ht="15.75" x14ac:dyDescent="0.25">
      <c r="A22" s="306" t="s">
        <v>296</v>
      </c>
      <c r="B22" s="205" t="s">
        <v>286</v>
      </c>
      <c r="C22" s="202" t="s">
        <v>284</v>
      </c>
      <c r="D22" s="299" t="s">
        <v>0</v>
      </c>
      <c r="E22" s="299" t="s">
        <v>0</v>
      </c>
      <c r="F22" s="299" t="s">
        <v>0</v>
      </c>
      <c r="G22" s="299" t="s">
        <v>0</v>
      </c>
      <c r="H22" s="299" t="s">
        <v>0</v>
      </c>
      <c r="I22" s="300" t="s">
        <v>150</v>
      </c>
      <c r="J22" s="301" t="s">
        <v>150</v>
      </c>
      <c r="K22" s="301" t="s">
        <v>150</v>
      </c>
      <c r="L22" s="299" t="s">
        <v>0</v>
      </c>
      <c r="M22" s="299" t="s">
        <v>150</v>
      </c>
      <c r="N22" s="299" t="s">
        <v>0</v>
      </c>
      <c r="O22" s="299" t="s">
        <v>0</v>
      </c>
      <c r="P22" s="299" t="s">
        <v>0</v>
      </c>
      <c r="Q22" s="299" t="s">
        <v>0</v>
      </c>
      <c r="R22" s="299" t="s">
        <v>0</v>
      </c>
      <c r="S22" s="299" t="s">
        <v>150</v>
      </c>
      <c r="T22" s="302" t="s">
        <v>0</v>
      </c>
      <c r="U22" s="299" t="s">
        <v>0</v>
      </c>
      <c r="V22" s="303" t="s">
        <v>0</v>
      </c>
      <c r="W22" s="304"/>
      <c r="X22" s="304"/>
      <c r="Y22" s="304"/>
      <c r="Z22" s="304"/>
      <c r="AA22" s="304"/>
      <c r="AB22" s="304"/>
      <c r="AC22" s="304"/>
      <c r="AD22" s="305"/>
    </row>
    <row r="23" spans="1:30" ht="63" x14ac:dyDescent="0.25">
      <c r="A23" s="306" t="s">
        <v>297</v>
      </c>
      <c r="B23" s="205" t="s">
        <v>288</v>
      </c>
      <c r="C23" s="202" t="s">
        <v>284</v>
      </c>
      <c r="D23" s="299" t="s">
        <v>0</v>
      </c>
      <c r="E23" s="299" t="s">
        <v>0</v>
      </c>
      <c r="F23" s="299" t="s">
        <v>0</v>
      </c>
      <c r="G23" s="299" t="s">
        <v>0</v>
      </c>
      <c r="H23" s="299" t="s">
        <v>0</v>
      </c>
      <c r="I23" s="300" t="s">
        <v>150</v>
      </c>
      <c r="J23" s="301" t="s">
        <v>150</v>
      </c>
      <c r="K23" s="301" t="s">
        <v>150</v>
      </c>
      <c r="L23" s="299" t="s">
        <v>0</v>
      </c>
      <c r="M23" s="299" t="s">
        <v>150</v>
      </c>
      <c r="N23" s="299" t="s">
        <v>0</v>
      </c>
      <c r="O23" s="299" t="s">
        <v>0</v>
      </c>
      <c r="P23" s="299" t="s">
        <v>0</v>
      </c>
      <c r="Q23" s="299" t="s">
        <v>0</v>
      </c>
      <c r="R23" s="299" t="s">
        <v>0</v>
      </c>
      <c r="S23" s="299" t="s">
        <v>150</v>
      </c>
      <c r="T23" s="302" t="s">
        <v>0</v>
      </c>
      <c r="U23" s="299" t="s">
        <v>0</v>
      </c>
      <c r="V23" s="303" t="s">
        <v>0</v>
      </c>
      <c r="W23" s="304"/>
      <c r="X23" s="304"/>
      <c r="Y23" s="304"/>
      <c r="Z23" s="304"/>
      <c r="AA23" s="304"/>
      <c r="AB23" s="304"/>
      <c r="AC23" s="304"/>
      <c r="AD23" s="305"/>
    </row>
    <row r="24" spans="1:30" ht="31.5" x14ac:dyDescent="0.25">
      <c r="A24" s="306" t="s">
        <v>298</v>
      </c>
      <c r="B24" s="205" t="s">
        <v>290</v>
      </c>
      <c r="C24" s="202" t="s">
        <v>284</v>
      </c>
      <c r="D24" s="299" t="s">
        <v>0</v>
      </c>
      <c r="E24" s="299" t="s">
        <v>0</v>
      </c>
      <c r="F24" s="299" t="s">
        <v>0</v>
      </c>
      <c r="G24" s="299" t="s">
        <v>0</v>
      </c>
      <c r="H24" s="299" t="s">
        <v>0</v>
      </c>
      <c r="I24" s="300" t="s">
        <v>150</v>
      </c>
      <c r="J24" s="301" t="s">
        <v>150</v>
      </c>
      <c r="K24" s="301" t="s">
        <v>150</v>
      </c>
      <c r="L24" s="299" t="s">
        <v>0</v>
      </c>
      <c r="M24" s="299" t="s">
        <v>150</v>
      </c>
      <c r="N24" s="299" t="s">
        <v>0</v>
      </c>
      <c r="O24" s="299" t="s">
        <v>0</v>
      </c>
      <c r="P24" s="299" t="s">
        <v>0</v>
      </c>
      <c r="Q24" s="299" t="s">
        <v>0</v>
      </c>
      <c r="R24" s="299" t="s">
        <v>0</v>
      </c>
      <c r="S24" s="299" t="s">
        <v>150</v>
      </c>
      <c r="T24" s="302" t="s">
        <v>0</v>
      </c>
      <c r="U24" s="299" t="s">
        <v>0</v>
      </c>
      <c r="V24" s="303" t="s">
        <v>0</v>
      </c>
      <c r="W24" s="304"/>
      <c r="X24" s="304"/>
      <c r="Y24" s="304"/>
      <c r="Z24" s="304"/>
      <c r="AA24" s="304"/>
      <c r="AB24" s="304"/>
      <c r="AC24" s="304"/>
      <c r="AD24" s="305"/>
    </row>
    <row r="25" spans="1:30" ht="63" x14ac:dyDescent="0.25">
      <c r="A25" s="306" t="s">
        <v>299</v>
      </c>
      <c r="B25" s="205" t="s">
        <v>292</v>
      </c>
      <c r="C25" s="202" t="s">
        <v>284</v>
      </c>
      <c r="D25" s="299" t="s">
        <v>0</v>
      </c>
      <c r="E25" s="299" t="s">
        <v>0</v>
      </c>
      <c r="F25" s="299" t="s">
        <v>0</v>
      </c>
      <c r="G25" s="299" t="s">
        <v>0</v>
      </c>
      <c r="H25" s="299" t="s">
        <v>0</v>
      </c>
      <c r="I25" s="300" t="s">
        <v>150</v>
      </c>
      <c r="J25" s="301" t="s">
        <v>150</v>
      </c>
      <c r="K25" s="301" t="s">
        <v>150</v>
      </c>
      <c r="L25" s="299" t="s">
        <v>0</v>
      </c>
      <c r="M25" s="299" t="s">
        <v>150</v>
      </c>
      <c r="N25" s="299" t="s">
        <v>0</v>
      </c>
      <c r="O25" s="299" t="s">
        <v>0</v>
      </c>
      <c r="P25" s="299" t="s">
        <v>0</v>
      </c>
      <c r="Q25" s="299" t="s">
        <v>0</v>
      </c>
      <c r="R25" s="299" t="s">
        <v>0</v>
      </c>
      <c r="S25" s="299" t="s">
        <v>150</v>
      </c>
      <c r="T25" s="302" t="s">
        <v>0</v>
      </c>
      <c r="U25" s="299" t="s">
        <v>0</v>
      </c>
      <c r="V25" s="303" t="s">
        <v>0</v>
      </c>
      <c r="W25" s="304"/>
      <c r="X25" s="304"/>
      <c r="Y25" s="304"/>
      <c r="Z25" s="304"/>
      <c r="AA25" s="304"/>
      <c r="AB25" s="304"/>
      <c r="AC25" s="304"/>
      <c r="AD25" s="305"/>
    </row>
    <row r="26" spans="1:30" ht="47.25" x14ac:dyDescent="0.25">
      <c r="A26" s="306" t="s">
        <v>300</v>
      </c>
      <c r="B26" s="205" t="s">
        <v>294</v>
      </c>
      <c r="C26" s="202" t="s">
        <v>284</v>
      </c>
      <c r="D26" s="299" t="s">
        <v>0</v>
      </c>
      <c r="E26" s="299" t="s">
        <v>0</v>
      </c>
      <c r="F26" s="299" t="s">
        <v>0</v>
      </c>
      <c r="G26" s="299" t="s">
        <v>0</v>
      </c>
      <c r="H26" s="299" t="s">
        <v>581</v>
      </c>
      <c r="I26" s="300" t="s">
        <v>150</v>
      </c>
      <c r="J26" s="301" t="s">
        <v>150</v>
      </c>
      <c r="K26" s="301" t="s">
        <v>150</v>
      </c>
      <c r="L26" s="299" t="s">
        <v>0</v>
      </c>
      <c r="M26" s="299" t="s">
        <v>150</v>
      </c>
      <c r="N26" s="299" t="s">
        <v>0</v>
      </c>
      <c r="O26" s="299" t="s">
        <v>0</v>
      </c>
      <c r="P26" s="299" t="s">
        <v>0</v>
      </c>
      <c r="Q26" s="299" t="s">
        <v>0</v>
      </c>
      <c r="R26" s="299" t="s">
        <v>0</v>
      </c>
      <c r="S26" s="299" t="s">
        <v>581</v>
      </c>
      <c r="T26" s="302">
        <f>SUM(T27:T28)</f>
        <v>444.42794626615114</v>
      </c>
      <c r="U26" s="299" t="s">
        <v>0</v>
      </c>
      <c r="V26" s="303" t="s">
        <v>0</v>
      </c>
      <c r="W26" s="304"/>
      <c r="X26" s="304"/>
      <c r="Y26" s="304"/>
      <c r="Z26" s="304"/>
      <c r="AA26" s="304"/>
      <c r="AB26" s="304"/>
      <c r="AC26" s="304"/>
      <c r="AD26" s="305"/>
    </row>
    <row r="27" spans="1:30" ht="189" x14ac:dyDescent="0.25">
      <c r="A27" s="229" t="s">
        <v>301</v>
      </c>
      <c r="B27" s="205" t="s">
        <v>172</v>
      </c>
      <c r="C27" s="307" t="s">
        <v>173</v>
      </c>
      <c r="D27" s="299" t="s">
        <v>0</v>
      </c>
      <c r="E27" s="299" t="s">
        <v>0</v>
      </c>
      <c r="F27" s="299" t="s">
        <v>0</v>
      </c>
      <c r="G27" s="299" t="s">
        <v>0</v>
      </c>
      <c r="H27" s="299" t="s">
        <v>581</v>
      </c>
      <c r="I27" s="300" t="s">
        <v>150</v>
      </c>
      <c r="J27" s="301" t="s">
        <v>150</v>
      </c>
      <c r="K27" s="301" t="s">
        <v>150</v>
      </c>
      <c r="L27" s="308" t="s">
        <v>582</v>
      </c>
      <c r="M27" s="299" t="s">
        <v>150</v>
      </c>
      <c r="N27" s="299" t="s">
        <v>0</v>
      </c>
      <c r="O27" s="299" t="s">
        <v>0</v>
      </c>
      <c r="P27" s="299" t="s">
        <v>0</v>
      </c>
      <c r="Q27" s="299" t="s">
        <v>0</v>
      </c>
      <c r="R27" s="299" t="s">
        <v>0</v>
      </c>
      <c r="S27" s="299" t="s">
        <v>581</v>
      </c>
      <c r="T27" s="302">
        <v>409.79230903091917</v>
      </c>
      <c r="U27" s="308" t="s">
        <v>583</v>
      </c>
      <c r="V27" s="303" t="s">
        <v>0</v>
      </c>
      <c r="W27" s="304"/>
      <c r="X27" s="304"/>
      <c r="Y27" s="309" t="s">
        <v>584</v>
      </c>
      <c r="Z27" s="310" t="s">
        <v>585</v>
      </c>
      <c r="AA27" s="304">
        <v>9505.5</v>
      </c>
      <c r="AB27" s="304">
        <v>0</v>
      </c>
      <c r="AC27" s="304">
        <v>0.95</v>
      </c>
      <c r="AD27" s="305">
        <v>0</v>
      </c>
    </row>
    <row r="28" spans="1:30" s="323" customFormat="1" ht="195.75" thickBot="1" x14ac:dyDescent="0.3">
      <c r="A28" s="311" t="s">
        <v>302</v>
      </c>
      <c r="B28" s="312" t="s">
        <v>303</v>
      </c>
      <c r="C28" s="313" t="s">
        <v>149</v>
      </c>
      <c r="D28" s="314" t="s">
        <v>0</v>
      </c>
      <c r="E28" s="314" t="s">
        <v>0</v>
      </c>
      <c r="F28" s="314" t="s">
        <v>0</v>
      </c>
      <c r="G28" s="314" t="s">
        <v>0</v>
      </c>
      <c r="H28" s="314" t="s">
        <v>581</v>
      </c>
      <c r="I28" s="315" t="s">
        <v>150</v>
      </c>
      <c r="J28" s="316" t="s">
        <v>150</v>
      </c>
      <c r="K28" s="316" t="s">
        <v>150</v>
      </c>
      <c r="L28" s="317" t="s">
        <v>586</v>
      </c>
      <c r="M28" s="318" t="s">
        <v>587</v>
      </c>
      <c r="N28" s="314" t="s">
        <v>0</v>
      </c>
      <c r="O28" s="314" t="s">
        <v>0</v>
      </c>
      <c r="P28" s="314" t="s">
        <v>0</v>
      </c>
      <c r="Q28" s="314" t="s">
        <v>0</v>
      </c>
      <c r="R28" s="314" t="s">
        <v>0</v>
      </c>
      <c r="S28" s="314" t="s">
        <v>581</v>
      </c>
      <c r="T28" s="302">
        <v>34.635637235231997</v>
      </c>
      <c r="U28" s="319" t="s">
        <v>588</v>
      </c>
      <c r="V28" s="320" t="s">
        <v>0</v>
      </c>
      <c r="W28" s="314" t="s">
        <v>589</v>
      </c>
      <c r="X28" s="314" t="s">
        <v>590</v>
      </c>
      <c r="Y28" s="321"/>
      <c r="Z28" s="321"/>
      <c r="AA28" s="321"/>
      <c r="AB28" s="321"/>
      <c r="AC28" s="321"/>
      <c r="AD28" s="322"/>
    </row>
  </sheetData>
  <mergeCells count="31">
    <mergeCell ref="A11:A13"/>
    <mergeCell ref="B11:B13"/>
    <mergeCell ref="C11:C13"/>
    <mergeCell ref="D11:G11"/>
    <mergeCell ref="H11:I12"/>
    <mergeCell ref="A4:V4"/>
    <mergeCell ref="A6:V6"/>
    <mergeCell ref="A7:V7"/>
    <mergeCell ref="A9:V9"/>
    <mergeCell ref="A10:V10"/>
    <mergeCell ref="K11:K13"/>
    <mergeCell ref="L11:L13"/>
    <mergeCell ref="M11:M13"/>
    <mergeCell ref="N11:N13"/>
    <mergeCell ref="O11:O13"/>
    <mergeCell ref="W11:AD11"/>
    <mergeCell ref="D12:D13"/>
    <mergeCell ref="E12:E13"/>
    <mergeCell ref="F12:F13"/>
    <mergeCell ref="G12:G13"/>
    <mergeCell ref="W12:X12"/>
    <mergeCell ref="Y12:Z12"/>
    <mergeCell ref="AA12:AB12"/>
    <mergeCell ref="AC12:AD12"/>
    <mergeCell ref="P11:P13"/>
    <mergeCell ref="Q11:R12"/>
    <mergeCell ref="S11:S13"/>
    <mergeCell ref="T11:T13"/>
    <mergeCell ref="U11:U13"/>
    <mergeCell ref="V11:V13"/>
    <mergeCell ref="J11:J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24FF3-F45E-49CA-9397-4AD67A3FF004}">
  <dimension ref="A1:AJ20"/>
  <sheetViews>
    <sheetView workbookViewId="0">
      <selection sqref="A1:XFD1048576"/>
    </sheetView>
  </sheetViews>
  <sheetFormatPr defaultRowHeight="15.75" x14ac:dyDescent="0.25"/>
  <cols>
    <col min="1" max="1" width="8.28515625" style="194" customWidth="1"/>
    <col min="2" max="2" width="60.42578125" style="194" customWidth="1"/>
    <col min="3" max="4" width="13.140625" style="194" customWidth="1"/>
    <col min="5" max="7" width="10.28515625" style="194" customWidth="1"/>
    <col min="8" max="8" width="5.140625" style="194" customWidth="1"/>
    <col min="9" max="9" width="4.42578125" style="194" customWidth="1"/>
    <col min="10" max="10" width="5" style="194" customWidth="1"/>
    <col min="11" max="13" width="6.5703125" style="194" customWidth="1"/>
    <col min="14" max="14" width="7" style="194" customWidth="1"/>
    <col min="15" max="15" width="6.5703125" style="194" customWidth="1"/>
    <col min="16" max="16" width="7.42578125" style="194" customWidth="1"/>
    <col min="17" max="17" width="4" style="194" customWidth="1"/>
    <col min="18" max="18" width="6.5703125" style="194" customWidth="1"/>
    <col min="19" max="19" width="18.42578125" style="194" customWidth="1"/>
    <col min="20" max="20" width="24.28515625" style="194" customWidth="1"/>
    <col min="21" max="21" width="14.42578125" style="194" customWidth="1"/>
    <col min="22" max="22" width="25.5703125" style="194" customWidth="1"/>
    <col min="23" max="23" width="12.42578125" style="194" customWidth="1"/>
    <col min="24" max="24" width="19.85546875" style="194" customWidth="1"/>
    <col min="25" max="26" width="4.7109375" style="194" customWidth="1"/>
    <col min="27" max="27" width="4.28515625" style="194" customWidth="1"/>
    <col min="28" max="28" width="4.42578125" style="194" customWidth="1"/>
    <col min="29" max="29" width="5.140625" style="194" customWidth="1"/>
    <col min="30" max="30" width="5.7109375" style="194" customWidth="1"/>
    <col min="31" max="31" width="6.28515625" style="194" customWidth="1"/>
    <col min="32" max="32" width="6.5703125" style="194" customWidth="1"/>
    <col min="33" max="33" width="6.28515625" style="194" customWidth="1"/>
    <col min="34" max="35" width="5.7109375" style="194" customWidth="1"/>
    <col min="36" max="36" width="14.7109375" style="194" customWidth="1"/>
    <col min="37" max="46" width="5.7109375" style="194" customWidth="1"/>
    <col min="47" max="238" width="9.140625" style="194"/>
    <col min="239" max="239" width="8.28515625" style="194" customWidth="1"/>
    <col min="240" max="240" width="56.7109375" style="194" customWidth="1"/>
    <col min="241" max="241" width="13.140625" style="194" customWidth="1"/>
    <col min="242" max="242" width="14.140625" style="194" customWidth="1"/>
    <col min="243" max="243" width="18.85546875" style="194" customWidth="1"/>
    <col min="244" max="244" width="16.42578125" style="194" customWidth="1"/>
    <col min="245" max="245" width="5.140625" style="194" customWidth="1"/>
    <col min="246" max="246" width="6.85546875" style="194" customWidth="1"/>
    <col min="247" max="248" width="6.5703125" style="194" customWidth="1"/>
    <col min="249" max="249" width="5.7109375" style="194" customWidth="1"/>
    <col min="250" max="250" width="5.42578125" style="194" customWidth="1"/>
    <col min="251" max="251" width="5" style="194" customWidth="1"/>
    <col min="252" max="252" width="4.85546875" style="194" customWidth="1"/>
    <col min="253" max="253" width="6.5703125" style="194" customWidth="1"/>
    <col min="254" max="254" width="7.140625" style="194" customWidth="1"/>
    <col min="255" max="255" width="5.28515625" style="194" customWidth="1"/>
    <col min="256" max="256" width="5" style="194" customWidth="1"/>
    <col min="257" max="258" width="3.85546875" style="194" customWidth="1"/>
    <col min="259" max="259" width="4.7109375" style="194" customWidth="1"/>
    <col min="260" max="262" width="6.5703125" style="194" customWidth="1"/>
    <col min="263" max="263" width="4.42578125" style="194" customWidth="1"/>
    <col min="264" max="264" width="5.140625" style="194" customWidth="1"/>
    <col min="265" max="265" width="4.42578125" style="194" customWidth="1"/>
    <col min="266" max="266" width="5" style="194" customWidth="1"/>
    <col min="267" max="269" width="6.5703125" style="194" customWidth="1"/>
    <col min="270" max="270" width="7" style="194" customWidth="1"/>
    <col min="271" max="271" width="6.5703125" style="194" customWidth="1"/>
    <col min="272" max="272" width="7.42578125" style="194" customWidth="1"/>
    <col min="273" max="273" width="4" style="194" customWidth="1"/>
    <col min="274" max="274" width="6.5703125" style="194" customWidth="1"/>
    <col min="275" max="275" width="18.42578125" style="194" customWidth="1"/>
    <col min="276" max="276" width="24.28515625" style="194" customWidth="1"/>
    <col min="277" max="277" width="14.42578125" style="194" customWidth="1"/>
    <col min="278" max="278" width="25.5703125" style="194" customWidth="1"/>
    <col min="279" max="279" width="12.42578125" style="194" customWidth="1"/>
    <col min="280" max="280" width="19.85546875" style="194" customWidth="1"/>
    <col min="281" max="282" width="4.7109375" style="194" customWidth="1"/>
    <col min="283" max="283" width="4.28515625" style="194" customWidth="1"/>
    <col min="284" max="284" width="4.42578125" style="194" customWidth="1"/>
    <col min="285" max="285" width="5.140625" style="194" customWidth="1"/>
    <col min="286" max="286" width="5.7109375" style="194" customWidth="1"/>
    <col min="287" max="287" width="6.28515625" style="194" customWidth="1"/>
    <col min="288" max="288" width="6.5703125" style="194" customWidth="1"/>
    <col min="289" max="289" width="6.28515625" style="194" customWidth="1"/>
    <col min="290" max="291" width="5.7109375" style="194" customWidth="1"/>
    <col min="292" max="292" width="14.7109375" style="194" customWidth="1"/>
    <col min="293" max="302" width="5.7109375" style="194" customWidth="1"/>
    <col min="303" max="494" width="9.140625" style="194"/>
    <col min="495" max="495" width="8.28515625" style="194" customWidth="1"/>
    <col min="496" max="496" width="56.7109375" style="194" customWidth="1"/>
    <col min="497" max="497" width="13.140625" style="194" customWidth="1"/>
    <col min="498" max="498" width="14.140625" style="194" customWidth="1"/>
    <col min="499" max="499" width="18.85546875" style="194" customWidth="1"/>
    <col min="500" max="500" width="16.42578125" style="194" customWidth="1"/>
    <col min="501" max="501" width="5.140625" style="194" customWidth="1"/>
    <col min="502" max="502" width="6.85546875" style="194" customWidth="1"/>
    <col min="503" max="504" width="6.5703125" style="194" customWidth="1"/>
    <col min="505" max="505" width="5.7109375" style="194" customWidth="1"/>
    <col min="506" max="506" width="5.42578125" style="194" customWidth="1"/>
    <col min="507" max="507" width="5" style="194" customWidth="1"/>
    <col min="508" max="508" width="4.85546875" style="194" customWidth="1"/>
    <col min="509" max="509" width="6.5703125" style="194" customWidth="1"/>
    <col min="510" max="510" width="7.140625" style="194" customWidth="1"/>
    <col min="511" max="511" width="5.28515625" style="194" customWidth="1"/>
    <col min="512" max="512" width="5" style="194" customWidth="1"/>
    <col min="513" max="514" width="3.85546875" style="194" customWidth="1"/>
    <col min="515" max="515" width="4.7109375" style="194" customWidth="1"/>
    <col min="516" max="518" width="6.5703125" style="194" customWidth="1"/>
    <col min="519" max="519" width="4.42578125" style="194" customWidth="1"/>
    <col min="520" max="520" width="5.140625" style="194" customWidth="1"/>
    <col min="521" max="521" width="4.42578125" style="194" customWidth="1"/>
    <col min="522" max="522" width="5" style="194" customWidth="1"/>
    <col min="523" max="525" width="6.5703125" style="194" customWidth="1"/>
    <col min="526" max="526" width="7" style="194" customWidth="1"/>
    <col min="527" max="527" width="6.5703125" style="194" customWidth="1"/>
    <col min="528" max="528" width="7.42578125" style="194" customWidth="1"/>
    <col min="529" max="529" width="4" style="194" customWidth="1"/>
    <col min="530" max="530" width="6.5703125" style="194" customWidth="1"/>
    <col min="531" max="531" width="18.42578125" style="194" customWidth="1"/>
    <col min="532" max="532" width="24.28515625" style="194" customWidth="1"/>
    <col min="533" max="533" width="14.42578125" style="194" customWidth="1"/>
    <col min="534" max="534" width="25.5703125" style="194" customWidth="1"/>
    <col min="535" max="535" width="12.42578125" style="194" customWidth="1"/>
    <col min="536" max="536" width="19.85546875" style="194" customWidth="1"/>
    <col min="537" max="538" width="4.7109375" style="194" customWidth="1"/>
    <col min="539" max="539" width="4.28515625" style="194" customWidth="1"/>
    <col min="540" max="540" width="4.42578125" style="194" customWidth="1"/>
    <col min="541" max="541" width="5.140625" style="194" customWidth="1"/>
    <col min="542" max="542" width="5.7109375" style="194" customWidth="1"/>
    <col min="543" max="543" width="6.28515625" style="194" customWidth="1"/>
    <col min="544" max="544" width="6.5703125" style="194" customWidth="1"/>
    <col min="545" max="545" width="6.28515625" style="194" customWidth="1"/>
    <col min="546" max="547" width="5.7109375" style="194" customWidth="1"/>
    <col min="548" max="548" width="14.7109375" style="194" customWidth="1"/>
    <col min="549" max="558" width="5.7109375" style="194" customWidth="1"/>
    <col min="559" max="750" width="9.140625" style="194"/>
    <col min="751" max="751" width="8.28515625" style="194" customWidth="1"/>
    <col min="752" max="752" width="56.7109375" style="194" customWidth="1"/>
    <col min="753" max="753" width="13.140625" style="194" customWidth="1"/>
    <col min="754" max="754" width="14.140625" style="194" customWidth="1"/>
    <col min="755" max="755" width="18.85546875" style="194" customWidth="1"/>
    <col min="756" max="756" width="16.42578125" style="194" customWidth="1"/>
    <col min="757" max="757" width="5.140625" style="194" customWidth="1"/>
    <col min="758" max="758" width="6.85546875" style="194" customWidth="1"/>
    <col min="759" max="760" width="6.5703125" style="194" customWidth="1"/>
    <col min="761" max="761" width="5.7109375" style="194" customWidth="1"/>
    <col min="762" max="762" width="5.42578125" style="194" customWidth="1"/>
    <col min="763" max="763" width="5" style="194" customWidth="1"/>
    <col min="764" max="764" width="4.85546875" style="194" customWidth="1"/>
    <col min="765" max="765" width="6.5703125" style="194" customWidth="1"/>
    <col min="766" max="766" width="7.140625" style="194" customWidth="1"/>
    <col min="767" max="767" width="5.28515625" style="194" customWidth="1"/>
    <col min="768" max="768" width="5" style="194" customWidth="1"/>
    <col min="769" max="770" width="3.85546875" style="194" customWidth="1"/>
    <col min="771" max="771" width="4.7109375" style="194" customWidth="1"/>
    <col min="772" max="774" width="6.5703125" style="194" customWidth="1"/>
    <col min="775" max="775" width="4.42578125" style="194" customWidth="1"/>
    <col min="776" max="776" width="5.140625" style="194" customWidth="1"/>
    <col min="777" max="777" width="4.42578125" style="194" customWidth="1"/>
    <col min="778" max="778" width="5" style="194" customWidth="1"/>
    <col min="779" max="781" width="6.5703125" style="194" customWidth="1"/>
    <col min="782" max="782" width="7" style="194" customWidth="1"/>
    <col min="783" max="783" width="6.5703125" style="194" customWidth="1"/>
    <col min="784" max="784" width="7.42578125" style="194" customWidth="1"/>
    <col min="785" max="785" width="4" style="194" customWidth="1"/>
    <col min="786" max="786" width="6.5703125" style="194" customWidth="1"/>
    <col min="787" max="787" width="18.42578125" style="194" customWidth="1"/>
    <col min="788" max="788" width="24.28515625" style="194" customWidth="1"/>
    <col min="789" max="789" width="14.42578125" style="194" customWidth="1"/>
    <col min="790" max="790" width="25.5703125" style="194" customWidth="1"/>
    <col min="791" max="791" width="12.42578125" style="194" customWidth="1"/>
    <col min="792" max="792" width="19.85546875" style="194" customWidth="1"/>
    <col min="793" max="794" width="4.7109375" style="194" customWidth="1"/>
    <col min="795" max="795" width="4.28515625" style="194" customWidth="1"/>
    <col min="796" max="796" width="4.42578125" style="194" customWidth="1"/>
    <col min="797" max="797" width="5.140625" style="194" customWidth="1"/>
    <col min="798" max="798" width="5.7109375" style="194" customWidth="1"/>
    <col min="799" max="799" width="6.28515625" style="194" customWidth="1"/>
    <col min="800" max="800" width="6.5703125" style="194" customWidth="1"/>
    <col min="801" max="801" width="6.28515625" style="194" customWidth="1"/>
    <col min="802" max="803" width="5.7109375" style="194" customWidth="1"/>
    <col min="804" max="804" width="14.7109375" style="194" customWidth="1"/>
    <col min="805" max="814" width="5.7109375" style="194" customWidth="1"/>
    <col min="815" max="1006" width="9.140625" style="194"/>
    <col min="1007" max="1007" width="8.28515625" style="194" customWidth="1"/>
    <col min="1008" max="1008" width="56.7109375" style="194" customWidth="1"/>
    <col min="1009" max="1009" width="13.140625" style="194" customWidth="1"/>
    <col min="1010" max="1010" width="14.140625" style="194" customWidth="1"/>
    <col min="1011" max="1011" width="18.85546875" style="194" customWidth="1"/>
    <col min="1012" max="1012" width="16.42578125" style="194" customWidth="1"/>
    <col min="1013" max="1013" width="5.140625" style="194" customWidth="1"/>
    <col min="1014" max="1014" width="6.85546875" style="194" customWidth="1"/>
    <col min="1015" max="1016" width="6.5703125" style="194" customWidth="1"/>
    <col min="1017" max="1017" width="5.7109375" style="194" customWidth="1"/>
    <col min="1018" max="1018" width="5.42578125" style="194" customWidth="1"/>
    <col min="1019" max="1019" width="5" style="194" customWidth="1"/>
    <col min="1020" max="1020" width="4.85546875" style="194" customWidth="1"/>
    <col min="1021" max="1021" width="6.5703125" style="194" customWidth="1"/>
    <col min="1022" max="1022" width="7.140625" style="194" customWidth="1"/>
    <col min="1023" max="1023" width="5.28515625" style="194" customWidth="1"/>
    <col min="1024" max="1024" width="5" style="194" customWidth="1"/>
    <col min="1025" max="1026" width="3.85546875" style="194" customWidth="1"/>
    <col min="1027" max="1027" width="4.7109375" style="194" customWidth="1"/>
    <col min="1028" max="1030" width="6.5703125" style="194" customWidth="1"/>
    <col min="1031" max="1031" width="4.42578125" style="194" customWidth="1"/>
    <col min="1032" max="1032" width="5.140625" style="194" customWidth="1"/>
    <col min="1033" max="1033" width="4.42578125" style="194" customWidth="1"/>
    <col min="1034" max="1034" width="5" style="194" customWidth="1"/>
    <col min="1035" max="1037" width="6.5703125" style="194" customWidth="1"/>
    <col min="1038" max="1038" width="7" style="194" customWidth="1"/>
    <col min="1039" max="1039" width="6.5703125" style="194" customWidth="1"/>
    <col min="1040" max="1040" width="7.42578125" style="194" customWidth="1"/>
    <col min="1041" max="1041" width="4" style="194" customWidth="1"/>
    <col min="1042" max="1042" width="6.5703125" style="194" customWidth="1"/>
    <col min="1043" max="1043" width="18.42578125" style="194" customWidth="1"/>
    <col min="1044" max="1044" width="24.28515625" style="194" customWidth="1"/>
    <col min="1045" max="1045" width="14.42578125" style="194" customWidth="1"/>
    <col min="1046" max="1046" width="25.5703125" style="194" customWidth="1"/>
    <col min="1047" max="1047" width="12.42578125" style="194" customWidth="1"/>
    <col min="1048" max="1048" width="19.85546875" style="194" customWidth="1"/>
    <col min="1049" max="1050" width="4.7109375" style="194" customWidth="1"/>
    <col min="1051" max="1051" width="4.28515625" style="194" customWidth="1"/>
    <col min="1052" max="1052" width="4.42578125" style="194" customWidth="1"/>
    <col min="1053" max="1053" width="5.140625" style="194" customWidth="1"/>
    <col min="1054" max="1054" width="5.7109375" style="194" customWidth="1"/>
    <col min="1055" max="1055" width="6.28515625" style="194" customWidth="1"/>
    <col min="1056" max="1056" width="6.5703125" style="194" customWidth="1"/>
    <col min="1057" max="1057" width="6.28515625" style="194" customWidth="1"/>
    <col min="1058" max="1059" width="5.7109375" style="194" customWidth="1"/>
    <col min="1060" max="1060" width="14.7109375" style="194" customWidth="1"/>
    <col min="1061" max="1070" width="5.7109375" style="194" customWidth="1"/>
    <col min="1071" max="1262" width="9.140625" style="194"/>
    <col min="1263" max="1263" width="8.28515625" style="194" customWidth="1"/>
    <col min="1264" max="1264" width="56.7109375" style="194" customWidth="1"/>
    <col min="1265" max="1265" width="13.140625" style="194" customWidth="1"/>
    <col min="1266" max="1266" width="14.140625" style="194" customWidth="1"/>
    <col min="1267" max="1267" width="18.85546875" style="194" customWidth="1"/>
    <col min="1268" max="1268" width="16.42578125" style="194" customWidth="1"/>
    <col min="1269" max="1269" width="5.140625" style="194" customWidth="1"/>
    <col min="1270" max="1270" width="6.85546875" style="194" customWidth="1"/>
    <col min="1271" max="1272" width="6.5703125" style="194" customWidth="1"/>
    <col min="1273" max="1273" width="5.7109375" style="194" customWidth="1"/>
    <col min="1274" max="1274" width="5.42578125" style="194" customWidth="1"/>
    <col min="1275" max="1275" width="5" style="194" customWidth="1"/>
    <col min="1276" max="1276" width="4.85546875" style="194" customWidth="1"/>
    <col min="1277" max="1277" width="6.5703125" style="194" customWidth="1"/>
    <col min="1278" max="1278" width="7.140625" style="194" customWidth="1"/>
    <col min="1279" max="1279" width="5.28515625" style="194" customWidth="1"/>
    <col min="1280" max="1280" width="5" style="194" customWidth="1"/>
    <col min="1281" max="1282" width="3.85546875" style="194" customWidth="1"/>
    <col min="1283" max="1283" width="4.7109375" style="194" customWidth="1"/>
    <col min="1284" max="1286" width="6.5703125" style="194" customWidth="1"/>
    <col min="1287" max="1287" width="4.42578125" style="194" customWidth="1"/>
    <col min="1288" max="1288" width="5.140625" style="194" customWidth="1"/>
    <col min="1289" max="1289" width="4.42578125" style="194" customWidth="1"/>
    <col min="1290" max="1290" width="5" style="194" customWidth="1"/>
    <col min="1291" max="1293" width="6.5703125" style="194" customWidth="1"/>
    <col min="1294" max="1294" width="7" style="194" customWidth="1"/>
    <col min="1295" max="1295" width="6.5703125" style="194" customWidth="1"/>
    <col min="1296" max="1296" width="7.42578125" style="194" customWidth="1"/>
    <col min="1297" max="1297" width="4" style="194" customWidth="1"/>
    <col min="1298" max="1298" width="6.5703125" style="194" customWidth="1"/>
    <col min="1299" max="1299" width="18.42578125" style="194" customWidth="1"/>
    <col min="1300" max="1300" width="24.28515625" style="194" customWidth="1"/>
    <col min="1301" max="1301" width="14.42578125" style="194" customWidth="1"/>
    <col min="1302" max="1302" width="25.5703125" style="194" customWidth="1"/>
    <col min="1303" max="1303" width="12.42578125" style="194" customWidth="1"/>
    <col min="1304" max="1304" width="19.85546875" style="194" customWidth="1"/>
    <col min="1305" max="1306" width="4.7109375" style="194" customWidth="1"/>
    <col min="1307" max="1307" width="4.28515625" style="194" customWidth="1"/>
    <col min="1308" max="1308" width="4.42578125" style="194" customWidth="1"/>
    <col min="1309" max="1309" width="5.140625" style="194" customWidth="1"/>
    <col min="1310" max="1310" width="5.7109375" style="194" customWidth="1"/>
    <col min="1311" max="1311" width="6.28515625" style="194" customWidth="1"/>
    <col min="1312" max="1312" width="6.5703125" style="194" customWidth="1"/>
    <col min="1313" max="1313" width="6.28515625" style="194" customWidth="1"/>
    <col min="1314" max="1315" width="5.7109375" style="194" customWidth="1"/>
    <col min="1316" max="1316" width="14.7109375" style="194" customWidth="1"/>
    <col min="1317" max="1326" width="5.7109375" style="194" customWidth="1"/>
    <col min="1327" max="1518" width="9.140625" style="194"/>
    <col min="1519" max="1519" width="8.28515625" style="194" customWidth="1"/>
    <col min="1520" max="1520" width="56.7109375" style="194" customWidth="1"/>
    <col min="1521" max="1521" width="13.140625" style="194" customWidth="1"/>
    <col min="1522" max="1522" width="14.140625" style="194" customWidth="1"/>
    <col min="1523" max="1523" width="18.85546875" style="194" customWidth="1"/>
    <col min="1524" max="1524" width="16.42578125" style="194" customWidth="1"/>
    <col min="1525" max="1525" width="5.140625" style="194" customWidth="1"/>
    <col min="1526" max="1526" width="6.85546875" style="194" customWidth="1"/>
    <col min="1527" max="1528" width="6.5703125" style="194" customWidth="1"/>
    <col min="1529" max="1529" width="5.7109375" style="194" customWidth="1"/>
    <col min="1530" max="1530" width="5.42578125" style="194" customWidth="1"/>
    <col min="1531" max="1531" width="5" style="194" customWidth="1"/>
    <col min="1532" max="1532" width="4.85546875" style="194" customWidth="1"/>
    <col min="1533" max="1533" width="6.5703125" style="194" customWidth="1"/>
    <col min="1534" max="1534" width="7.140625" style="194" customWidth="1"/>
    <col min="1535" max="1535" width="5.28515625" style="194" customWidth="1"/>
    <col min="1536" max="1536" width="5" style="194" customWidth="1"/>
    <col min="1537" max="1538" width="3.85546875" style="194" customWidth="1"/>
    <col min="1539" max="1539" width="4.7109375" style="194" customWidth="1"/>
    <col min="1540" max="1542" width="6.5703125" style="194" customWidth="1"/>
    <col min="1543" max="1543" width="4.42578125" style="194" customWidth="1"/>
    <col min="1544" max="1544" width="5.140625" style="194" customWidth="1"/>
    <col min="1545" max="1545" width="4.42578125" style="194" customWidth="1"/>
    <col min="1546" max="1546" width="5" style="194" customWidth="1"/>
    <col min="1547" max="1549" width="6.5703125" style="194" customWidth="1"/>
    <col min="1550" max="1550" width="7" style="194" customWidth="1"/>
    <col min="1551" max="1551" width="6.5703125" style="194" customWidth="1"/>
    <col min="1552" max="1552" width="7.42578125" style="194" customWidth="1"/>
    <col min="1553" max="1553" width="4" style="194" customWidth="1"/>
    <col min="1554" max="1554" width="6.5703125" style="194" customWidth="1"/>
    <col min="1555" max="1555" width="18.42578125" style="194" customWidth="1"/>
    <col min="1556" max="1556" width="24.28515625" style="194" customWidth="1"/>
    <col min="1557" max="1557" width="14.42578125" style="194" customWidth="1"/>
    <col min="1558" max="1558" width="25.5703125" style="194" customWidth="1"/>
    <col min="1559" max="1559" width="12.42578125" style="194" customWidth="1"/>
    <col min="1560" max="1560" width="19.85546875" style="194" customWidth="1"/>
    <col min="1561" max="1562" width="4.7109375" style="194" customWidth="1"/>
    <col min="1563" max="1563" width="4.28515625" style="194" customWidth="1"/>
    <col min="1564" max="1564" width="4.42578125" style="194" customWidth="1"/>
    <col min="1565" max="1565" width="5.140625" style="194" customWidth="1"/>
    <col min="1566" max="1566" width="5.7109375" style="194" customWidth="1"/>
    <col min="1567" max="1567" width="6.28515625" style="194" customWidth="1"/>
    <col min="1568" max="1568" width="6.5703125" style="194" customWidth="1"/>
    <col min="1569" max="1569" width="6.28515625" style="194" customWidth="1"/>
    <col min="1570" max="1571" width="5.7109375" style="194" customWidth="1"/>
    <col min="1572" max="1572" width="14.7109375" style="194" customWidth="1"/>
    <col min="1573" max="1582" width="5.7109375" style="194" customWidth="1"/>
    <col min="1583" max="1774" width="9.140625" style="194"/>
    <col min="1775" max="1775" width="8.28515625" style="194" customWidth="1"/>
    <col min="1776" max="1776" width="56.7109375" style="194" customWidth="1"/>
    <col min="1777" max="1777" width="13.140625" style="194" customWidth="1"/>
    <col min="1778" max="1778" width="14.140625" style="194" customWidth="1"/>
    <col min="1779" max="1779" width="18.85546875" style="194" customWidth="1"/>
    <col min="1780" max="1780" width="16.42578125" style="194" customWidth="1"/>
    <col min="1781" max="1781" width="5.140625" style="194" customWidth="1"/>
    <col min="1782" max="1782" width="6.85546875" style="194" customWidth="1"/>
    <col min="1783" max="1784" width="6.5703125" style="194" customWidth="1"/>
    <col min="1785" max="1785" width="5.7109375" style="194" customWidth="1"/>
    <col min="1786" max="1786" width="5.42578125" style="194" customWidth="1"/>
    <col min="1787" max="1787" width="5" style="194" customWidth="1"/>
    <col min="1788" max="1788" width="4.85546875" style="194" customWidth="1"/>
    <col min="1789" max="1789" width="6.5703125" style="194" customWidth="1"/>
    <col min="1790" max="1790" width="7.140625" style="194" customWidth="1"/>
    <col min="1791" max="1791" width="5.28515625" style="194" customWidth="1"/>
    <col min="1792" max="1792" width="5" style="194" customWidth="1"/>
    <col min="1793" max="1794" width="3.85546875" style="194" customWidth="1"/>
    <col min="1795" max="1795" width="4.7109375" style="194" customWidth="1"/>
    <col min="1796" max="1798" width="6.5703125" style="194" customWidth="1"/>
    <col min="1799" max="1799" width="4.42578125" style="194" customWidth="1"/>
    <col min="1800" max="1800" width="5.140625" style="194" customWidth="1"/>
    <col min="1801" max="1801" width="4.42578125" style="194" customWidth="1"/>
    <col min="1802" max="1802" width="5" style="194" customWidth="1"/>
    <col min="1803" max="1805" width="6.5703125" style="194" customWidth="1"/>
    <col min="1806" max="1806" width="7" style="194" customWidth="1"/>
    <col min="1807" max="1807" width="6.5703125" style="194" customWidth="1"/>
    <col min="1808" max="1808" width="7.42578125" style="194" customWidth="1"/>
    <col min="1809" max="1809" width="4" style="194" customWidth="1"/>
    <col min="1810" max="1810" width="6.5703125" style="194" customWidth="1"/>
    <col min="1811" max="1811" width="18.42578125" style="194" customWidth="1"/>
    <col min="1812" max="1812" width="24.28515625" style="194" customWidth="1"/>
    <col min="1813" max="1813" width="14.42578125" style="194" customWidth="1"/>
    <col min="1814" max="1814" width="25.5703125" style="194" customWidth="1"/>
    <col min="1815" max="1815" width="12.42578125" style="194" customWidth="1"/>
    <col min="1816" max="1816" width="19.85546875" style="194" customWidth="1"/>
    <col min="1817" max="1818" width="4.7109375" style="194" customWidth="1"/>
    <col min="1819" max="1819" width="4.28515625" style="194" customWidth="1"/>
    <col min="1820" max="1820" width="4.42578125" style="194" customWidth="1"/>
    <col min="1821" max="1821" width="5.140625" style="194" customWidth="1"/>
    <col min="1822" max="1822" width="5.7109375" style="194" customWidth="1"/>
    <col min="1823" max="1823" width="6.28515625" style="194" customWidth="1"/>
    <col min="1824" max="1824" width="6.5703125" style="194" customWidth="1"/>
    <col min="1825" max="1825" width="6.28515625" style="194" customWidth="1"/>
    <col min="1826" max="1827" width="5.7109375" style="194" customWidth="1"/>
    <col min="1828" max="1828" width="14.7109375" style="194" customWidth="1"/>
    <col min="1829" max="1838" width="5.7109375" style="194" customWidth="1"/>
    <col min="1839" max="2030" width="9.140625" style="194"/>
    <col min="2031" max="2031" width="8.28515625" style="194" customWidth="1"/>
    <col min="2032" max="2032" width="56.7109375" style="194" customWidth="1"/>
    <col min="2033" max="2033" width="13.140625" style="194" customWidth="1"/>
    <col min="2034" max="2034" width="14.140625" style="194" customWidth="1"/>
    <col min="2035" max="2035" width="18.85546875" style="194" customWidth="1"/>
    <col min="2036" max="2036" width="16.42578125" style="194" customWidth="1"/>
    <col min="2037" max="2037" width="5.140625" style="194" customWidth="1"/>
    <col min="2038" max="2038" width="6.85546875" style="194" customWidth="1"/>
    <col min="2039" max="2040" width="6.5703125" style="194" customWidth="1"/>
    <col min="2041" max="2041" width="5.7109375" style="194" customWidth="1"/>
    <col min="2042" max="2042" width="5.42578125" style="194" customWidth="1"/>
    <col min="2043" max="2043" width="5" style="194" customWidth="1"/>
    <col min="2044" max="2044" width="4.85546875" style="194" customWidth="1"/>
    <col min="2045" max="2045" width="6.5703125" style="194" customWidth="1"/>
    <col min="2046" max="2046" width="7.140625" style="194" customWidth="1"/>
    <col min="2047" max="2047" width="5.28515625" style="194" customWidth="1"/>
    <col min="2048" max="2048" width="5" style="194" customWidth="1"/>
    <col min="2049" max="2050" width="3.85546875" style="194" customWidth="1"/>
    <col min="2051" max="2051" width="4.7109375" style="194" customWidth="1"/>
    <col min="2052" max="2054" width="6.5703125" style="194" customWidth="1"/>
    <col min="2055" max="2055" width="4.42578125" style="194" customWidth="1"/>
    <col min="2056" max="2056" width="5.140625" style="194" customWidth="1"/>
    <col min="2057" max="2057" width="4.42578125" style="194" customWidth="1"/>
    <col min="2058" max="2058" width="5" style="194" customWidth="1"/>
    <col min="2059" max="2061" width="6.5703125" style="194" customWidth="1"/>
    <col min="2062" max="2062" width="7" style="194" customWidth="1"/>
    <col min="2063" max="2063" width="6.5703125" style="194" customWidth="1"/>
    <col min="2064" max="2064" width="7.42578125" style="194" customWidth="1"/>
    <col min="2065" max="2065" width="4" style="194" customWidth="1"/>
    <col min="2066" max="2066" width="6.5703125" style="194" customWidth="1"/>
    <col min="2067" max="2067" width="18.42578125" style="194" customWidth="1"/>
    <col min="2068" max="2068" width="24.28515625" style="194" customWidth="1"/>
    <col min="2069" max="2069" width="14.42578125" style="194" customWidth="1"/>
    <col min="2070" max="2070" width="25.5703125" style="194" customWidth="1"/>
    <col min="2071" max="2071" width="12.42578125" style="194" customWidth="1"/>
    <col min="2072" max="2072" width="19.85546875" style="194" customWidth="1"/>
    <col min="2073" max="2074" width="4.7109375" style="194" customWidth="1"/>
    <col min="2075" max="2075" width="4.28515625" style="194" customWidth="1"/>
    <col min="2076" max="2076" width="4.42578125" style="194" customWidth="1"/>
    <col min="2077" max="2077" width="5.140625" style="194" customWidth="1"/>
    <col min="2078" max="2078" width="5.7109375" style="194" customWidth="1"/>
    <col min="2079" max="2079" width="6.28515625" style="194" customWidth="1"/>
    <col min="2080" max="2080" width="6.5703125" style="194" customWidth="1"/>
    <col min="2081" max="2081" width="6.28515625" style="194" customWidth="1"/>
    <col min="2082" max="2083" width="5.7109375" style="194" customWidth="1"/>
    <col min="2084" max="2084" width="14.7109375" style="194" customWidth="1"/>
    <col min="2085" max="2094" width="5.7109375" style="194" customWidth="1"/>
    <col min="2095" max="2286" width="9.140625" style="194"/>
    <col min="2287" max="2287" width="8.28515625" style="194" customWidth="1"/>
    <col min="2288" max="2288" width="56.7109375" style="194" customWidth="1"/>
    <col min="2289" max="2289" width="13.140625" style="194" customWidth="1"/>
    <col min="2290" max="2290" width="14.140625" style="194" customWidth="1"/>
    <col min="2291" max="2291" width="18.85546875" style="194" customWidth="1"/>
    <col min="2292" max="2292" width="16.42578125" style="194" customWidth="1"/>
    <col min="2293" max="2293" width="5.140625" style="194" customWidth="1"/>
    <col min="2294" max="2294" width="6.85546875" style="194" customWidth="1"/>
    <col min="2295" max="2296" width="6.5703125" style="194" customWidth="1"/>
    <col min="2297" max="2297" width="5.7109375" style="194" customWidth="1"/>
    <col min="2298" max="2298" width="5.42578125" style="194" customWidth="1"/>
    <col min="2299" max="2299" width="5" style="194" customWidth="1"/>
    <col min="2300" max="2300" width="4.85546875" style="194" customWidth="1"/>
    <col min="2301" max="2301" width="6.5703125" style="194" customWidth="1"/>
    <col min="2302" max="2302" width="7.140625" style="194" customWidth="1"/>
    <col min="2303" max="2303" width="5.28515625" style="194" customWidth="1"/>
    <col min="2304" max="2304" width="5" style="194" customWidth="1"/>
    <col min="2305" max="2306" width="3.85546875" style="194" customWidth="1"/>
    <col min="2307" max="2307" width="4.7109375" style="194" customWidth="1"/>
    <col min="2308" max="2310" width="6.5703125" style="194" customWidth="1"/>
    <col min="2311" max="2311" width="4.42578125" style="194" customWidth="1"/>
    <col min="2312" max="2312" width="5.140625" style="194" customWidth="1"/>
    <col min="2313" max="2313" width="4.42578125" style="194" customWidth="1"/>
    <col min="2314" max="2314" width="5" style="194" customWidth="1"/>
    <col min="2315" max="2317" width="6.5703125" style="194" customWidth="1"/>
    <col min="2318" max="2318" width="7" style="194" customWidth="1"/>
    <col min="2319" max="2319" width="6.5703125" style="194" customWidth="1"/>
    <col min="2320" max="2320" width="7.42578125" style="194" customWidth="1"/>
    <col min="2321" max="2321" width="4" style="194" customWidth="1"/>
    <col min="2322" max="2322" width="6.5703125" style="194" customWidth="1"/>
    <col min="2323" max="2323" width="18.42578125" style="194" customWidth="1"/>
    <col min="2324" max="2324" width="24.28515625" style="194" customWidth="1"/>
    <col min="2325" max="2325" width="14.42578125" style="194" customWidth="1"/>
    <col min="2326" max="2326" width="25.5703125" style="194" customWidth="1"/>
    <col min="2327" max="2327" width="12.42578125" style="194" customWidth="1"/>
    <col min="2328" max="2328" width="19.85546875" style="194" customWidth="1"/>
    <col min="2329" max="2330" width="4.7109375" style="194" customWidth="1"/>
    <col min="2331" max="2331" width="4.28515625" style="194" customWidth="1"/>
    <col min="2332" max="2332" width="4.42578125" style="194" customWidth="1"/>
    <col min="2333" max="2333" width="5.140625" style="194" customWidth="1"/>
    <col min="2334" max="2334" width="5.7109375" style="194" customWidth="1"/>
    <col min="2335" max="2335" width="6.28515625" style="194" customWidth="1"/>
    <col min="2336" max="2336" width="6.5703125" style="194" customWidth="1"/>
    <col min="2337" max="2337" width="6.28515625" style="194" customWidth="1"/>
    <col min="2338" max="2339" width="5.7109375" style="194" customWidth="1"/>
    <col min="2340" max="2340" width="14.7109375" style="194" customWidth="1"/>
    <col min="2341" max="2350" width="5.7109375" style="194" customWidth="1"/>
    <col min="2351" max="2542" width="9.140625" style="194"/>
    <col min="2543" max="2543" width="8.28515625" style="194" customWidth="1"/>
    <col min="2544" max="2544" width="56.7109375" style="194" customWidth="1"/>
    <col min="2545" max="2545" width="13.140625" style="194" customWidth="1"/>
    <col min="2546" max="2546" width="14.140625" style="194" customWidth="1"/>
    <col min="2547" max="2547" width="18.85546875" style="194" customWidth="1"/>
    <col min="2548" max="2548" width="16.42578125" style="194" customWidth="1"/>
    <col min="2549" max="2549" width="5.140625" style="194" customWidth="1"/>
    <col min="2550" max="2550" width="6.85546875" style="194" customWidth="1"/>
    <col min="2551" max="2552" width="6.5703125" style="194" customWidth="1"/>
    <col min="2553" max="2553" width="5.7109375" style="194" customWidth="1"/>
    <col min="2554" max="2554" width="5.42578125" style="194" customWidth="1"/>
    <col min="2555" max="2555" width="5" style="194" customWidth="1"/>
    <col min="2556" max="2556" width="4.85546875" style="194" customWidth="1"/>
    <col min="2557" max="2557" width="6.5703125" style="194" customWidth="1"/>
    <col min="2558" max="2558" width="7.140625" style="194" customWidth="1"/>
    <col min="2559" max="2559" width="5.28515625" style="194" customWidth="1"/>
    <col min="2560" max="2560" width="5" style="194" customWidth="1"/>
    <col min="2561" max="2562" width="3.85546875" style="194" customWidth="1"/>
    <col min="2563" max="2563" width="4.7109375" style="194" customWidth="1"/>
    <col min="2564" max="2566" width="6.5703125" style="194" customWidth="1"/>
    <col min="2567" max="2567" width="4.42578125" style="194" customWidth="1"/>
    <col min="2568" max="2568" width="5.140625" style="194" customWidth="1"/>
    <col min="2569" max="2569" width="4.42578125" style="194" customWidth="1"/>
    <col min="2570" max="2570" width="5" style="194" customWidth="1"/>
    <col min="2571" max="2573" width="6.5703125" style="194" customWidth="1"/>
    <col min="2574" max="2574" width="7" style="194" customWidth="1"/>
    <col min="2575" max="2575" width="6.5703125" style="194" customWidth="1"/>
    <col min="2576" max="2576" width="7.42578125" style="194" customWidth="1"/>
    <col min="2577" max="2577" width="4" style="194" customWidth="1"/>
    <col min="2578" max="2578" width="6.5703125" style="194" customWidth="1"/>
    <col min="2579" max="2579" width="18.42578125" style="194" customWidth="1"/>
    <col min="2580" max="2580" width="24.28515625" style="194" customWidth="1"/>
    <col min="2581" max="2581" width="14.42578125" style="194" customWidth="1"/>
    <col min="2582" max="2582" width="25.5703125" style="194" customWidth="1"/>
    <col min="2583" max="2583" width="12.42578125" style="194" customWidth="1"/>
    <col min="2584" max="2584" width="19.85546875" style="194" customWidth="1"/>
    <col min="2585" max="2586" width="4.7109375" style="194" customWidth="1"/>
    <col min="2587" max="2587" width="4.28515625" style="194" customWidth="1"/>
    <col min="2588" max="2588" width="4.42578125" style="194" customWidth="1"/>
    <col min="2589" max="2589" width="5.140625" style="194" customWidth="1"/>
    <col min="2590" max="2590" width="5.7109375" style="194" customWidth="1"/>
    <col min="2591" max="2591" width="6.28515625" style="194" customWidth="1"/>
    <col min="2592" max="2592" width="6.5703125" style="194" customWidth="1"/>
    <col min="2593" max="2593" width="6.28515625" style="194" customWidth="1"/>
    <col min="2594" max="2595" width="5.7109375" style="194" customWidth="1"/>
    <col min="2596" max="2596" width="14.7109375" style="194" customWidth="1"/>
    <col min="2597" max="2606" width="5.7109375" style="194" customWidth="1"/>
    <col min="2607" max="2798" width="9.140625" style="194"/>
    <col min="2799" max="2799" width="8.28515625" style="194" customWidth="1"/>
    <col min="2800" max="2800" width="56.7109375" style="194" customWidth="1"/>
    <col min="2801" max="2801" width="13.140625" style="194" customWidth="1"/>
    <col min="2802" max="2802" width="14.140625" style="194" customWidth="1"/>
    <col min="2803" max="2803" width="18.85546875" style="194" customWidth="1"/>
    <col min="2804" max="2804" width="16.42578125" style="194" customWidth="1"/>
    <col min="2805" max="2805" width="5.140625" style="194" customWidth="1"/>
    <col min="2806" max="2806" width="6.85546875" style="194" customWidth="1"/>
    <col min="2807" max="2808" width="6.5703125" style="194" customWidth="1"/>
    <col min="2809" max="2809" width="5.7109375" style="194" customWidth="1"/>
    <col min="2810" max="2810" width="5.42578125" style="194" customWidth="1"/>
    <col min="2811" max="2811" width="5" style="194" customWidth="1"/>
    <col min="2812" max="2812" width="4.85546875" style="194" customWidth="1"/>
    <col min="2813" max="2813" width="6.5703125" style="194" customWidth="1"/>
    <col min="2814" max="2814" width="7.140625" style="194" customWidth="1"/>
    <col min="2815" max="2815" width="5.28515625" style="194" customWidth="1"/>
    <col min="2816" max="2816" width="5" style="194" customWidth="1"/>
    <col min="2817" max="2818" width="3.85546875" style="194" customWidth="1"/>
    <col min="2819" max="2819" width="4.7109375" style="194" customWidth="1"/>
    <col min="2820" max="2822" width="6.5703125" style="194" customWidth="1"/>
    <col min="2823" max="2823" width="4.42578125" style="194" customWidth="1"/>
    <col min="2824" max="2824" width="5.140625" style="194" customWidth="1"/>
    <col min="2825" max="2825" width="4.42578125" style="194" customWidth="1"/>
    <col min="2826" max="2826" width="5" style="194" customWidth="1"/>
    <col min="2827" max="2829" width="6.5703125" style="194" customWidth="1"/>
    <col min="2830" max="2830" width="7" style="194" customWidth="1"/>
    <col min="2831" max="2831" width="6.5703125" style="194" customWidth="1"/>
    <col min="2832" max="2832" width="7.42578125" style="194" customWidth="1"/>
    <col min="2833" max="2833" width="4" style="194" customWidth="1"/>
    <col min="2834" max="2834" width="6.5703125" style="194" customWidth="1"/>
    <col min="2835" max="2835" width="18.42578125" style="194" customWidth="1"/>
    <col min="2836" max="2836" width="24.28515625" style="194" customWidth="1"/>
    <col min="2837" max="2837" width="14.42578125" style="194" customWidth="1"/>
    <col min="2838" max="2838" width="25.5703125" style="194" customWidth="1"/>
    <col min="2839" max="2839" width="12.42578125" style="194" customWidth="1"/>
    <col min="2840" max="2840" width="19.85546875" style="194" customWidth="1"/>
    <col min="2841" max="2842" width="4.7109375" style="194" customWidth="1"/>
    <col min="2843" max="2843" width="4.28515625" style="194" customWidth="1"/>
    <col min="2844" max="2844" width="4.42578125" style="194" customWidth="1"/>
    <col min="2845" max="2845" width="5.140625" style="194" customWidth="1"/>
    <col min="2846" max="2846" width="5.7109375" style="194" customWidth="1"/>
    <col min="2847" max="2847" width="6.28515625" style="194" customWidth="1"/>
    <col min="2848" max="2848" width="6.5703125" style="194" customWidth="1"/>
    <col min="2849" max="2849" width="6.28515625" style="194" customWidth="1"/>
    <col min="2850" max="2851" width="5.7109375" style="194" customWidth="1"/>
    <col min="2852" max="2852" width="14.7109375" style="194" customWidth="1"/>
    <col min="2853" max="2862" width="5.7109375" style="194" customWidth="1"/>
    <col min="2863" max="3054" width="9.140625" style="194"/>
    <col min="3055" max="3055" width="8.28515625" style="194" customWidth="1"/>
    <col min="3056" max="3056" width="56.7109375" style="194" customWidth="1"/>
    <col min="3057" max="3057" width="13.140625" style="194" customWidth="1"/>
    <col min="3058" max="3058" width="14.140625" style="194" customWidth="1"/>
    <col min="3059" max="3059" width="18.85546875" style="194" customWidth="1"/>
    <col min="3060" max="3060" width="16.42578125" style="194" customWidth="1"/>
    <col min="3061" max="3061" width="5.140625" style="194" customWidth="1"/>
    <col min="3062" max="3062" width="6.85546875" style="194" customWidth="1"/>
    <col min="3063" max="3064" width="6.5703125" style="194" customWidth="1"/>
    <col min="3065" max="3065" width="5.7109375" style="194" customWidth="1"/>
    <col min="3066" max="3066" width="5.42578125" style="194" customWidth="1"/>
    <col min="3067" max="3067" width="5" style="194" customWidth="1"/>
    <col min="3068" max="3068" width="4.85546875" style="194" customWidth="1"/>
    <col min="3069" max="3069" width="6.5703125" style="194" customWidth="1"/>
    <col min="3070" max="3070" width="7.140625" style="194" customWidth="1"/>
    <col min="3071" max="3071" width="5.28515625" style="194" customWidth="1"/>
    <col min="3072" max="3072" width="5" style="194" customWidth="1"/>
    <col min="3073" max="3074" width="3.85546875" style="194" customWidth="1"/>
    <col min="3075" max="3075" width="4.7109375" style="194" customWidth="1"/>
    <col min="3076" max="3078" width="6.5703125" style="194" customWidth="1"/>
    <col min="3079" max="3079" width="4.42578125" style="194" customWidth="1"/>
    <col min="3080" max="3080" width="5.140625" style="194" customWidth="1"/>
    <col min="3081" max="3081" width="4.42578125" style="194" customWidth="1"/>
    <col min="3082" max="3082" width="5" style="194" customWidth="1"/>
    <col min="3083" max="3085" width="6.5703125" style="194" customWidth="1"/>
    <col min="3086" max="3086" width="7" style="194" customWidth="1"/>
    <col min="3087" max="3087" width="6.5703125" style="194" customWidth="1"/>
    <col min="3088" max="3088" width="7.42578125" style="194" customWidth="1"/>
    <col min="3089" max="3089" width="4" style="194" customWidth="1"/>
    <col min="3090" max="3090" width="6.5703125" style="194" customWidth="1"/>
    <col min="3091" max="3091" width="18.42578125" style="194" customWidth="1"/>
    <col min="3092" max="3092" width="24.28515625" style="194" customWidth="1"/>
    <col min="3093" max="3093" width="14.42578125" style="194" customWidth="1"/>
    <col min="3094" max="3094" width="25.5703125" style="194" customWidth="1"/>
    <col min="3095" max="3095" width="12.42578125" style="194" customWidth="1"/>
    <col min="3096" max="3096" width="19.85546875" style="194" customWidth="1"/>
    <col min="3097" max="3098" width="4.7109375" style="194" customWidth="1"/>
    <col min="3099" max="3099" width="4.28515625" style="194" customWidth="1"/>
    <col min="3100" max="3100" width="4.42578125" style="194" customWidth="1"/>
    <col min="3101" max="3101" width="5.140625" style="194" customWidth="1"/>
    <col min="3102" max="3102" width="5.7109375" style="194" customWidth="1"/>
    <col min="3103" max="3103" width="6.28515625" style="194" customWidth="1"/>
    <col min="3104" max="3104" width="6.5703125" style="194" customWidth="1"/>
    <col min="3105" max="3105" width="6.28515625" style="194" customWidth="1"/>
    <col min="3106" max="3107" width="5.7109375" style="194" customWidth="1"/>
    <col min="3108" max="3108" width="14.7109375" style="194" customWidth="1"/>
    <col min="3109" max="3118" width="5.7109375" style="194" customWidth="1"/>
    <col min="3119" max="3310" width="9.140625" style="194"/>
    <col min="3311" max="3311" width="8.28515625" style="194" customWidth="1"/>
    <col min="3312" max="3312" width="56.7109375" style="194" customWidth="1"/>
    <col min="3313" max="3313" width="13.140625" style="194" customWidth="1"/>
    <col min="3314" max="3314" width="14.140625" style="194" customWidth="1"/>
    <col min="3315" max="3315" width="18.85546875" style="194" customWidth="1"/>
    <col min="3316" max="3316" width="16.42578125" style="194" customWidth="1"/>
    <col min="3317" max="3317" width="5.140625" style="194" customWidth="1"/>
    <col min="3318" max="3318" width="6.85546875" style="194" customWidth="1"/>
    <col min="3319" max="3320" width="6.5703125" style="194" customWidth="1"/>
    <col min="3321" max="3321" width="5.7109375" style="194" customWidth="1"/>
    <col min="3322" max="3322" width="5.42578125" style="194" customWidth="1"/>
    <col min="3323" max="3323" width="5" style="194" customWidth="1"/>
    <col min="3324" max="3324" width="4.85546875" style="194" customWidth="1"/>
    <col min="3325" max="3325" width="6.5703125" style="194" customWidth="1"/>
    <col min="3326" max="3326" width="7.140625" style="194" customWidth="1"/>
    <col min="3327" max="3327" width="5.28515625" style="194" customWidth="1"/>
    <col min="3328" max="3328" width="5" style="194" customWidth="1"/>
    <col min="3329" max="3330" width="3.85546875" style="194" customWidth="1"/>
    <col min="3331" max="3331" width="4.7109375" style="194" customWidth="1"/>
    <col min="3332" max="3334" width="6.5703125" style="194" customWidth="1"/>
    <col min="3335" max="3335" width="4.42578125" style="194" customWidth="1"/>
    <col min="3336" max="3336" width="5.140625" style="194" customWidth="1"/>
    <col min="3337" max="3337" width="4.42578125" style="194" customWidth="1"/>
    <col min="3338" max="3338" width="5" style="194" customWidth="1"/>
    <col min="3339" max="3341" width="6.5703125" style="194" customWidth="1"/>
    <col min="3342" max="3342" width="7" style="194" customWidth="1"/>
    <col min="3343" max="3343" width="6.5703125" style="194" customWidth="1"/>
    <col min="3344" max="3344" width="7.42578125" style="194" customWidth="1"/>
    <col min="3345" max="3345" width="4" style="194" customWidth="1"/>
    <col min="3346" max="3346" width="6.5703125" style="194" customWidth="1"/>
    <col min="3347" max="3347" width="18.42578125" style="194" customWidth="1"/>
    <col min="3348" max="3348" width="24.28515625" style="194" customWidth="1"/>
    <col min="3349" max="3349" width="14.42578125" style="194" customWidth="1"/>
    <col min="3350" max="3350" width="25.5703125" style="194" customWidth="1"/>
    <col min="3351" max="3351" width="12.42578125" style="194" customWidth="1"/>
    <col min="3352" max="3352" width="19.85546875" style="194" customWidth="1"/>
    <col min="3353" max="3354" width="4.7109375" style="194" customWidth="1"/>
    <col min="3355" max="3355" width="4.28515625" style="194" customWidth="1"/>
    <col min="3356" max="3356" width="4.42578125" style="194" customWidth="1"/>
    <col min="3357" max="3357" width="5.140625" style="194" customWidth="1"/>
    <col min="3358" max="3358" width="5.7109375" style="194" customWidth="1"/>
    <col min="3359" max="3359" width="6.28515625" style="194" customWidth="1"/>
    <col min="3360" max="3360" width="6.5703125" style="194" customWidth="1"/>
    <col min="3361" max="3361" width="6.28515625" style="194" customWidth="1"/>
    <col min="3362" max="3363" width="5.7109375" style="194" customWidth="1"/>
    <col min="3364" max="3364" width="14.7109375" style="194" customWidth="1"/>
    <col min="3365" max="3374" width="5.7109375" style="194" customWidth="1"/>
    <col min="3375" max="3566" width="9.140625" style="194"/>
    <col min="3567" max="3567" width="8.28515625" style="194" customWidth="1"/>
    <col min="3568" max="3568" width="56.7109375" style="194" customWidth="1"/>
    <col min="3569" max="3569" width="13.140625" style="194" customWidth="1"/>
    <col min="3570" max="3570" width="14.140625" style="194" customWidth="1"/>
    <col min="3571" max="3571" width="18.85546875" style="194" customWidth="1"/>
    <col min="3572" max="3572" width="16.42578125" style="194" customWidth="1"/>
    <col min="3573" max="3573" width="5.140625" style="194" customWidth="1"/>
    <col min="3574" max="3574" width="6.85546875" style="194" customWidth="1"/>
    <col min="3575" max="3576" width="6.5703125" style="194" customWidth="1"/>
    <col min="3577" max="3577" width="5.7109375" style="194" customWidth="1"/>
    <col min="3578" max="3578" width="5.42578125" style="194" customWidth="1"/>
    <col min="3579" max="3579" width="5" style="194" customWidth="1"/>
    <col min="3580" max="3580" width="4.85546875" style="194" customWidth="1"/>
    <col min="3581" max="3581" width="6.5703125" style="194" customWidth="1"/>
    <col min="3582" max="3582" width="7.140625" style="194" customWidth="1"/>
    <col min="3583" max="3583" width="5.28515625" style="194" customWidth="1"/>
    <col min="3584" max="3584" width="5" style="194" customWidth="1"/>
    <col min="3585" max="3586" width="3.85546875" style="194" customWidth="1"/>
    <col min="3587" max="3587" width="4.7109375" style="194" customWidth="1"/>
    <col min="3588" max="3590" width="6.5703125" style="194" customWidth="1"/>
    <col min="3591" max="3591" width="4.42578125" style="194" customWidth="1"/>
    <col min="3592" max="3592" width="5.140625" style="194" customWidth="1"/>
    <col min="3593" max="3593" width="4.42578125" style="194" customWidth="1"/>
    <col min="3594" max="3594" width="5" style="194" customWidth="1"/>
    <col min="3595" max="3597" width="6.5703125" style="194" customWidth="1"/>
    <col min="3598" max="3598" width="7" style="194" customWidth="1"/>
    <col min="3599" max="3599" width="6.5703125" style="194" customWidth="1"/>
    <col min="3600" max="3600" width="7.42578125" style="194" customWidth="1"/>
    <col min="3601" max="3601" width="4" style="194" customWidth="1"/>
    <col min="3602" max="3602" width="6.5703125" style="194" customWidth="1"/>
    <col min="3603" max="3603" width="18.42578125" style="194" customWidth="1"/>
    <col min="3604" max="3604" width="24.28515625" style="194" customWidth="1"/>
    <col min="3605" max="3605" width="14.42578125" style="194" customWidth="1"/>
    <col min="3606" max="3606" width="25.5703125" style="194" customWidth="1"/>
    <col min="3607" max="3607" width="12.42578125" style="194" customWidth="1"/>
    <col min="3608" max="3608" width="19.85546875" style="194" customWidth="1"/>
    <col min="3609" max="3610" width="4.7109375" style="194" customWidth="1"/>
    <col min="3611" max="3611" width="4.28515625" style="194" customWidth="1"/>
    <col min="3612" max="3612" width="4.42578125" style="194" customWidth="1"/>
    <col min="3613" max="3613" width="5.140625" style="194" customWidth="1"/>
    <col min="3614" max="3614" width="5.7109375" style="194" customWidth="1"/>
    <col min="3615" max="3615" width="6.28515625" style="194" customWidth="1"/>
    <col min="3616" max="3616" width="6.5703125" style="194" customWidth="1"/>
    <col min="3617" max="3617" width="6.28515625" style="194" customWidth="1"/>
    <col min="3618" max="3619" width="5.7109375" style="194" customWidth="1"/>
    <col min="3620" max="3620" width="14.7109375" style="194" customWidth="1"/>
    <col min="3621" max="3630" width="5.7109375" style="194" customWidth="1"/>
    <col min="3631" max="3822" width="9.140625" style="194"/>
    <col min="3823" max="3823" width="8.28515625" style="194" customWidth="1"/>
    <col min="3824" max="3824" width="56.7109375" style="194" customWidth="1"/>
    <col min="3825" max="3825" width="13.140625" style="194" customWidth="1"/>
    <col min="3826" max="3826" width="14.140625" style="194" customWidth="1"/>
    <col min="3827" max="3827" width="18.85546875" style="194" customWidth="1"/>
    <col min="3828" max="3828" width="16.42578125" style="194" customWidth="1"/>
    <col min="3829" max="3829" width="5.140625" style="194" customWidth="1"/>
    <col min="3830" max="3830" width="6.85546875" style="194" customWidth="1"/>
    <col min="3831" max="3832" width="6.5703125" style="194" customWidth="1"/>
    <col min="3833" max="3833" width="5.7109375" style="194" customWidth="1"/>
    <col min="3834" max="3834" width="5.42578125" style="194" customWidth="1"/>
    <col min="3835" max="3835" width="5" style="194" customWidth="1"/>
    <col min="3836" max="3836" width="4.85546875" style="194" customWidth="1"/>
    <col min="3837" max="3837" width="6.5703125" style="194" customWidth="1"/>
    <col min="3838" max="3838" width="7.140625" style="194" customWidth="1"/>
    <col min="3839" max="3839" width="5.28515625" style="194" customWidth="1"/>
    <col min="3840" max="3840" width="5" style="194" customWidth="1"/>
    <col min="3841" max="3842" width="3.85546875" style="194" customWidth="1"/>
    <col min="3843" max="3843" width="4.7109375" style="194" customWidth="1"/>
    <col min="3844" max="3846" width="6.5703125" style="194" customWidth="1"/>
    <col min="3847" max="3847" width="4.42578125" style="194" customWidth="1"/>
    <col min="3848" max="3848" width="5.140625" style="194" customWidth="1"/>
    <col min="3849" max="3849" width="4.42578125" style="194" customWidth="1"/>
    <col min="3850" max="3850" width="5" style="194" customWidth="1"/>
    <col min="3851" max="3853" width="6.5703125" style="194" customWidth="1"/>
    <col min="3854" max="3854" width="7" style="194" customWidth="1"/>
    <col min="3855" max="3855" width="6.5703125" style="194" customWidth="1"/>
    <col min="3856" max="3856" width="7.42578125" style="194" customWidth="1"/>
    <col min="3857" max="3857" width="4" style="194" customWidth="1"/>
    <col min="3858" max="3858" width="6.5703125" style="194" customWidth="1"/>
    <col min="3859" max="3859" width="18.42578125" style="194" customWidth="1"/>
    <col min="3860" max="3860" width="24.28515625" style="194" customWidth="1"/>
    <col min="3861" max="3861" width="14.42578125" style="194" customWidth="1"/>
    <col min="3862" max="3862" width="25.5703125" style="194" customWidth="1"/>
    <col min="3863" max="3863" width="12.42578125" style="194" customWidth="1"/>
    <col min="3864" max="3864" width="19.85546875" style="194" customWidth="1"/>
    <col min="3865" max="3866" width="4.7109375" style="194" customWidth="1"/>
    <col min="3867" max="3867" width="4.28515625" style="194" customWidth="1"/>
    <col min="3868" max="3868" width="4.42578125" style="194" customWidth="1"/>
    <col min="3869" max="3869" width="5.140625" style="194" customWidth="1"/>
    <col min="3870" max="3870" width="5.7109375" style="194" customWidth="1"/>
    <col min="3871" max="3871" width="6.28515625" style="194" customWidth="1"/>
    <col min="3872" max="3872" width="6.5703125" style="194" customWidth="1"/>
    <col min="3873" max="3873" width="6.28515625" style="194" customWidth="1"/>
    <col min="3874" max="3875" width="5.7109375" style="194" customWidth="1"/>
    <col min="3876" max="3876" width="14.7109375" style="194" customWidth="1"/>
    <col min="3877" max="3886" width="5.7109375" style="194" customWidth="1"/>
    <col min="3887" max="4078" width="9.140625" style="194"/>
    <col min="4079" max="4079" width="8.28515625" style="194" customWidth="1"/>
    <col min="4080" max="4080" width="56.7109375" style="194" customWidth="1"/>
    <col min="4081" max="4081" width="13.140625" style="194" customWidth="1"/>
    <col min="4082" max="4082" width="14.140625" style="194" customWidth="1"/>
    <col min="4083" max="4083" width="18.85546875" style="194" customWidth="1"/>
    <col min="4084" max="4084" width="16.42578125" style="194" customWidth="1"/>
    <col min="4085" max="4085" width="5.140625" style="194" customWidth="1"/>
    <col min="4086" max="4086" width="6.85546875" style="194" customWidth="1"/>
    <col min="4087" max="4088" width="6.5703125" style="194" customWidth="1"/>
    <col min="4089" max="4089" width="5.7109375" style="194" customWidth="1"/>
    <col min="4090" max="4090" width="5.42578125" style="194" customWidth="1"/>
    <col min="4091" max="4091" width="5" style="194" customWidth="1"/>
    <col min="4092" max="4092" width="4.85546875" style="194" customWidth="1"/>
    <col min="4093" max="4093" width="6.5703125" style="194" customWidth="1"/>
    <col min="4094" max="4094" width="7.140625" style="194" customWidth="1"/>
    <col min="4095" max="4095" width="5.28515625" style="194" customWidth="1"/>
    <col min="4096" max="4096" width="5" style="194" customWidth="1"/>
    <col min="4097" max="4098" width="3.85546875" style="194" customWidth="1"/>
    <col min="4099" max="4099" width="4.7109375" style="194" customWidth="1"/>
    <col min="4100" max="4102" width="6.5703125" style="194" customWidth="1"/>
    <col min="4103" max="4103" width="4.42578125" style="194" customWidth="1"/>
    <col min="4104" max="4104" width="5.140625" style="194" customWidth="1"/>
    <col min="4105" max="4105" width="4.42578125" style="194" customWidth="1"/>
    <col min="4106" max="4106" width="5" style="194" customWidth="1"/>
    <col min="4107" max="4109" width="6.5703125" style="194" customWidth="1"/>
    <col min="4110" max="4110" width="7" style="194" customWidth="1"/>
    <col min="4111" max="4111" width="6.5703125" style="194" customWidth="1"/>
    <col min="4112" max="4112" width="7.42578125" style="194" customWidth="1"/>
    <col min="4113" max="4113" width="4" style="194" customWidth="1"/>
    <col min="4114" max="4114" width="6.5703125" style="194" customWidth="1"/>
    <col min="4115" max="4115" width="18.42578125" style="194" customWidth="1"/>
    <col min="4116" max="4116" width="24.28515625" style="194" customWidth="1"/>
    <col min="4117" max="4117" width="14.42578125" style="194" customWidth="1"/>
    <col min="4118" max="4118" width="25.5703125" style="194" customWidth="1"/>
    <col min="4119" max="4119" width="12.42578125" style="194" customWidth="1"/>
    <col min="4120" max="4120" width="19.85546875" style="194" customWidth="1"/>
    <col min="4121" max="4122" width="4.7109375" style="194" customWidth="1"/>
    <col min="4123" max="4123" width="4.28515625" style="194" customWidth="1"/>
    <col min="4124" max="4124" width="4.42578125" style="194" customWidth="1"/>
    <col min="4125" max="4125" width="5.140625" style="194" customWidth="1"/>
    <col min="4126" max="4126" width="5.7109375" style="194" customWidth="1"/>
    <col min="4127" max="4127" width="6.28515625" style="194" customWidth="1"/>
    <col min="4128" max="4128" width="6.5703125" style="194" customWidth="1"/>
    <col min="4129" max="4129" width="6.28515625" style="194" customWidth="1"/>
    <col min="4130" max="4131" width="5.7109375" style="194" customWidth="1"/>
    <col min="4132" max="4132" width="14.7109375" style="194" customWidth="1"/>
    <col min="4133" max="4142" width="5.7109375" style="194" customWidth="1"/>
    <col min="4143" max="4334" width="9.140625" style="194"/>
    <col min="4335" max="4335" width="8.28515625" style="194" customWidth="1"/>
    <col min="4336" max="4336" width="56.7109375" style="194" customWidth="1"/>
    <col min="4337" max="4337" width="13.140625" style="194" customWidth="1"/>
    <col min="4338" max="4338" width="14.140625" style="194" customWidth="1"/>
    <col min="4339" max="4339" width="18.85546875" style="194" customWidth="1"/>
    <col min="4340" max="4340" width="16.42578125" style="194" customWidth="1"/>
    <col min="4341" max="4341" width="5.140625" style="194" customWidth="1"/>
    <col min="4342" max="4342" width="6.85546875" style="194" customWidth="1"/>
    <col min="4343" max="4344" width="6.5703125" style="194" customWidth="1"/>
    <col min="4345" max="4345" width="5.7109375" style="194" customWidth="1"/>
    <col min="4346" max="4346" width="5.42578125" style="194" customWidth="1"/>
    <col min="4347" max="4347" width="5" style="194" customWidth="1"/>
    <col min="4348" max="4348" width="4.85546875" style="194" customWidth="1"/>
    <col min="4349" max="4349" width="6.5703125" style="194" customWidth="1"/>
    <col min="4350" max="4350" width="7.140625" style="194" customWidth="1"/>
    <col min="4351" max="4351" width="5.28515625" style="194" customWidth="1"/>
    <col min="4352" max="4352" width="5" style="194" customWidth="1"/>
    <col min="4353" max="4354" width="3.85546875" style="194" customWidth="1"/>
    <col min="4355" max="4355" width="4.7109375" style="194" customWidth="1"/>
    <col min="4356" max="4358" width="6.5703125" style="194" customWidth="1"/>
    <col min="4359" max="4359" width="4.42578125" style="194" customWidth="1"/>
    <col min="4360" max="4360" width="5.140625" style="194" customWidth="1"/>
    <col min="4361" max="4361" width="4.42578125" style="194" customWidth="1"/>
    <col min="4362" max="4362" width="5" style="194" customWidth="1"/>
    <col min="4363" max="4365" width="6.5703125" style="194" customWidth="1"/>
    <col min="4366" max="4366" width="7" style="194" customWidth="1"/>
    <col min="4367" max="4367" width="6.5703125" style="194" customWidth="1"/>
    <col min="4368" max="4368" width="7.42578125" style="194" customWidth="1"/>
    <col min="4369" max="4369" width="4" style="194" customWidth="1"/>
    <col min="4370" max="4370" width="6.5703125" style="194" customWidth="1"/>
    <col min="4371" max="4371" width="18.42578125" style="194" customWidth="1"/>
    <col min="4372" max="4372" width="24.28515625" style="194" customWidth="1"/>
    <col min="4373" max="4373" width="14.42578125" style="194" customWidth="1"/>
    <col min="4374" max="4374" width="25.5703125" style="194" customWidth="1"/>
    <col min="4375" max="4375" width="12.42578125" style="194" customWidth="1"/>
    <col min="4376" max="4376" width="19.85546875" style="194" customWidth="1"/>
    <col min="4377" max="4378" width="4.7109375" style="194" customWidth="1"/>
    <col min="4379" max="4379" width="4.28515625" style="194" customWidth="1"/>
    <col min="4380" max="4380" width="4.42578125" style="194" customWidth="1"/>
    <col min="4381" max="4381" width="5.140625" style="194" customWidth="1"/>
    <col min="4382" max="4382" width="5.7109375" style="194" customWidth="1"/>
    <col min="4383" max="4383" width="6.28515625" style="194" customWidth="1"/>
    <col min="4384" max="4384" width="6.5703125" style="194" customWidth="1"/>
    <col min="4385" max="4385" width="6.28515625" style="194" customWidth="1"/>
    <col min="4386" max="4387" width="5.7109375" style="194" customWidth="1"/>
    <col min="4388" max="4388" width="14.7109375" style="194" customWidth="1"/>
    <col min="4389" max="4398" width="5.7109375" style="194" customWidth="1"/>
    <col min="4399" max="4590" width="9.140625" style="194"/>
    <col min="4591" max="4591" width="8.28515625" style="194" customWidth="1"/>
    <col min="4592" max="4592" width="56.7109375" style="194" customWidth="1"/>
    <col min="4593" max="4593" width="13.140625" style="194" customWidth="1"/>
    <col min="4594" max="4594" width="14.140625" style="194" customWidth="1"/>
    <col min="4595" max="4595" width="18.85546875" style="194" customWidth="1"/>
    <col min="4596" max="4596" width="16.42578125" style="194" customWidth="1"/>
    <col min="4597" max="4597" width="5.140625" style="194" customWidth="1"/>
    <col min="4598" max="4598" width="6.85546875" style="194" customWidth="1"/>
    <col min="4599" max="4600" width="6.5703125" style="194" customWidth="1"/>
    <col min="4601" max="4601" width="5.7109375" style="194" customWidth="1"/>
    <col min="4602" max="4602" width="5.42578125" style="194" customWidth="1"/>
    <col min="4603" max="4603" width="5" style="194" customWidth="1"/>
    <col min="4604" max="4604" width="4.85546875" style="194" customWidth="1"/>
    <col min="4605" max="4605" width="6.5703125" style="194" customWidth="1"/>
    <col min="4606" max="4606" width="7.140625" style="194" customWidth="1"/>
    <col min="4607" max="4607" width="5.28515625" style="194" customWidth="1"/>
    <col min="4608" max="4608" width="5" style="194" customWidth="1"/>
    <col min="4609" max="4610" width="3.85546875" style="194" customWidth="1"/>
    <col min="4611" max="4611" width="4.7109375" style="194" customWidth="1"/>
    <col min="4612" max="4614" width="6.5703125" style="194" customWidth="1"/>
    <col min="4615" max="4615" width="4.42578125" style="194" customWidth="1"/>
    <col min="4616" max="4616" width="5.140625" style="194" customWidth="1"/>
    <col min="4617" max="4617" width="4.42578125" style="194" customWidth="1"/>
    <col min="4618" max="4618" width="5" style="194" customWidth="1"/>
    <col min="4619" max="4621" width="6.5703125" style="194" customWidth="1"/>
    <col min="4622" max="4622" width="7" style="194" customWidth="1"/>
    <col min="4623" max="4623" width="6.5703125" style="194" customWidth="1"/>
    <col min="4624" max="4624" width="7.42578125" style="194" customWidth="1"/>
    <col min="4625" max="4625" width="4" style="194" customWidth="1"/>
    <col min="4626" max="4626" width="6.5703125" style="194" customWidth="1"/>
    <col min="4627" max="4627" width="18.42578125" style="194" customWidth="1"/>
    <col min="4628" max="4628" width="24.28515625" style="194" customWidth="1"/>
    <col min="4629" max="4629" width="14.42578125" style="194" customWidth="1"/>
    <col min="4630" max="4630" width="25.5703125" style="194" customWidth="1"/>
    <col min="4631" max="4631" width="12.42578125" style="194" customWidth="1"/>
    <col min="4632" max="4632" width="19.85546875" style="194" customWidth="1"/>
    <col min="4633" max="4634" width="4.7109375" style="194" customWidth="1"/>
    <col min="4635" max="4635" width="4.28515625" style="194" customWidth="1"/>
    <col min="4636" max="4636" width="4.42578125" style="194" customWidth="1"/>
    <col min="4637" max="4637" width="5.140625" style="194" customWidth="1"/>
    <col min="4638" max="4638" width="5.7109375" style="194" customWidth="1"/>
    <col min="4639" max="4639" width="6.28515625" style="194" customWidth="1"/>
    <col min="4640" max="4640" width="6.5703125" style="194" customWidth="1"/>
    <col min="4641" max="4641" width="6.28515625" style="194" customWidth="1"/>
    <col min="4642" max="4643" width="5.7109375" style="194" customWidth="1"/>
    <col min="4644" max="4644" width="14.7109375" style="194" customWidth="1"/>
    <col min="4645" max="4654" width="5.7109375" style="194" customWidth="1"/>
    <col min="4655" max="4846" width="9.140625" style="194"/>
    <col min="4847" max="4847" width="8.28515625" style="194" customWidth="1"/>
    <col min="4848" max="4848" width="56.7109375" style="194" customWidth="1"/>
    <col min="4849" max="4849" width="13.140625" style="194" customWidth="1"/>
    <col min="4850" max="4850" width="14.140625" style="194" customWidth="1"/>
    <col min="4851" max="4851" width="18.85546875" style="194" customWidth="1"/>
    <col min="4852" max="4852" width="16.42578125" style="194" customWidth="1"/>
    <col min="4853" max="4853" width="5.140625" style="194" customWidth="1"/>
    <col min="4854" max="4854" width="6.85546875" style="194" customWidth="1"/>
    <col min="4855" max="4856" width="6.5703125" style="194" customWidth="1"/>
    <col min="4857" max="4857" width="5.7109375" style="194" customWidth="1"/>
    <col min="4858" max="4858" width="5.42578125" style="194" customWidth="1"/>
    <col min="4859" max="4859" width="5" style="194" customWidth="1"/>
    <col min="4860" max="4860" width="4.85546875" style="194" customWidth="1"/>
    <col min="4861" max="4861" width="6.5703125" style="194" customWidth="1"/>
    <col min="4862" max="4862" width="7.140625" style="194" customWidth="1"/>
    <col min="4863" max="4863" width="5.28515625" style="194" customWidth="1"/>
    <col min="4864" max="4864" width="5" style="194" customWidth="1"/>
    <col min="4865" max="4866" width="3.85546875" style="194" customWidth="1"/>
    <col min="4867" max="4867" width="4.7109375" style="194" customWidth="1"/>
    <col min="4868" max="4870" width="6.5703125" style="194" customWidth="1"/>
    <col min="4871" max="4871" width="4.42578125" style="194" customWidth="1"/>
    <col min="4872" max="4872" width="5.140625" style="194" customWidth="1"/>
    <col min="4873" max="4873" width="4.42578125" style="194" customWidth="1"/>
    <col min="4874" max="4874" width="5" style="194" customWidth="1"/>
    <col min="4875" max="4877" width="6.5703125" style="194" customWidth="1"/>
    <col min="4878" max="4878" width="7" style="194" customWidth="1"/>
    <col min="4879" max="4879" width="6.5703125" style="194" customWidth="1"/>
    <col min="4880" max="4880" width="7.42578125" style="194" customWidth="1"/>
    <col min="4881" max="4881" width="4" style="194" customWidth="1"/>
    <col min="4882" max="4882" width="6.5703125" style="194" customWidth="1"/>
    <col min="4883" max="4883" width="18.42578125" style="194" customWidth="1"/>
    <col min="4884" max="4884" width="24.28515625" style="194" customWidth="1"/>
    <col min="4885" max="4885" width="14.42578125" style="194" customWidth="1"/>
    <col min="4886" max="4886" width="25.5703125" style="194" customWidth="1"/>
    <col min="4887" max="4887" width="12.42578125" style="194" customWidth="1"/>
    <col min="4888" max="4888" width="19.85546875" style="194" customWidth="1"/>
    <col min="4889" max="4890" width="4.7109375" style="194" customWidth="1"/>
    <col min="4891" max="4891" width="4.28515625" style="194" customWidth="1"/>
    <col min="4892" max="4892" width="4.42578125" style="194" customWidth="1"/>
    <col min="4893" max="4893" width="5.140625" style="194" customWidth="1"/>
    <col min="4894" max="4894" width="5.7109375" style="194" customWidth="1"/>
    <col min="4895" max="4895" width="6.28515625" style="194" customWidth="1"/>
    <col min="4896" max="4896" width="6.5703125" style="194" customWidth="1"/>
    <col min="4897" max="4897" width="6.28515625" style="194" customWidth="1"/>
    <col min="4898" max="4899" width="5.7109375" style="194" customWidth="1"/>
    <col min="4900" max="4900" width="14.7109375" style="194" customWidth="1"/>
    <col min="4901" max="4910" width="5.7109375" style="194" customWidth="1"/>
    <col min="4911" max="5102" width="9.140625" style="194"/>
    <col min="5103" max="5103" width="8.28515625" style="194" customWidth="1"/>
    <col min="5104" max="5104" width="56.7109375" style="194" customWidth="1"/>
    <col min="5105" max="5105" width="13.140625" style="194" customWidth="1"/>
    <col min="5106" max="5106" width="14.140625" style="194" customWidth="1"/>
    <col min="5107" max="5107" width="18.85546875" style="194" customWidth="1"/>
    <col min="5108" max="5108" width="16.42578125" style="194" customWidth="1"/>
    <col min="5109" max="5109" width="5.140625" style="194" customWidth="1"/>
    <col min="5110" max="5110" width="6.85546875" style="194" customWidth="1"/>
    <col min="5111" max="5112" width="6.5703125" style="194" customWidth="1"/>
    <col min="5113" max="5113" width="5.7109375" style="194" customWidth="1"/>
    <col min="5114" max="5114" width="5.42578125" style="194" customWidth="1"/>
    <col min="5115" max="5115" width="5" style="194" customWidth="1"/>
    <col min="5116" max="5116" width="4.85546875" style="194" customWidth="1"/>
    <col min="5117" max="5117" width="6.5703125" style="194" customWidth="1"/>
    <col min="5118" max="5118" width="7.140625" style="194" customWidth="1"/>
    <col min="5119" max="5119" width="5.28515625" style="194" customWidth="1"/>
    <col min="5120" max="5120" width="5" style="194" customWidth="1"/>
    <col min="5121" max="5122" width="3.85546875" style="194" customWidth="1"/>
    <col min="5123" max="5123" width="4.7109375" style="194" customWidth="1"/>
    <col min="5124" max="5126" width="6.5703125" style="194" customWidth="1"/>
    <col min="5127" max="5127" width="4.42578125" style="194" customWidth="1"/>
    <col min="5128" max="5128" width="5.140625" style="194" customWidth="1"/>
    <col min="5129" max="5129" width="4.42578125" style="194" customWidth="1"/>
    <col min="5130" max="5130" width="5" style="194" customWidth="1"/>
    <col min="5131" max="5133" width="6.5703125" style="194" customWidth="1"/>
    <col min="5134" max="5134" width="7" style="194" customWidth="1"/>
    <col min="5135" max="5135" width="6.5703125" style="194" customWidth="1"/>
    <col min="5136" max="5136" width="7.42578125" style="194" customWidth="1"/>
    <col min="5137" max="5137" width="4" style="194" customWidth="1"/>
    <col min="5138" max="5138" width="6.5703125" style="194" customWidth="1"/>
    <col min="5139" max="5139" width="18.42578125" style="194" customWidth="1"/>
    <col min="5140" max="5140" width="24.28515625" style="194" customWidth="1"/>
    <col min="5141" max="5141" width="14.42578125" style="194" customWidth="1"/>
    <col min="5142" max="5142" width="25.5703125" style="194" customWidth="1"/>
    <col min="5143" max="5143" width="12.42578125" style="194" customWidth="1"/>
    <col min="5144" max="5144" width="19.85546875" style="194" customWidth="1"/>
    <col min="5145" max="5146" width="4.7109375" style="194" customWidth="1"/>
    <col min="5147" max="5147" width="4.28515625" style="194" customWidth="1"/>
    <col min="5148" max="5148" width="4.42578125" style="194" customWidth="1"/>
    <col min="5149" max="5149" width="5.140625" style="194" customWidth="1"/>
    <col min="5150" max="5150" width="5.7109375" style="194" customWidth="1"/>
    <col min="5151" max="5151" width="6.28515625" style="194" customWidth="1"/>
    <col min="5152" max="5152" width="6.5703125" style="194" customWidth="1"/>
    <col min="5153" max="5153" width="6.28515625" style="194" customWidth="1"/>
    <col min="5154" max="5155" width="5.7109375" style="194" customWidth="1"/>
    <col min="5156" max="5156" width="14.7109375" style="194" customWidth="1"/>
    <col min="5157" max="5166" width="5.7109375" style="194" customWidth="1"/>
    <col min="5167" max="5358" width="9.140625" style="194"/>
    <col min="5359" max="5359" width="8.28515625" style="194" customWidth="1"/>
    <col min="5360" max="5360" width="56.7109375" style="194" customWidth="1"/>
    <col min="5361" max="5361" width="13.140625" style="194" customWidth="1"/>
    <col min="5362" max="5362" width="14.140625" style="194" customWidth="1"/>
    <col min="5363" max="5363" width="18.85546875" style="194" customWidth="1"/>
    <col min="5364" max="5364" width="16.42578125" style="194" customWidth="1"/>
    <col min="5365" max="5365" width="5.140625" style="194" customWidth="1"/>
    <col min="5366" max="5366" width="6.85546875" style="194" customWidth="1"/>
    <col min="5367" max="5368" width="6.5703125" style="194" customWidth="1"/>
    <col min="5369" max="5369" width="5.7109375" style="194" customWidth="1"/>
    <col min="5370" max="5370" width="5.42578125" style="194" customWidth="1"/>
    <col min="5371" max="5371" width="5" style="194" customWidth="1"/>
    <col min="5372" max="5372" width="4.85546875" style="194" customWidth="1"/>
    <col min="5373" max="5373" width="6.5703125" style="194" customWidth="1"/>
    <col min="5374" max="5374" width="7.140625" style="194" customWidth="1"/>
    <col min="5375" max="5375" width="5.28515625" style="194" customWidth="1"/>
    <col min="5376" max="5376" width="5" style="194" customWidth="1"/>
    <col min="5377" max="5378" width="3.85546875" style="194" customWidth="1"/>
    <col min="5379" max="5379" width="4.7109375" style="194" customWidth="1"/>
    <col min="5380" max="5382" width="6.5703125" style="194" customWidth="1"/>
    <col min="5383" max="5383" width="4.42578125" style="194" customWidth="1"/>
    <col min="5384" max="5384" width="5.140625" style="194" customWidth="1"/>
    <col min="5385" max="5385" width="4.42578125" style="194" customWidth="1"/>
    <col min="5386" max="5386" width="5" style="194" customWidth="1"/>
    <col min="5387" max="5389" width="6.5703125" style="194" customWidth="1"/>
    <col min="5390" max="5390" width="7" style="194" customWidth="1"/>
    <col min="5391" max="5391" width="6.5703125" style="194" customWidth="1"/>
    <col min="5392" max="5392" width="7.42578125" style="194" customWidth="1"/>
    <col min="5393" max="5393" width="4" style="194" customWidth="1"/>
    <col min="5394" max="5394" width="6.5703125" style="194" customWidth="1"/>
    <col min="5395" max="5395" width="18.42578125" style="194" customWidth="1"/>
    <col min="5396" max="5396" width="24.28515625" style="194" customWidth="1"/>
    <col min="5397" max="5397" width="14.42578125" style="194" customWidth="1"/>
    <col min="5398" max="5398" width="25.5703125" style="194" customWidth="1"/>
    <col min="5399" max="5399" width="12.42578125" style="194" customWidth="1"/>
    <col min="5400" max="5400" width="19.85546875" style="194" customWidth="1"/>
    <col min="5401" max="5402" width="4.7109375" style="194" customWidth="1"/>
    <col min="5403" max="5403" width="4.28515625" style="194" customWidth="1"/>
    <col min="5404" max="5404" width="4.42578125" style="194" customWidth="1"/>
    <col min="5405" max="5405" width="5.140625" style="194" customWidth="1"/>
    <col min="5406" max="5406" width="5.7109375" style="194" customWidth="1"/>
    <col min="5407" max="5407" width="6.28515625" style="194" customWidth="1"/>
    <col min="5408" max="5408" width="6.5703125" style="194" customWidth="1"/>
    <col min="5409" max="5409" width="6.28515625" style="194" customWidth="1"/>
    <col min="5410" max="5411" width="5.7109375" style="194" customWidth="1"/>
    <col min="5412" max="5412" width="14.7109375" style="194" customWidth="1"/>
    <col min="5413" max="5422" width="5.7109375" style="194" customWidth="1"/>
    <col min="5423" max="5614" width="9.140625" style="194"/>
    <col min="5615" max="5615" width="8.28515625" style="194" customWidth="1"/>
    <col min="5616" max="5616" width="56.7109375" style="194" customWidth="1"/>
    <col min="5617" max="5617" width="13.140625" style="194" customWidth="1"/>
    <col min="5618" max="5618" width="14.140625" style="194" customWidth="1"/>
    <col min="5619" max="5619" width="18.85546875" style="194" customWidth="1"/>
    <col min="5620" max="5620" width="16.42578125" style="194" customWidth="1"/>
    <col min="5621" max="5621" width="5.140625" style="194" customWidth="1"/>
    <col min="5622" max="5622" width="6.85546875" style="194" customWidth="1"/>
    <col min="5623" max="5624" width="6.5703125" style="194" customWidth="1"/>
    <col min="5625" max="5625" width="5.7109375" style="194" customWidth="1"/>
    <col min="5626" max="5626" width="5.42578125" style="194" customWidth="1"/>
    <col min="5627" max="5627" width="5" style="194" customWidth="1"/>
    <col min="5628" max="5628" width="4.85546875" style="194" customWidth="1"/>
    <col min="5629" max="5629" width="6.5703125" style="194" customWidth="1"/>
    <col min="5630" max="5630" width="7.140625" style="194" customWidth="1"/>
    <col min="5631" max="5631" width="5.28515625" style="194" customWidth="1"/>
    <col min="5632" max="5632" width="5" style="194" customWidth="1"/>
    <col min="5633" max="5634" width="3.85546875" style="194" customWidth="1"/>
    <col min="5635" max="5635" width="4.7109375" style="194" customWidth="1"/>
    <col min="5636" max="5638" width="6.5703125" style="194" customWidth="1"/>
    <col min="5639" max="5639" width="4.42578125" style="194" customWidth="1"/>
    <col min="5640" max="5640" width="5.140625" style="194" customWidth="1"/>
    <col min="5641" max="5641" width="4.42578125" style="194" customWidth="1"/>
    <col min="5642" max="5642" width="5" style="194" customWidth="1"/>
    <col min="5643" max="5645" width="6.5703125" style="194" customWidth="1"/>
    <col min="5646" max="5646" width="7" style="194" customWidth="1"/>
    <col min="5647" max="5647" width="6.5703125" style="194" customWidth="1"/>
    <col min="5648" max="5648" width="7.42578125" style="194" customWidth="1"/>
    <col min="5649" max="5649" width="4" style="194" customWidth="1"/>
    <col min="5650" max="5650" width="6.5703125" style="194" customWidth="1"/>
    <col min="5651" max="5651" width="18.42578125" style="194" customWidth="1"/>
    <col min="5652" max="5652" width="24.28515625" style="194" customWidth="1"/>
    <col min="5653" max="5653" width="14.42578125" style="194" customWidth="1"/>
    <col min="5654" max="5654" width="25.5703125" style="194" customWidth="1"/>
    <col min="5655" max="5655" width="12.42578125" style="194" customWidth="1"/>
    <col min="5656" max="5656" width="19.85546875" style="194" customWidth="1"/>
    <col min="5657" max="5658" width="4.7109375" style="194" customWidth="1"/>
    <col min="5659" max="5659" width="4.28515625" style="194" customWidth="1"/>
    <col min="5660" max="5660" width="4.42578125" style="194" customWidth="1"/>
    <col min="5661" max="5661" width="5.140625" style="194" customWidth="1"/>
    <col min="5662" max="5662" width="5.7109375" style="194" customWidth="1"/>
    <col min="5663" max="5663" width="6.28515625" style="194" customWidth="1"/>
    <col min="5664" max="5664" width="6.5703125" style="194" customWidth="1"/>
    <col min="5665" max="5665" width="6.28515625" style="194" customWidth="1"/>
    <col min="5666" max="5667" width="5.7109375" style="194" customWidth="1"/>
    <col min="5668" max="5668" width="14.7109375" style="194" customWidth="1"/>
    <col min="5669" max="5678" width="5.7109375" style="194" customWidth="1"/>
    <col min="5679" max="5870" width="9.140625" style="194"/>
    <col min="5871" max="5871" width="8.28515625" style="194" customWidth="1"/>
    <col min="5872" max="5872" width="56.7109375" style="194" customWidth="1"/>
    <col min="5873" max="5873" width="13.140625" style="194" customWidth="1"/>
    <col min="5874" max="5874" width="14.140625" style="194" customWidth="1"/>
    <col min="5875" max="5875" width="18.85546875" style="194" customWidth="1"/>
    <col min="5876" max="5876" width="16.42578125" style="194" customWidth="1"/>
    <col min="5877" max="5877" width="5.140625" style="194" customWidth="1"/>
    <col min="5878" max="5878" width="6.85546875" style="194" customWidth="1"/>
    <col min="5879" max="5880" width="6.5703125" style="194" customWidth="1"/>
    <col min="5881" max="5881" width="5.7109375" style="194" customWidth="1"/>
    <col min="5882" max="5882" width="5.42578125" style="194" customWidth="1"/>
    <col min="5883" max="5883" width="5" style="194" customWidth="1"/>
    <col min="5884" max="5884" width="4.85546875" style="194" customWidth="1"/>
    <col min="5885" max="5885" width="6.5703125" style="194" customWidth="1"/>
    <col min="5886" max="5886" width="7.140625" style="194" customWidth="1"/>
    <col min="5887" max="5887" width="5.28515625" style="194" customWidth="1"/>
    <col min="5888" max="5888" width="5" style="194" customWidth="1"/>
    <col min="5889" max="5890" width="3.85546875" style="194" customWidth="1"/>
    <col min="5891" max="5891" width="4.7109375" style="194" customWidth="1"/>
    <col min="5892" max="5894" width="6.5703125" style="194" customWidth="1"/>
    <col min="5895" max="5895" width="4.42578125" style="194" customWidth="1"/>
    <col min="5896" max="5896" width="5.140625" style="194" customWidth="1"/>
    <col min="5897" max="5897" width="4.42578125" style="194" customWidth="1"/>
    <col min="5898" max="5898" width="5" style="194" customWidth="1"/>
    <col min="5899" max="5901" width="6.5703125" style="194" customWidth="1"/>
    <col min="5902" max="5902" width="7" style="194" customWidth="1"/>
    <col min="5903" max="5903" width="6.5703125" style="194" customWidth="1"/>
    <col min="5904" max="5904" width="7.42578125" style="194" customWidth="1"/>
    <col min="5905" max="5905" width="4" style="194" customWidth="1"/>
    <col min="5906" max="5906" width="6.5703125" style="194" customWidth="1"/>
    <col min="5907" max="5907" width="18.42578125" style="194" customWidth="1"/>
    <col min="5908" max="5908" width="24.28515625" style="194" customWidth="1"/>
    <col min="5909" max="5909" width="14.42578125" style="194" customWidth="1"/>
    <col min="5910" max="5910" width="25.5703125" style="194" customWidth="1"/>
    <col min="5911" max="5911" width="12.42578125" style="194" customWidth="1"/>
    <col min="5912" max="5912" width="19.85546875" style="194" customWidth="1"/>
    <col min="5913" max="5914" width="4.7109375" style="194" customWidth="1"/>
    <col min="5915" max="5915" width="4.28515625" style="194" customWidth="1"/>
    <col min="5916" max="5916" width="4.42578125" style="194" customWidth="1"/>
    <col min="5917" max="5917" width="5.140625" style="194" customWidth="1"/>
    <col min="5918" max="5918" width="5.7109375" style="194" customWidth="1"/>
    <col min="5919" max="5919" width="6.28515625" style="194" customWidth="1"/>
    <col min="5920" max="5920" width="6.5703125" style="194" customWidth="1"/>
    <col min="5921" max="5921" width="6.28515625" style="194" customWidth="1"/>
    <col min="5922" max="5923" width="5.7109375" style="194" customWidth="1"/>
    <col min="5924" max="5924" width="14.7109375" style="194" customWidth="1"/>
    <col min="5925" max="5934" width="5.7109375" style="194" customWidth="1"/>
    <col min="5935" max="6126" width="9.140625" style="194"/>
    <col min="6127" max="6127" width="8.28515625" style="194" customWidth="1"/>
    <col min="6128" max="6128" width="56.7109375" style="194" customWidth="1"/>
    <col min="6129" max="6129" width="13.140625" style="194" customWidth="1"/>
    <col min="6130" max="6130" width="14.140625" style="194" customWidth="1"/>
    <col min="6131" max="6131" width="18.85546875" style="194" customWidth="1"/>
    <col min="6132" max="6132" width="16.42578125" style="194" customWidth="1"/>
    <col min="6133" max="6133" width="5.140625" style="194" customWidth="1"/>
    <col min="6134" max="6134" width="6.85546875" style="194" customWidth="1"/>
    <col min="6135" max="6136" width="6.5703125" style="194" customWidth="1"/>
    <col min="6137" max="6137" width="5.7109375" style="194" customWidth="1"/>
    <col min="6138" max="6138" width="5.42578125" style="194" customWidth="1"/>
    <col min="6139" max="6139" width="5" style="194" customWidth="1"/>
    <col min="6140" max="6140" width="4.85546875" style="194" customWidth="1"/>
    <col min="6141" max="6141" width="6.5703125" style="194" customWidth="1"/>
    <col min="6142" max="6142" width="7.140625" style="194" customWidth="1"/>
    <col min="6143" max="6143" width="5.28515625" style="194" customWidth="1"/>
    <col min="6144" max="6144" width="5" style="194" customWidth="1"/>
    <col min="6145" max="6146" width="3.85546875" style="194" customWidth="1"/>
    <col min="6147" max="6147" width="4.7109375" style="194" customWidth="1"/>
    <col min="6148" max="6150" width="6.5703125" style="194" customWidth="1"/>
    <col min="6151" max="6151" width="4.42578125" style="194" customWidth="1"/>
    <col min="6152" max="6152" width="5.140625" style="194" customWidth="1"/>
    <col min="6153" max="6153" width="4.42578125" style="194" customWidth="1"/>
    <col min="6154" max="6154" width="5" style="194" customWidth="1"/>
    <col min="6155" max="6157" width="6.5703125" style="194" customWidth="1"/>
    <col min="6158" max="6158" width="7" style="194" customWidth="1"/>
    <col min="6159" max="6159" width="6.5703125" style="194" customWidth="1"/>
    <col min="6160" max="6160" width="7.42578125" style="194" customWidth="1"/>
    <col min="6161" max="6161" width="4" style="194" customWidth="1"/>
    <col min="6162" max="6162" width="6.5703125" style="194" customWidth="1"/>
    <col min="6163" max="6163" width="18.42578125" style="194" customWidth="1"/>
    <col min="6164" max="6164" width="24.28515625" style="194" customWidth="1"/>
    <col min="6165" max="6165" width="14.42578125" style="194" customWidth="1"/>
    <col min="6166" max="6166" width="25.5703125" style="194" customWidth="1"/>
    <col min="6167" max="6167" width="12.42578125" style="194" customWidth="1"/>
    <col min="6168" max="6168" width="19.85546875" style="194" customWidth="1"/>
    <col min="6169" max="6170" width="4.7109375" style="194" customWidth="1"/>
    <col min="6171" max="6171" width="4.28515625" style="194" customWidth="1"/>
    <col min="6172" max="6172" width="4.42578125" style="194" customWidth="1"/>
    <col min="6173" max="6173" width="5.140625" style="194" customWidth="1"/>
    <col min="6174" max="6174" width="5.7109375" style="194" customWidth="1"/>
    <col min="6175" max="6175" width="6.28515625" style="194" customWidth="1"/>
    <col min="6176" max="6176" width="6.5703125" style="194" customWidth="1"/>
    <col min="6177" max="6177" width="6.28515625" style="194" customWidth="1"/>
    <col min="6178" max="6179" width="5.7109375" style="194" customWidth="1"/>
    <col min="6180" max="6180" width="14.7109375" style="194" customWidth="1"/>
    <col min="6181" max="6190" width="5.7109375" style="194" customWidth="1"/>
    <col min="6191" max="6382" width="9.140625" style="194"/>
    <col min="6383" max="6383" width="8.28515625" style="194" customWidth="1"/>
    <col min="6384" max="6384" width="56.7109375" style="194" customWidth="1"/>
    <col min="6385" max="6385" width="13.140625" style="194" customWidth="1"/>
    <col min="6386" max="6386" width="14.140625" style="194" customWidth="1"/>
    <col min="6387" max="6387" width="18.85546875" style="194" customWidth="1"/>
    <col min="6388" max="6388" width="16.42578125" style="194" customWidth="1"/>
    <col min="6389" max="6389" width="5.140625" style="194" customWidth="1"/>
    <col min="6390" max="6390" width="6.85546875" style="194" customWidth="1"/>
    <col min="6391" max="6392" width="6.5703125" style="194" customWidth="1"/>
    <col min="6393" max="6393" width="5.7109375" style="194" customWidth="1"/>
    <col min="6394" max="6394" width="5.42578125" style="194" customWidth="1"/>
    <col min="6395" max="6395" width="5" style="194" customWidth="1"/>
    <col min="6396" max="6396" width="4.85546875" style="194" customWidth="1"/>
    <col min="6397" max="6397" width="6.5703125" style="194" customWidth="1"/>
    <col min="6398" max="6398" width="7.140625" style="194" customWidth="1"/>
    <col min="6399" max="6399" width="5.28515625" style="194" customWidth="1"/>
    <col min="6400" max="6400" width="5" style="194" customWidth="1"/>
    <col min="6401" max="6402" width="3.85546875" style="194" customWidth="1"/>
    <col min="6403" max="6403" width="4.7109375" style="194" customWidth="1"/>
    <col min="6404" max="6406" width="6.5703125" style="194" customWidth="1"/>
    <col min="6407" max="6407" width="4.42578125" style="194" customWidth="1"/>
    <col min="6408" max="6408" width="5.140625" style="194" customWidth="1"/>
    <col min="6409" max="6409" width="4.42578125" style="194" customWidth="1"/>
    <col min="6410" max="6410" width="5" style="194" customWidth="1"/>
    <col min="6411" max="6413" width="6.5703125" style="194" customWidth="1"/>
    <col min="6414" max="6414" width="7" style="194" customWidth="1"/>
    <col min="6415" max="6415" width="6.5703125" style="194" customWidth="1"/>
    <col min="6416" max="6416" width="7.42578125" style="194" customWidth="1"/>
    <col min="6417" max="6417" width="4" style="194" customWidth="1"/>
    <col min="6418" max="6418" width="6.5703125" style="194" customWidth="1"/>
    <col min="6419" max="6419" width="18.42578125" style="194" customWidth="1"/>
    <col min="6420" max="6420" width="24.28515625" style="194" customWidth="1"/>
    <col min="6421" max="6421" width="14.42578125" style="194" customWidth="1"/>
    <col min="6422" max="6422" width="25.5703125" style="194" customWidth="1"/>
    <col min="6423" max="6423" width="12.42578125" style="194" customWidth="1"/>
    <col min="6424" max="6424" width="19.85546875" style="194" customWidth="1"/>
    <col min="6425" max="6426" width="4.7109375" style="194" customWidth="1"/>
    <col min="6427" max="6427" width="4.28515625" style="194" customWidth="1"/>
    <col min="6428" max="6428" width="4.42578125" style="194" customWidth="1"/>
    <col min="6429" max="6429" width="5.140625" style="194" customWidth="1"/>
    <col min="6430" max="6430" width="5.7109375" style="194" customWidth="1"/>
    <col min="6431" max="6431" width="6.28515625" style="194" customWidth="1"/>
    <col min="6432" max="6432" width="6.5703125" style="194" customWidth="1"/>
    <col min="6433" max="6433" width="6.28515625" style="194" customWidth="1"/>
    <col min="6434" max="6435" width="5.7109375" style="194" customWidth="1"/>
    <col min="6436" max="6436" width="14.7109375" style="194" customWidth="1"/>
    <col min="6437" max="6446" width="5.7109375" style="194" customWidth="1"/>
    <col min="6447" max="6638" width="9.140625" style="194"/>
    <col min="6639" max="6639" width="8.28515625" style="194" customWidth="1"/>
    <col min="6640" max="6640" width="56.7109375" style="194" customWidth="1"/>
    <col min="6641" max="6641" width="13.140625" style="194" customWidth="1"/>
    <col min="6642" max="6642" width="14.140625" style="194" customWidth="1"/>
    <col min="6643" max="6643" width="18.85546875" style="194" customWidth="1"/>
    <col min="6644" max="6644" width="16.42578125" style="194" customWidth="1"/>
    <col min="6645" max="6645" width="5.140625" style="194" customWidth="1"/>
    <col min="6646" max="6646" width="6.85546875" style="194" customWidth="1"/>
    <col min="6647" max="6648" width="6.5703125" style="194" customWidth="1"/>
    <col min="6649" max="6649" width="5.7109375" style="194" customWidth="1"/>
    <col min="6650" max="6650" width="5.42578125" style="194" customWidth="1"/>
    <col min="6651" max="6651" width="5" style="194" customWidth="1"/>
    <col min="6652" max="6652" width="4.85546875" style="194" customWidth="1"/>
    <col min="6653" max="6653" width="6.5703125" style="194" customWidth="1"/>
    <col min="6654" max="6654" width="7.140625" style="194" customWidth="1"/>
    <col min="6655" max="6655" width="5.28515625" style="194" customWidth="1"/>
    <col min="6656" max="6656" width="5" style="194" customWidth="1"/>
    <col min="6657" max="6658" width="3.85546875" style="194" customWidth="1"/>
    <col min="6659" max="6659" width="4.7109375" style="194" customWidth="1"/>
    <col min="6660" max="6662" width="6.5703125" style="194" customWidth="1"/>
    <col min="6663" max="6663" width="4.42578125" style="194" customWidth="1"/>
    <col min="6664" max="6664" width="5.140625" style="194" customWidth="1"/>
    <col min="6665" max="6665" width="4.42578125" style="194" customWidth="1"/>
    <col min="6666" max="6666" width="5" style="194" customWidth="1"/>
    <col min="6667" max="6669" width="6.5703125" style="194" customWidth="1"/>
    <col min="6670" max="6670" width="7" style="194" customWidth="1"/>
    <col min="6671" max="6671" width="6.5703125" style="194" customWidth="1"/>
    <col min="6672" max="6672" width="7.42578125" style="194" customWidth="1"/>
    <col min="6673" max="6673" width="4" style="194" customWidth="1"/>
    <col min="6674" max="6674" width="6.5703125" style="194" customWidth="1"/>
    <col min="6675" max="6675" width="18.42578125" style="194" customWidth="1"/>
    <col min="6676" max="6676" width="24.28515625" style="194" customWidth="1"/>
    <col min="6677" max="6677" width="14.42578125" style="194" customWidth="1"/>
    <col min="6678" max="6678" width="25.5703125" style="194" customWidth="1"/>
    <col min="6679" max="6679" width="12.42578125" style="194" customWidth="1"/>
    <col min="6680" max="6680" width="19.85546875" style="194" customWidth="1"/>
    <col min="6681" max="6682" width="4.7109375" style="194" customWidth="1"/>
    <col min="6683" max="6683" width="4.28515625" style="194" customWidth="1"/>
    <col min="6684" max="6684" width="4.42578125" style="194" customWidth="1"/>
    <col min="6685" max="6685" width="5.140625" style="194" customWidth="1"/>
    <col min="6686" max="6686" width="5.7109375" style="194" customWidth="1"/>
    <col min="6687" max="6687" width="6.28515625" style="194" customWidth="1"/>
    <col min="6688" max="6688" width="6.5703125" style="194" customWidth="1"/>
    <col min="6689" max="6689" width="6.28515625" style="194" customWidth="1"/>
    <col min="6690" max="6691" width="5.7109375" style="194" customWidth="1"/>
    <col min="6692" max="6692" width="14.7109375" style="194" customWidth="1"/>
    <col min="6693" max="6702" width="5.7109375" style="194" customWidth="1"/>
    <col min="6703" max="6894" width="9.140625" style="194"/>
    <col min="6895" max="6895" width="8.28515625" style="194" customWidth="1"/>
    <col min="6896" max="6896" width="56.7109375" style="194" customWidth="1"/>
    <col min="6897" max="6897" width="13.140625" style="194" customWidth="1"/>
    <col min="6898" max="6898" width="14.140625" style="194" customWidth="1"/>
    <col min="6899" max="6899" width="18.85546875" style="194" customWidth="1"/>
    <col min="6900" max="6900" width="16.42578125" style="194" customWidth="1"/>
    <col min="6901" max="6901" width="5.140625" style="194" customWidth="1"/>
    <col min="6902" max="6902" width="6.85546875" style="194" customWidth="1"/>
    <col min="6903" max="6904" width="6.5703125" style="194" customWidth="1"/>
    <col min="6905" max="6905" width="5.7109375" style="194" customWidth="1"/>
    <col min="6906" max="6906" width="5.42578125" style="194" customWidth="1"/>
    <col min="6907" max="6907" width="5" style="194" customWidth="1"/>
    <col min="6908" max="6908" width="4.85546875" style="194" customWidth="1"/>
    <col min="6909" max="6909" width="6.5703125" style="194" customWidth="1"/>
    <col min="6910" max="6910" width="7.140625" style="194" customWidth="1"/>
    <col min="6911" max="6911" width="5.28515625" style="194" customWidth="1"/>
    <col min="6912" max="6912" width="5" style="194" customWidth="1"/>
    <col min="6913" max="6914" width="3.85546875" style="194" customWidth="1"/>
    <col min="6915" max="6915" width="4.7109375" style="194" customWidth="1"/>
    <col min="6916" max="6918" width="6.5703125" style="194" customWidth="1"/>
    <col min="6919" max="6919" width="4.42578125" style="194" customWidth="1"/>
    <col min="6920" max="6920" width="5.140625" style="194" customWidth="1"/>
    <col min="6921" max="6921" width="4.42578125" style="194" customWidth="1"/>
    <col min="6922" max="6922" width="5" style="194" customWidth="1"/>
    <col min="6923" max="6925" width="6.5703125" style="194" customWidth="1"/>
    <col min="6926" max="6926" width="7" style="194" customWidth="1"/>
    <col min="6927" max="6927" width="6.5703125" style="194" customWidth="1"/>
    <col min="6928" max="6928" width="7.42578125" style="194" customWidth="1"/>
    <col min="6929" max="6929" width="4" style="194" customWidth="1"/>
    <col min="6930" max="6930" width="6.5703125" style="194" customWidth="1"/>
    <col min="6931" max="6931" width="18.42578125" style="194" customWidth="1"/>
    <col min="6932" max="6932" width="24.28515625" style="194" customWidth="1"/>
    <col min="6933" max="6933" width="14.42578125" style="194" customWidth="1"/>
    <col min="6934" max="6934" width="25.5703125" style="194" customWidth="1"/>
    <col min="6935" max="6935" width="12.42578125" style="194" customWidth="1"/>
    <col min="6936" max="6936" width="19.85546875" style="194" customWidth="1"/>
    <col min="6937" max="6938" width="4.7109375" style="194" customWidth="1"/>
    <col min="6939" max="6939" width="4.28515625" style="194" customWidth="1"/>
    <col min="6940" max="6940" width="4.42578125" style="194" customWidth="1"/>
    <col min="6941" max="6941" width="5.140625" style="194" customWidth="1"/>
    <col min="6942" max="6942" width="5.7109375" style="194" customWidth="1"/>
    <col min="6943" max="6943" width="6.28515625" style="194" customWidth="1"/>
    <col min="6944" max="6944" width="6.5703125" style="194" customWidth="1"/>
    <col min="6945" max="6945" width="6.28515625" style="194" customWidth="1"/>
    <col min="6946" max="6947" width="5.7109375" style="194" customWidth="1"/>
    <col min="6948" max="6948" width="14.7109375" style="194" customWidth="1"/>
    <col min="6949" max="6958" width="5.7109375" style="194" customWidth="1"/>
    <col min="6959" max="7150" width="9.140625" style="194"/>
    <col min="7151" max="7151" width="8.28515625" style="194" customWidth="1"/>
    <col min="7152" max="7152" width="56.7109375" style="194" customWidth="1"/>
    <col min="7153" max="7153" width="13.140625" style="194" customWidth="1"/>
    <col min="7154" max="7154" width="14.140625" style="194" customWidth="1"/>
    <col min="7155" max="7155" width="18.85546875" style="194" customWidth="1"/>
    <col min="7156" max="7156" width="16.42578125" style="194" customWidth="1"/>
    <col min="7157" max="7157" width="5.140625" style="194" customWidth="1"/>
    <col min="7158" max="7158" width="6.85546875" style="194" customWidth="1"/>
    <col min="7159" max="7160" width="6.5703125" style="194" customWidth="1"/>
    <col min="7161" max="7161" width="5.7109375" style="194" customWidth="1"/>
    <col min="7162" max="7162" width="5.42578125" style="194" customWidth="1"/>
    <col min="7163" max="7163" width="5" style="194" customWidth="1"/>
    <col min="7164" max="7164" width="4.85546875" style="194" customWidth="1"/>
    <col min="7165" max="7165" width="6.5703125" style="194" customWidth="1"/>
    <col min="7166" max="7166" width="7.140625" style="194" customWidth="1"/>
    <col min="7167" max="7167" width="5.28515625" style="194" customWidth="1"/>
    <col min="7168" max="7168" width="5" style="194" customWidth="1"/>
    <col min="7169" max="7170" width="3.85546875" style="194" customWidth="1"/>
    <col min="7171" max="7171" width="4.7109375" style="194" customWidth="1"/>
    <col min="7172" max="7174" width="6.5703125" style="194" customWidth="1"/>
    <col min="7175" max="7175" width="4.42578125" style="194" customWidth="1"/>
    <col min="7176" max="7176" width="5.140625" style="194" customWidth="1"/>
    <col min="7177" max="7177" width="4.42578125" style="194" customWidth="1"/>
    <col min="7178" max="7178" width="5" style="194" customWidth="1"/>
    <col min="7179" max="7181" width="6.5703125" style="194" customWidth="1"/>
    <col min="7182" max="7182" width="7" style="194" customWidth="1"/>
    <col min="7183" max="7183" width="6.5703125" style="194" customWidth="1"/>
    <col min="7184" max="7184" width="7.42578125" style="194" customWidth="1"/>
    <col min="7185" max="7185" width="4" style="194" customWidth="1"/>
    <col min="7186" max="7186" width="6.5703125" style="194" customWidth="1"/>
    <col min="7187" max="7187" width="18.42578125" style="194" customWidth="1"/>
    <col min="7188" max="7188" width="24.28515625" style="194" customWidth="1"/>
    <col min="7189" max="7189" width="14.42578125" style="194" customWidth="1"/>
    <col min="7190" max="7190" width="25.5703125" style="194" customWidth="1"/>
    <col min="7191" max="7191" width="12.42578125" style="194" customWidth="1"/>
    <col min="7192" max="7192" width="19.85546875" style="194" customWidth="1"/>
    <col min="7193" max="7194" width="4.7109375" style="194" customWidth="1"/>
    <col min="7195" max="7195" width="4.28515625" style="194" customWidth="1"/>
    <col min="7196" max="7196" width="4.42578125" style="194" customWidth="1"/>
    <col min="7197" max="7197" width="5.140625" style="194" customWidth="1"/>
    <col min="7198" max="7198" width="5.7109375" style="194" customWidth="1"/>
    <col min="7199" max="7199" width="6.28515625" style="194" customWidth="1"/>
    <col min="7200" max="7200" width="6.5703125" style="194" customWidth="1"/>
    <col min="7201" max="7201" width="6.28515625" style="194" customWidth="1"/>
    <col min="7202" max="7203" width="5.7109375" style="194" customWidth="1"/>
    <col min="7204" max="7204" width="14.7109375" style="194" customWidth="1"/>
    <col min="7205" max="7214" width="5.7109375" style="194" customWidth="1"/>
    <col min="7215" max="7406" width="9.140625" style="194"/>
    <col min="7407" max="7407" width="8.28515625" style="194" customWidth="1"/>
    <col min="7408" max="7408" width="56.7109375" style="194" customWidth="1"/>
    <col min="7409" max="7409" width="13.140625" style="194" customWidth="1"/>
    <col min="7410" max="7410" width="14.140625" style="194" customWidth="1"/>
    <col min="7411" max="7411" width="18.85546875" style="194" customWidth="1"/>
    <col min="7412" max="7412" width="16.42578125" style="194" customWidth="1"/>
    <col min="7413" max="7413" width="5.140625" style="194" customWidth="1"/>
    <col min="7414" max="7414" width="6.85546875" style="194" customWidth="1"/>
    <col min="7415" max="7416" width="6.5703125" style="194" customWidth="1"/>
    <col min="7417" max="7417" width="5.7109375" style="194" customWidth="1"/>
    <col min="7418" max="7418" width="5.42578125" style="194" customWidth="1"/>
    <col min="7419" max="7419" width="5" style="194" customWidth="1"/>
    <col min="7420" max="7420" width="4.85546875" style="194" customWidth="1"/>
    <col min="7421" max="7421" width="6.5703125" style="194" customWidth="1"/>
    <col min="7422" max="7422" width="7.140625" style="194" customWidth="1"/>
    <col min="7423" max="7423" width="5.28515625" style="194" customWidth="1"/>
    <col min="7424" max="7424" width="5" style="194" customWidth="1"/>
    <col min="7425" max="7426" width="3.85546875" style="194" customWidth="1"/>
    <col min="7427" max="7427" width="4.7109375" style="194" customWidth="1"/>
    <col min="7428" max="7430" width="6.5703125" style="194" customWidth="1"/>
    <col min="7431" max="7431" width="4.42578125" style="194" customWidth="1"/>
    <col min="7432" max="7432" width="5.140625" style="194" customWidth="1"/>
    <col min="7433" max="7433" width="4.42578125" style="194" customWidth="1"/>
    <col min="7434" max="7434" width="5" style="194" customWidth="1"/>
    <col min="7435" max="7437" width="6.5703125" style="194" customWidth="1"/>
    <col min="7438" max="7438" width="7" style="194" customWidth="1"/>
    <col min="7439" max="7439" width="6.5703125" style="194" customWidth="1"/>
    <col min="7440" max="7440" width="7.42578125" style="194" customWidth="1"/>
    <col min="7441" max="7441" width="4" style="194" customWidth="1"/>
    <col min="7442" max="7442" width="6.5703125" style="194" customWidth="1"/>
    <col min="7443" max="7443" width="18.42578125" style="194" customWidth="1"/>
    <col min="7444" max="7444" width="24.28515625" style="194" customWidth="1"/>
    <col min="7445" max="7445" width="14.42578125" style="194" customWidth="1"/>
    <col min="7446" max="7446" width="25.5703125" style="194" customWidth="1"/>
    <col min="7447" max="7447" width="12.42578125" style="194" customWidth="1"/>
    <col min="7448" max="7448" width="19.85546875" style="194" customWidth="1"/>
    <col min="7449" max="7450" width="4.7109375" style="194" customWidth="1"/>
    <col min="7451" max="7451" width="4.28515625" style="194" customWidth="1"/>
    <col min="7452" max="7452" width="4.42578125" style="194" customWidth="1"/>
    <col min="7453" max="7453" width="5.140625" style="194" customWidth="1"/>
    <col min="7454" max="7454" width="5.7109375" style="194" customWidth="1"/>
    <col min="7455" max="7455" width="6.28515625" style="194" customWidth="1"/>
    <col min="7456" max="7456" width="6.5703125" style="194" customWidth="1"/>
    <col min="7457" max="7457" width="6.28515625" style="194" customWidth="1"/>
    <col min="7458" max="7459" width="5.7109375" style="194" customWidth="1"/>
    <col min="7460" max="7460" width="14.7109375" style="194" customWidth="1"/>
    <col min="7461" max="7470" width="5.7109375" style="194" customWidth="1"/>
    <col min="7471" max="7662" width="9.140625" style="194"/>
    <col min="7663" max="7663" width="8.28515625" style="194" customWidth="1"/>
    <col min="7664" max="7664" width="56.7109375" style="194" customWidth="1"/>
    <col min="7665" max="7665" width="13.140625" style="194" customWidth="1"/>
    <col min="7666" max="7666" width="14.140625" style="194" customWidth="1"/>
    <col min="7667" max="7667" width="18.85546875" style="194" customWidth="1"/>
    <col min="7668" max="7668" width="16.42578125" style="194" customWidth="1"/>
    <col min="7669" max="7669" width="5.140625" style="194" customWidth="1"/>
    <col min="7670" max="7670" width="6.85546875" style="194" customWidth="1"/>
    <col min="7671" max="7672" width="6.5703125" style="194" customWidth="1"/>
    <col min="7673" max="7673" width="5.7109375" style="194" customWidth="1"/>
    <col min="7674" max="7674" width="5.42578125" style="194" customWidth="1"/>
    <col min="7675" max="7675" width="5" style="194" customWidth="1"/>
    <col min="7676" max="7676" width="4.85546875" style="194" customWidth="1"/>
    <col min="7677" max="7677" width="6.5703125" style="194" customWidth="1"/>
    <col min="7678" max="7678" width="7.140625" style="194" customWidth="1"/>
    <col min="7679" max="7679" width="5.28515625" style="194" customWidth="1"/>
    <col min="7680" max="7680" width="5" style="194" customWidth="1"/>
    <col min="7681" max="7682" width="3.85546875" style="194" customWidth="1"/>
    <col min="7683" max="7683" width="4.7109375" style="194" customWidth="1"/>
    <col min="7684" max="7686" width="6.5703125" style="194" customWidth="1"/>
    <col min="7687" max="7687" width="4.42578125" style="194" customWidth="1"/>
    <col min="7688" max="7688" width="5.140625" style="194" customWidth="1"/>
    <col min="7689" max="7689" width="4.42578125" style="194" customWidth="1"/>
    <col min="7690" max="7690" width="5" style="194" customWidth="1"/>
    <col min="7691" max="7693" width="6.5703125" style="194" customWidth="1"/>
    <col min="7694" max="7694" width="7" style="194" customWidth="1"/>
    <col min="7695" max="7695" width="6.5703125" style="194" customWidth="1"/>
    <col min="7696" max="7696" width="7.42578125" style="194" customWidth="1"/>
    <col min="7697" max="7697" width="4" style="194" customWidth="1"/>
    <col min="7698" max="7698" width="6.5703125" style="194" customWidth="1"/>
    <col min="7699" max="7699" width="18.42578125" style="194" customWidth="1"/>
    <col min="7700" max="7700" width="24.28515625" style="194" customWidth="1"/>
    <col min="7701" max="7701" width="14.42578125" style="194" customWidth="1"/>
    <col min="7702" max="7702" width="25.5703125" style="194" customWidth="1"/>
    <col min="7703" max="7703" width="12.42578125" style="194" customWidth="1"/>
    <col min="7704" max="7704" width="19.85546875" style="194" customWidth="1"/>
    <col min="7705" max="7706" width="4.7109375" style="194" customWidth="1"/>
    <col min="7707" max="7707" width="4.28515625" style="194" customWidth="1"/>
    <col min="7708" max="7708" width="4.42578125" style="194" customWidth="1"/>
    <col min="7709" max="7709" width="5.140625" style="194" customWidth="1"/>
    <col min="7710" max="7710" width="5.7109375" style="194" customWidth="1"/>
    <col min="7711" max="7711" width="6.28515625" style="194" customWidth="1"/>
    <col min="7712" max="7712" width="6.5703125" style="194" customWidth="1"/>
    <col min="7713" max="7713" width="6.28515625" style="194" customWidth="1"/>
    <col min="7714" max="7715" width="5.7109375" style="194" customWidth="1"/>
    <col min="7716" max="7716" width="14.7109375" style="194" customWidth="1"/>
    <col min="7717" max="7726" width="5.7109375" style="194" customWidth="1"/>
    <col min="7727" max="7918" width="9.140625" style="194"/>
    <col min="7919" max="7919" width="8.28515625" style="194" customWidth="1"/>
    <col min="7920" max="7920" width="56.7109375" style="194" customWidth="1"/>
    <col min="7921" max="7921" width="13.140625" style="194" customWidth="1"/>
    <col min="7922" max="7922" width="14.140625" style="194" customWidth="1"/>
    <col min="7923" max="7923" width="18.85546875" style="194" customWidth="1"/>
    <col min="7924" max="7924" width="16.42578125" style="194" customWidth="1"/>
    <col min="7925" max="7925" width="5.140625" style="194" customWidth="1"/>
    <col min="7926" max="7926" width="6.85546875" style="194" customWidth="1"/>
    <col min="7927" max="7928" width="6.5703125" style="194" customWidth="1"/>
    <col min="7929" max="7929" width="5.7109375" style="194" customWidth="1"/>
    <col min="7930" max="7930" width="5.42578125" style="194" customWidth="1"/>
    <col min="7931" max="7931" width="5" style="194" customWidth="1"/>
    <col min="7932" max="7932" width="4.85546875" style="194" customWidth="1"/>
    <col min="7933" max="7933" width="6.5703125" style="194" customWidth="1"/>
    <col min="7934" max="7934" width="7.140625" style="194" customWidth="1"/>
    <col min="7935" max="7935" width="5.28515625" style="194" customWidth="1"/>
    <col min="7936" max="7936" width="5" style="194" customWidth="1"/>
    <col min="7937" max="7938" width="3.85546875" style="194" customWidth="1"/>
    <col min="7939" max="7939" width="4.7109375" style="194" customWidth="1"/>
    <col min="7940" max="7942" width="6.5703125" style="194" customWidth="1"/>
    <col min="7943" max="7943" width="4.42578125" style="194" customWidth="1"/>
    <col min="7944" max="7944" width="5.140625" style="194" customWidth="1"/>
    <col min="7945" max="7945" width="4.42578125" style="194" customWidth="1"/>
    <col min="7946" max="7946" width="5" style="194" customWidth="1"/>
    <col min="7947" max="7949" width="6.5703125" style="194" customWidth="1"/>
    <col min="7950" max="7950" width="7" style="194" customWidth="1"/>
    <col min="7951" max="7951" width="6.5703125" style="194" customWidth="1"/>
    <col min="7952" max="7952" width="7.42578125" style="194" customWidth="1"/>
    <col min="7953" max="7953" width="4" style="194" customWidth="1"/>
    <col min="7954" max="7954" width="6.5703125" style="194" customWidth="1"/>
    <col min="7955" max="7955" width="18.42578125" style="194" customWidth="1"/>
    <col min="7956" max="7956" width="24.28515625" style="194" customWidth="1"/>
    <col min="7957" max="7957" width="14.42578125" style="194" customWidth="1"/>
    <col min="7958" max="7958" width="25.5703125" style="194" customWidth="1"/>
    <col min="7959" max="7959" width="12.42578125" style="194" customWidth="1"/>
    <col min="7960" max="7960" width="19.85546875" style="194" customWidth="1"/>
    <col min="7961" max="7962" width="4.7109375" style="194" customWidth="1"/>
    <col min="7963" max="7963" width="4.28515625" style="194" customWidth="1"/>
    <col min="7964" max="7964" width="4.42578125" style="194" customWidth="1"/>
    <col min="7965" max="7965" width="5.140625" style="194" customWidth="1"/>
    <col min="7966" max="7966" width="5.7109375" style="194" customWidth="1"/>
    <col min="7967" max="7967" width="6.28515625" style="194" customWidth="1"/>
    <col min="7968" max="7968" width="6.5703125" style="194" customWidth="1"/>
    <col min="7969" max="7969" width="6.28515625" style="194" customWidth="1"/>
    <col min="7970" max="7971" width="5.7109375" style="194" customWidth="1"/>
    <col min="7972" max="7972" width="14.7109375" style="194" customWidth="1"/>
    <col min="7973" max="7982" width="5.7109375" style="194" customWidth="1"/>
    <col min="7983" max="8174" width="9.140625" style="194"/>
    <col min="8175" max="8175" width="8.28515625" style="194" customWidth="1"/>
    <col min="8176" max="8176" width="56.7109375" style="194" customWidth="1"/>
    <col min="8177" max="8177" width="13.140625" style="194" customWidth="1"/>
    <col min="8178" max="8178" width="14.140625" style="194" customWidth="1"/>
    <col min="8179" max="8179" width="18.85546875" style="194" customWidth="1"/>
    <col min="8180" max="8180" width="16.42578125" style="194" customWidth="1"/>
    <col min="8181" max="8181" width="5.140625" style="194" customWidth="1"/>
    <col min="8182" max="8182" width="6.85546875" style="194" customWidth="1"/>
    <col min="8183" max="8184" width="6.5703125" style="194" customWidth="1"/>
    <col min="8185" max="8185" width="5.7109375" style="194" customWidth="1"/>
    <col min="8186" max="8186" width="5.42578125" style="194" customWidth="1"/>
    <col min="8187" max="8187" width="5" style="194" customWidth="1"/>
    <col min="8188" max="8188" width="4.85546875" style="194" customWidth="1"/>
    <col min="8189" max="8189" width="6.5703125" style="194" customWidth="1"/>
    <col min="8190" max="8190" width="7.140625" style="194" customWidth="1"/>
    <col min="8191" max="8191" width="5.28515625" style="194" customWidth="1"/>
    <col min="8192" max="8192" width="5" style="194" customWidth="1"/>
    <col min="8193" max="8194" width="3.85546875" style="194" customWidth="1"/>
    <col min="8195" max="8195" width="4.7109375" style="194" customWidth="1"/>
    <col min="8196" max="8198" width="6.5703125" style="194" customWidth="1"/>
    <col min="8199" max="8199" width="4.42578125" style="194" customWidth="1"/>
    <col min="8200" max="8200" width="5.140625" style="194" customWidth="1"/>
    <col min="8201" max="8201" width="4.42578125" style="194" customWidth="1"/>
    <col min="8202" max="8202" width="5" style="194" customWidth="1"/>
    <col min="8203" max="8205" width="6.5703125" style="194" customWidth="1"/>
    <col min="8206" max="8206" width="7" style="194" customWidth="1"/>
    <col min="8207" max="8207" width="6.5703125" style="194" customWidth="1"/>
    <col min="8208" max="8208" width="7.42578125" style="194" customWidth="1"/>
    <col min="8209" max="8209" width="4" style="194" customWidth="1"/>
    <col min="8210" max="8210" width="6.5703125" style="194" customWidth="1"/>
    <col min="8211" max="8211" width="18.42578125" style="194" customWidth="1"/>
    <col min="8212" max="8212" width="24.28515625" style="194" customWidth="1"/>
    <col min="8213" max="8213" width="14.42578125" style="194" customWidth="1"/>
    <col min="8214" max="8214" width="25.5703125" style="194" customWidth="1"/>
    <col min="8215" max="8215" width="12.42578125" style="194" customWidth="1"/>
    <col min="8216" max="8216" width="19.85546875" style="194" customWidth="1"/>
    <col min="8217" max="8218" width="4.7109375" style="194" customWidth="1"/>
    <col min="8219" max="8219" width="4.28515625" style="194" customWidth="1"/>
    <col min="8220" max="8220" width="4.42578125" style="194" customWidth="1"/>
    <col min="8221" max="8221" width="5.140625" style="194" customWidth="1"/>
    <col min="8222" max="8222" width="5.7109375" style="194" customWidth="1"/>
    <col min="8223" max="8223" width="6.28515625" style="194" customWidth="1"/>
    <col min="8224" max="8224" width="6.5703125" style="194" customWidth="1"/>
    <col min="8225" max="8225" width="6.28515625" style="194" customWidth="1"/>
    <col min="8226" max="8227" width="5.7109375" style="194" customWidth="1"/>
    <col min="8228" max="8228" width="14.7109375" style="194" customWidth="1"/>
    <col min="8229" max="8238" width="5.7109375" style="194" customWidth="1"/>
    <col min="8239" max="8430" width="9.140625" style="194"/>
    <col min="8431" max="8431" width="8.28515625" style="194" customWidth="1"/>
    <col min="8432" max="8432" width="56.7109375" style="194" customWidth="1"/>
    <col min="8433" max="8433" width="13.140625" style="194" customWidth="1"/>
    <col min="8434" max="8434" width="14.140625" style="194" customWidth="1"/>
    <col min="8435" max="8435" width="18.85546875" style="194" customWidth="1"/>
    <col min="8436" max="8436" width="16.42578125" style="194" customWidth="1"/>
    <col min="8437" max="8437" width="5.140625" style="194" customWidth="1"/>
    <col min="8438" max="8438" width="6.85546875" style="194" customWidth="1"/>
    <col min="8439" max="8440" width="6.5703125" style="194" customWidth="1"/>
    <col min="8441" max="8441" width="5.7109375" style="194" customWidth="1"/>
    <col min="8442" max="8442" width="5.42578125" style="194" customWidth="1"/>
    <col min="8443" max="8443" width="5" style="194" customWidth="1"/>
    <col min="8444" max="8444" width="4.85546875" style="194" customWidth="1"/>
    <col min="8445" max="8445" width="6.5703125" style="194" customWidth="1"/>
    <col min="8446" max="8446" width="7.140625" style="194" customWidth="1"/>
    <col min="8447" max="8447" width="5.28515625" style="194" customWidth="1"/>
    <col min="8448" max="8448" width="5" style="194" customWidth="1"/>
    <col min="8449" max="8450" width="3.85546875" style="194" customWidth="1"/>
    <col min="8451" max="8451" width="4.7109375" style="194" customWidth="1"/>
    <col min="8452" max="8454" width="6.5703125" style="194" customWidth="1"/>
    <col min="8455" max="8455" width="4.42578125" style="194" customWidth="1"/>
    <col min="8456" max="8456" width="5.140625" style="194" customWidth="1"/>
    <col min="8457" max="8457" width="4.42578125" style="194" customWidth="1"/>
    <col min="8458" max="8458" width="5" style="194" customWidth="1"/>
    <col min="8459" max="8461" width="6.5703125" style="194" customWidth="1"/>
    <col min="8462" max="8462" width="7" style="194" customWidth="1"/>
    <col min="8463" max="8463" width="6.5703125" style="194" customWidth="1"/>
    <col min="8464" max="8464" width="7.42578125" style="194" customWidth="1"/>
    <col min="8465" max="8465" width="4" style="194" customWidth="1"/>
    <col min="8466" max="8466" width="6.5703125" style="194" customWidth="1"/>
    <col min="8467" max="8467" width="18.42578125" style="194" customWidth="1"/>
    <col min="8468" max="8468" width="24.28515625" style="194" customWidth="1"/>
    <col min="8469" max="8469" width="14.42578125" style="194" customWidth="1"/>
    <col min="8470" max="8470" width="25.5703125" style="194" customWidth="1"/>
    <col min="8471" max="8471" width="12.42578125" style="194" customWidth="1"/>
    <col min="8472" max="8472" width="19.85546875" style="194" customWidth="1"/>
    <col min="8473" max="8474" width="4.7109375" style="194" customWidth="1"/>
    <col min="8475" max="8475" width="4.28515625" style="194" customWidth="1"/>
    <col min="8476" max="8476" width="4.42578125" style="194" customWidth="1"/>
    <col min="8477" max="8477" width="5.140625" style="194" customWidth="1"/>
    <col min="8478" max="8478" width="5.7109375" style="194" customWidth="1"/>
    <col min="8479" max="8479" width="6.28515625" style="194" customWidth="1"/>
    <col min="8480" max="8480" width="6.5703125" style="194" customWidth="1"/>
    <col min="8481" max="8481" width="6.28515625" style="194" customWidth="1"/>
    <col min="8482" max="8483" width="5.7109375" style="194" customWidth="1"/>
    <col min="8484" max="8484" width="14.7109375" style="194" customWidth="1"/>
    <col min="8485" max="8494" width="5.7109375" style="194" customWidth="1"/>
    <col min="8495" max="8686" width="9.140625" style="194"/>
    <col min="8687" max="8687" width="8.28515625" style="194" customWidth="1"/>
    <col min="8688" max="8688" width="56.7109375" style="194" customWidth="1"/>
    <col min="8689" max="8689" width="13.140625" style="194" customWidth="1"/>
    <col min="8690" max="8690" width="14.140625" style="194" customWidth="1"/>
    <col min="8691" max="8691" width="18.85546875" style="194" customWidth="1"/>
    <col min="8692" max="8692" width="16.42578125" style="194" customWidth="1"/>
    <col min="8693" max="8693" width="5.140625" style="194" customWidth="1"/>
    <col min="8694" max="8694" width="6.85546875" style="194" customWidth="1"/>
    <col min="8695" max="8696" width="6.5703125" style="194" customWidth="1"/>
    <col min="8697" max="8697" width="5.7109375" style="194" customWidth="1"/>
    <col min="8698" max="8698" width="5.42578125" style="194" customWidth="1"/>
    <col min="8699" max="8699" width="5" style="194" customWidth="1"/>
    <col min="8700" max="8700" width="4.85546875" style="194" customWidth="1"/>
    <col min="8701" max="8701" width="6.5703125" style="194" customWidth="1"/>
    <col min="8702" max="8702" width="7.140625" style="194" customWidth="1"/>
    <col min="8703" max="8703" width="5.28515625" style="194" customWidth="1"/>
    <col min="8704" max="8704" width="5" style="194" customWidth="1"/>
    <col min="8705" max="8706" width="3.85546875" style="194" customWidth="1"/>
    <col min="8707" max="8707" width="4.7109375" style="194" customWidth="1"/>
    <col min="8708" max="8710" width="6.5703125" style="194" customWidth="1"/>
    <col min="8711" max="8711" width="4.42578125" style="194" customWidth="1"/>
    <col min="8712" max="8712" width="5.140625" style="194" customWidth="1"/>
    <col min="8713" max="8713" width="4.42578125" style="194" customWidth="1"/>
    <col min="8714" max="8714" width="5" style="194" customWidth="1"/>
    <col min="8715" max="8717" width="6.5703125" style="194" customWidth="1"/>
    <col min="8718" max="8718" width="7" style="194" customWidth="1"/>
    <col min="8719" max="8719" width="6.5703125" style="194" customWidth="1"/>
    <col min="8720" max="8720" width="7.42578125" style="194" customWidth="1"/>
    <col min="8721" max="8721" width="4" style="194" customWidth="1"/>
    <col min="8722" max="8722" width="6.5703125" style="194" customWidth="1"/>
    <col min="8723" max="8723" width="18.42578125" style="194" customWidth="1"/>
    <col min="8724" max="8724" width="24.28515625" style="194" customWidth="1"/>
    <col min="8725" max="8725" width="14.42578125" style="194" customWidth="1"/>
    <col min="8726" max="8726" width="25.5703125" style="194" customWidth="1"/>
    <col min="8727" max="8727" width="12.42578125" style="194" customWidth="1"/>
    <col min="8728" max="8728" width="19.85546875" style="194" customWidth="1"/>
    <col min="8729" max="8730" width="4.7109375" style="194" customWidth="1"/>
    <col min="8731" max="8731" width="4.28515625" style="194" customWidth="1"/>
    <col min="8732" max="8732" width="4.42578125" style="194" customWidth="1"/>
    <col min="8733" max="8733" width="5.140625" style="194" customWidth="1"/>
    <col min="8734" max="8734" width="5.7109375" style="194" customWidth="1"/>
    <col min="8735" max="8735" width="6.28515625" style="194" customWidth="1"/>
    <col min="8736" max="8736" width="6.5703125" style="194" customWidth="1"/>
    <col min="8737" max="8737" width="6.28515625" style="194" customWidth="1"/>
    <col min="8738" max="8739" width="5.7109375" style="194" customWidth="1"/>
    <col min="8740" max="8740" width="14.7109375" style="194" customWidth="1"/>
    <col min="8741" max="8750" width="5.7109375" style="194" customWidth="1"/>
    <col min="8751" max="8942" width="9.140625" style="194"/>
    <col min="8943" max="8943" width="8.28515625" style="194" customWidth="1"/>
    <col min="8944" max="8944" width="56.7109375" style="194" customWidth="1"/>
    <col min="8945" max="8945" width="13.140625" style="194" customWidth="1"/>
    <col min="8946" max="8946" width="14.140625" style="194" customWidth="1"/>
    <col min="8947" max="8947" width="18.85546875" style="194" customWidth="1"/>
    <col min="8948" max="8948" width="16.42578125" style="194" customWidth="1"/>
    <col min="8949" max="8949" width="5.140625" style="194" customWidth="1"/>
    <col min="8950" max="8950" width="6.85546875" style="194" customWidth="1"/>
    <col min="8951" max="8952" width="6.5703125" style="194" customWidth="1"/>
    <col min="8953" max="8953" width="5.7109375" style="194" customWidth="1"/>
    <col min="8954" max="8954" width="5.42578125" style="194" customWidth="1"/>
    <col min="8955" max="8955" width="5" style="194" customWidth="1"/>
    <col min="8956" max="8956" width="4.85546875" style="194" customWidth="1"/>
    <col min="8957" max="8957" width="6.5703125" style="194" customWidth="1"/>
    <col min="8958" max="8958" width="7.140625" style="194" customWidth="1"/>
    <col min="8959" max="8959" width="5.28515625" style="194" customWidth="1"/>
    <col min="8960" max="8960" width="5" style="194" customWidth="1"/>
    <col min="8961" max="8962" width="3.85546875" style="194" customWidth="1"/>
    <col min="8963" max="8963" width="4.7109375" style="194" customWidth="1"/>
    <col min="8964" max="8966" width="6.5703125" style="194" customWidth="1"/>
    <col min="8967" max="8967" width="4.42578125" style="194" customWidth="1"/>
    <col min="8968" max="8968" width="5.140625" style="194" customWidth="1"/>
    <col min="8969" max="8969" width="4.42578125" style="194" customWidth="1"/>
    <col min="8970" max="8970" width="5" style="194" customWidth="1"/>
    <col min="8971" max="8973" width="6.5703125" style="194" customWidth="1"/>
    <col min="8974" max="8974" width="7" style="194" customWidth="1"/>
    <col min="8975" max="8975" width="6.5703125" style="194" customWidth="1"/>
    <col min="8976" max="8976" width="7.42578125" style="194" customWidth="1"/>
    <col min="8977" max="8977" width="4" style="194" customWidth="1"/>
    <col min="8978" max="8978" width="6.5703125" style="194" customWidth="1"/>
    <col min="8979" max="8979" width="18.42578125" style="194" customWidth="1"/>
    <col min="8980" max="8980" width="24.28515625" style="194" customWidth="1"/>
    <col min="8981" max="8981" width="14.42578125" style="194" customWidth="1"/>
    <col min="8982" max="8982" width="25.5703125" style="194" customWidth="1"/>
    <col min="8983" max="8983" width="12.42578125" style="194" customWidth="1"/>
    <col min="8984" max="8984" width="19.85546875" style="194" customWidth="1"/>
    <col min="8985" max="8986" width="4.7109375" style="194" customWidth="1"/>
    <col min="8987" max="8987" width="4.28515625" style="194" customWidth="1"/>
    <col min="8988" max="8988" width="4.42578125" style="194" customWidth="1"/>
    <col min="8989" max="8989" width="5.140625" style="194" customWidth="1"/>
    <col min="8990" max="8990" width="5.7109375" style="194" customWidth="1"/>
    <col min="8991" max="8991" width="6.28515625" style="194" customWidth="1"/>
    <col min="8992" max="8992" width="6.5703125" style="194" customWidth="1"/>
    <col min="8993" max="8993" width="6.28515625" style="194" customWidth="1"/>
    <col min="8994" max="8995" width="5.7109375" style="194" customWidth="1"/>
    <col min="8996" max="8996" width="14.7109375" style="194" customWidth="1"/>
    <col min="8997" max="9006" width="5.7109375" style="194" customWidth="1"/>
    <col min="9007" max="9198" width="9.140625" style="194"/>
    <col min="9199" max="9199" width="8.28515625" style="194" customWidth="1"/>
    <col min="9200" max="9200" width="56.7109375" style="194" customWidth="1"/>
    <col min="9201" max="9201" width="13.140625" style="194" customWidth="1"/>
    <col min="9202" max="9202" width="14.140625" style="194" customWidth="1"/>
    <col min="9203" max="9203" width="18.85546875" style="194" customWidth="1"/>
    <col min="9204" max="9204" width="16.42578125" style="194" customWidth="1"/>
    <col min="9205" max="9205" width="5.140625" style="194" customWidth="1"/>
    <col min="9206" max="9206" width="6.85546875" style="194" customWidth="1"/>
    <col min="9207" max="9208" width="6.5703125" style="194" customWidth="1"/>
    <col min="9209" max="9209" width="5.7109375" style="194" customWidth="1"/>
    <col min="9210" max="9210" width="5.42578125" style="194" customWidth="1"/>
    <col min="9211" max="9211" width="5" style="194" customWidth="1"/>
    <col min="9212" max="9212" width="4.85546875" style="194" customWidth="1"/>
    <col min="9213" max="9213" width="6.5703125" style="194" customWidth="1"/>
    <col min="9214" max="9214" width="7.140625" style="194" customWidth="1"/>
    <col min="9215" max="9215" width="5.28515625" style="194" customWidth="1"/>
    <col min="9216" max="9216" width="5" style="194" customWidth="1"/>
    <col min="9217" max="9218" width="3.85546875" style="194" customWidth="1"/>
    <col min="9219" max="9219" width="4.7109375" style="194" customWidth="1"/>
    <col min="9220" max="9222" width="6.5703125" style="194" customWidth="1"/>
    <col min="9223" max="9223" width="4.42578125" style="194" customWidth="1"/>
    <col min="9224" max="9224" width="5.140625" style="194" customWidth="1"/>
    <col min="9225" max="9225" width="4.42578125" style="194" customWidth="1"/>
    <col min="9226" max="9226" width="5" style="194" customWidth="1"/>
    <col min="9227" max="9229" width="6.5703125" style="194" customWidth="1"/>
    <col min="9230" max="9230" width="7" style="194" customWidth="1"/>
    <col min="9231" max="9231" width="6.5703125" style="194" customWidth="1"/>
    <col min="9232" max="9232" width="7.42578125" style="194" customWidth="1"/>
    <col min="9233" max="9233" width="4" style="194" customWidth="1"/>
    <col min="9234" max="9234" width="6.5703125" style="194" customWidth="1"/>
    <col min="9235" max="9235" width="18.42578125" style="194" customWidth="1"/>
    <col min="9236" max="9236" width="24.28515625" style="194" customWidth="1"/>
    <col min="9237" max="9237" width="14.42578125" style="194" customWidth="1"/>
    <col min="9238" max="9238" width="25.5703125" style="194" customWidth="1"/>
    <col min="9239" max="9239" width="12.42578125" style="194" customWidth="1"/>
    <col min="9240" max="9240" width="19.85546875" style="194" customWidth="1"/>
    <col min="9241" max="9242" width="4.7109375" style="194" customWidth="1"/>
    <col min="9243" max="9243" width="4.28515625" style="194" customWidth="1"/>
    <col min="9244" max="9244" width="4.42578125" style="194" customWidth="1"/>
    <col min="9245" max="9245" width="5.140625" style="194" customWidth="1"/>
    <col min="9246" max="9246" width="5.7109375" style="194" customWidth="1"/>
    <col min="9247" max="9247" width="6.28515625" style="194" customWidth="1"/>
    <col min="9248" max="9248" width="6.5703125" style="194" customWidth="1"/>
    <col min="9249" max="9249" width="6.28515625" style="194" customWidth="1"/>
    <col min="9250" max="9251" width="5.7109375" style="194" customWidth="1"/>
    <col min="9252" max="9252" width="14.7109375" style="194" customWidth="1"/>
    <col min="9253" max="9262" width="5.7109375" style="194" customWidth="1"/>
    <col min="9263" max="9454" width="9.140625" style="194"/>
    <col min="9455" max="9455" width="8.28515625" style="194" customWidth="1"/>
    <col min="9456" max="9456" width="56.7109375" style="194" customWidth="1"/>
    <col min="9457" max="9457" width="13.140625" style="194" customWidth="1"/>
    <col min="9458" max="9458" width="14.140625" style="194" customWidth="1"/>
    <col min="9459" max="9459" width="18.85546875" style="194" customWidth="1"/>
    <col min="9460" max="9460" width="16.42578125" style="194" customWidth="1"/>
    <col min="9461" max="9461" width="5.140625" style="194" customWidth="1"/>
    <col min="9462" max="9462" width="6.85546875" style="194" customWidth="1"/>
    <col min="9463" max="9464" width="6.5703125" style="194" customWidth="1"/>
    <col min="9465" max="9465" width="5.7109375" style="194" customWidth="1"/>
    <col min="9466" max="9466" width="5.42578125" style="194" customWidth="1"/>
    <col min="9467" max="9467" width="5" style="194" customWidth="1"/>
    <col min="9468" max="9468" width="4.85546875" style="194" customWidth="1"/>
    <col min="9469" max="9469" width="6.5703125" style="194" customWidth="1"/>
    <col min="9470" max="9470" width="7.140625" style="194" customWidth="1"/>
    <col min="9471" max="9471" width="5.28515625" style="194" customWidth="1"/>
    <col min="9472" max="9472" width="5" style="194" customWidth="1"/>
    <col min="9473" max="9474" width="3.85546875" style="194" customWidth="1"/>
    <col min="9475" max="9475" width="4.7109375" style="194" customWidth="1"/>
    <col min="9476" max="9478" width="6.5703125" style="194" customWidth="1"/>
    <col min="9479" max="9479" width="4.42578125" style="194" customWidth="1"/>
    <col min="9480" max="9480" width="5.140625" style="194" customWidth="1"/>
    <col min="9481" max="9481" width="4.42578125" style="194" customWidth="1"/>
    <col min="9482" max="9482" width="5" style="194" customWidth="1"/>
    <col min="9483" max="9485" width="6.5703125" style="194" customWidth="1"/>
    <col min="9486" max="9486" width="7" style="194" customWidth="1"/>
    <col min="9487" max="9487" width="6.5703125" style="194" customWidth="1"/>
    <col min="9488" max="9488" width="7.42578125" style="194" customWidth="1"/>
    <col min="9489" max="9489" width="4" style="194" customWidth="1"/>
    <col min="9490" max="9490" width="6.5703125" style="194" customWidth="1"/>
    <col min="9491" max="9491" width="18.42578125" style="194" customWidth="1"/>
    <col min="9492" max="9492" width="24.28515625" style="194" customWidth="1"/>
    <col min="9493" max="9493" width="14.42578125" style="194" customWidth="1"/>
    <col min="9494" max="9494" width="25.5703125" style="194" customWidth="1"/>
    <col min="9495" max="9495" width="12.42578125" style="194" customWidth="1"/>
    <col min="9496" max="9496" width="19.85546875" style="194" customWidth="1"/>
    <col min="9497" max="9498" width="4.7109375" style="194" customWidth="1"/>
    <col min="9499" max="9499" width="4.28515625" style="194" customWidth="1"/>
    <col min="9500" max="9500" width="4.42578125" style="194" customWidth="1"/>
    <col min="9501" max="9501" width="5.140625" style="194" customWidth="1"/>
    <col min="9502" max="9502" width="5.7109375" style="194" customWidth="1"/>
    <col min="9503" max="9503" width="6.28515625" style="194" customWidth="1"/>
    <col min="9504" max="9504" width="6.5703125" style="194" customWidth="1"/>
    <col min="9505" max="9505" width="6.28515625" style="194" customWidth="1"/>
    <col min="9506" max="9507" width="5.7109375" style="194" customWidth="1"/>
    <col min="9508" max="9508" width="14.7109375" style="194" customWidth="1"/>
    <col min="9509" max="9518" width="5.7109375" style="194" customWidth="1"/>
    <col min="9519" max="9710" width="9.140625" style="194"/>
    <col min="9711" max="9711" width="8.28515625" style="194" customWidth="1"/>
    <col min="9712" max="9712" width="56.7109375" style="194" customWidth="1"/>
    <col min="9713" max="9713" width="13.140625" style="194" customWidth="1"/>
    <col min="9714" max="9714" width="14.140625" style="194" customWidth="1"/>
    <col min="9715" max="9715" width="18.85546875" style="194" customWidth="1"/>
    <col min="9716" max="9716" width="16.42578125" style="194" customWidth="1"/>
    <col min="9717" max="9717" width="5.140625" style="194" customWidth="1"/>
    <col min="9718" max="9718" width="6.85546875" style="194" customWidth="1"/>
    <col min="9719" max="9720" width="6.5703125" style="194" customWidth="1"/>
    <col min="9721" max="9721" width="5.7109375" style="194" customWidth="1"/>
    <col min="9722" max="9722" width="5.42578125" style="194" customWidth="1"/>
    <col min="9723" max="9723" width="5" style="194" customWidth="1"/>
    <col min="9724" max="9724" width="4.85546875" style="194" customWidth="1"/>
    <col min="9725" max="9725" width="6.5703125" style="194" customWidth="1"/>
    <col min="9726" max="9726" width="7.140625" style="194" customWidth="1"/>
    <col min="9727" max="9727" width="5.28515625" style="194" customWidth="1"/>
    <col min="9728" max="9728" width="5" style="194" customWidth="1"/>
    <col min="9729" max="9730" width="3.85546875" style="194" customWidth="1"/>
    <col min="9731" max="9731" width="4.7109375" style="194" customWidth="1"/>
    <col min="9732" max="9734" width="6.5703125" style="194" customWidth="1"/>
    <col min="9735" max="9735" width="4.42578125" style="194" customWidth="1"/>
    <col min="9736" max="9736" width="5.140625" style="194" customWidth="1"/>
    <col min="9737" max="9737" width="4.42578125" style="194" customWidth="1"/>
    <col min="9738" max="9738" width="5" style="194" customWidth="1"/>
    <col min="9739" max="9741" width="6.5703125" style="194" customWidth="1"/>
    <col min="9742" max="9742" width="7" style="194" customWidth="1"/>
    <col min="9743" max="9743" width="6.5703125" style="194" customWidth="1"/>
    <col min="9744" max="9744" width="7.42578125" style="194" customWidth="1"/>
    <col min="9745" max="9745" width="4" style="194" customWidth="1"/>
    <col min="9746" max="9746" width="6.5703125" style="194" customWidth="1"/>
    <col min="9747" max="9747" width="18.42578125" style="194" customWidth="1"/>
    <col min="9748" max="9748" width="24.28515625" style="194" customWidth="1"/>
    <col min="9749" max="9749" width="14.42578125" style="194" customWidth="1"/>
    <col min="9750" max="9750" width="25.5703125" style="194" customWidth="1"/>
    <col min="9751" max="9751" width="12.42578125" style="194" customWidth="1"/>
    <col min="9752" max="9752" width="19.85546875" style="194" customWidth="1"/>
    <col min="9753" max="9754" width="4.7109375" style="194" customWidth="1"/>
    <col min="9755" max="9755" width="4.28515625" style="194" customWidth="1"/>
    <col min="9756" max="9756" width="4.42578125" style="194" customWidth="1"/>
    <col min="9757" max="9757" width="5.140625" style="194" customWidth="1"/>
    <col min="9758" max="9758" width="5.7109375" style="194" customWidth="1"/>
    <col min="9759" max="9759" width="6.28515625" style="194" customWidth="1"/>
    <col min="9760" max="9760" width="6.5703125" style="194" customWidth="1"/>
    <col min="9761" max="9761" width="6.28515625" style="194" customWidth="1"/>
    <col min="9762" max="9763" width="5.7109375" style="194" customWidth="1"/>
    <col min="9764" max="9764" width="14.7109375" style="194" customWidth="1"/>
    <col min="9765" max="9774" width="5.7109375" style="194" customWidth="1"/>
    <col min="9775" max="9966" width="9.140625" style="194"/>
    <col min="9967" max="9967" width="8.28515625" style="194" customWidth="1"/>
    <col min="9968" max="9968" width="56.7109375" style="194" customWidth="1"/>
    <col min="9969" max="9969" width="13.140625" style="194" customWidth="1"/>
    <col min="9970" max="9970" width="14.140625" style="194" customWidth="1"/>
    <col min="9971" max="9971" width="18.85546875" style="194" customWidth="1"/>
    <col min="9972" max="9972" width="16.42578125" style="194" customWidth="1"/>
    <col min="9973" max="9973" width="5.140625" style="194" customWidth="1"/>
    <col min="9974" max="9974" width="6.85546875" style="194" customWidth="1"/>
    <col min="9975" max="9976" width="6.5703125" style="194" customWidth="1"/>
    <col min="9977" max="9977" width="5.7109375" style="194" customWidth="1"/>
    <col min="9978" max="9978" width="5.42578125" style="194" customWidth="1"/>
    <col min="9979" max="9979" width="5" style="194" customWidth="1"/>
    <col min="9980" max="9980" width="4.85546875" style="194" customWidth="1"/>
    <col min="9981" max="9981" width="6.5703125" style="194" customWidth="1"/>
    <col min="9982" max="9982" width="7.140625" style="194" customWidth="1"/>
    <col min="9983" max="9983" width="5.28515625" style="194" customWidth="1"/>
    <col min="9984" max="9984" width="5" style="194" customWidth="1"/>
    <col min="9985" max="9986" width="3.85546875" style="194" customWidth="1"/>
    <col min="9987" max="9987" width="4.7109375" style="194" customWidth="1"/>
    <col min="9988" max="9990" width="6.5703125" style="194" customWidth="1"/>
    <col min="9991" max="9991" width="4.42578125" style="194" customWidth="1"/>
    <col min="9992" max="9992" width="5.140625" style="194" customWidth="1"/>
    <col min="9993" max="9993" width="4.42578125" style="194" customWidth="1"/>
    <col min="9994" max="9994" width="5" style="194" customWidth="1"/>
    <col min="9995" max="9997" width="6.5703125" style="194" customWidth="1"/>
    <col min="9998" max="9998" width="7" style="194" customWidth="1"/>
    <col min="9999" max="9999" width="6.5703125" style="194" customWidth="1"/>
    <col min="10000" max="10000" width="7.42578125" style="194" customWidth="1"/>
    <col min="10001" max="10001" width="4" style="194" customWidth="1"/>
    <col min="10002" max="10002" width="6.5703125" style="194" customWidth="1"/>
    <col min="10003" max="10003" width="18.42578125" style="194" customWidth="1"/>
    <col min="10004" max="10004" width="24.28515625" style="194" customWidth="1"/>
    <col min="10005" max="10005" width="14.42578125" style="194" customWidth="1"/>
    <col min="10006" max="10006" width="25.5703125" style="194" customWidth="1"/>
    <col min="10007" max="10007" width="12.42578125" style="194" customWidth="1"/>
    <col min="10008" max="10008" width="19.85546875" style="194" customWidth="1"/>
    <col min="10009" max="10010" width="4.7109375" style="194" customWidth="1"/>
    <col min="10011" max="10011" width="4.28515625" style="194" customWidth="1"/>
    <col min="10012" max="10012" width="4.42578125" style="194" customWidth="1"/>
    <col min="10013" max="10013" width="5.140625" style="194" customWidth="1"/>
    <col min="10014" max="10014" width="5.7109375" style="194" customWidth="1"/>
    <col min="10015" max="10015" width="6.28515625" style="194" customWidth="1"/>
    <col min="10016" max="10016" width="6.5703125" style="194" customWidth="1"/>
    <col min="10017" max="10017" width="6.28515625" style="194" customWidth="1"/>
    <col min="10018" max="10019" width="5.7109375" style="194" customWidth="1"/>
    <col min="10020" max="10020" width="14.7109375" style="194" customWidth="1"/>
    <col min="10021" max="10030" width="5.7109375" style="194" customWidth="1"/>
    <col min="10031" max="10222" width="9.140625" style="194"/>
    <col min="10223" max="10223" width="8.28515625" style="194" customWidth="1"/>
    <col min="10224" max="10224" width="56.7109375" style="194" customWidth="1"/>
    <col min="10225" max="10225" width="13.140625" style="194" customWidth="1"/>
    <col min="10226" max="10226" width="14.140625" style="194" customWidth="1"/>
    <col min="10227" max="10227" width="18.85546875" style="194" customWidth="1"/>
    <col min="10228" max="10228" width="16.42578125" style="194" customWidth="1"/>
    <col min="10229" max="10229" width="5.140625" style="194" customWidth="1"/>
    <col min="10230" max="10230" width="6.85546875" style="194" customWidth="1"/>
    <col min="10231" max="10232" width="6.5703125" style="194" customWidth="1"/>
    <col min="10233" max="10233" width="5.7109375" style="194" customWidth="1"/>
    <col min="10234" max="10234" width="5.42578125" style="194" customWidth="1"/>
    <col min="10235" max="10235" width="5" style="194" customWidth="1"/>
    <col min="10236" max="10236" width="4.85546875" style="194" customWidth="1"/>
    <col min="10237" max="10237" width="6.5703125" style="194" customWidth="1"/>
    <col min="10238" max="10238" width="7.140625" style="194" customWidth="1"/>
    <col min="10239" max="10239" width="5.28515625" style="194" customWidth="1"/>
    <col min="10240" max="10240" width="5" style="194" customWidth="1"/>
    <col min="10241" max="10242" width="3.85546875" style="194" customWidth="1"/>
    <col min="10243" max="10243" width="4.7109375" style="194" customWidth="1"/>
    <col min="10244" max="10246" width="6.5703125" style="194" customWidth="1"/>
    <col min="10247" max="10247" width="4.42578125" style="194" customWidth="1"/>
    <col min="10248" max="10248" width="5.140625" style="194" customWidth="1"/>
    <col min="10249" max="10249" width="4.42578125" style="194" customWidth="1"/>
    <col min="10250" max="10250" width="5" style="194" customWidth="1"/>
    <col min="10251" max="10253" width="6.5703125" style="194" customWidth="1"/>
    <col min="10254" max="10254" width="7" style="194" customWidth="1"/>
    <col min="10255" max="10255" width="6.5703125" style="194" customWidth="1"/>
    <col min="10256" max="10256" width="7.42578125" style="194" customWidth="1"/>
    <col min="10257" max="10257" width="4" style="194" customWidth="1"/>
    <col min="10258" max="10258" width="6.5703125" style="194" customWidth="1"/>
    <col min="10259" max="10259" width="18.42578125" style="194" customWidth="1"/>
    <col min="10260" max="10260" width="24.28515625" style="194" customWidth="1"/>
    <col min="10261" max="10261" width="14.42578125" style="194" customWidth="1"/>
    <col min="10262" max="10262" width="25.5703125" style="194" customWidth="1"/>
    <col min="10263" max="10263" width="12.42578125" style="194" customWidth="1"/>
    <col min="10264" max="10264" width="19.85546875" style="194" customWidth="1"/>
    <col min="10265" max="10266" width="4.7109375" style="194" customWidth="1"/>
    <col min="10267" max="10267" width="4.28515625" style="194" customWidth="1"/>
    <col min="10268" max="10268" width="4.42578125" style="194" customWidth="1"/>
    <col min="10269" max="10269" width="5.140625" style="194" customWidth="1"/>
    <col min="10270" max="10270" width="5.7109375" style="194" customWidth="1"/>
    <col min="10271" max="10271" width="6.28515625" style="194" customWidth="1"/>
    <col min="10272" max="10272" width="6.5703125" style="194" customWidth="1"/>
    <col min="10273" max="10273" width="6.28515625" style="194" customWidth="1"/>
    <col min="10274" max="10275" width="5.7109375" style="194" customWidth="1"/>
    <col min="10276" max="10276" width="14.7109375" style="194" customWidth="1"/>
    <col min="10277" max="10286" width="5.7109375" style="194" customWidth="1"/>
    <col min="10287" max="10478" width="9.140625" style="194"/>
    <col min="10479" max="10479" width="8.28515625" style="194" customWidth="1"/>
    <col min="10480" max="10480" width="56.7109375" style="194" customWidth="1"/>
    <col min="10481" max="10481" width="13.140625" style="194" customWidth="1"/>
    <col min="10482" max="10482" width="14.140625" style="194" customWidth="1"/>
    <col min="10483" max="10483" width="18.85546875" style="194" customWidth="1"/>
    <col min="10484" max="10484" width="16.42578125" style="194" customWidth="1"/>
    <col min="10485" max="10485" width="5.140625" style="194" customWidth="1"/>
    <col min="10486" max="10486" width="6.85546875" style="194" customWidth="1"/>
    <col min="10487" max="10488" width="6.5703125" style="194" customWidth="1"/>
    <col min="10489" max="10489" width="5.7109375" style="194" customWidth="1"/>
    <col min="10490" max="10490" width="5.42578125" style="194" customWidth="1"/>
    <col min="10491" max="10491" width="5" style="194" customWidth="1"/>
    <col min="10492" max="10492" width="4.85546875" style="194" customWidth="1"/>
    <col min="10493" max="10493" width="6.5703125" style="194" customWidth="1"/>
    <col min="10494" max="10494" width="7.140625" style="194" customWidth="1"/>
    <col min="10495" max="10495" width="5.28515625" style="194" customWidth="1"/>
    <col min="10496" max="10496" width="5" style="194" customWidth="1"/>
    <col min="10497" max="10498" width="3.85546875" style="194" customWidth="1"/>
    <col min="10499" max="10499" width="4.7109375" style="194" customWidth="1"/>
    <col min="10500" max="10502" width="6.5703125" style="194" customWidth="1"/>
    <col min="10503" max="10503" width="4.42578125" style="194" customWidth="1"/>
    <col min="10504" max="10504" width="5.140625" style="194" customWidth="1"/>
    <col min="10505" max="10505" width="4.42578125" style="194" customWidth="1"/>
    <col min="10506" max="10506" width="5" style="194" customWidth="1"/>
    <col min="10507" max="10509" width="6.5703125" style="194" customWidth="1"/>
    <col min="10510" max="10510" width="7" style="194" customWidth="1"/>
    <col min="10511" max="10511" width="6.5703125" style="194" customWidth="1"/>
    <col min="10512" max="10512" width="7.42578125" style="194" customWidth="1"/>
    <col min="10513" max="10513" width="4" style="194" customWidth="1"/>
    <col min="10514" max="10514" width="6.5703125" style="194" customWidth="1"/>
    <col min="10515" max="10515" width="18.42578125" style="194" customWidth="1"/>
    <col min="10516" max="10516" width="24.28515625" style="194" customWidth="1"/>
    <col min="10517" max="10517" width="14.42578125" style="194" customWidth="1"/>
    <col min="10518" max="10518" width="25.5703125" style="194" customWidth="1"/>
    <col min="10519" max="10519" width="12.42578125" style="194" customWidth="1"/>
    <col min="10520" max="10520" width="19.85546875" style="194" customWidth="1"/>
    <col min="10521" max="10522" width="4.7109375" style="194" customWidth="1"/>
    <col min="10523" max="10523" width="4.28515625" style="194" customWidth="1"/>
    <col min="10524" max="10524" width="4.42578125" style="194" customWidth="1"/>
    <col min="10525" max="10525" width="5.140625" style="194" customWidth="1"/>
    <col min="10526" max="10526" width="5.7109375" style="194" customWidth="1"/>
    <col min="10527" max="10527" width="6.28515625" style="194" customWidth="1"/>
    <col min="10528" max="10528" width="6.5703125" style="194" customWidth="1"/>
    <col min="10529" max="10529" width="6.28515625" style="194" customWidth="1"/>
    <col min="10530" max="10531" width="5.7109375" style="194" customWidth="1"/>
    <col min="10532" max="10532" width="14.7109375" style="194" customWidth="1"/>
    <col min="10533" max="10542" width="5.7109375" style="194" customWidth="1"/>
    <col min="10543" max="10734" width="9.140625" style="194"/>
    <col min="10735" max="10735" width="8.28515625" style="194" customWidth="1"/>
    <col min="10736" max="10736" width="56.7109375" style="194" customWidth="1"/>
    <col min="10737" max="10737" width="13.140625" style="194" customWidth="1"/>
    <col min="10738" max="10738" width="14.140625" style="194" customWidth="1"/>
    <col min="10739" max="10739" width="18.85546875" style="194" customWidth="1"/>
    <col min="10740" max="10740" width="16.42578125" style="194" customWidth="1"/>
    <col min="10741" max="10741" width="5.140625" style="194" customWidth="1"/>
    <col min="10742" max="10742" width="6.85546875" style="194" customWidth="1"/>
    <col min="10743" max="10744" width="6.5703125" style="194" customWidth="1"/>
    <col min="10745" max="10745" width="5.7109375" style="194" customWidth="1"/>
    <col min="10746" max="10746" width="5.42578125" style="194" customWidth="1"/>
    <col min="10747" max="10747" width="5" style="194" customWidth="1"/>
    <col min="10748" max="10748" width="4.85546875" style="194" customWidth="1"/>
    <col min="10749" max="10749" width="6.5703125" style="194" customWidth="1"/>
    <col min="10750" max="10750" width="7.140625" style="194" customWidth="1"/>
    <col min="10751" max="10751" width="5.28515625" style="194" customWidth="1"/>
    <col min="10752" max="10752" width="5" style="194" customWidth="1"/>
    <col min="10753" max="10754" width="3.85546875" style="194" customWidth="1"/>
    <col min="10755" max="10755" width="4.7109375" style="194" customWidth="1"/>
    <col min="10756" max="10758" width="6.5703125" style="194" customWidth="1"/>
    <col min="10759" max="10759" width="4.42578125" style="194" customWidth="1"/>
    <col min="10760" max="10760" width="5.140625" style="194" customWidth="1"/>
    <col min="10761" max="10761" width="4.42578125" style="194" customWidth="1"/>
    <col min="10762" max="10762" width="5" style="194" customWidth="1"/>
    <col min="10763" max="10765" width="6.5703125" style="194" customWidth="1"/>
    <col min="10766" max="10766" width="7" style="194" customWidth="1"/>
    <col min="10767" max="10767" width="6.5703125" style="194" customWidth="1"/>
    <col min="10768" max="10768" width="7.42578125" style="194" customWidth="1"/>
    <col min="10769" max="10769" width="4" style="194" customWidth="1"/>
    <col min="10770" max="10770" width="6.5703125" style="194" customWidth="1"/>
    <col min="10771" max="10771" width="18.42578125" style="194" customWidth="1"/>
    <col min="10772" max="10772" width="24.28515625" style="194" customWidth="1"/>
    <col min="10773" max="10773" width="14.42578125" style="194" customWidth="1"/>
    <col min="10774" max="10774" width="25.5703125" style="194" customWidth="1"/>
    <col min="10775" max="10775" width="12.42578125" style="194" customWidth="1"/>
    <col min="10776" max="10776" width="19.85546875" style="194" customWidth="1"/>
    <col min="10777" max="10778" width="4.7109375" style="194" customWidth="1"/>
    <col min="10779" max="10779" width="4.28515625" style="194" customWidth="1"/>
    <col min="10780" max="10780" width="4.42578125" style="194" customWidth="1"/>
    <col min="10781" max="10781" width="5.140625" style="194" customWidth="1"/>
    <col min="10782" max="10782" width="5.7109375" style="194" customWidth="1"/>
    <col min="10783" max="10783" width="6.28515625" style="194" customWidth="1"/>
    <col min="10784" max="10784" width="6.5703125" style="194" customWidth="1"/>
    <col min="10785" max="10785" width="6.28515625" style="194" customWidth="1"/>
    <col min="10786" max="10787" width="5.7109375" style="194" customWidth="1"/>
    <col min="10788" max="10788" width="14.7109375" style="194" customWidth="1"/>
    <col min="10789" max="10798" width="5.7109375" style="194" customWidth="1"/>
    <col min="10799" max="10990" width="9.140625" style="194"/>
    <col min="10991" max="10991" width="8.28515625" style="194" customWidth="1"/>
    <col min="10992" max="10992" width="56.7109375" style="194" customWidth="1"/>
    <col min="10993" max="10993" width="13.140625" style="194" customWidth="1"/>
    <col min="10994" max="10994" width="14.140625" style="194" customWidth="1"/>
    <col min="10995" max="10995" width="18.85546875" style="194" customWidth="1"/>
    <col min="10996" max="10996" width="16.42578125" style="194" customWidth="1"/>
    <col min="10997" max="10997" width="5.140625" style="194" customWidth="1"/>
    <col min="10998" max="10998" width="6.85546875" style="194" customWidth="1"/>
    <col min="10999" max="11000" width="6.5703125" style="194" customWidth="1"/>
    <col min="11001" max="11001" width="5.7109375" style="194" customWidth="1"/>
    <col min="11002" max="11002" width="5.42578125" style="194" customWidth="1"/>
    <col min="11003" max="11003" width="5" style="194" customWidth="1"/>
    <col min="11004" max="11004" width="4.85546875" style="194" customWidth="1"/>
    <col min="11005" max="11005" width="6.5703125" style="194" customWidth="1"/>
    <col min="11006" max="11006" width="7.140625" style="194" customWidth="1"/>
    <col min="11007" max="11007" width="5.28515625" style="194" customWidth="1"/>
    <col min="11008" max="11008" width="5" style="194" customWidth="1"/>
    <col min="11009" max="11010" width="3.85546875" style="194" customWidth="1"/>
    <col min="11011" max="11011" width="4.7109375" style="194" customWidth="1"/>
    <col min="11012" max="11014" width="6.5703125" style="194" customWidth="1"/>
    <col min="11015" max="11015" width="4.42578125" style="194" customWidth="1"/>
    <col min="11016" max="11016" width="5.140625" style="194" customWidth="1"/>
    <col min="11017" max="11017" width="4.42578125" style="194" customWidth="1"/>
    <col min="11018" max="11018" width="5" style="194" customWidth="1"/>
    <col min="11019" max="11021" width="6.5703125" style="194" customWidth="1"/>
    <col min="11022" max="11022" width="7" style="194" customWidth="1"/>
    <col min="11023" max="11023" width="6.5703125" style="194" customWidth="1"/>
    <col min="11024" max="11024" width="7.42578125" style="194" customWidth="1"/>
    <col min="11025" max="11025" width="4" style="194" customWidth="1"/>
    <col min="11026" max="11026" width="6.5703125" style="194" customWidth="1"/>
    <col min="11027" max="11027" width="18.42578125" style="194" customWidth="1"/>
    <col min="11028" max="11028" width="24.28515625" style="194" customWidth="1"/>
    <col min="11029" max="11029" width="14.42578125" style="194" customWidth="1"/>
    <col min="11030" max="11030" width="25.5703125" style="194" customWidth="1"/>
    <col min="11031" max="11031" width="12.42578125" style="194" customWidth="1"/>
    <col min="11032" max="11032" width="19.85546875" style="194" customWidth="1"/>
    <col min="11033" max="11034" width="4.7109375" style="194" customWidth="1"/>
    <col min="11035" max="11035" width="4.28515625" style="194" customWidth="1"/>
    <col min="11036" max="11036" width="4.42578125" style="194" customWidth="1"/>
    <col min="11037" max="11037" width="5.140625" style="194" customWidth="1"/>
    <col min="11038" max="11038" width="5.7109375" style="194" customWidth="1"/>
    <col min="11039" max="11039" width="6.28515625" style="194" customWidth="1"/>
    <col min="11040" max="11040" width="6.5703125" style="194" customWidth="1"/>
    <col min="11041" max="11041" width="6.28515625" style="194" customWidth="1"/>
    <col min="11042" max="11043" width="5.7109375" style="194" customWidth="1"/>
    <col min="11044" max="11044" width="14.7109375" style="194" customWidth="1"/>
    <col min="11045" max="11054" width="5.7109375" style="194" customWidth="1"/>
    <col min="11055" max="11246" width="9.140625" style="194"/>
    <col min="11247" max="11247" width="8.28515625" style="194" customWidth="1"/>
    <col min="11248" max="11248" width="56.7109375" style="194" customWidth="1"/>
    <col min="11249" max="11249" width="13.140625" style="194" customWidth="1"/>
    <col min="11250" max="11250" width="14.140625" style="194" customWidth="1"/>
    <col min="11251" max="11251" width="18.85546875" style="194" customWidth="1"/>
    <col min="11252" max="11252" width="16.42578125" style="194" customWidth="1"/>
    <col min="11253" max="11253" width="5.140625" style="194" customWidth="1"/>
    <col min="11254" max="11254" width="6.85546875" style="194" customWidth="1"/>
    <col min="11255" max="11256" width="6.5703125" style="194" customWidth="1"/>
    <col min="11257" max="11257" width="5.7109375" style="194" customWidth="1"/>
    <col min="11258" max="11258" width="5.42578125" style="194" customWidth="1"/>
    <col min="11259" max="11259" width="5" style="194" customWidth="1"/>
    <col min="11260" max="11260" width="4.85546875" style="194" customWidth="1"/>
    <col min="11261" max="11261" width="6.5703125" style="194" customWidth="1"/>
    <col min="11262" max="11262" width="7.140625" style="194" customWidth="1"/>
    <col min="11263" max="11263" width="5.28515625" style="194" customWidth="1"/>
    <col min="11264" max="11264" width="5" style="194" customWidth="1"/>
    <col min="11265" max="11266" width="3.85546875" style="194" customWidth="1"/>
    <col min="11267" max="11267" width="4.7109375" style="194" customWidth="1"/>
    <col min="11268" max="11270" width="6.5703125" style="194" customWidth="1"/>
    <col min="11271" max="11271" width="4.42578125" style="194" customWidth="1"/>
    <col min="11272" max="11272" width="5.140625" style="194" customWidth="1"/>
    <col min="11273" max="11273" width="4.42578125" style="194" customWidth="1"/>
    <col min="11274" max="11274" width="5" style="194" customWidth="1"/>
    <col min="11275" max="11277" width="6.5703125" style="194" customWidth="1"/>
    <col min="11278" max="11278" width="7" style="194" customWidth="1"/>
    <col min="11279" max="11279" width="6.5703125" style="194" customWidth="1"/>
    <col min="11280" max="11280" width="7.42578125" style="194" customWidth="1"/>
    <col min="11281" max="11281" width="4" style="194" customWidth="1"/>
    <col min="11282" max="11282" width="6.5703125" style="194" customWidth="1"/>
    <col min="11283" max="11283" width="18.42578125" style="194" customWidth="1"/>
    <col min="11284" max="11284" width="24.28515625" style="194" customWidth="1"/>
    <col min="11285" max="11285" width="14.42578125" style="194" customWidth="1"/>
    <col min="11286" max="11286" width="25.5703125" style="194" customWidth="1"/>
    <col min="11287" max="11287" width="12.42578125" style="194" customWidth="1"/>
    <col min="11288" max="11288" width="19.85546875" style="194" customWidth="1"/>
    <col min="11289" max="11290" width="4.7109375" style="194" customWidth="1"/>
    <col min="11291" max="11291" width="4.28515625" style="194" customWidth="1"/>
    <col min="11292" max="11292" width="4.42578125" style="194" customWidth="1"/>
    <col min="11293" max="11293" width="5.140625" style="194" customWidth="1"/>
    <col min="11294" max="11294" width="5.7109375" style="194" customWidth="1"/>
    <col min="11295" max="11295" width="6.28515625" style="194" customWidth="1"/>
    <col min="11296" max="11296" width="6.5703125" style="194" customWidth="1"/>
    <col min="11297" max="11297" width="6.28515625" style="194" customWidth="1"/>
    <col min="11298" max="11299" width="5.7109375" style="194" customWidth="1"/>
    <col min="11300" max="11300" width="14.7109375" style="194" customWidth="1"/>
    <col min="11301" max="11310" width="5.7109375" style="194" customWidth="1"/>
    <col min="11311" max="11502" width="9.140625" style="194"/>
    <col min="11503" max="11503" width="8.28515625" style="194" customWidth="1"/>
    <col min="11504" max="11504" width="56.7109375" style="194" customWidth="1"/>
    <col min="11505" max="11505" width="13.140625" style="194" customWidth="1"/>
    <col min="11506" max="11506" width="14.140625" style="194" customWidth="1"/>
    <col min="11507" max="11507" width="18.85546875" style="194" customWidth="1"/>
    <col min="11508" max="11508" width="16.42578125" style="194" customWidth="1"/>
    <col min="11509" max="11509" width="5.140625" style="194" customWidth="1"/>
    <col min="11510" max="11510" width="6.85546875" style="194" customWidth="1"/>
    <col min="11511" max="11512" width="6.5703125" style="194" customWidth="1"/>
    <col min="11513" max="11513" width="5.7109375" style="194" customWidth="1"/>
    <col min="11514" max="11514" width="5.42578125" style="194" customWidth="1"/>
    <col min="11515" max="11515" width="5" style="194" customWidth="1"/>
    <col min="11516" max="11516" width="4.85546875" style="194" customWidth="1"/>
    <col min="11517" max="11517" width="6.5703125" style="194" customWidth="1"/>
    <col min="11518" max="11518" width="7.140625" style="194" customWidth="1"/>
    <col min="11519" max="11519" width="5.28515625" style="194" customWidth="1"/>
    <col min="11520" max="11520" width="5" style="194" customWidth="1"/>
    <col min="11521" max="11522" width="3.85546875" style="194" customWidth="1"/>
    <col min="11523" max="11523" width="4.7109375" style="194" customWidth="1"/>
    <col min="11524" max="11526" width="6.5703125" style="194" customWidth="1"/>
    <col min="11527" max="11527" width="4.42578125" style="194" customWidth="1"/>
    <col min="11528" max="11528" width="5.140625" style="194" customWidth="1"/>
    <col min="11529" max="11529" width="4.42578125" style="194" customWidth="1"/>
    <col min="11530" max="11530" width="5" style="194" customWidth="1"/>
    <col min="11531" max="11533" width="6.5703125" style="194" customWidth="1"/>
    <col min="11534" max="11534" width="7" style="194" customWidth="1"/>
    <col min="11535" max="11535" width="6.5703125" style="194" customWidth="1"/>
    <col min="11536" max="11536" width="7.42578125" style="194" customWidth="1"/>
    <col min="11537" max="11537" width="4" style="194" customWidth="1"/>
    <col min="11538" max="11538" width="6.5703125" style="194" customWidth="1"/>
    <col min="11539" max="11539" width="18.42578125" style="194" customWidth="1"/>
    <col min="11540" max="11540" width="24.28515625" style="194" customWidth="1"/>
    <col min="11541" max="11541" width="14.42578125" style="194" customWidth="1"/>
    <col min="11542" max="11542" width="25.5703125" style="194" customWidth="1"/>
    <col min="11543" max="11543" width="12.42578125" style="194" customWidth="1"/>
    <col min="11544" max="11544" width="19.85546875" style="194" customWidth="1"/>
    <col min="11545" max="11546" width="4.7109375" style="194" customWidth="1"/>
    <col min="11547" max="11547" width="4.28515625" style="194" customWidth="1"/>
    <col min="11548" max="11548" width="4.42578125" style="194" customWidth="1"/>
    <col min="11549" max="11549" width="5.140625" style="194" customWidth="1"/>
    <col min="11550" max="11550" width="5.7109375" style="194" customWidth="1"/>
    <col min="11551" max="11551" width="6.28515625" style="194" customWidth="1"/>
    <col min="11552" max="11552" width="6.5703125" style="194" customWidth="1"/>
    <col min="11553" max="11553" width="6.28515625" style="194" customWidth="1"/>
    <col min="11554" max="11555" width="5.7109375" style="194" customWidth="1"/>
    <col min="11556" max="11556" width="14.7109375" style="194" customWidth="1"/>
    <col min="11557" max="11566" width="5.7109375" style="194" customWidth="1"/>
    <col min="11567" max="11758" width="9.140625" style="194"/>
    <col min="11759" max="11759" width="8.28515625" style="194" customWidth="1"/>
    <col min="11760" max="11760" width="56.7109375" style="194" customWidth="1"/>
    <col min="11761" max="11761" width="13.140625" style="194" customWidth="1"/>
    <col min="11762" max="11762" width="14.140625" style="194" customWidth="1"/>
    <col min="11763" max="11763" width="18.85546875" style="194" customWidth="1"/>
    <col min="11764" max="11764" width="16.42578125" style="194" customWidth="1"/>
    <col min="11765" max="11765" width="5.140625" style="194" customWidth="1"/>
    <col min="11766" max="11766" width="6.85546875" style="194" customWidth="1"/>
    <col min="11767" max="11768" width="6.5703125" style="194" customWidth="1"/>
    <col min="11769" max="11769" width="5.7109375" style="194" customWidth="1"/>
    <col min="11770" max="11770" width="5.42578125" style="194" customWidth="1"/>
    <col min="11771" max="11771" width="5" style="194" customWidth="1"/>
    <col min="11772" max="11772" width="4.85546875" style="194" customWidth="1"/>
    <col min="11773" max="11773" width="6.5703125" style="194" customWidth="1"/>
    <col min="11774" max="11774" width="7.140625" style="194" customWidth="1"/>
    <col min="11775" max="11775" width="5.28515625" style="194" customWidth="1"/>
    <col min="11776" max="11776" width="5" style="194" customWidth="1"/>
    <col min="11777" max="11778" width="3.85546875" style="194" customWidth="1"/>
    <col min="11779" max="11779" width="4.7109375" style="194" customWidth="1"/>
    <col min="11780" max="11782" width="6.5703125" style="194" customWidth="1"/>
    <col min="11783" max="11783" width="4.42578125" style="194" customWidth="1"/>
    <col min="11784" max="11784" width="5.140625" style="194" customWidth="1"/>
    <col min="11785" max="11785" width="4.42578125" style="194" customWidth="1"/>
    <col min="11786" max="11786" width="5" style="194" customWidth="1"/>
    <col min="11787" max="11789" width="6.5703125" style="194" customWidth="1"/>
    <col min="11790" max="11790" width="7" style="194" customWidth="1"/>
    <col min="11791" max="11791" width="6.5703125" style="194" customWidth="1"/>
    <col min="11792" max="11792" width="7.42578125" style="194" customWidth="1"/>
    <col min="11793" max="11793" width="4" style="194" customWidth="1"/>
    <col min="11794" max="11794" width="6.5703125" style="194" customWidth="1"/>
    <col min="11795" max="11795" width="18.42578125" style="194" customWidth="1"/>
    <col min="11796" max="11796" width="24.28515625" style="194" customWidth="1"/>
    <col min="11797" max="11797" width="14.42578125" style="194" customWidth="1"/>
    <col min="11798" max="11798" width="25.5703125" style="194" customWidth="1"/>
    <col min="11799" max="11799" width="12.42578125" style="194" customWidth="1"/>
    <col min="11800" max="11800" width="19.85546875" style="194" customWidth="1"/>
    <col min="11801" max="11802" width="4.7109375" style="194" customWidth="1"/>
    <col min="11803" max="11803" width="4.28515625" style="194" customWidth="1"/>
    <col min="11804" max="11804" width="4.42578125" style="194" customWidth="1"/>
    <col min="11805" max="11805" width="5.140625" style="194" customWidth="1"/>
    <col min="11806" max="11806" width="5.7109375" style="194" customWidth="1"/>
    <col min="11807" max="11807" width="6.28515625" style="194" customWidth="1"/>
    <col min="11808" max="11808" width="6.5703125" style="194" customWidth="1"/>
    <col min="11809" max="11809" width="6.28515625" style="194" customWidth="1"/>
    <col min="11810" max="11811" width="5.7109375" style="194" customWidth="1"/>
    <col min="11812" max="11812" width="14.7109375" style="194" customWidth="1"/>
    <col min="11813" max="11822" width="5.7109375" style="194" customWidth="1"/>
    <col min="11823" max="12014" width="9.140625" style="194"/>
    <col min="12015" max="12015" width="8.28515625" style="194" customWidth="1"/>
    <col min="12016" max="12016" width="56.7109375" style="194" customWidth="1"/>
    <col min="12017" max="12017" width="13.140625" style="194" customWidth="1"/>
    <col min="12018" max="12018" width="14.140625" style="194" customWidth="1"/>
    <col min="12019" max="12019" width="18.85546875" style="194" customWidth="1"/>
    <col min="12020" max="12020" width="16.42578125" style="194" customWidth="1"/>
    <col min="12021" max="12021" width="5.140625" style="194" customWidth="1"/>
    <col min="12022" max="12022" width="6.85546875" style="194" customWidth="1"/>
    <col min="12023" max="12024" width="6.5703125" style="194" customWidth="1"/>
    <col min="12025" max="12025" width="5.7109375" style="194" customWidth="1"/>
    <col min="12026" max="12026" width="5.42578125" style="194" customWidth="1"/>
    <col min="12027" max="12027" width="5" style="194" customWidth="1"/>
    <col min="12028" max="12028" width="4.85546875" style="194" customWidth="1"/>
    <col min="12029" max="12029" width="6.5703125" style="194" customWidth="1"/>
    <col min="12030" max="12030" width="7.140625" style="194" customWidth="1"/>
    <col min="12031" max="12031" width="5.28515625" style="194" customWidth="1"/>
    <col min="12032" max="12032" width="5" style="194" customWidth="1"/>
    <col min="12033" max="12034" width="3.85546875" style="194" customWidth="1"/>
    <col min="12035" max="12035" width="4.7109375" style="194" customWidth="1"/>
    <col min="12036" max="12038" width="6.5703125" style="194" customWidth="1"/>
    <col min="12039" max="12039" width="4.42578125" style="194" customWidth="1"/>
    <col min="12040" max="12040" width="5.140625" style="194" customWidth="1"/>
    <col min="12041" max="12041" width="4.42578125" style="194" customWidth="1"/>
    <col min="12042" max="12042" width="5" style="194" customWidth="1"/>
    <col min="12043" max="12045" width="6.5703125" style="194" customWidth="1"/>
    <col min="12046" max="12046" width="7" style="194" customWidth="1"/>
    <col min="12047" max="12047" width="6.5703125" style="194" customWidth="1"/>
    <col min="12048" max="12048" width="7.42578125" style="194" customWidth="1"/>
    <col min="12049" max="12049" width="4" style="194" customWidth="1"/>
    <col min="12050" max="12050" width="6.5703125" style="194" customWidth="1"/>
    <col min="12051" max="12051" width="18.42578125" style="194" customWidth="1"/>
    <col min="12052" max="12052" width="24.28515625" style="194" customWidth="1"/>
    <col min="12053" max="12053" width="14.42578125" style="194" customWidth="1"/>
    <col min="12054" max="12054" width="25.5703125" style="194" customWidth="1"/>
    <col min="12055" max="12055" width="12.42578125" style="194" customWidth="1"/>
    <col min="12056" max="12056" width="19.85546875" style="194" customWidth="1"/>
    <col min="12057" max="12058" width="4.7109375" style="194" customWidth="1"/>
    <col min="12059" max="12059" width="4.28515625" style="194" customWidth="1"/>
    <col min="12060" max="12060" width="4.42578125" style="194" customWidth="1"/>
    <col min="12061" max="12061" width="5.140625" style="194" customWidth="1"/>
    <col min="12062" max="12062" width="5.7109375" style="194" customWidth="1"/>
    <col min="12063" max="12063" width="6.28515625" style="194" customWidth="1"/>
    <col min="12064" max="12064" width="6.5703125" style="194" customWidth="1"/>
    <col min="12065" max="12065" width="6.28515625" style="194" customWidth="1"/>
    <col min="12066" max="12067" width="5.7109375" style="194" customWidth="1"/>
    <col min="12068" max="12068" width="14.7109375" style="194" customWidth="1"/>
    <col min="12069" max="12078" width="5.7109375" style="194" customWidth="1"/>
    <col min="12079" max="12270" width="9.140625" style="194"/>
    <col min="12271" max="12271" width="8.28515625" style="194" customWidth="1"/>
    <col min="12272" max="12272" width="56.7109375" style="194" customWidth="1"/>
    <col min="12273" max="12273" width="13.140625" style="194" customWidth="1"/>
    <col min="12274" max="12274" width="14.140625" style="194" customWidth="1"/>
    <col min="12275" max="12275" width="18.85546875" style="194" customWidth="1"/>
    <col min="12276" max="12276" width="16.42578125" style="194" customWidth="1"/>
    <col min="12277" max="12277" width="5.140625" style="194" customWidth="1"/>
    <col min="12278" max="12278" width="6.85546875" style="194" customWidth="1"/>
    <col min="12279" max="12280" width="6.5703125" style="194" customWidth="1"/>
    <col min="12281" max="12281" width="5.7109375" style="194" customWidth="1"/>
    <col min="12282" max="12282" width="5.42578125" style="194" customWidth="1"/>
    <col min="12283" max="12283" width="5" style="194" customWidth="1"/>
    <col min="12284" max="12284" width="4.85546875" style="194" customWidth="1"/>
    <col min="12285" max="12285" width="6.5703125" style="194" customWidth="1"/>
    <col min="12286" max="12286" width="7.140625" style="194" customWidth="1"/>
    <col min="12287" max="12287" width="5.28515625" style="194" customWidth="1"/>
    <col min="12288" max="12288" width="5" style="194" customWidth="1"/>
    <col min="12289" max="12290" width="3.85546875" style="194" customWidth="1"/>
    <col min="12291" max="12291" width="4.7109375" style="194" customWidth="1"/>
    <col min="12292" max="12294" width="6.5703125" style="194" customWidth="1"/>
    <col min="12295" max="12295" width="4.42578125" style="194" customWidth="1"/>
    <col min="12296" max="12296" width="5.140625" style="194" customWidth="1"/>
    <col min="12297" max="12297" width="4.42578125" style="194" customWidth="1"/>
    <col min="12298" max="12298" width="5" style="194" customWidth="1"/>
    <col min="12299" max="12301" width="6.5703125" style="194" customWidth="1"/>
    <col min="12302" max="12302" width="7" style="194" customWidth="1"/>
    <col min="12303" max="12303" width="6.5703125" style="194" customWidth="1"/>
    <col min="12304" max="12304" width="7.42578125" style="194" customWidth="1"/>
    <col min="12305" max="12305" width="4" style="194" customWidth="1"/>
    <col min="12306" max="12306" width="6.5703125" style="194" customWidth="1"/>
    <col min="12307" max="12307" width="18.42578125" style="194" customWidth="1"/>
    <col min="12308" max="12308" width="24.28515625" style="194" customWidth="1"/>
    <col min="12309" max="12309" width="14.42578125" style="194" customWidth="1"/>
    <col min="12310" max="12310" width="25.5703125" style="194" customWidth="1"/>
    <col min="12311" max="12311" width="12.42578125" style="194" customWidth="1"/>
    <col min="12312" max="12312" width="19.85546875" style="194" customWidth="1"/>
    <col min="12313" max="12314" width="4.7109375" style="194" customWidth="1"/>
    <col min="12315" max="12315" width="4.28515625" style="194" customWidth="1"/>
    <col min="12316" max="12316" width="4.42578125" style="194" customWidth="1"/>
    <col min="12317" max="12317" width="5.140625" style="194" customWidth="1"/>
    <col min="12318" max="12318" width="5.7109375" style="194" customWidth="1"/>
    <col min="12319" max="12319" width="6.28515625" style="194" customWidth="1"/>
    <col min="12320" max="12320" width="6.5703125" style="194" customWidth="1"/>
    <col min="12321" max="12321" width="6.28515625" style="194" customWidth="1"/>
    <col min="12322" max="12323" width="5.7109375" style="194" customWidth="1"/>
    <col min="12324" max="12324" width="14.7109375" style="194" customWidth="1"/>
    <col min="12325" max="12334" width="5.7109375" style="194" customWidth="1"/>
    <col min="12335" max="12526" width="9.140625" style="194"/>
    <col min="12527" max="12527" width="8.28515625" style="194" customWidth="1"/>
    <col min="12528" max="12528" width="56.7109375" style="194" customWidth="1"/>
    <col min="12529" max="12529" width="13.140625" style="194" customWidth="1"/>
    <col min="12530" max="12530" width="14.140625" style="194" customWidth="1"/>
    <col min="12531" max="12531" width="18.85546875" style="194" customWidth="1"/>
    <col min="12532" max="12532" width="16.42578125" style="194" customWidth="1"/>
    <col min="12533" max="12533" width="5.140625" style="194" customWidth="1"/>
    <col min="12534" max="12534" width="6.85546875" style="194" customWidth="1"/>
    <col min="12535" max="12536" width="6.5703125" style="194" customWidth="1"/>
    <col min="12537" max="12537" width="5.7109375" style="194" customWidth="1"/>
    <col min="12538" max="12538" width="5.42578125" style="194" customWidth="1"/>
    <col min="12539" max="12539" width="5" style="194" customWidth="1"/>
    <col min="12540" max="12540" width="4.85546875" style="194" customWidth="1"/>
    <col min="12541" max="12541" width="6.5703125" style="194" customWidth="1"/>
    <col min="12542" max="12542" width="7.140625" style="194" customWidth="1"/>
    <col min="12543" max="12543" width="5.28515625" style="194" customWidth="1"/>
    <col min="12544" max="12544" width="5" style="194" customWidth="1"/>
    <col min="12545" max="12546" width="3.85546875" style="194" customWidth="1"/>
    <col min="12547" max="12547" width="4.7109375" style="194" customWidth="1"/>
    <col min="12548" max="12550" width="6.5703125" style="194" customWidth="1"/>
    <col min="12551" max="12551" width="4.42578125" style="194" customWidth="1"/>
    <col min="12552" max="12552" width="5.140625" style="194" customWidth="1"/>
    <col min="12553" max="12553" width="4.42578125" style="194" customWidth="1"/>
    <col min="12554" max="12554" width="5" style="194" customWidth="1"/>
    <col min="12555" max="12557" width="6.5703125" style="194" customWidth="1"/>
    <col min="12558" max="12558" width="7" style="194" customWidth="1"/>
    <col min="12559" max="12559" width="6.5703125" style="194" customWidth="1"/>
    <col min="12560" max="12560" width="7.42578125" style="194" customWidth="1"/>
    <col min="12561" max="12561" width="4" style="194" customWidth="1"/>
    <col min="12562" max="12562" width="6.5703125" style="194" customWidth="1"/>
    <col min="12563" max="12563" width="18.42578125" style="194" customWidth="1"/>
    <col min="12564" max="12564" width="24.28515625" style="194" customWidth="1"/>
    <col min="12565" max="12565" width="14.42578125" style="194" customWidth="1"/>
    <col min="12566" max="12566" width="25.5703125" style="194" customWidth="1"/>
    <col min="12567" max="12567" width="12.42578125" style="194" customWidth="1"/>
    <col min="12568" max="12568" width="19.85546875" style="194" customWidth="1"/>
    <col min="12569" max="12570" width="4.7109375" style="194" customWidth="1"/>
    <col min="12571" max="12571" width="4.28515625" style="194" customWidth="1"/>
    <col min="12572" max="12572" width="4.42578125" style="194" customWidth="1"/>
    <col min="12573" max="12573" width="5.140625" style="194" customWidth="1"/>
    <col min="12574" max="12574" width="5.7109375" style="194" customWidth="1"/>
    <col min="12575" max="12575" width="6.28515625" style="194" customWidth="1"/>
    <col min="12576" max="12576" width="6.5703125" style="194" customWidth="1"/>
    <col min="12577" max="12577" width="6.28515625" style="194" customWidth="1"/>
    <col min="12578" max="12579" width="5.7109375" style="194" customWidth="1"/>
    <col min="12580" max="12580" width="14.7109375" style="194" customWidth="1"/>
    <col min="12581" max="12590" width="5.7109375" style="194" customWidth="1"/>
    <col min="12591" max="12782" width="9.140625" style="194"/>
    <col min="12783" max="12783" width="8.28515625" style="194" customWidth="1"/>
    <col min="12784" max="12784" width="56.7109375" style="194" customWidth="1"/>
    <col min="12785" max="12785" width="13.140625" style="194" customWidth="1"/>
    <col min="12786" max="12786" width="14.140625" style="194" customWidth="1"/>
    <col min="12787" max="12787" width="18.85546875" style="194" customWidth="1"/>
    <col min="12788" max="12788" width="16.42578125" style="194" customWidth="1"/>
    <col min="12789" max="12789" width="5.140625" style="194" customWidth="1"/>
    <col min="12790" max="12790" width="6.85546875" style="194" customWidth="1"/>
    <col min="12791" max="12792" width="6.5703125" style="194" customWidth="1"/>
    <col min="12793" max="12793" width="5.7109375" style="194" customWidth="1"/>
    <col min="12794" max="12794" width="5.42578125" style="194" customWidth="1"/>
    <col min="12795" max="12795" width="5" style="194" customWidth="1"/>
    <col min="12796" max="12796" width="4.85546875" style="194" customWidth="1"/>
    <col min="12797" max="12797" width="6.5703125" style="194" customWidth="1"/>
    <col min="12798" max="12798" width="7.140625" style="194" customWidth="1"/>
    <col min="12799" max="12799" width="5.28515625" style="194" customWidth="1"/>
    <col min="12800" max="12800" width="5" style="194" customWidth="1"/>
    <col min="12801" max="12802" width="3.85546875" style="194" customWidth="1"/>
    <col min="12803" max="12803" width="4.7109375" style="194" customWidth="1"/>
    <col min="12804" max="12806" width="6.5703125" style="194" customWidth="1"/>
    <col min="12807" max="12807" width="4.42578125" style="194" customWidth="1"/>
    <col min="12808" max="12808" width="5.140625" style="194" customWidth="1"/>
    <col min="12809" max="12809" width="4.42578125" style="194" customWidth="1"/>
    <col min="12810" max="12810" width="5" style="194" customWidth="1"/>
    <col min="12811" max="12813" width="6.5703125" style="194" customWidth="1"/>
    <col min="12814" max="12814" width="7" style="194" customWidth="1"/>
    <col min="12815" max="12815" width="6.5703125" style="194" customWidth="1"/>
    <col min="12816" max="12816" width="7.42578125" style="194" customWidth="1"/>
    <col min="12817" max="12817" width="4" style="194" customWidth="1"/>
    <col min="12818" max="12818" width="6.5703125" style="194" customWidth="1"/>
    <col min="12819" max="12819" width="18.42578125" style="194" customWidth="1"/>
    <col min="12820" max="12820" width="24.28515625" style="194" customWidth="1"/>
    <col min="12821" max="12821" width="14.42578125" style="194" customWidth="1"/>
    <col min="12822" max="12822" width="25.5703125" style="194" customWidth="1"/>
    <col min="12823" max="12823" width="12.42578125" style="194" customWidth="1"/>
    <col min="12824" max="12824" width="19.85546875" style="194" customWidth="1"/>
    <col min="12825" max="12826" width="4.7109375" style="194" customWidth="1"/>
    <col min="12827" max="12827" width="4.28515625" style="194" customWidth="1"/>
    <col min="12828" max="12828" width="4.42578125" style="194" customWidth="1"/>
    <col min="12829" max="12829" width="5.140625" style="194" customWidth="1"/>
    <col min="12830" max="12830" width="5.7109375" style="194" customWidth="1"/>
    <col min="12831" max="12831" width="6.28515625" style="194" customWidth="1"/>
    <col min="12832" max="12832" width="6.5703125" style="194" customWidth="1"/>
    <col min="12833" max="12833" width="6.28515625" style="194" customWidth="1"/>
    <col min="12834" max="12835" width="5.7109375" style="194" customWidth="1"/>
    <col min="12836" max="12836" width="14.7109375" style="194" customWidth="1"/>
    <col min="12837" max="12846" width="5.7109375" style="194" customWidth="1"/>
    <col min="12847" max="13038" width="9.140625" style="194"/>
    <col min="13039" max="13039" width="8.28515625" style="194" customWidth="1"/>
    <col min="13040" max="13040" width="56.7109375" style="194" customWidth="1"/>
    <col min="13041" max="13041" width="13.140625" style="194" customWidth="1"/>
    <col min="13042" max="13042" width="14.140625" style="194" customWidth="1"/>
    <col min="13043" max="13043" width="18.85546875" style="194" customWidth="1"/>
    <col min="13044" max="13044" width="16.42578125" style="194" customWidth="1"/>
    <col min="13045" max="13045" width="5.140625" style="194" customWidth="1"/>
    <col min="13046" max="13046" width="6.85546875" style="194" customWidth="1"/>
    <col min="13047" max="13048" width="6.5703125" style="194" customWidth="1"/>
    <col min="13049" max="13049" width="5.7109375" style="194" customWidth="1"/>
    <col min="13050" max="13050" width="5.42578125" style="194" customWidth="1"/>
    <col min="13051" max="13051" width="5" style="194" customWidth="1"/>
    <col min="13052" max="13052" width="4.85546875" style="194" customWidth="1"/>
    <col min="13053" max="13053" width="6.5703125" style="194" customWidth="1"/>
    <col min="13054" max="13054" width="7.140625" style="194" customWidth="1"/>
    <col min="13055" max="13055" width="5.28515625" style="194" customWidth="1"/>
    <col min="13056" max="13056" width="5" style="194" customWidth="1"/>
    <col min="13057" max="13058" width="3.85546875" style="194" customWidth="1"/>
    <col min="13059" max="13059" width="4.7109375" style="194" customWidth="1"/>
    <col min="13060" max="13062" width="6.5703125" style="194" customWidth="1"/>
    <col min="13063" max="13063" width="4.42578125" style="194" customWidth="1"/>
    <col min="13064" max="13064" width="5.140625" style="194" customWidth="1"/>
    <col min="13065" max="13065" width="4.42578125" style="194" customWidth="1"/>
    <col min="13066" max="13066" width="5" style="194" customWidth="1"/>
    <col min="13067" max="13069" width="6.5703125" style="194" customWidth="1"/>
    <col min="13070" max="13070" width="7" style="194" customWidth="1"/>
    <col min="13071" max="13071" width="6.5703125" style="194" customWidth="1"/>
    <col min="13072" max="13072" width="7.42578125" style="194" customWidth="1"/>
    <col min="13073" max="13073" width="4" style="194" customWidth="1"/>
    <col min="13074" max="13074" width="6.5703125" style="194" customWidth="1"/>
    <col min="13075" max="13075" width="18.42578125" style="194" customWidth="1"/>
    <col min="13076" max="13076" width="24.28515625" style="194" customWidth="1"/>
    <col min="13077" max="13077" width="14.42578125" style="194" customWidth="1"/>
    <col min="13078" max="13078" width="25.5703125" style="194" customWidth="1"/>
    <col min="13079" max="13079" width="12.42578125" style="194" customWidth="1"/>
    <col min="13080" max="13080" width="19.85546875" style="194" customWidth="1"/>
    <col min="13081" max="13082" width="4.7109375" style="194" customWidth="1"/>
    <col min="13083" max="13083" width="4.28515625" style="194" customWidth="1"/>
    <col min="13084" max="13084" width="4.42578125" style="194" customWidth="1"/>
    <col min="13085" max="13085" width="5.140625" style="194" customWidth="1"/>
    <col min="13086" max="13086" width="5.7109375" style="194" customWidth="1"/>
    <col min="13087" max="13087" width="6.28515625" style="194" customWidth="1"/>
    <col min="13088" max="13088" width="6.5703125" style="194" customWidth="1"/>
    <col min="13089" max="13089" width="6.28515625" style="194" customWidth="1"/>
    <col min="13090" max="13091" width="5.7109375" style="194" customWidth="1"/>
    <col min="13092" max="13092" width="14.7109375" style="194" customWidth="1"/>
    <col min="13093" max="13102" width="5.7109375" style="194" customWidth="1"/>
    <col min="13103" max="13294" width="9.140625" style="194"/>
    <col min="13295" max="13295" width="8.28515625" style="194" customWidth="1"/>
    <col min="13296" max="13296" width="56.7109375" style="194" customWidth="1"/>
    <col min="13297" max="13297" width="13.140625" style="194" customWidth="1"/>
    <col min="13298" max="13298" width="14.140625" style="194" customWidth="1"/>
    <col min="13299" max="13299" width="18.85546875" style="194" customWidth="1"/>
    <col min="13300" max="13300" width="16.42578125" style="194" customWidth="1"/>
    <col min="13301" max="13301" width="5.140625" style="194" customWidth="1"/>
    <col min="13302" max="13302" width="6.85546875" style="194" customWidth="1"/>
    <col min="13303" max="13304" width="6.5703125" style="194" customWidth="1"/>
    <col min="13305" max="13305" width="5.7109375" style="194" customWidth="1"/>
    <col min="13306" max="13306" width="5.42578125" style="194" customWidth="1"/>
    <col min="13307" max="13307" width="5" style="194" customWidth="1"/>
    <col min="13308" max="13308" width="4.85546875" style="194" customWidth="1"/>
    <col min="13309" max="13309" width="6.5703125" style="194" customWidth="1"/>
    <col min="13310" max="13310" width="7.140625" style="194" customWidth="1"/>
    <col min="13311" max="13311" width="5.28515625" style="194" customWidth="1"/>
    <col min="13312" max="13312" width="5" style="194" customWidth="1"/>
    <col min="13313" max="13314" width="3.85546875" style="194" customWidth="1"/>
    <col min="13315" max="13315" width="4.7109375" style="194" customWidth="1"/>
    <col min="13316" max="13318" width="6.5703125" style="194" customWidth="1"/>
    <col min="13319" max="13319" width="4.42578125" style="194" customWidth="1"/>
    <col min="13320" max="13320" width="5.140625" style="194" customWidth="1"/>
    <col min="13321" max="13321" width="4.42578125" style="194" customWidth="1"/>
    <col min="13322" max="13322" width="5" style="194" customWidth="1"/>
    <col min="13323" max="13325" width="6.5703125" style="194" customWidth="1"/>
    <col min="13326" max="13326" width="7" style="194" customWidth="1"/>
    <col min="13327" max="13327" width="6.5703125" style="194" customWidth="1"/>
    <col min="13328" max="13328" width="7.42578125" style="194" customWidth="1"/>
    <col min="13329" max="13329" width="4" style="194" customWidth="1"/>
    <col min="13330" max="13330" width="6.5703125" style="194" customWidth="1"/>
    <col min="13331" max="13331" width="18.42578125" style="194" customWidth="1"/>
    <col min="13332" max="13332" width="24.28515625" style="194" customWidth="1"/>
    <col min="13333" max="13333" width="14.42578125" style="194" customWidth="1"/>
    <col min="13334" max="13334" width="25.5703125" style="194" customWidth="1"/>
    <col min="13335" max="13335" width="12.42578125" style="194" customWidth="1"/>
    <col min="13336" max="13336" width="19.85546875" style="194" customWidth="1"/>
    <col min="13337" max="13338" width="4.7109375" style="194" customWidth="1"/>
    <col min="13339" max="13339" width="4.28515625" style="194" customWidth="1"/>
    <col min="13340" max="13340" width="4.42578125" style="194" customWidth="1"/>
    <col min="13341" max="13341" width="5.140625" style="194" customWidth="1"/>
    <col min="13342" max="13342" width="5.7109375" style="194" customWidth="1"/>
    <col min="13343" max="13343" width="6.28515625" style="194" customWidth="1"/>
    <col min="13344" max="13344" width="6.5703125" style="194" customWidth="1"/>
    <col min="13345" max="13345" width="6.28515625" style="194" customWidth="1"/>
    <col min="13346" max="13347" width="5.7109375" style="194" customWidth="1"/>
    <col min="13348" max="13348" width="14.7109375" style="194" customWidth="1"/>
    <col min="13349" max="13358" width="5.7109375" style="194" customWidth="1"/>
    <col min="13359" max="13550" width="9.140625" style="194"/>
    <col min="13551" max="13551" width="8.28515625" style="194" customWidth="1"/>
    <col min="13552" max="13552" width="56.7109375" style="194" customWidth="1"/>
    <col min="13553" max="13553" width="13.140625" style="194" customWidth="1"/>
    <col min="13554" max="13554" width="14.140625" style="194" customWidth="1"/>
    <col min="13555" max="13555" width="18.85546875" style="194" customWidth="1"/>
    <col min="13556" max="13556" width="16.42578125" style="194" customWidth="1"/>
    <col min="13557" max="13557" width="5.140625" style="194" customWidth="1"/>
    <col min="13558" max="13558" width="6.85546875" style="194" customWidth="1"/>
    <col min="13559" max="13560" width="6.5703125" style="194" customWidth="1"/>
    <col min="13561" max="13561" width="5.7109375" style="194" customWidth="1"/>
    <col min="13562" max="13562" width="5.42578125" style="194" customWidth="1"/>
    <col min="13563" max="13563" width="5" style="194" customWidth="1"/>
    <col min="13564" max="13564" width="4.85546875" style="194" customWidth="1"/>
    <col min="13565" max="13565" width="6.5703125" style="194" customWidth="1"/>
    <col min="13566" max="13566" width="7.140625" style="194" customWidth="1"/>
    <col min="13567" max="13567" width="5.28515625" style="194" customWidth="1"/>
    <col min="13568" max="13568" width="5" style="194" customWidth="1"/>
    <col min="13569" max="13570" width="3.85546875" style="194" customWidth="1"/>
    <col min="13571" max="13571" width="4.7109375" style="194" customWidth="1"/>
    <col min="13572" max="13574" width="6.5703125" style="194" customWidth="1"/>
    <col min="13575" max="13575" width="4.42578125" style="194" customWidth="1"/>
    <col min="13576" max="13576" width="5.140625" style="194" customWidth="1"/>
    <col min="13577" max="13577" width="4.42578125" style="194" customWidth="1"/>
    <col min="13578" max="13578" width="5" style="194" customWidth="1"/>
    <col min="13579" max="13581" width="6.5703125" style="194" customWidth="1"/>
    <col min="13582" max="13582" width="7" style="194" customWidth="1"/>
    <col min="13583" max="13583" width="6.5703125" style="194" customWidth="1"/>
    <col min="13584" max="13584" width="7.42578125" style="194" customWidth="1"/>
    <col min="13585" max="13585" width="4" style="194" customWidth="1"/>
    <col min="13586" max="13586" width="6.5703125" style="194" customWidth="1"/>
    <col min="13587" max="13587" width="18.42578125" style="194" customWidth="1"/>
    <col min="13588" max="13588" width="24.28515625" style="194" customWidth="1"/>
    <col min="13589" max="13589" width="14.42578125" style="194" customWidth="1"/>
    <col min="13590" max="13590" width="25.5703125" style="194" customWidth="1"/>
    <col min="13591" max="13591" width="12.42578125" style="194" customWidth="1"/>
    <col min="13592" max="13592" width="19.85546875" style="194" customWidth="1"/>
    <col min="13593" max="13594" width="4.7109375" style="194" customWidth="1"/>
    <col min="13595" max="13595" width="4.28515625" style="194" customWidth="1"/>
    <col min="13596" max="13596" width="4.42578125" style="194" customWidth="1"/>
    <col min="13597" max="13597" width="5.140625" style="194" customWidth="1"/>
    <col min="13598" max="13598" width="5.7109375" style="194" customWidth="1"/>
    <col min="13599" max="13599" width="6.28515625" style="194" customWidth="1"/>
    <col min="13600" max="13600" width="6.5703125" style="194" customWidth="1"/>
    <col min="13601" max="13601" width="6.28515625" style="194" customWidth="1"/>
    <col min="13602" max="13603" width="5.7109375" style="194" customWidth="1"/>
    <col min="13604" max="13604" width="14.7109375" style="194" customWidth="1"/>
    <col min="13605" max="13614" width="5.7109375" style="194" customWidth="1"/>
    <col min="13615" max="13806" width="9.140625" style="194"/>
    <col min="13807" max="13807" width="8.28515625" style="194" customWidth="1"/>
    <col min="13808" max="13808" width="56.7109375" style="194" customWidth="1"/>
    <col min="13809" max="13809" width="13.140625" style="194" customWidth="1"/>
    <col min="13810" max="13810" width="14.140625" style="194" customWidth="1"/>
    <col min="13811" max="13811" width="18.85546875" style="194" customWidth="1"/>
    <col min="13812" max="13812" width="16.42578125" style="194" customWidth="1"/>
    <col min="13813" max="13813" width="5.140625" style="194" customWidth="1"/>
    <col min="13814" max="13814" width="6.85546875" style="194" customWidth="1"/>
    <col min="13815" max="13816" width="6.5703125" style="194" customWidth="1"/>
    <col min="13817" max="13817" width="5.7109375" style="194" customWidth="1"/>
    <col min="13818" max="13818" width="5.42578125" style="194" customWidth="1"/>
    <col min="13819" max="13819" width="5" style="194" customWidth="1"/>
    <col min="13820" max="13820" width="4.85546875" style="194" customWidth="1"/>
    <col min="13821" max="13821" width="6.5703125" style="194" customWidth="1"/>
    <col min="13822" max="13822" width="7.140625" style="194" customWidth="1"/>
    <col min="13823" max="13823" width="5.28515625" style="194" customWidth="1"/>
    <col min="13824" max="13824" width="5" style="194" customWidth="1"/>
    <col min="13825" max="13826" width="3.85546875" style="194" customWidth="1"/>
    <col min="13827" max="13827" width="4.7109375" style="194" customWidth="1"/>
    <col min="13828" max="13830" width="6.5703125" style="194" customWidth="1"/>
    <col min="13831" max="13831" width="4.42578125" style="194" customWidth="1"/>
    <col min="13832" max="13832" width="5.140625" style="194" customWidth="1"/>
    <col min="13833" max="13833" width="4.42578125" style="194" customWidth="1"/>
    <col min="13834" max="13834" width="5" style="194" customWidth="1"/>
    <col min="13835" max="13837" width="6.5703125" style="194" customWidth="1"/>
    <col min="13838" max="13838" width="7" style="194" customWidth="1"/>
    <col min="13839" max="13839" width="6.5703125" style="194" customWidth="1"/>
    <col min="13840" max="13840" width="7.42578125" style="194" customWidth="1"/>
    <col min="13841" max="13841" width="4" style="194" customWidth="1"/>
    <col min="13842" max="13842" width="6.5703125" style="194" customWidth="1"/>
    <col min="13843" max="13843" width="18.42578125" style="194" customWidth="1"/>
    <col min="13844" max="13844" width="24.28515625" style="194" customWidth="1"/>
    <col min="13845" max="13845" width="14.42578125" style="194" customWidth="1"/>
    <col min="13846" max="13846" width="25.5703125" style="194" customWidth="1"/>
    <col min="13847" max="13847" width="12.42578125" style="194" customWidth="1"/>
    <col min="13848" max="13848" width="19.85546875" style="194" customWidth="1"/>
    <col min="13849" max="13850" width="4.7109375" style="194" customWidth="1"/>
    <col min="13851" max="13851" width="4.28515625" style="194" customWidth="1"/>
    <col min="13852" max="13852" width="4.42578125" style="194" customWidth="1"/>
    <col min="13853" max="13853" width="5.140625" style="194" customWidth="1"/>
    <col min="13854" max="13854" width="5.7109375" style="194" customWidth="1"/>
    <col min="13855" max="13855" width="6.28515625" style="194" customWidth="1"/>
    <col min="13856" max="13856" width="6.5703125" style="194" customWidth="1"/>
    <col min="13857" max="13857" width="6.28515625" style="194" customWidth="1"/>
    <col min="13858" max="13859" width="5.7109375" style="194" customWidth="1"/>
    <col min="13860" max="13860" width="14.7109375" style="194" customWidth="1"/>
    <col min="13861" max="13870" width="5.7109375" style="194" customWidth="1"/>
    <col min="13871" max="14062" width="9.140625" style="194"/>
    <col min="14063" max="14063" width="8.28515625" style="194" customWidth="1"/>
    <col min="14064" max="14064" width="56.7109375" style="194" customWidth="1"/>
    <col min="14065" max="14065" width="13.140625" style="194" customWidth="1"/>
    <col min="14066" max="14066" width="14.140625" style="194" customWidth="1"/>
    <col min="14067" max="14067" width="18.85546875" style="194" customWidth="1"/>
    <col min="14068" max="14068" width="16.42578125" style="194" customWidth="1"/>
    <col min="14069" max="14069" width="5.140625" style="194" customWidth="1"/>
    <col min="14070" max="14070" width="6.85546875" style="194" customWidth="1"/>
    <col min="14071" max="14072" width="6.5703125" style="194" customWidth="1"/>
    <col min="14073" max="14073" width="5.7109375" style="194" customWidth="1"/>
    <col min="14074" max="14074" width="5.42578125" style="194" customWidth="1"/>
    <col min="14075" max="14075" width="5" style="194" customWidth="1"/>
    <col min="14076" max="14076" width="4.85546875" style="194" customWidth="1"/>
    <col min="14077" max="14077" width="6.5703125" style="194" customWidth="1"/>
    <col min="14078" max="14078" width="7.140625" style="194" customWidth="1"/>
    <col min="14079" max="14079" width="5.28515625" style="194" customWidth="1"/>
    <col min="14080" max="14080" width="5" style="194" customWidth="1"/>
    <col min="14081" max="14082" width="3.85546875" style="194" customWidth="1"/>
    <col min="14083" max="14083" width="4.7109375" style="194" customWidth="1"/>
    <col min="14084" max="14086" width="6.5703125" style="194" customWidth="1"/>
    <col min="14087" max="14087" width="4.42578125" style="194" customWidth="1"/>
    <col min="14088" max="14088" width="5.140625" style="194" customWidth="1"/>
    <col min="14089" max="14089" width="4.42578125" style="194" customWidth="1"/>
    <col min="14090" max="14090" width="5" style="194" customWidth="1"/>
    <col min="14091" max="14093" width="6.5703125" style="194" customWidth="1"/>
    <col min="14094" max="14094" width="7" style="194" customWidth="1"/>
    <col min="14095" max="14095" width="6.5703125" style="194" customWidth="1"/>
    <col min="14096" max="14096" width="7.42578125" style="194" customWidth="1"/>
    <col min="14097" max="14097" width="4" style="194" customWidth="1"/>
    <col min="14098" max="14098" width="6.5703125" style="194" customWidth="1"/>
    <col min="14099" max="14099" width="18.42578125" style="194" customWidth="1"/>
    <col min="14100" max="14100" width="24.28515625" style="194" customWidth="1"/>
    <col min="14101" max="14101" width="14.42578125" style="194" customWidth="1"/>
    <col min="14102" max="14102" width="25.5703125" style="194" customWidth="1"/>
    <col min="14103" max="14103" width="12.42578125" style="194" customWidth="1"/>
    <col min="14104" max="14104" width="19.85546875" style="194" customWidth="1"/>
    <col min="14105" max="14106" width="4.7109375" style="194" customWidth="1"/>
    <col min="14107" max="14107" width="4.28515625" style="194" customWidth="1"/>
    <col min="14108" max="14108" width="4.42578125" style="194" customWidth="1"/>
    <col min="14109" max="14109" width="5.140625" style="194" customWidth="1"/>
    <col min="14110" max="14110" width="5.7109375" style="194" customWidth="1"/>
    <col min="14111" max="14111" width="6.28515625" style="194" customWidth="1"/>
    <col min="14112" max="14112" width="6.5703125" style="194" customWidth="1"/>
    <col min="14113" max="14113" width="6.28515625" style="194" customWidth="1"/>
    <col min="14114" max="14115" width="5.7109375" style="194" customWidth="1"/>
    <col min="14116" max="14116" width="14.7109375" style="194" customWidth="1"/>
    <col min="14117" max="14126" width="5.7109375" style="194" customWidth="1"/>
    <col min="14127" max="14318" width="9.140625" style="194"/>
    <col min="14319" max="14319" width="8.28515625" style="194" customWidth="1"/>
    <col min="14320" max="14320" width="56.7109375" style="194" customWidth="1"/>
    <col min="14321" max="14321" width="13.140625" style="194" customWidth="1"/>
    <col min="14322" max="14322" width="14.140625" style="194" customWidth="1"/>
    <col min="14323" max="14323" width="18.85546875" style="194" customWidth="1"/>
    <col min="14324" max="14324" width="16.42578125" style="194" customWidth="1"/>
    <col min="14325" max="14325" width="5.140625" style="194" customWidth="1"/>
    <col min="14326" max="14326" width="6.85546875" style="194" customWidth="1"/>
    <col min="14327" max="14328" width="6.5703125" style="194" customWidth="1"/>
    <col min="14329" max="14329" width="5.7109375" style="194" customWidth="1"/>
    <col min="14330" max="14330" width="5.42578125" style="194" customWidth="1"/>
    <col min="14331" max="14331" width="5" style="194" customWidth="1"/>
    <col min="14332" max="14332" width="4.85546875" style="194" customWidth="1"/>
    <col min="14333" max="14333" width="6.5703125" style="194" customWidth="1"/>
    <col min="14334" max="14334" width="7.140625" style="194" customWidth="1"/>
    <col min="14335" max="14335" width="5.28515625" style="194" customWidth="1"/>
    <col min="14336" max="14336" width="5" style="194" customWidth="1"/>
    <col min="14337" max="14338" width="3.85546875" style="194" customWidth="1"/>
    <col min="14339" max="14339" width="4.7109375" style="194" customWidth="1"/>
    <col min="14340" max="14342" width="6.5703125" style="194" customWidth="1"/>
    <col min="14343" max="14343" width="4.42578125" style="194" customWidth="1"/>
    <col min="14344" max="14344" width="5.140625" style="194" customWidth="1"/>
    <col min="14345" max="14345" width="4.42578125" style="194" customWidth="1"/>
    <col min="14346" max="14346" width="5" style="194" customWidth="1"/>
    <col min="14347" max="14349" width="6.5703125" style="194" customWidth="1"/>
    <col min="14350" max="14350" width="7" style="194" customWidth="1"/>
    <col min="14351" max="14351" width="6.5703125" style="194" customWidth="1"/>
    <col min="14352" max="14352" width="7.42578125" style="194" customWidth="1"/>
    <col min="14353" max="14353" width="4" style="194" customWidth="1"/>
    <col min="14354" max="14354" width="6.5703125" style="194" customWidth="1"/>
    <col min="14355" max="14355" width="18.42578125" style="194" customWidth="1"/>
    <col min="14356" max="14356" width="24.28515625" style="194" customWidth="1"/>
    <col min="14357" max="14357" width="14.42578125" style="194" customWidth="1"/>
    <col min="14358" max="14358" width="25.5703125" style="194" customWidth="1"/>
    <col min="14359" max="14359" width="12.42578125" style="194" customWidth="1"/>
    <col min="14360" max="14360" width="19.85546875" style="194" customWidth="1"/>
    <col min="14361" max="14362" width="4.7109375" style="194" customWidth="1"/>
    <col min="14363" max="14363" width="4.28515625" style="194" customWidth="1"/>
    <col min="14364" max="14364" width="4.42578125" style="194" customWidth="1"/>
    <col min="14365" max="14365" width="5.140625" style="194" customWidth="1"/>
    <col min="14366" max="14366" width="5.7109375" style="194" customWidth="1"/>
    <col min="14367" max="14367" width="6.28515625" style="194" customWidth="1"/>
    <col min="14368" max="14368" width="6.5703125" style="194" customWidth="1"/>
    <col min="14369" max="14369" width="6.28515625" style="194" customWidth="1"/>
    <col min="14370" max="14371" width="5.7109375" style="194" customWidth="1"/>
    <col min="14372" max="14372" width="14.7109375" style="194" customWidth="1"/>
    <col min="14373" max="14382" width="5.7109375" style="194" customWidth="1"/>
    <col min="14383" max="14574" width="9.140625" style="194"/>
    <col min="14575" max="14575" width="8.28515625" style="194" customWidth="1"/>
    <col min="14576" max="14576" width="56.7109375" style="194" customWidth="1"/>
    <col min="14577" max="14577" width="13.140625" style="194" customWidth="1"/>
    <col min="14578" max="14578" width="14.140625" style="194" customWidth="1"/>
    <col min="14579" max="14579" width="18.85546875" style="194" customWidth="1"/>
    <col min="14580" max="14580" width="16.42578125" style="194" customWidth="1"/>
    <col min="14581" max="14581" width="5.140625" style="194" customWidth="1"/>
    <col min="14582" max="14582" width="6.85546875" style="194" customWidth="1"/>
    <col min="14583" max="14584" width="6.5703125" style="194" customWidth="1"/>
    <col min="14585" max="14585" width="5.7109375" style="194" customWidth="1"/>
    <col min="14586" max="14586" width="5.42578125" style="194" customWidth="1"/>
    <col min="14587" max="14587" width="5" style="194" customWidth="1"/>
    <col min="14588" max="14588" width="4.85546875" style="194" customWidth="1"/>
    <col min="14589" max="14589" width="6.5703125" style="194" customWidth="1"/>
    <col min="14590" max="14590" width="7.140625" style="194" customWidth="1"/>
    <col min="14591" max="14591" width="5.28515625" style="194" customWidth="1"/>
    <col min="14592" max="14592" width="5" style="194" customWidth="1"/>
    <col min="14593" max="14594" width="3.85546875" style="194" customWidth="1"/>
    <col min="14595" max="14595" width="4.7109375" style="194" customWidth="1"/>
    <col min="14596" max="14598" width="6.5703125" style="194" customWidth="1"/>
    <col min="14599" max="14599" width="4.42578125" style="194" customWidth="1"/>
    <col min="14600" max="14600" width="5.140625" style="194" customWidth="1"/>
    <col min="14601" max="14601" width="4.42578125" style="194" customWidth="1"/>
    <col min="14602" max="14602" width="5" style="194" customWidth="1"/>
    <col min="14603" max="14605" width="6.5703125" style="194" customWidth="1"/>
    <col min="14606" max="14606" width="7" style="194" customWidth="1"/>
    <col min="14607" max="14607" width="6.5703125" style="194" customWidth="1"/>
    <col min="14608" max="14608" width="7.42578125" style="194" customWidth="1"/>
    <col min="14609" max="14609" width="4" style="194" customWidth="1"/>
    <col min="14610" max="14610" width="6.5703125" style="194" customWidth="1"/>
    <col min="14611" max="14611" width="18.42578125" style="194" customWidth="1"/>
    <col min="14612" max="14612" width="24.28515625" style="194" customWidth="1"/>
    <col min="14613" max="14613" width="14.42578125" style="194" customWidth="1"/>
    <col min="14614" max="14614" width="25.5703125" style="194" customWidth="1"/>
    <col min="14615" max="14615" width="12.42578125" style="194" customWidth="1"/>
    <col min="14616" max="14616" width="19.85546875" style="194" customWidth="1"/>
    <col min="14617" max="14618" width="4.7109375" style="194" customWidth="1"/>
    <col min="14619" max="14619" width="4.28515625" style="194" customWidth="1"/>
    <col min="14620" max="14620" width="4.42578125" style="194" customWidth="1"/>
    <col min="14621" max="14621" width="5.140625" style="194" customWidth="1"/>
    <col min="14622" max="14622" width="5.7109375" style="194" customWidth="1"/>
    <col min="14623" max="14623" width="6.28515625" style="194" customWidth="1"/>
    <col min="14624" max="14624" width="6.5703125" style="194" customWidth="1"/>
    <col min="14625" max="14625" width="6.28515625" style="194" customWidth="1"/>
    <col min="14626" max="14627" width="5.7109375" style="194" customWidth="1"/>
    <col min="14628" max="14628" width="14.7109375" style="194" customWidth="1"/>
    <col min="14629" max="14638" width="5.7109375" style="194" customWidth="1"/>
    <col min="14639" max="14830" width="9.140625" style="194"/>
    <col min="14831" max="14831" width="8.28515625" style="194" customWidth="1"/>
    <col min="14832" max="14832" width="56.7109375" style="194" customWidth="1"/>
    <col min="14833" max="14833" width="13.140625" style="194" customWidth="1"/>
    <col min="14834" max="14834" width="14.140625" style="194" customWidth="1"/>
    <col min="14835" max="14835" width="18.85546875" style="194" customWidth="1"/>
    <col min="14836" max="14836" width="16.42578125" style="194" customWidth="1"/>
    <col min="14837" max="14837" width="5.140625" style="194" customWidth="1"/>
    <col min="14838" max="14838" width="6.85546875" style="194" customWidth="1"/>
    <col min="14839" max="14840" width="6.5703125" style="194" customWidth="1"/>
    <col min="14841" max="14841" width="5.7109375" style="194" customWidth="1"/>
    <col min="14842" max="14842" width="5.42578125" style="194" customWidth="1"/>
    <col min="14843" max="14843" width="5" style="194" customWidth="1"/>
    <col min="14844" max="14844" width="4.85546875" style="194" customWidth="1"/>
    <col min="14845" max="14845" width="6.5703125" style="194" customWidth="1"/>
    <col min="14846" max="14846" width="7.140625" style="194" customWidth="1"/>
    <col min="14847" max="14847" width="5.28515625" style="194" customWidth="1"/>
    <col min="14848" max="14848" width="5" style="194" customWidth="1"/>
    <col min="14849" max="14850" width="3.85546875" style="194" customWidth="1"/>
    <col min="14851" max="14851" width="4.7109375" style="194" customWidth="1"/>
    <col min="14852" max="14854" width="6.5703125" style="194" customWidth="1"/>
    <col min="14855" max="14855" width="4.42578125" style="194" customWidth="1"/>
    <col min="14856" max="14856" width="5.140625" style="194" customWidth="1"/>
    <col min="14857" max="14857" width="4.42578125" style="194" customWidth="1"/>
    <col min="14858" max="14858" width="5" style="194" customWidth="1"/>
    <col min="14859" max="14861" width="6.5703125" style="194" customWidth="1"/>
    <col min="14862" max="14862" width="7" style="194" customWidth="1"/>
    <col min="14863" max="14863" width="6.5703125" style="194" customWidth="1"/>
    <col min="14864" max="14864" width="7.42578125" style="194" customWidth="1"/>
    <col min="14865" max="14865" width="4" style="194" customWidth="1"/>
    <col min="14866" max="14866" width="6.5703125" style="194" customWidth="1"/>
    <col min="14867" max="14867" width="18.42578125" style="194" customWidth="1"/>
    <col min="14868" max="14868" width="24.28515625" style="194" customWidth="1"/>
    <col min="14869" max="14869" width="14.42578125" style="194" customWidth="1"/>
    <col min="14870" max="14870" width="25.5703125" style="194" customWidth="1"/>
    <col min="14871" max="14871" width="12.42578125" style="194" customWidth="1"/>
    <col min="14872" max="14872" width="19.85546875" style="194" customWidth="1"/>
    <col min="14873" max="14874" width="4.7109375" style="194" customWidth="1"/>
    <col min="14875" max="14875" width="4.28515625" style="194" customWidth="1"/>
    <col min="14876" max="14876" width="4.42578125" style="194" customWidth="1"/>
    <col min="14877" max="14877" width="5.140625" style="194" customWidth="1"/>
    <col min="14878" max="14878" width="5.7109375" style="194" customWidth="1"/>
    <col min="14879" max="14879" width="6.28515625" style="194" customWidth="1"/>
    <col min="14880" max="14880" width="6.5703125" style="194" customWidth="1"/>
    <col min="14881" max="14881" width="6.28515625" style="194" customWidth="1"/>
    <col min="14882" max="14883" width="5.7109375" style="194" customWidth="1"/>
    <col min="14884" max="14884" width="14.7109375" style="194" customWidth="1"/>
    <col min="14885" max="14894" width="5.7109375" style="194" customWidth="1"/>
    <col min="14895" max="15086" width="9.140625" style="194"/>
    <col min="15087" max="15087" width="8.28515625" style="194" customWidth="1"/>
    <col min="15088" max="15088" width="56.7109375" style="194" customWidth="1"/>
    <col min="15089" max="15089" width="13.140625" style="194" customWidth="1"/>
    <col min="15090" max="15090" width="14.140625" style="194" customWidth="1"/>
    <col min="15091" max="15091" width="18.85546875" style="194" customWidth="1"/>
    <col min="15092" max="15092" width="16.42578125" style="194" customWidth="1"/>
    <col min="15093" max="15093" width="5.140625" style="194" customWidth="1"/>
    <col min="15094" max="15094" width="6.85546875" style="194" customWidth="1"/>
    <col min="15095" max="15096" width="6.5703125" style="194" customWidth="1"/>
    <col min="15097" max="15097" width="5.7109375" style="194" customWidth="1"/>
    <col min="15098" max="15098" width="5.42578125" style="194" customWidth="1"/>
    <col min="15099" max="15099" width="5" style="194" customWidth="1"/>
    <col min="15100" max="15100" width="4.85546875" style="194" customWidth="1"/>
    <col min="15101" max="15101" width="6.5703125" style="194" customWidth="1"/>
    <col min="15102" max="15102" width="7.140625" style="194" customWidth="1"/>
    <col min="15103" max="15103" width="5.28515625" style="194" customWidth="1"/>
    <col min="15104" max="15104" width="5" style="194" customWidth="1"/>
    <col min="15105" max="15106" width="3.85546875" style="194" customWidth="1"/>
    <col min="15107" max="15107" width="4.7109375" style="194" customWidth="1"/>
    <col min="15108" max="15110" width="6.5703125" style="194" customWidth="1"/>
    <col min="15111" max="15111" width="4.42578125" style="194" customWidth="1"/>
    <col min="15112" max="15112" width="5.140625" style="194" customWidth="1"/>
    <col min="15113" max="15113" width="4.42578125" style="194" customWidth="1"/>
    <col min="15114" max="15114" width="5" style="194" customWidth="1"/>
    <col min="15115" max="15117" width="6.5703125" style="194" customWidth="1"/>
    <col min="15118" max="15118" width="7" style="194" customWidth="1"/>
    <col min="15119" max="15119" width="6.5703125" style="194" customWidth="1"/>
    <col min="15120" max="15120" width="7.42578125" style="194" customWidth="1"/>
    <col min="15121" max="15121" width="4" style="194" customWidth="1"/>
    <col min="15122" max="15122" width="6.5703125" style="194" customWidth="1"/>
    <col min="15123" max="15123" width="18.42578125" style="194" customWidth="1"/>
    <col min="15124" max="15124" width="24.28515625" style="194" customWidth="1"/>
    <col min="15125" max="15125" width="14.42578125" style="194" customWidth="1"/>
    <col min="15126" max="15126" width="25.5703125" style="194" customWidth="1"/>
    <col min="15127" max="15127" width="12.42578125" style="194" customWidth="1"/>
    <col min="15128" max="15128" width="19.85546875" style="194" customWidth="1"/>
    <col min="15129" max="15130" width="4.7109375" style="194" customWidth="1"/>
    <col min="15131" max="15131" width="4.28515625" style="194" customWidth="1"/>
    <col min="15132" max="15132" width="4.42578125" style="194" customWidth="1"/>
    <col min="15133" max="15133" width="5.140625" style="194" customWidth="1"/>
    <col min="15134" max="15134" width="5.7109375" style="194" customWidth="1"/>
    <col min="15135" max="15135" width="6.28515625" style="194" customWidth="1"/>
    <col min="15136" max="15136" width="6.5703125" style="194" customWidth="1"/>
    <col min="15137" max="15137" width="6.28515625" style="194" customWidth="1"/>
    <col min="15138" max="15139" width="5.7109375" style="194" customWidth="1"/>
    <col min="15140" max="15140" width="14.7109375" style="194" customWidth="1"/>
    <col min="15141" max="15150" width="5.7109375" style="194" customWidth="1"/>
    <col min="15151" max="15342" width="9.140625" style="194"/>
    <col min="15343" max="15343" width="8.28515625" style="194" customWidth="1"/>
    <col min="15344" max="15344" width="56.7109375" style="194" customWidth="1"/>
    <col min="15345" max="15345" width="13.140625" style="194" customWidth="1"/>
    <col min="15346" max="15346" width="14.140625" style="194" customWidth="1"/>
    <col min="15347" max="15347" width="18.85546875" style="194" customWidth="1"/>
    <col min="15348" max="15348" width="16.42578125" style="194" customWidth="1"/>
    <col min="15349" max="15349" width="5.140625" style="194" customWidth="1"/>
    <col min="15350" max="15350" width="6.85546875" style="194" customWidth="1"/>
    <col min="15351" max="15352" width="6.5703125" style="194" customWidth="1"/>
    <col min="15353" max="15353" width="5.7109375" style="194" customWidth="1"/>
    <col min="15354" max="15354" width="5.42578125" style="194" customWidth="1"/>
    <col min="15355" max="15355" width="5" style="194" customWidth="1"/>
    <col min="15356" max="15356" width="4.85546875" style="194" customWidth="1"/>
    <col min="15357" max="15357" width="6.5703125" style="194" customWidth="1"/>
    <col min="15358" max="15358" width="7.140625" style="194" customWidth="1"/>
    <col min="15359" max="15359" width="5.28515625" style="194" customWidth="1"/>
    <col min="15360" max="15360" width="5" style="194" customWidth="1"/>
    <col min="15361" max="15362" width="3.85546875" style="194" customWidth="1"/>
    <col min="15363" max="15363" width="4.7109375" style="194" customWidth="1"/>
    <col min="15364" max="15366" width="6.5703125" style="194" customWidth="1"/>
    <col min="15367" max="15367" width="4.42578125" style="194" customWidth="1"/>
    <col min="15368" max="15368" width="5.140625" style="194" customWidth="1"/>
    <col min="15369" max="15369" width="4.42578125" style="194" customWidth="1"/>
    <col min="15370" max="15370" width="5" style="194" customWidth="1"/>
    <col min="15371" max="15373" width="6.5703125" style="194" customWidth="1"/>
    <col min="15374" max="15374" width="7" style="194" customWidth="1"/>
    <col min="15375" max="15375" width="6.5703125" style="194" customWidth="1"/>
    <col min="15376" max="15376" width="7.42578125" style="194" customWidth="1"/>
    <col min="15377" max="15377" width="4" style="194" customWidth="1"/>
    <col min="15378" max="15378" width="6.5703125" style="194" customWidth="1"/>
    <col min="15379" max="15379" width="18.42578125" style="194" customWidth="1"/>
    <col min="15380" max="15380" width="24.28515625" style="194" customWidth="1"/>
    <col min="15381" max="15381" width="14.42578125" style="194" customWidth="1"/>
    <col min="15382" max="15382" width="25.5703125" style="194" customWidth="1"/>
    <col min="15383" max="15383" width="12.42578125" style="194" customWidth="1"/>
    <col min="15384" max="15384" width="19.85546875" style="194" customWidth="1"/>
    <col min="15385" max="15386" width="4.7109375" style="194" customWidth="1"/>
    <col min="15387" max="15387" width="4.28515625" style="194" customWidth="1"/>
    <col min="15388" max="15388" width="4.42578125" style="194" customWidth="1"/>
    <col min="15389" max="15389" width="5.140625" style="194" customWidth="1"/>
    <col min="15390" max="15390" width="5.7109375" style="194" customWidth="1"/>
    <col min="15391" max="15391" width="6.28515625" style="194" customWidth="1"/>
    <col min="15392" max="15392" width="6.5703125" style="194" customWidth="1"/>
    <col min="15393" max="15393" width="6.28515625" style="194" customWidth="1"/>
    <col min="15394" max="15395" width="5.7109375" style="194" customWidth="1"/>
    <col min="15396" max="15396" width="14.7109375" style="194" customWidth="1"/>
    <col min="15397" max="15406" width="5.7109375" style="194" customWidth="1"/>
    <col min="15407" max="15598" width="9.140625" style="194"/>
    <col min="15599" max="15599" width="8.28515625" style="194" customWidth="1"/>
    <col min="15600" max="15600" width="56.7109375" style="194" customWidth="1"/>
    <col min="15601" max="15601" width="13.140625" style="194" customWidth="1"/>
    <col min="15602" max="15602" width="14.140625" style="194" customWidth="1"/>
    <col min="15603" max="15603" width="18.85546875" style="194" customWidth="1"/>
    <col min="15604" max="15604" width="16.42578125" style="194" customWidth="1"/>
    <col min="15605" max="15605" width="5.140625" style="194" customWidth="1"/>
    <col min="15606" max="15606" width="6.85546875" style="194" customWidth="1"/>
    <col min="15607" max="15608" width="6.5703125" style="194" customWidth="1"/>
    <col min="15609" max="15609" width="5.7109375" style="194" customWidth="1"/>
    <col min="15610" max="15610" width="5.42578125" style="194" customWidth="1"/>
    <col min="15611" max="15611" width="5" style="194" customWidth="1"/>
    <col min="15612" max="15612" width="4.85546875" style="194" customWidth="1"/>
    <col min="15613" max="15613" width="6.5703125" style="194" customWidth="1"/>
    <col min="15614" max="15614" width="7.140625" style="194" customWidth="1"/>
    <col min="15615" max="15615" width="5.28515625" style="194" customWidth="1"/>
    <col min="15616" max="15616" width="5" style="194" customWidth="1"/>
    <col min="15617" max="15618" width="3.85546875" style="194" customWidth="1"/>
    <col min="15619" max="15619" width="4.7109375" style="194" customWidth="1"/>
    <col min="15620" max="15622" width="6.5703125" style="194" customWidth="1"/>
    <col min="15623" max="15623" width="4.42578125" style="194" customWidth="1"/>
    <col min="15624" max="15624" width="5.140625" style="194" customWidth="1"/>
    <col min="15625" max="15625" width="4.42578125" style="194" customWidth="1"/>
    <col min="15626" max="15626" width="5" style="194" customWidth="1"/>
    <col min="15627" max="15629" width="6.5703125" style="194" customWidth="1"/>
    <col min="15630" max="15630" width="7" style="194" customWidth="1"/>
    <col min="15631" max="15631" width="6.5703125" style="194" customWidth="1"/>
    <col min="15632" max="15632" width="7.42578125" style="194" customWidth="1"/>
    <col min="15633" max="15633" width="4" style="194" customWidth="1"/>
    <col min="15634" max="15634" width="6.5703125" style="194" customWidth="1"/>
    <col min="15635" max="15635" width="18.42578125" style="194" customWidth="1"/>
    <col min="15636" max="15636" width="24.28515625" style="194" customWidth="1"/>
    <col min="15637" max="15637" width="14.42578125" style="194" customWidth="1"/>
    <col min="15638" max="15638" width="25.5703125" style="194" customWidth="1"/>
    <col min="15639" max="15639" width="12.42578125" style="194" customWidth="1"/>
    <col min="15640" max="15640" width="19.85546875" style="194" customWidth="1"/>
    <col min="15641" max="15642" width="4.7109375" style="194" customWidth="1"/>
    <col min="15643" max="15643" width="4.28515625" style="194" customWidth="1"/>
    <col min="15644" max="15644" width="4.42578125" style="194" customWidth="1"/>
    <col min="15645" max="15645" width="5.140625" style="194" customWidth="1"/>
    <col min="15646" max="15646" width="5.7109375" style="194" customWidth="1"/>
    <col min="15647" max="15647" width="6.28515625" style="194" customWidth="1"/>
    <col min="15648" max="15648" width="6.5703125" style="194" customWidth="1"/>
    <col min="15649" max="15649" width="6.28515625" style="194" customWidth="1"/>
    <col min="15650" max="15651" width="5.7109375" style="194" customWidth="1"/>
    <col min="15652" max="15652" width="14.7109375" style="194" customWidth="1"/>
    <col min="15653" max="15662" width="5.7109375" style="194" customWidth="1"/>
    <col min="15663" max="15854" width="9.140625" style="194"/>
    <col min="15855" max="15855" width="8.28515625" style="194" customWidth="1"/>
    <col min="15856" max="15856" width="56.7109375" style="194" customWidth="1"/>
    <col min="15857" max="15857" width="13.140625" style="194" customWidth="1"/>
    <col min="15858" max="15858" width="14.140625" style="194" customWidth="1"/>
    <col min="15859" max="15859" width="18.85546875" style="194" customWidth="1"/>
    <col min="15860" max="15860" width="16.42578125" style="194" customWidth="1"/>
    <col min="15861" max="15861" width="5.140625" style="194" customWidth="1"/>
    <col min="15862" max="15862" width="6.85546875" style="194" customWidth="1"/>
    <col min="15863" max="15864" width="6.5703125" style="194" customWidth="1"/>
    <col min="15865" max="15865" width="5.7109375" style="194" customWidth="1"/>
    <col min="15866" max="15866" width="5.42578125" style="194" customWidth="1"/>
    <col min="15867" max="15867" width="5" style="194" customWidth="1"/>
    <col min="15868" max="15868" width="4.85546875" style="194" customWidth="1"/>
    <col min="15869" max="15869" width="6.5703125" style="194" customWidth="1"/>
    <col min="15870" max="15870" width="7.140625" style="194" customWidth="1"/>
    <col min="15871" max="15871" width="5.28515625" style="194" customWidth="1"/>
    <col min="15872" max="15872" width="5" style="194" customWidth="1"/>
    <col min="15873" max="15874" width="3.85546875" style="194" customWidth="1"/>
    <col min="15875" max="15875" width="4.7109375" style="194" customWidth="1"/>
    <col min="15876" max="15878" width="6.5703125" style="194" customWidth="1"/>
    <col min="15879" max="15879" width="4.42578125" style="194" customWidth="1"/>
    <col min="15880" max="15880" width="5.140625" style="194" customWidth="1"/>
    <col min="15881" max="15881" width="4.42578125" style="194" customWidth="1"/>
    <col min="15882" max="15882" width="5" style="194" customWidth="1"/>
    <col min="15883" max="15885" width="6.5703125" style="194" customWidth="1"/>
    <col min="15886" max="15886" width="7" style="194" customWidth="1"/>
    <col min="15887" max="15887" width="6.5703125" style="194" customWidth="1"/>
    <col min="15888" max="15888" width="7.42578125" style="194" customWidth="1"/>
    <col min="15889" max="15889" width="4" style="194" customWidth="1"/>
    <col min="15890" max="15890" width="6.5703125" style="194" customWidth="1"/>
    <col min="15891" max="15891" width="18.42578125" style="194" customWidth="1"/>
    <col min="15892" max="15892" width="24.28515625" style="194" customWidth="1"/>
    <col min="15893" max="15893" width="14.42578125" style="194" customWidth="1"/>
    <col min="15894" max="15894" width="25.5703125" style="194" customWidth="1"/>
    <col min="15895" max="15895" width="12.42578125" style="194" customWidth="1"/>
    <col min="15896" max="15896" width="19.85546875" style="194" customWidth="1"/>
    <col min="15897" max="15898" width="4.7109375" style="194" customWidth="1"/>
    <col min="15899" max="15899" width="4.28515625" style="194" customWidth="1"/>
    <col min="15900" max="15900" width="4.42578125" style="194" customWidth="1"/>
    <col min="15901" max="15901" width="5.140625" style="194" customWidth="1"/>
    <col min="15902" max="15902" width="5.7109375" style="194" customWidth="1"/>
    <col min="15903" max="15903" width="6.28515625" style="194" customWidth="1"/>
    <col min="15904" max="15904" width="6.5703125" style="194" customWidth="1"/>
    <col min="15905" max="15905" width="6.28515625" style="194" customWidth="1"/>
    <col min="15906" max="15907" width="5.7109375" style="194" customWidth="1"/>
    <col min="15908" max="15908" width="14.7109375" style="194" customWidth="1"/>
    <col min="15909" max="15918" width="5.7109375" style="194" customWidth="1"/>
    <col min="15919" max="16110" width="9.140625" style="194"/>
    <col min="16111" max="16111" width="8.28515625" style="194" customWidth="1"/>
    <col min="16112" max="16112" width="56.7109375" style="194" customWidth="1"/>
    <col min="16113" max="16113" width="13.140625" style="194" customWidth="1"/>
    <col min="16114" max="16114" width="14.140625" style="194" customWidth="1"/>
    <col min="16115" max="16115" width="18.85546875" style="194" customWidth="1"/>
    <col min="16116" max="16116" width="16.42578125" style="194" customWidth="1"/>
    <col min="16117" max="16117" width="5.140625" style="194" customWidth="1"/>
    <col min="16118" max="16118" width="6.85546875" style="194" customWidth="1"/>
    <col min="16119" max="16120" width="6.5703125" style="194" customWidth="1"/>
    <col min="16121" max="16121" width="5.7109375" style="194" customWidth="1"/>
    <col min="16122" max="16122" width="5.42578125" style="194" customWidth="1"/>
    <col min="16123" max="16123" width="5" style="194" customWidth="1"/>
    <col min="16124" max="16124" width="4.85546875" style="194" customWidth="1"/>
    <col min="16125" max="16125" width="6.5703125" style="194" customWidth="1"/>
    <col min="16126" max="16126" width="7.140625" style="194" customWidth="1"/>
    <col min="16127" max="16127" width="5.28515625" style="194" customWidth="1"/>
    <col min="16128" max="16128" width="5" style="194" customWidth="1"/>
    <col min="16129" max="16130" width="3.85546875" style="194" customWidth="1"/>
    <col min="16131" max="16131" width="4.7109375" style="194" customWidth="1"/>
    <col min="16132" max="16134" width="6.5703125" style="194" customWidth="1"/>
    <col min="16135" max="16135" width="4.42578125" style="194" customWidth="1"/>
    <col min="16136" max="16136" width="5.140625" style="194" customWidth="1"/>
    <col min="16137" max="16137" width="4.42578125" style="194" customWidth="1"/>
    <col min="16138" max="16138" width="5" style="194" customWidth="1"/>
    <col min="16139" max="16141" width="6.5703125" style="194" customWidth="1"/>
    <col min="16142" max="16142" width="7" style="194" customWidth="1"/>
    <col min="16143" max="16143" width="6.5703125" style="194" customWidth="1"/>
    <col min="16144" max="16144" width="7.42578125" style="194" customWidth="1"/>
    <col min="16145" max="16145" width="4" style="194" customWidth="1"/>
    <col min="16146" max="16146" width="6.5703125" style="194" customWidth="1"/>
    <col min="16147" max="16147" width="18.42578125" style="194" customWidth="1"/>
    <col min="16148" max="16148" width="24.28515625" style="194" customWidth="1"/>
    <col min="16149" max="16149" width="14.42578125" style="194" customWidth="1"/>
    <col min="16150" max="16150" width="25.5703125" style="194" customWidth="1"/>
    <col min="16151" max="16151" width="12.42578125" style="194" customWidth="1"/>
    <col min="16152" max="16152" width="19.85546875" style="194" customWidth="1"/>
    <col min="16153" max="16154" width="4.7109375" style="194" customWidth="1"/>
    <col min="16155" max="16155" width="4.28515625" style="194" customWidth="1"/>
    <col min="16156" max="16156" width="4.42578125" style="194" customWidth="1"/>
    <col min="16157" max="16157" width="5.140625" style="194" customWidth="1"/>
    <col min="16158" max="16158" width="5.7109375" style="194" customWidth="1"/>
    <col min="16159" max="16159" width="6.28515625" style="194" customWidth="1"/>
    <col min="16160" max="16160" width="6.5703125" style="194" customWidth="1"/>
    <col min="16161" max="16161" width="6.28515625" style="194" customWidth="1"/>
    <col min="16162" max="16163" width="5.7109375" style="194" customWidth="1"/>
    <col min="16164" max="16164" width="14.7109375" style="194" customWidth="1"/>
    <col min="16165" max="16174" width="5.7109375" style="194" customWidth="1"/>
    <col min="16175" max="16367" width="9.140625" style="194"/>
    <col min="16368" max="16384" width="8.85546875" style="194" customWidth="1"/>
  </cols>
  <sheetData>
    <row r="1" spans="1:36" ht="18.75" x14ac:dyDescent="0.25">
      <c r="G1" s="195" t="s">
        <v>591</v>
      </c>
    </row>
    <row r="2" spans="1:36" ht="18.75" x14ac:dyDescent="0.3">
      <c r="G2" s="196" t="s">
        <v>207</v>
      </c>
    </row>
    <row r="3" spans="1:36" ht="18.75" x14ac:dyDescent="0.3">
      <c r="G3" s="196" t="s">
        <v>208</v>
      </c>
    </row>
    <row r="4" spans="1:36" ht="18.75" x14ac:dyDescent="0.3">
      <c r="G4" s="196"/>
    </row>
    <row r="5" spans="1:36" x14ac:dyDescent="0.25">
      <c r="A5" s="733" t="s">
        <v>592</v>
      </c>
      <c r="B5" s="733"/>
      <c r="C5" s="733"/>
      <c r="D5" s="733"/>
      <c r="E5" s="733"/>
      <c r="F5" s="733"/>
      <c r="G5" s="733"/>
    </row>
    <row r="6" spans="1:36" x14ac:dyDescent="0.25">
      <c r="H6" s="107"/>
      <c r="I6" s="95"/>
      <c r="J6" s="107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</row>
    <row r="7" spans="1:36" x14ac:dyDescent="0.25">
      <c r="A7" s="728" t="s">
        <v>593</v>
      </c>
      <c r="B7" s="728"/>
      <c r="C7" s="728"/>
      <c r="D7" s="728"/>
      <c r="E7" s="728"/>
      <c r="F7" s="728"/>
      <c r="G7" s="728"/>
      <c r="H7" s="107"/>
      <c r="I7" s="95"/>
      <c r="J7" s="107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</row>
    <row r="8" spans="1:36" x14ac:dyDescent="0.25">
      <c r="A8" s="728" t="s">
        <v>211</v>
      </c>
      <c r="B8" s="728"/>
      <c r="C8" s="728"/>
      <c r="D8" s="728"/>
      <c r="E8" s="728"/>
      <c r="F8" s="728"/>
      <c r="G8" s="728"/>
      <c r="H8" s="107"/>
      <c r="I8" s="95"/>
      <c r="J8" s="107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</row>
    <row r="9" spans="1:36" x14ac:dyDescent="0.25">
      <c r="A9" s="95"/>
      <c r="B9" s="95"/>
      <c r="C9" s="95"/>
      <c r="D9" s="95"/>
      <c r="E9" s="95"/>
      <c r="F9" s="95"/>
      <c r="G9" s="95"/>
      <c r="H9" s="107"/>
      <c r="I9" s="95"/>
      <c r="J9" s="107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</row>
    <row r="10" spans="1:36" x14ac:dyDescent="0.25">
      <c r="A10" s="655" t="s">
        <v>212</v>
      </c>
      <c r="B10" s="655"/>
      <c r="C10" s="655"/>
      <c r="D10" s="655"/>
      <c r="E10" s="655"/>
      <c r="F10" s="655"/>
      <c r="G10" s="655"/>
      <c r="H10" s="326"/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326"/>
      <c r="T10" s="326"/>
      <c r="U10" s="326"/>
      <c r="V10" s="326"/>
      <c r="W10" s="326"/>
      <c r="X10" s="326"/>
      <c r="Y10" s="326"/>
      <c r="Z10" s="326"/>
      <c r="AA10" s="326"/>
      <c r="AB10" s="326"/>
      <c r="AC10" s="326"/>
      <c r="AD10" s="326"/>
      <c r="AE10" s="326"/>
      <c r="AF10" s="326"/>
      <c r="AG10" s="326"/>
      <c r="AH10" s="326"/>
      <c r="AI10" s="326"/>
      <c r="AJ10" s="326"/>
    </row>
    <row r="11" spans="1:36" x14ac:dyDescent="0.25">
      <c r="A11" s="327"/>
      <c r="B11" s="327"/>
      <c r="C11" s="327"/>
      <c r="D11" s="327"/>
      <c r="E11" s="327"/>
      <c r="F11" s="327"/>
      <c r="G11" s="327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6"/>
      <c r="Z11" s="326"/>
      <c r="AA11" s="326"/>
      <c r="AB11" s="326"/>
      <c r="AC11" s="326"/>
      <c r="AD11" s="326"/>
      <c r="AE11" s="326"/>
      <c r="AF11" s="326"/>
      <c r="AG11" s="326"/>
      <c r="AH11" s="326"/>
      <c r="AI11" s="326"/>
      <c r="AJ11" s="326"/>
    </row>
    <row r="12" spans="1:36" x14ac:dyDescent="0.25">
      <c r="A12" s="655" t="s">
        <v>594</v>
      </c>
      <c r="B12" s="655"/>
      <c r="C12" s="655"/>
      <c r="D12" s="655"/>
      <c r="E12" s="655"/>
      <c r="F12" s="655"/>
      <c r="G12" s="655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326"/>
      <c r="V12" s="326"/>
      <c r="W12" s="326"/>
      <c r="X12" s="326"/>
      <c r="Y12" s="326"/>
      <c r="Z12" s="326"/>
      <c r="AA12" s="326"/>
      <c r="AB12" s="326"/>
      <c r="AC12" s="326"/>
      <c r="AD12" s="326"/>
      <c r="AE12" s="326"/>
      <c r="AF12" s="326"/>
      <c r="AG12" s="326"/>
      <c r="AH12" s="326"/>
      <c r="AI12" s="326"/>
      <c r="AJ12" s="326"/>
    </row>
    <row r="13" spans="1:36" x14ac:dyDescent="0.25">
      <c r="A13" s="147"/>
      <c r="B13" s="147"/>
      <c r="C13" s="147"/>
      <c r="D13" s="147"/>
      <c r="E13" s="147"/>
      <c r="F13" s="147"/>
      <c r="G13" s="147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28"/>
      <c r="Y13" s="328"/>
      <c r="Z13" s="328"/>
      <c r="AA13" s="328"/>
      <c r="AB13" s="328"/>
      <c r="AC13" s="328"/>
      <c r="AD13" s="328"/>
      <c r="AE13" s="328"/>
      <c r="AF13" s="328"/>
      <c r="AG13" s="328"/>
      <c r="AH13" s="328"/>
      <c r="AI13" s="328"/>
      <c r="AJ13" s="328"/>
    </row>
    <row r="14" spans="1:36" x14ac:dyDescent="0.25">
      <c r="A14" s="734" t="s">
        <v>595</v>
      </c>
      <c r="B14" s="686" t="s">
        <v>74</v>
      </c>
      <c r="C14" s="735" t="s">
        <v>596</v>
      </c>
      <c r="D14" s="686" t="s">
        <v>597</v>
      </c>
      <c r="E14" s="686"/>
      <c r="F14" s="686"/>
      <c r="G14" s="686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</row>
    <row r="15" spans="1:36" ht="31.5" x14ac:dyDescent="0.25">
      <c r="A15" s="734"/>
      <c r="B15" s="686"/>
      <c r="C15" s="736"/>
      <c r="D15" s="329" t="s">
        <v>598</v>
      </c>
      <c r="E15" s="329" t="s">
        <v>599</v>
      </c>
      <c r="F15" s="329" t="s">
        <v>600</v>
      </c>
      <c r="G15" s="329" t="s">
        <v>601</v>
      </c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</row>
    <row r="16" spans="1:36" x14ac:dyDescent="0.25">
      <c r="A16" s="330">
        <v>1</v>
      </c>
      <c r="B16" s="331">
        <v>2</v>
      </c>
      <c r="C16" s="330">
        <v>3</v>
      </c>
      <c r="D16" s="330">
        <v>4</v>
      </c>
      <c r="E16" s="331">
        <v>5</v>
      </c>
      <c r="F16" s="330">
        <v>6</v>
      </c>
      <c r="G16" s="330">
        <v>7</v>
      </c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</row>
    <row r="17" spans="1:7" ht="63" x14ac:dyDescent="0.25">
      <c r="A17" s="204">
        <v>3</v>
      </c>
      <c r="B17" s="332" t="s">
        <v>602</v>
      </c>
      <c r="C17" s="204" t="s">
        <v>603</v>
      </c>
      <c r="D17" s="204">
        <v>100</v>
      </c>
      <c r="E17" s="333">
        <v>1</v>
      </c>
      <c r="F17" s="333">
        <v>0.46</v>
      </c>
      <c r="G17" s="333">
        <v>0.12</v>
      </c>
    </row>
    <row r="18" spans="1:7" ht="63" x14ac:dyDescent="0.25">
      <c r="A18" s="204">
        <v>4</v>
      </c>
      <c r="B18" s="334" t="s">
        <v>604</v>
      </c>
      <c r="C18" s="335"/>
      <c r="D18" s="331" t="s">
        <v>584</v>
      </c>
      <c r="E18" s="331" t="s">
        <v>605</v>
      </c>
      <c r="F18" s="331" t="s">
        <v>606</v>
      </c>
      <c r="G18" s="331" t="s">
        <v>585</v>
      </c>
    </row>
    <row r="19" spans="1:7" x14ac:dyDescent="0.25">
      <c r="A19" s="202">
        <f>A18+1</f>
        <v>5</v>
      </c>
      <c r="B19" s="336" t="s">
        <v>607</v>
      </c>
      <c r="C19" s="337"/>
      <c r="D19" s="337">
        <v>9505.5</v>
      </c>
      <c r="E19" s="338">
        <v>8293.2999999999993</v>
      </c>
      <c r="F19" s="339">
        <v>4896.6000000000004</v>
      </c>
      <c r="G19" s="340">
        <v>0</v>
      </c>
    </row>
    <row r="20" spans="1:7" ht="31.5" x14ac:dyDescent="0.25">
      <c r="A20" s="202">
        <f>A19+1</f>
        <v>6</v>
      </c>
      <c r="B20" s="336" t="s">
        <v>566</v>
      </c>
      <c r="C20" s="341"/>
      <c r="D20" s="342">
        <v>16.97</v>
      </c>
      <c r="E20" s="342">
        <f>D20-0.2</f>
        <v>16.77</v>
      </c>
      <c r="F20" s="341">
        <f>E20-0.4</f>
        <v>16.37</v>
      </c>
      <c r="G20" s="343">
        <f>F20-0.35</f>
        <v>16.02</v>
      </c>
    </row>
  </sheetData>
  <mergeCells count="9">
    <mergeCell ref="A14:A15"/>
    <mergeCell ref="B14:B15"/>
    <mergeCell ref="C14:C15"/>
    <mergeCell ref="D14:G14"/>
    <mergeCell ref="A5:G5"/>
    <mergeCell ref="A7:G7"/>
    <mergeCell ref="A8:G8"/>
    <mergeCell ref="A10:G10"/>
    <mergeCell ref="A12:G1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45170-62E7-4EA3-9781-A25699F8FCF6}">
  <dimension ref="A5:H84"/>
  <sheetViews>
    <sheetView workbookViewId="0">
      <selection sqref="A1:XFD1048576"/>
    </sheetView>
  </sheetViews>
  <sheetFormatPr defaultRowHeight="15" x14ac:dyDescent="0.25"/>
  <cols>
    <col min="1" max="1" width="12" style="365" customWidth="1"/>
    <col min="2" max="2" width="42.7109375" style="282" customWidth="1"/>
    <col min="3" max="3" width="28.28515625" style="282" customWidth="1"/>
    <col min="4" max="4" width="21.5703125" style="282" customWidth="1"/>
    <col min="5" max="5" width="9.7109375" style="282" customWidth="1"/>
    <col min="6" max="6" width="10.85546875" style="282" customWidth="1"/>
    <col min="7" max="7" width="11.140625" style="282" customWidth="1"/>
    <col min="8" max="8" width="10.7109375" style="282" customWidth="1"/>
    <col min="9" max="242" width="9.140625" style="282"/>
    <col min="243" max="243" width="12" style="282" customWidth="1"/>
    <col min="244" max="244" width="42.7109375" style="282" customWidth="1"/>
    <col min="245" max="245" width="24.5703125" style="282" customWidth="1"/>
    <col min="246" max="246" width="21.5703125" style="282" customWidth="1"/>
    <col min="247" max="247" width="12.42578125" style="282" customWidth="1"/>
    <col min="248" max="248" width="9.7109375" style="282" customWidth="1"/>
    <col min="249" max="249" width="10.85546875" style="282" customWidth="1"/>
    <col min="250" max="250" width="11.140625" style="282" customWidth="1"/>
    <col min="251" max="251" width="10.7109375" style="282" customWidth="1"/>
    <col min="252" max="498" width="9.140625" style="282"/>
    <col min="499" max="499" width="12" style="282" customWidth="1"/>
    <col min="500" max="500" width="42.7109375" style="282" customWidth="1"/>
    <col min="501" max="501" width="24.5703125" style="282" customWidth="1"/>
    <col min="502" max="502" width="21.5703125" style="282" customWidth="1"/>
    <col min="503" max="503" width="12.42578125" style="282" customWidth="1"/>
    <col min="504" max="504" width="9.7109375" style="282" customWidth="1"/>
    <col min="505" max="505" width="10.85546875" style="282" customWidth="1"/>
    <col min="506" max="506" width="11.140625" style="282" customWidth="1"/>
    <col min="507" max="507" width="10.7109375" style="282" customWidth="1"/>
    <col min="508" max="754" width="9.140625" style="282"/>
    <col min="755" max="755" width="12" style="282" customWidth="1"/>
    <col min="756" max="756" width="42.7109375" style="282" customWidth="1"/>
    <col min="757" max="757" width="24.5703125" style="282" customWidth="1"/>
    <col min="758" max="758" width="21.5703125" style="282" customWidth="1"/>
    <col min="759" max="759" width="12.42578125" style="282" customWidth="1"/>
    <col min="760" max="760" width="9.7109375" style="282" customWidth="1"/>
    <col min="761" max="761" width="10.85546875" style="282" customWidth="1"/>
    <col min="762" max="762" width="11.140625" style="282" customWidth="1"/>
    <col min="763" max="763" width="10.7109375" style="282" customWidth="1"/>
    <col min="764" max="1010" width="9.140625" style="282"/>
    <col min="1011" max="1011" width="12" style="282" customWidth="1"/>
    <col min="1012" max="1012" width="42.7109375" style="282" customWidth="1"/>
    <col min="1013" max="1013" width="24.5703125" style="282" customWidth="1"/>
    <col min="1014" max="1014" width="21.5703125" style="282" customWidth="1"/>
    <col min="1015" max="1015" width="12.42578125" style="282" customWidth="1"/>
    <col min="1016" max="1016" width="9.7109375" style="282" customWidth="1"/>
    <col min="1017" max="1017" width="10.85546875" style="282" customWidth="1"/>
    <col min="1018" max="1018" width="11.140625" style="282" customWidth="1"/>
    <col min="1019" max="1019" width="10.7109375" style="282" customWidth="1"/>
    <col min="1020" max="1266" width="9.140625" style="282"/>
    <col min="1267" max="1267" width="12" style="282" customWidth="1"/>
    <col min="1268" max="1268" width="42.7109375" style="282" customWidth="1"/>
    <col min="1269" max="1269" width="24.5703125" style="282" customWidth="1"/>
    <col min="1270" max="1270" width="21.5703125" style="282" customWidth="1"/>
    <col min="1271" max="1271" width="12.42578125" style="282" customWidth="1"/>
    <col min="1272" max="1272" width="9.7109375" style="282" customWidth="1"/>
    <col min="1273" max="1273" width="10.85546875" style="282" customWidth="1"/>
    <col min="1274" max="1274" width="11.140625" style="282" customWidth="1"/>
    <col min="1275" max="1275" width="10.7109375" style="282" customWidth="1"/>
    <col min="1276" max="1522" width="9.140625" style="282"/>
    <col min="1523" max="1523" width="12" style="282" customWidth="1"/>
    <col min="1524" max="1524" width="42.7109375" style="282" customWidth="1"/>
    <col min="1525" max="1525" width="24.5703125" style="282" customWidth="1"/>
    <col min="1526" max="1526" width="21.5703125" style="282" customWidth="1"/>
    <col min="1527" max="1527" width="12.42578125" style="282" customWidth="1"/>
    <col min="1528" max="1528" width="9.7109375" style="282" customWidth="1"/>
    <col min="1529" max="1529" width="10.85546875" style="282" customWidth="1"/>
    <col min="1530" max="1530" width="11.140625" style="282" customWidth="1"/>
    <col min="1531" max="1531" width="10.7109375" style="282" customWidth="1"/>
    <col min="1532" max="1778" width="9.140625" style="282"/>
    <col min="1779" max="1779" width="12" style="282" customWidth="1"/>
    <col min="1780" max="1780" width="42.7109375" style="282" customWidth="1"/>
    <col min="1781" max="1781" width="24.5703125" style="282" customWidth="1"/>
    <col min="1782" max="1782" width="21.5703125" style="282" customWidth="1"/>
    <col min="1783" max="1783" width="12.42578125" style="282" customWidth="1"/>
    <col min="1784" max="1784" width="9.7109375" style="282" customWidth="1"/>
    <col min="1785" max="1785" width="10.85546875" style="282" customWidth="1"/>
    <col min="1786" max="1786" width="11.140625" style="282" customWidth="1"/>
    <col min="1787" max="1787" width="10.7109375" style="282" customWidth="1"/>
    <col min="1788" max="2034" width="9.140625" style="282"/>
    <col min="2035" max="2035" width="12" style="282" customWidth="1"/>
    <col min="2036" max="2036" width="42.7109375" style="282" customWidth="1"/>
    <col min="2037" max="2037" width="24.5703125" style="282" customWidth="1"/>
    <col min="2038" max="2038" width="21.5703125" style="282" customWidth="1"/>
    <col min="2039" max="2039" width="12.42578125" style="282" customWidth="1"/>
    <col min="2040" max="2040" width="9.7109375" style="282" customWidth="1"/>
    <col min="2041" max="2041" width="10.85546875" style="282" customWidth="1"/>
    <col min="2042" max="2042" width="11.140625" style="282" customWidth="1"/>
    <col min="2043" max="2043" width="10.7109375" style="282" customWidth="1"/>
    <col min="2044" max="2290" width="9.140625" style="282"/>
    <col min="2291" max="2291" width="12" style="282" customWidth="1"/>
    <col min="2292" max="2292" width="42.7109375" style="282" customWidth="1"/>
    <col min="2293" max="2293" width="24.5703125" style="282" customWidth="1"/>
    <col min="2294" max="2294" width="21.5703125" style="282" customWidth="1"/>
    <col min="2295" max="2295" width="12.42578125" style="282" customWidth="1"/>
    <col min="2296" max="2296" width="9.7109375" style="282" customWidth="1"/>
    <col min="2297" max="2297" width="10.85546875" style="282" customWidth="1"/>
    <col min="2298" max="2298" width="11.140625" style="282" customWidth="1"/>
    <col min="2299" max="2299" width="10.7109375" style="282" customWidth="1"/>
    <col min="2300" max="2546" width="9.140625" style="282"/>
    <col min="2547" max="2547" width="12" style="282" customWidth="1"/>
    <col min="2548" max="2548" width="42.7109375" style="282" customWidth="1"/>
    <col min="2549" max="2549" width="24.5703125" style="282" customWidth="1"/>
    <col min="2550" max="2550" width="21.5703125" style="282" customWidth="1"/>
    <col min="2551" max="2551" width="12.42578125" style="282" customWidth="1"/>
    <col min="2552" max="2552" width="9.7109375" style="282" customWidth="1"/>
    <col min="2553" max="2553" width="10.85546875" style="282" customWidth="1"/>
    <col min="2554" max="2554" width="11.140625" style="282" customWidth="1"/>
    <col min="2555" max="2555" width="10.7109375" style="282" customWidth="1"/>
    <col min="2556" max="2802" width="9.140625" style="282"/>
    <col min="2803" max="2803" width="12" style="282" customWidth="1"/>
    <col min="2804" max="2804" width="42.7109375" style="282" customWidth="1"/>
    <col min="2805" max="2805" width="24.5703125" style="282" customWidth="1"/>
    <col min="2806" max="2806" width="21.5703125" style="282" customWidth="1"/>
    <col min="2807" max="2807" width="12.42578125" style="282" customWidth="1"/>
    <col min="2808" max="2808" width="9.7109375" style="282" customWidth="1"/>
    <col min="2809" max="2809" width="10.85546875" style="282" customWidth="1"/>
    <col min="2810" max="2810" width="11.140625" style="282" customWidth="1"/>
    <col min="2811" max="2811" width="10.7109375" style="282" customWidth="1"/>
    <col min="2812" max="3058" width="9.140625" style="282"/>
    <col min="3059" max="3059" width="12" style="282" customWidth="1"/>
    <col min="3060" max="3060" width="42.7109375" style="282" customWidth="1"/>
    <col min="3061" max="3061" width="24.5703125" style="282" customWidth="1"/>
    <col min="3062" max="3062" width="21.5703125" style="282" customWidth="1"/>
    <col min="3063" max="3063" width="12.42578125" style="282" customWidth="1"/>
    <col min="3064" max="3064" width="9.7109375" style="282" customWidth="1"/>
    <col min="3065" max="3065" width="10.85546875" style="282" customWidth="1"/>
    <col min="3066" max="3066" width="11.140625" style="282" customWidth="1"/>
    <col min="3067" max="3067" width="10.7109375" style="282" customWidth="1"/>
    <col min="3068" max="3314" width="9.140625" style="282"/>
    <col min="3315" max="3315" width="12" style="282" customWidth="1"/>
    <col min="3316" max="3316" width="42.7109375" style="282" customWidth="1"/>
    <col min="3317" max="3317" width="24.5703125" style="282" customWidth="1"/>
    <col min="3318" max="3318" width="21.5703125" style="282" customWidth="1"/>
    <col min="3319" max="3319" width="12.42578125" style="282" customWidth="1"/>
    <col min="3320" max="3320" width="9.7109375" style="282" customWidth="1"/>
    <col min="3321" max="3321" width="10.85546875" style="282" customWidth="1"/>
    <col min="3322" max="3322" width="11.140625" style="282" customWidth="1"/>
    <col min="3323" max="3323" width="10.7109375" style="282" customWidth="1"/>
    <col min="3324" max="3570" width="9.140625" style="282"/>
    <col min="3571" max="3571" width="12" style="282" customWidth="1"/>
    <col min="3572" max="3572" width="42.7109375" style="282" customWidth="1"/>
    <col min="3573" max="3573" width="24.5703125" style="282" customWidth="1"/>
    <col min="3574" max="3574" width="21.5703125" style="282" customWidth="1"/>
    <col min="3575" max="3575" width="12.42578125" style="282" customWidth="1"/>
    <col min="3576" max="3576" width="9.7109375" style="282" customWidth="1"/>
    <col min="3577" max="3577" width="10.85546875" style="282" customWidth="1"/>
    <col min="3578" max="3578" width="11.140625" style="282" customWidth="1"/>
    <col min="3579" max="3579" width="10.7109375" style="282" customWidth="1"/>
    <col min="3580" max="3826" width="9.140625" style="282"/>
    <col min="3827" max="3827" width="12" style="282" customWidth="1"/>
    <col min="3828" max="3828" width="42.7109375" style="282" customWidth="1"/>
    <col min="3829" max="3829" width="24.5703125" style="282" customWidth="1"/>
    <col min="3830" max="3830" width="21.5703125" style="282" customWidth="1"/>
    <col min="3831" max="3831" width="12.42578125" style="282" customWidth="1"/>
    <col min="3832" max="3832" width="9.7109375" style="282" customWidth="1"/>
    <col min="3833" max="3833" width="10.85546875" style="282" customWidth="1"/>
    <col min="3834" max="3834" width="11.140625" style="282" customWidth="1"/>
    <col min="3835" max="3835" width="10.7109375" style="282" customWidth="1"/>
    <col min="3836" max="4082" width="9.140625" style="282"/>
    <col min="4083" max="4083" width="12" style="282" customWidth="1"/>
    <col min="4084" max="4084" width="42.7109375" style="282" customWidth="1"/>
    <col min="4085" max="4085" width="24.5703125" style="282" customWidth="1"/>
    <col min="4086" max="4086" width="21.5703125" style="282" customWidth="1"/>
    <col min="4087" max="4087" width="12.42578125" style="282" customWidth="1"/>
    <col min="4088" max="4088" width="9.7109375" style="282" customWidth="1"/>
    <col min="4089" max="4089" width="10.85546875" style="282" customWidth="1"/>
    <col min="4090" max="4090" width="11.140625" style="282" customWidth="1"/>
    <col min="4091" max="4091" width="10.7109375" style="282" customWidth="1"/>
    <col min="4092" max="4338" width="9.140625" style="282"/>
    <col min="4339" max="4339" width="12" style="282" customWidth="1"/>
    <col min="4340" max="4340" width="42.7109375" style="282" customWidth="1"/>
    <col min="4341" max="4341" width="24.5703125" style="282" customWidth="1"/>
    <col min="4342" max="4342" width="21.5703125" style="282" customWidth="1"/>
    <col min="4343" max="4343" width="12.42578125" style="282" customWidth="1"/>
    <col min="4344" max="4344" width="9.7109375" style="282" customWidth="1"/>
    <col min="4345" max="4345" width="10.85546875" style="282" customWidth="1"/>
    <col min="4346" max="4346" width="11.140625" style="282" customWidth="1"/>
    <col min="4347" max="4347" width="10.7109375" style="282" customWidth="1"/>
    <col min="4348" max="4594" width="9.140625" style="282"/>
    <col min="4595" max="4595" width="12" style="282" customWidth="1"/>
    <col min="4596" max="4596" width="42.7109375" style="282" customWidth="1"/>
    <col min="4597" max="4597" width="24.5703125" style="282" customWidth="1"/>
    <col min="4598" max="4598" width="21.5703125" style="282" customWidth="1"/>
    <col min="4599" max="4599" width="12.42578125" style="282" customWidth="1"/>
    <col min="4600" max="4600" width="9.7109375" style="282" customWidth="1"/>
    <col min="4601" max="4601" width="10.85546875" style="282" customWidth="1"/>
    <col min="4602" max="4602" width="11.140625" style="282" customWidth="1"/>
    <col min="4603" max="4603" width="10.7109375" style="282" customWidth="1"/>
    <col min="4604" max="4850" width="9.140625" style="282"/>
    <col min="4851" max="4851" width="12" style="282" customWidth="1"/>
    <col min="4852" max="4852" width="42.7109375" style="282" customWidth="1"/>
    <col min="4853" max="4853" width="24.5703125" style="282" customWidth="1"/>
    <col min="4854" max="4854" width="21.5703125" style="282" customWidth="1"/>
    <col min="4855" max="4855" width="12.42578125" style="282" customWidth="1"/>
    <col min="4856" max="4856" width="9.7109375" style="282" customWidth="1"/>
    <col min="4857" max="4857" width="10.85546875" style="282" customWidth="1"/>
    <col min="4858" max="4858" width="11.140625" style="282" customWidth="1"/>
    <col min="4859" max="4859" width="10.7109375" style="282" customWidth="1"/>
    <col min="4860" max="5106" width="9.140625" style="282"/>
    <col min="5107" max="5107" width="12" style="282" customWidth="1"/>
    <col min="5108" max="5108" width="42.7109375" style="282" customWidth="1"/>
    <col min="5109" max="5109" width="24.5703125" style="282" customWidth="1"/>
    <col min="5110" max="5110" width="21.5703125" style="282" customWidth="1"/>
    <col min="5111" max="5111" width="12.42578125" style="282" customWidth="1"/>
    <col min="5112" max="5112" width="9.7109375" style="282" customWidth="1"/>
    <col min="5113" max="5113" width="10.85546875" style="282" customWidth="1"/>
    <col min="5114" max="5114" width="11.140625" style="282" customWidth="1"/>
    <col min="5115" max="5115" width="10.7109375" style="282" customWidth="1"/>
    <col min="5116" max="5362" width="9.140625" style="282"/>
    <col min="5363" max="5363" width="12" style="282" customWidth="1"/>
    <col min="5364" max="5364" width="42.7109375" style="282" customWidth="1"/>
    <col min="5365" max="5365" width="24.5703125" style="282" customWidth="1"/>
    <col min="5366" max="5366" width="21.5703125" style="282" customWidth="1"/>
    <col min="5367" max="5367" width="12.42578125" style="282" customWidth="1"/>
    <col min="5368" max="5368" width="9.7109375" style="282" customWidth="1"/>
    <col min="5369" max="5369" width="10.85546875" style="282" customWidth="1"/>
    <col min="5370" max="5370" width="11.140625" style="282" customWidth="1"/>
    <col min="5371" max="5371" width="10.7109375" style="282" customWidth="1"/>
    <col min="5372" max="5618" width="9.140625" style="282"/>
    <col min="5619" max="5619" width="12" style="282" customWidth="1"/>
    <col min="5620" max="5620" width="42.7109375" style="282" customWidth="1"/>
    <col min="5621" max="5621" width="24.5703125" style="282" customWidth="1"/>
    <col min="5622" max="5622" width="21.5703125" style="282" customWidth="1"/>
    <col min="5623" max="5623" width="12.42578125" style="282" customWidth="1"/>
    <col min="5624" max="5624" width="9.7109375" style="282" customWidth="1"/>
    <col min="5625" max="5625" width="10.85546875" style="282" customWidth="1"/>
    <col min="5626" max="5626" width="11.140625" style="282" customWidth="1"/>
    <col min="5627" max="5627" width="10.7109375" style="282" customWidth="1"/>
    <col min="5628" max="5874" width="9.140625" style="282"/>
    <col min="5875" max="5875" width="12" style="282" customWidth="1"/>
    <col min="5876" max="5876" width="42.7109375" style="282" customWidth="1"/>
    <col min="5877" max="5877" width="24.5703125" style="282" customWidth="1"/>
    <col min="5878" max="5878" width="21.5703125" style="282" customWidth="1"/>
    <col min="5879" max="5879" width="12.42578125" style="282" customWidth="1"/>
    <col min="5880" max="5880" width="9.7109375" style="282" customWidth="1"/>
    <col min="5881" max="5881" width="10.85546875" style="282" customWidth="1"/>
    <col min="5882" max="5882" width="11.140625" style="282" customWidth="1"/>
    <col min="5883" max="5883" width="10.7109375" style="282" customWidth="1"/>
    <col min="5884" max="6130" width="9.140625" style="282"/>
    <col min="6131" max="6131" width="12" style="282" customWidth="1"/>
    <col min="6132" max="6132" width="42.7109375" style="282" customWidth="1"/>
    <col min="6133" max="6133" width="24.5703125" style="282" customWidth="1"/>
    <col min="6134" max="6134" width="21.5703125" style="282" customWidth="1"/>
    <col min="6135" max="6135" width="12.42578125" style="282" customWidth="1"/>
    <col min="6136" max="6136" width="9.7109375" style="282" customWidth="1"/>
    <col min="6137" max="6137" width="10.85546875" style="282" customWidth="1"/>
    <col min="6138" max="6138" width="11.140625" style="282" customWidth="1"/>
    <col min="6139" max="6139" width="10.7109375" style="282" customWidth="1"/>
    <col min="6140" max="6386" width="9.140625" style="282"/>
    <col min="6387" max="6387" width="12" style="282" customWidth="1"/>
    <col min="6388" max="6388" width="42.7109375" style="282" customWidth="1"/>
    <col min="6389" max="6389" width="24.5703125" style="282" customWidth="1"/>
    <col min="6390" max="6390" width="21.5703125" style="282" customWidth="1"/>
    <col min="6391" max="6391" width="12.42578125" style="282" customWidth="1"/>
    <col min="6392" max="6392" width="9.7109375" style="282" customWidth="1"/>
    <col min="6393" max="6393" width="10.85546875" style="282" customWidth="1"/>
    <col min="6394" max="6394" width="11.140625" style="282" customWidth="1"/>
    <col min="6395" max="6395" width="10.7109375" style="282" customWidth="1"/>
    <col min="6396" max="6642" width="9.140625" style="282"/>
    <col min="6643" max="6643" width="12" style="282" customWidth="1"/>
    <col min="6644" max="6644" width="42.7109375" style="282" customWidth="1"/>
    <col min="6645" max="6645" width="24.5703125" style="282" customWidth="1"/>
    <col min="6646" max="6646" width="21.5703125" style="282" customWidth="1"/>
    <col min="6647" max="6647" width="12.42578125" style="282" customWidth="1"/>
    <col min="6648" max="6648" width="9.7109375" style="282" customWidth="1"/>
    <col min="6649" max="6649" width="10.85546875" style="282" customWidth="1"/>
    <col min="6650" max="6650" width="11.140625" style="282" customWidth="1"/>
    <col min="6651" max="6651" width="10.7109375" style="282" customWidth="1"/>
    <col min="6652" max="6898" width="9.140625" style="282"/>
    <col min="6899" max="6899" width="12" style="282" customWidth="1"/>
    <col min="6900" max="6900" width="42.7109375" style="282" customWidth="1"/>
    <col min="6901" max="6901" width="24.5703125" style="282" customWidth="1"/>
    <col min="6902" max="6902" width="21.5703125" style="282" customWidth="1"/>
    <col min="6903" max="6903" width="12.42578125" style="282" customWidth="1"/>
    <col min="6904" max="6904" width="9.7109375" style="282" customWidth="1"/>
    <col min="6905" max="6905" width="10.85546875" style="282" customWidth="1"/>
    <col min="6906" max="6906" width="11.140625" style="282" customWidth="1"/>
    <col min="6907" max="6907" width="10.7109375" style="282" customWidth="1"/>
    <col min="6908" max="7154" width="9.140625" style="282"/>
    <col min="7155" max="7155" width="12" style="282" customWidth="1"/>
    <col min="7156" max="7156" width="42.7109375" style="282" customWidth="1"/>
    <col min="7157" max="7157" width="24.5703125" style="282" customWidth="1"/>
    <col min="7158" max="7158" width="21.5703125" style="282" customWidth="1"/>
    <col min="7159" max="7159" width="12.42578125" style="282" customWidth="1"/>
    <col min="7160" max="7160" width="9.7109375" style="282" customWidth="1"/>
    <col min="7161" max="7161" width="10.85546875" style="282" customWidth="1"/>
    <col min="7162" max="7162" width="11.140625" style="282" customWidth="1"/>
    <col min="7163" max="7163" width="10.7109375" style="282" customWidth="1"/>
    <col min="7164" max="7410" width="9.140625" style="282"/>
    <col min="7411" max="7411" width="12" style="282" customWidth="1"/>
    <col min="7412" max="7412" width="42.7109375" style="282" customWidth="1"/>
    <col min="7413" max="7413" width="24.5703125" style="282" customWidth="1"/>
    <col min="7414" max="7414" width="21.5703125" style="282" customWidth="1"/>
    <col min="7415" max="7415" width="12.42578125" style="282" customWidth="1"/>
    <col min="7416" max="7416" width="9.7109375" style="282" customWidth="1"/>
    <col min="7417" max="7417" width="10.85546875" style="282" customWidth="1"/>
    <col min="7418" max="7418" width="11.140625" style="282" customWidth="1"/>
    <col min="7419" max="7419" width="10.7109375" style="282" customWidth="1"/>
    <col min="7420" max="7666" width="9.140625" style="282"/>
    <col min="7667" max="7667" width="12" style="282" customWidth="1"/>
    <col min="7668" max="7668" width="42.7109375" style="282" customWidth="1"/>
    <col min="7669" max="7669" width="24.5703125" style="282" customWidth="1"/>
    <col min="7670" max="7670" width="21.5703125" style="282" customWidth="1"/>
    <col min="7671" max="7671" width="12.42578125" style="282" customWidth="1"/>
    <col min="7672" max="7672" width="9.7109375" style="282" customWidth="1"/>
    <col min="7673" max="7673" width="10.85546875" style="282" customWidth="1"/>
    <col min="7674" max="7674" width="11.140625" style="282" customWidth="1"/>
    <col min="7675" max="7675" width="10.7109375" style="282" customWidth="1"/>
    <col min="7676" max="7922" width="9.140625" style="282"/>
    <col min="7923" max="7923" width="12" style="282" customWidth="1"/>
    <col min="7924" max="7924" width="42.7109375" style="282" customWidth="1"/>
    <col min="7925" max="7925" width="24.5703125" style="282" customWidth="1"/>
    <col min="7926" max="7926" width="21.5703125" style="282" customWidth="1"/>
    <col min="7927" max="7927" width="12.42578125" style="282" customWidth="1"/>
    <col min="7928" max="7928" width="9.7109375" style="282" customWidth="1"/>
    <col min="7929" max="7929" width="10.85546875" style="282" customWidth="1"/>
    <col min="7930" max="7930" width="11.140625" style="282" customWidth="1"/>
    <col min="7931" max="7931" width="10.7109375" style="282" customWidth="1"/>
    <col min="7932" max="8178" width="9.140625" style="282"/>
    <col min="8179" max="8179" width="12" style="282" customWidth="1"/>
    <col min="8180" max="8180" width="42.7109375" style="282" customWidth="1"/>
    <col min="8181" max="8181" width="24.5703125" style="282" customWidth="1"/>
    <col min="8182" max="8182" width="21.5703125" style="282" customWidth="1"/>
    <col min="8183" max="8183" width="12.42578125" style="282" customWidth="1"/>
    <col min="8184" max="8184" width="9.7109375" style="282" customWidth="1"/>
    <col min="8185" max="8185" width="10.85546875" style="282" customWidth="1"/>
    <col min="8186" max="8186" width="11.140625" style="282" customWidth="1"/>
    <col min="8187" max="8187" width="10.7109375" style="282" customWidth="1"/>
    <col min="8188" max="8434" width="9.140625" style="282"/>
    <col min="8435" max="8435" width="12" style="282" customWidth="1"/>
    <col min="8436" max="8436" width="42.7109375" style="282" customWidth="1"/>
    <col min="8437" max="8437" width="24.5703125" style="282" customWidth="1"/>
    <col min="8438" max="8438" width="21.5703125" style="282" customWidth="1"/>
    <col min="8439" max="8439" width="12.42578125" style="282" customWidth="1"/>
    <col min="8440" max="8440" width="9.7109375" style="282" customWidth="1"/>
    <col min="8441" max="8441" width="10.85546875" style="282" customWidth="1"/>
    <col min="8442" max="8442" width="11.140625" style="282" customWidth="1"/>
    <col min="8443" max="8443" width="10.7109375" style="282" customWidth="1"/>
    <col min="8444" max="8690" width="9.140625" style="282"/>
    <col min="8691" max="8691" width="12" style="282" customWidth="1"/>
    <col min="8692" max="8692" width="42.7109375" style="282" customWidth="1"/>
    <col min="8693" max="8693" width="24.5703125" style="282" customWidth="1"/>
    <col min="8694" max="8694" width="21.5703125" style="282" customWidth="1"/>
    <col min="8695" max="8695" width="12.42578125" style="282" customWidth="1"/>
    <col min="8696" max="8696" width="9.7109375" style="282" customWidth="1"/>
    <col min="8697" max="8697" width="10.85546875" style="282" customWidth="1"/>
    <col min="8698" max="8698" width="11.140625" style="282" customWidth="1"/>
    <col min="8699" max="8699" width="10.7109375" style="282" customWidth="1"/>
    <col min="8700" max="8946" width="9.140625" style="282"/>
    <col min="8947" max="8947" width="12" style="282" customWidth="1"/>
    <col min="8948" max="8948" width="42.7109375" style="282" customWidth="1"/>
    <col min="8949" max="8949" width="24.5703125" style="282" customWidth="1"/>
    <col min="8950" max="8950" width="21.5703125" style="282" customWidth="1"/>
    <col min="8951" max="8951" width="12.42578125" style="282" customWidth="1"/>
    <col min="8952" max="8952" width="9.7109375" style="282" customWidth="1"/>
    <col min="8953" max="8953" width="10.85546875" style="282" customWidth="1"/>
    <col min="8954" max="8954" width="11.140625" style="282" customWidth="1"/>
    <col min="8955" max="8955" width="10.7109375" style="282" customWidth="1"/>
    <col min="8956" max="9202" width="9.140625" style="282"/>
    <col min="9203" max="9203" width="12" style="282" customWidth="1"/>
    <col min="9204" max="9204" width="42.7109375" style="282" customWidth="1"/>
    <col min="9205" max="9205" width="24.5703125" style="282" customWidth="1"/>
    <col min="9206" max="9206" width="21.5703125" style="282" customWidth="1"/>
    <col min="9207" max="9207" width="12.42578125" style="282" customWidth="1"/>
    <col min="9208" max="9208" width="9.7109375" style="282" customWidth="1"/>
    <col min="9209" max="9209" width="10.85546875" style="282" customWidth="1"/>
    <col min="9210" max="9210" width="11.140625" style="282" customWidth="1"/>
    <col min="9211" max="9211" width="10.7109375" style="282" customWidth="1"/>
    <col min="9212" max="9458" width="9.140625" style="282"/>
    <col min="9459" max="9459" width="12" style="282" customWidth="1"/>
    <col min="9460" max="9460" width="42.7109375" style="282" customWidth="1"/>
    <col min="9461" max="9461" width="24.5703125" style="282" customWidth="1"/>
    <col min="9462" max="9462" width="21.5703125" style="282" customWidth="1"/>
    <col min="9463" max="9463" width="12.42578125" style="282" customWidth="1"/>
    <col min="9464" max="9464" width="9.7109375" style="282" customWidth="1"/>
    <col min="9465" max="9465" width="10.85546875" style="282" customWidth="1"/>
    <col min="9466" max="9466" width="11.140625" style="282" customWidth="1"/>
    <col min="9467" max="9467" width="10.7109375" style="282" customWidth="1"/>
    <col min="9468" max="9714" width="9.140625" style="282"/>
    <col min="9715" max="9715" width="12" style="282" customWidth="1"/>
    <col min="9716" max="9716" width="42.7109375" style="282" customWidth="1"/>
    <col min="9717" max="9717" width="24.5703125" style="282" customWidth="1"/>
    <col min="9718" max="9718" width="21.5703125" style="282" customWidth="1"/>
    <col min="9719" max="9719" width="12.42578125" style="282" customWidth="1"/>
    <col min="9720" max="9720" width="9.7109375" style="282" customWidth="1"/>
    <col min="9721" max="9721" width="10.85546875" style="282" customWidth="1"/>
    <col min="9722" max="9722" width="11.140625" style="282" customWidth="1"/>
    <col min="9723" max="9723" width="10.7109375" style="282" customWidth="1"/>
    <col min="9724" max="9970" width="9.140625" style="282"/>
    <col min="9971" max="9971" width="12" style="282" customWidth="1"/>
    <col min="9972" max="9972" width="42.7109375" style="282" customWidth="1"/>
    <col min="9973" max="9973" width="24.5703125" style="282" customWidth="1"/>
    <col min="9974" max="9974" width="21.5703125" style="282" customWidth="1"/>
    <col min="9975" max="9975" width="12.42578125" style="282" customWidth="1"/>
    <col min="9976" max="9976" width="9.7109375" style="282" customWidth="1"/>
    <col min="9977" max="9977" width="10.85546875" style="282" customWidth="1"/>
    <col min="9978" max="9978" width="11.140625" style="282" customWidth="1"/>
    <col min="9979" max="9979" width="10.7109375" style="282" customWidth="1"/>
    <col min="9980" max="10226" width="9.140625" style="282"/>
    <col min="10227" max="10227" width="12" style="282" customWidth="1"/>
    <col min="10228" max="10228" width="42.7109375" style="282" customWidth="1"/>
    <col min="10229" max="10229" width="24.5703125" style="282" customWidth="1"/>
    <col min="10230" max="10230" width="21.5703125" style="282" customWidth="1"/>
    <col min="10231" max="10231" width="12.42578125" style="282" customWidth="1"/>
    <col min="10232" max="10232" width="9.7109375" style="282" customWidth="1"/>
    <col min="10233" max="10233" width="10.85546875" style="282" customWidth="1"/>
    <col min="10234" max="10234" width="11.140625" style="282" customWidth="1"/>
    <col min="10235" max="10235" width="10.7109375" style="282" customWidth="1"/>
    <col min="10236" max="10482" width="9.140625" style="282"/>
    <col min="10483" max="10483" width="12" style="282" customWidth="1"/>
    <col min="10484" max="10484" width="42.7109375" style="282" customWidth="1"/>
    <col min="10485" max="10485" width="24.5703125" style="282" customWidth="1"/>
    <col min="10486" max="10486" width="21.5703125" style="282" customWidth="1"/>
    <col min="10487" max="10487" width="12.42578125" style="282" customWidth="1"/>
    <col min="10488" max="10488" width="9.7109375" style="282" customWidth="1"/>
    <col min="10489" max="10489" width="10.85546875" style="282" customWidth="1"/>
    <col min="10490" max="10490" width="11.140625" style="282" customWidth="1"/>
    <col min="10491" max="10491" width="10.7109375" style="282" customWidth="1"/>
    <col min="10492" max="10738" width="9.140625" style="282"/>
    <col min="10739" max="10739" width="12" style="282" customWidth="1"/>
    <col min="10740" max="10740" width="42.7109375" style="282" customWidth="1"/>
    <col min="10741" max="10741" width="24.5703125" style="282" customWidth="1"/>
    <col min="10742" max="10742" width="21.5703125" style="282" customWidth="1"/>
    <col min="10743" max="10743" width="12.42578125" style="282" customWidth="1"/>
    <col min="10744" max="10744" width="9.7109375" style="282" customWidth="1"/>
    <col min="10745" max="10745" width="10.85546875" style="282" customWidth="1"/>
    <col min="10746" max="10746" width="11.140625" style="282" customWidth="1"/>
    <col min="10747" max="10747" width="10.7109375" style="282" customWidth="1"/>
    <col min="10748" max="10994" width="9.140625" style="282"/>
    <col min="10995" max="10995" width="12" style="282" customWidth="1"/>
    <col min="10996" max="10996" width="42.7109375" style="282" customWidth="1"/>
    <col min="10997" max="10997" width="24.5703125" style="282" customWidth="1"/>
    <col min="10998" max="10998" width="21.5703125" style="282" customWidth="1"/>
    <col min="10999" max="10999" width="12.42578125" style="282" customWidth="1"/>
    <col min="11000" max="11000" width="9.7109375" style="282" customWidth="1"/>
    <col min="11001" max="11001" width="10.85546875" style="282" customWidth="1"/>
    <col min="11002" max="11002" width="11.140625" style="282" customWidth="1"/>
    <col min="11003" max="11003" width="10.7109375" style="282" customWidth="1"/>
    <col min="11004" max="11250" width="9.140625" style="282"/>
    <col min="11251" max="11251" width="12" style="282" customWidth="1"/>
    <col min="11252" max="11252" width="42.7109375" style="282" customWidth="1"/>
    <col min="11253" max="11253" width="24.5703125" style="282" customWidth="1"/>
    <col min="11254" max="11254" width="21.5703125" style="282" customWidth="1"/>
    <col min="11255" max="11255" width="12.42578125" style="282" customWidth="1"/>
    <col min="11256" max="11256" width="9.7109375" style="282" customWidth="1"/>
    <col min="11257" max="11257" width="10.85546875" style="282" customWidth="1"/>
    <col min="11258" max="11258" width="11.140625" style="282" customWidth="1"/>
    <col min="11259" max="11259" width="10.7109375" style="282" customWidth="1"/>
    <col min="11260" max="11506" width="9.140625" style="282"/>
    <col min="11507" max="11507" width="12" style="282" customWidth="1"/>
    <col min="11508" max="11508" width="42.7109375" style="282" customWidth="1"/>
    <col min="11509" max="11509" width="24.5703125" style="282" customWidth="1"/>
    <col min="11510" max="11510" width="21.5703125" style="282" customWidth="1"/>
    <col min="11511" max="11511" width="12.42578125" style="282" customWidth="1"/>
    <col min="11512" max="11512" width="9.7109375" style="282" customWidth="1"/>
    <col min="11513" max="11513" width="10.85546875" style="282" customWidth="1"/>
    <col min="11514" max="11514" width="11.140625" style="282" customWidth="1"/>
    <col min="11515" max="11515" width="10.7109375" style="282" customWidth="1"/>
    <col min="11516" max="11762" width="9.140625" style="282"/>
    <col min="11763" max="11763" width="12" style="282" customWidth="1"/>
    <col min="11764" max="11764" width="42.7109375" style="282" customWidth="1"/>
    <col min="11765" max="11765" width="24.5703125" style="282" customWidth="1"/>
    <col min="11766" max="11766" width="21.5703125" style="282" customWidth="1"/>
    <col min="11767" max="11767" width="12.42578125" style="282" customWidth="1"/>
    <col min="11768" max="11768" width="9.7109375" style="282" customWidth="1"/>
    <col min="11769" max="11769" width="10.85546875" style="282" customWidth="1"/>
    <col min="11770" max="11770" width="11.140625" style="282" customWidth="1"/>
    <col min="11771" max="11771" width="10.7109375" style="282" customWidth="1"/>
    <col min="11772" max="12018" width="9.140625" style="282"/>
    <col min="12019" max="12019" width="12" style="282" customWidth="1"/>
    <col min="12020" max="12020" width="42.7109375" style="282" customWidth="1"/>
    <col min="12021" max="12021" width="24.5703125" style="282" customWidth="1"/>
    <col min="12022" max="12022" width="21.5703125" style="282" customWidth="1"/>
    <col min="12023" max="12023" width="12.42578125" style="282" customWidth="1"/>
    <col min="12024" max="12024" width="9.7109375" style="282" customWidth="1"/>
    <col min="12025" max="12025" width="10.85546875" style="282" customWidth="1"/>
    <col min="12026" max="12026" width="11.140625" style="282" customWidth="1"/>
    <col min="12027" max="12027" width="10.7109375" style="282" customWidth="1"/>
    <col min="12028" max="12274" width="9.140625" style="282"/>
    <col min="12275" max="12275" width="12" style="282" customWidth="1"/>
    <col min="12276" max="12276" width="42.7109375" style="282" customWidth="1"/>
    <col min="12277" max="12277" width="24.5703125" style="282" customWidth="1"/>
    <col min="12278" max="12278" width="21.5703125" style="282" customWidth="1"/>
    <col min="12279" max="12279" width="12.42578125" style="282" customWidth="1"/>
    <col min="12280" max="12280" width="9.7109375" style="282" customWidth="1"/>
    <col min="12281" max="12281" width="10.85546875" style="282" customWidth="1"/>
    <col min="12282" max="12282" width="11.140625" style="282" customWidth="1"/>
    <col min="12283" max="12283" width="10.7109375" style="282" customWidth="1"/>
    <col min="12284" max="12530" width="9.140625" style="282"/>
    <col min="12531" max="12531" width="12" style="282" customWidth="1"/>
    <col min="12532" max="12532" width="42.7109375" style="282" customWidth="1"/>
    <col min="12533" max="12533" width="24.5703125" style="282" customWidth="1"/>
    <col min="12534" max="12534" width="21.5703125" style="282" customWidth="1"/>
    <col min="12535" max="12535" width="12.42578125" style="282" customWidth="1"/>
    <col min="12536" max="12536" width="9.7109375" style="282" customWidth="1"/>
    <col min="12537" max="12537" width="10.85546875" style="282" customWidth="1"/>
    <col min="12538" max="12538" width="11.140625" style="282" customWidth="1"/>
    <col min="12539" max="12539" width="10.7109375" style="282" customWidth="1"/>
    <col min="12540" max="12786" width="9.140625" style="282"/>
    <col min="12787" max="12787" width="12" style="282" customWidth="1"/>
    <col min="12788" max="12788" width="42.7109375" style="282" customWidth="1"/>
    <col min="12789" max="12789" width="24.5703125" style="282" customWidth="1"/>
    <col min="12790" max="12790" width="21.5703125" style="282" customWidth="1"/>
    <col min="12791" max="12791" width="12.42578125" style="282" customWidth="1"/>
    <col min="12792" max="12792" width="9.7109375" style="282" customWidth="1"/>
    <col min="12793" max="12793" width="10.85546875" style="282" customWidth="1"/>
    <col min="12794" max="12794" width="11.140625" style="282" customWidth="1"/>
    <col min="12795" max="12795" width="10.7109375" style="282" customWidth="1"/>
    <col min="12796" max="13042" width="9.140625" style="282"/>
    <col min="13043" max="13043" width="12" style="282" customWidth="1"/>
    <col min="13044" max="13044" width="42.7109375" style="282" customWidth="1"/>
    <col min="13045" max="13045" width="24.5703125" style="282" customWidth="1"/>
    <col min="13046" max="13046" width="21.5703125" style="282" customWidth="1"/>
    <col min="13047" max="13047" width="12.42578125" style="282" customWidth="1"/>
    <col min="13048" max="13048" width="9.7109375" style="282" customWidth="1"/>
    <col min="13049" max="13049" width="10.85546875" style="282" customWidth="1"/>
    <col min="13050" max="13050" width="11.140625" style="282" customWidth="1"/>
    <col min="13051" max="13051" width="10.7109375" style="282" customWidth="1"/>
    <col min="13052" max="13298" width="9.140625" style="282"/>
    <col min="13299" max="13299" width="12" style="282" customWidth="1"/>
    <col min="13300" max="13300" width="42.7109375" style="282" customWidth="1"/>
    <col min="13301" max="13301" width="24.5703125" style="282" customWidth="1"/>
    <col min="13302" max="13302" width="21.5703125" style="282" customWidth="1"/>
    <col min="13303" max="13303" width="12.42578125" style="282" customWidth="1"/>
    <col min="13304" max="13304" width="9.7109375" style="282" customWidth="1"/>
    <col min="13305" max="13305" width="10.85546875" style="282" customWidth="1"/>
    <col min="13306" max="13306" width="11.140625" style="282" customWidth="1"/>
    <col min="13307" max="13307" width="10.7109375" style="282" customWidth="1"/>
    <col min="13308" max="13554" width="9.140625" style="282"/>
    <col min="13555" max="13555" width="12" style="282" customWidth="1"/>
    <col min="13556" max="13556" width="42.7109375" style="282" customWidth="1"/>
    <col min="13557" max="13557" width="24.5703125" style="282" customWidth="1"/>
    <col min="13558" max="13558" width="21.5703125" style="282" customWidth="1"/>
    <col min="13559" max="13559" width="12.42578125" style="282" customWidth="1"/>
    <col min="13560" max="13560" width="9.7109375" style="282" customWidth="1"/>
    <col min="13561" max="13561" width="10.85546875" style="282" customWidth="1"/>
    <col min="13562" max="13562" width="11.140625" style="282" customWidth="1"/>
    <col min="13563" max="13563" width="10.7109375" style="282" customWidth="1"/>
    <col min="13564" max="13810" width="9.140625" style="282"/>
    <col min="13811" max="13811" width="12" style="282" customWidth="1"/>
    <col min="13812" max="13812" width="42.7109375" style="282" customWidth="1"/>
    <col min="13813" max="13813" width="24.5703125" style="282" customWidth="1"/>
    <col min="13814" max="13814" width="21.5703125" style="282" customWidth="1"/>
    <col min="13815" max="13815" width="12.42578125" style="282" customWidth="1"/>
    <col min="13816" max="13816" width="9.7109375" style="282" customWidth="1"/>
    <col min="13817" max="13817" width="10.85546875" style="282" customWidth="1"/>
    <col min="13818" max="13818" width="11.140625" style="282" customWidth="1"/>
    <col min="13819" max="13819" width="10.7109375" style="282" customWidth="1"/>
    <col min="13820" max="14066" width="9.140625" style="282"/>
    <col min="14067" max="14067" width="12" style="282" customWidth="1"/>
    <col min="14068" max="14068" width="42.7109375" style="282" customWidth="1"/>
    <col min="14069" max="14069" width="24.5703125" style="282" customWidth="1"/>
    <col min="14070" max="14070" width="21.5703125" style="282" customWidth="1"/>
    <col min="14071" max="14071" width="12.42578125" style="282" customWidth="1"/>
    <col min="14072" max="14072" width="9.7109375" style="282" customWidth="1"/>
    <col min="14073" max="14073" width="10.85546875" style="282" customWidth="1"/>
    <col min="14074" max="14074" width="11.140625" style="282" customWidth="1"/>
    <col min="14075" max="14075" width="10.7109375" style="282" customWidth="1"/>
    <col min="14076" max="14322" width="9.140625" style="282"/>
    <col min="14323" max="14323" width="12" style="282" customWidth="1"/>
    <col min="14324" max="14324" width="42.7109375" style="282" customWidth="1"/>
    <col min="14325" max="14325" width="24.5703125" style="282" customWidth="1"/>
    <col min="14326" max="14326" width="21.5703125" style="282" customWidth="1"/>
    <col min="14327" max="14327" width="12.42578125" style="282" customWidth="1"/>
    <col min="14328" max="14328" width="9.7109375" style="282" customWidth="1"/>
    <col min="14329" max="14329" width="10.85546875" style="282" customWidth="1"/>
    <col min="14330" max="14330" width="11.140625" style="282" customWidth="1"/>
    <col min="14331" max="14331" width="10.7109375" style="282" customWidth="1"/>
    <col min="14332" max="14578" width="9.140625" style="282"/>
    <col min="14579" max="14579" width="12" style="282" customWidth="1"/>
    <col min="14580" max="14580" width="42.7109375" style="282" customWidth="1"/>
    <col min="14581" max="14581" width="24.5703125" style="282" customWidth="1"/>
    <col min="14582" max="14582" width="21.5703125" style="282" customWidth="1"/>
    <col min="14583" max="14583" width="12.42578125" style="282" customWidth="1"/>
    <col min="14584" max="14584" width="9.7109375" style="282" customWidth="1"/>
    <col min="14585" max="14585" width="10.85546875" style="282" customWidth="1"/>
    <col min="14586" max="14586" width="11.140625" style="282" customWidth="1"/>
    <col min="14587" max="14587" width="10.7109375" style="282" customWidth="1"/>
    <col min="14588" max="14834" width="9.140625" style="282"/>
    <col min="14835" max="14835" width="12" style="282" customWidth="1"/>
    <col min="14836" max="14836" width="42.7109375" style="282" customWidth="1"/>
    <col min="14837" max="14837" width="24.5703125" style="282" customWidth="1"/>
    <col min="14838" max="14838" width="21.5703125" style="282" customWidth="1"/>
    <col min="14839" max="14839" width="12.42578125" style="282" customWidth="1"/>
    <col min="14840" max="14840" width="9.7109375" style="282" customWidth="1"/>
    <col min="14841" max="14841" width="10.85546875" style="282" customWidth="1"/>
    <col min="14842" max="14842" width="11.140625" style="282" customWidth="1"/>
    <col min="14843" max="14843" width="10.7109375" style="282" customWidth="1"/>
    <col min="14844" max="15090" width="9.140625" style="282"/>
    <col min="15091" max="15091" width="12" style="282" customWidth="1"/>
    <col min="15092" max="15092" width="42.7109375" style="282" customWidth="1"/>
    <col min="15093" max="15093" width="24.5703125" style="282" customWidth="1"/>
    <col min="15094" max="15094" width="21.5703125" style="282" customWidth="1"/>
    <col min="15095" max="15095" width="12.42578125" style="282" customWidth="1"/>
    <col min="15096" max="15096" width="9.7109375" style="282" customWidth="1"/>
    <col min="15097" max="15097" width="10.85546875" style="282" customWidth="1"/>
    <col min="15098" max="15098" width="11.140625" style="282" customWidth="1"/>
    <col min="15099" max="15099" width="10.7109375" style="282" customWidth="1"/>
    <col min="15100" max="15346" width="9.140625" style="282"/>
    <col min="15347" max="15347" width="12" style="282" customWidth="1"/>
    <col min="15348" max="15348" width="42.7109375" style="282" customWidth="1"/>
    <col min="15349" max="15349" width="24.5703125" style="282" customWidth="1"/>
    <col min="15350" max="15350" width="21.5703125" style="282" customWidth="1"/>
    <col min="15351" max="15351" width="12.42578125" style="282" customWidth="1"/>
    <col min="15352" max="15352" width="9.7109375" style="282" customWidth="1"/>
    <col min="15353" max="15353" width="10.85546875" style="282" customWidth="1"/>
    <col min="15354" max="15354" width="11.140625" style="282" customWidth="1"/>
    <col min="15355" max="15355" width="10.7109375" style="282" customWidth="1"/>
    <col min="15356" max="15602" width="9.140625" style="282"/>
    <col min="15603" max="15603" width="12" style="282" customWidth="1"/>
    <col min="15604" max="15604" width="42.7109375" style="282" customWidth="1"/>
    <col min="15605" max="15605" width="24.5703125" style="282" customWidth="1"/>
    <col min="15606" max="15606" width="21.5703125" style="282" customWidth="1"/>
    <col min="15607" max="15607" width="12.42578125" style="282" customWidth="1"/>
    <col min="15608" max="15608" width="9.7109375" style="282" customWidth="1"/>
    <col min="15609" max="15609" width="10.85546875" style="282" customWidth="1"/>
    <col min="15610" max="15610" width="11.140625" style="282" customWidth="1"/>
    <col min="15611" max="15611" width="10.7109375" style="282" customWidth="1"/>
    <col min="15612" max="15858" width="9.140625" style="282"/>
    <col min="15859" max="15859" width="12" style="282" customWidth="1"/>
    <col min="15860" max="15860" width="42.7109375" style="282" customWidth="1"/>
    <col min="15861" max="15861" width="24.5703125" style="282" customWidth="1"/>
    <col min="15862" max="15862" width="21.5703125" style="282" customWidth="1"/>
    <col min="15863" max="15863" width="12.42578125" style="282" customWidth="1"/>
    <col min="15864" max="15864" width="9.7109375" style="282" customWidth="1"/>
    <col min="15865" max="15865" width="10.85546875" style="282" customWidth="1"/>
    <col min="15866" max="15866" width="11.140625" style="282" customWidth="1"/>
    <col min="15867" max="15867" width="10.7109375" style="282" customWidth="1"/>
    <col min="15868" max="16114" width="9.140625" style="282"/>
    <col min="16115" max="16115" width="12" style="282" customWidth="1"/>
    <col min="16116" max="16116" width="42.7109375" style="282" customWidth="1"/>
    <col min="16117" max="16117" width="24.5703125" style="282" customWidth="1"/>
    <col min="16118" max="16118" width="21.5703125" style="282" customWidth="1"/>
    <col min="16119" max="16119" width="12.42578125" style="282" customWidth="1"/>
    <col min="16120" max="16120" width="9.7109375" style="282" customWidth="1"/>
    <col min="16121" max="16121" width="10.85546875" style="282" customWidth="1"/>
    <col min="16122" max="16122" width="11.140625" style="282" customWidth="1"/>
    <col min="16123" max="16123" width="10.7109375" style="282" customWidth="1"/>
    <col min="16124" max="16372" width="9.140625" style="282"/>
    <col min="16373" max="16384" width="8.85546875" style="282" customWidth="1"/>
  </cols>
  <sheetData>
    <row r="5" spans="1:8" ht="15.75" x14ac:dyDescent="0.25">
      <c r="A5" s="738" t="s">
        <v>608</v>
      </c>
      <c r="B5" s="738"/>
      <c r="C5" s="738"/>
      <c r="D5" s="738"/>
      <c r="E5" s="738"/>
      <c r="F5" s="738"/>
      <c r="G5" s="738"/>
      <c r="H5" s="738"/>
    </row>
    <row r="6" spans="1:8" ht="15.75" x14ac:dyDescent="0.25">
      <c r="A6" s="344"/>
      <c r="B6" s="345"/>
      <c r="C6" s="345"/>
      <c r="D6" s="345"/>
      <c r="E6" s="345"/>
      <c r="F6" s="345"/>
      <c r="G6" s="345"/>
      <c r="H6" s="345"/>
    </row>
    <row r="7" spans="1:8" ht="15.75" x14ac:dyDescent="0.25">
      <c r="A7" s="728" t="s">
        <v>609</v>
      </c>
      <c r="B7" s="728"/>
      <c r="C7" s="728"/>
      <c r="D7" s="728"/>
      <c r="E7" s="728"/>
      <c r="F7" s="728"/>
      <c r="G7" s="728"/>
      <c r="H7" s="728"/>
    </row>
    <row r="8" spans="1:8" ht="15.75" x14ac:dyDescent="0.25">
      <c r="A8" s="729" t="s">
        <v>545</v>
      </c>
      <c r="B8" s="729"/>
      <c r="C8" s="729"/>
      <c r="D8" s="729"/>
      <c r="E8" s="729"/>
      <c r="F8" s="729"/>
      <c r="G8" s="729"/>
      <c r="H8" s="729"/>
    </row>
    <row r="9" spans="1:8" ht="15.75" x14ac:dyDescent="0.25">
      <c r="A9" s="729"/>
      <c r="B9" s="729"/>
      <c r="C9" s="729"/>
      <c r="D9" s="729"/>
      <c r="E9" s="729"/>
      <c r="F9" s="729"/>
      <c r="G9" s="729"/>
      <c r="H9" s="729"/>
    </row>
    <row r="10" spans="1:8" ht="15.75" x14ac:dyDescent="0.25">
      <c r="A10" s="739" t="s">
        <v>510</v>
      </c>
      <c r="B10" s="739"/>
      <c r="C10" s="739"/>
      <c r="D10" s="739"/>
      <c r="E10" s="739"/>
      <c r="F10" s="739"/>
      <c r="G10" s="739"/>
      <c r="H10" s="739"/>
    </row>
    <row r="11" spans="1:8" s="346" customFormat="1" x14ac:dyDescent="0.25">
      <c r="B11" s="282"/>
      <c r="C11" s="282"/>
      <c r="D11" s="282"/>
      <c r="E11" s="282"/>
      <c r="F11" s="282"/>
      <c r="G11" s="347"/>
    </row>
    <row r="12" spans="1:8" s="348" customFormat="1" ht="34.5" customHeight="1" x14ac:dyDescent="0.25">
      <c r="A12" s="740" t="s">
        <v>595</v>
      </c>
      <c r="B12" s="741" t="s">
        <v>610</v>
      </c>
      <c r="C12" s="741" t="s">
        <v>611</v>
      </c>
      <c r="D12" s="741" t="s">
        <v>612</v>
      </c>
      <c r="E12" s="741"/>
      <c r="F12" s="741"/>
      <c r="G12" s="741"/>
      <c r="H12" s="741"/>
    </row>
    <row r="13" spans="1:8" s="346" customFormat="1" ht="34.5" customHeight="1" x14ac:dyDescent="0.25">
      <c r="A13" s="740"/>
      <c r="B13" s="741"/>
      <c r="C13" s="741"/>
      <c r="D13" s="741"/>
      <c r="E13" s="308" t="s">
        <v>613</v>
      </c>
      <c r="F13" s="308" t="s">
        <v>614</v>
      </c>
      <c r="G13" s="308" t="s">
        <v>615</v>
      </c>
      <c r="H13" s="308" t="s">
        <v>616</v>
      </c>
    </row>
    <row r="14" spans="1:8" s="346" customFormat="1" ht="15.75" customHeight="1" x14ac:dyDescent="0.25">
      <c r="A14" s="349">
        <v>1</v>
      </c>
      <c r="B14" s="308">
        <v>2</v>
      </c>
      <c r="C14" s="349">
        <v>3</v>
      </c>
      <c r="D14" s="308">
        <v>4</v>
      </c>
      <c r="E14" s="350" t="s">
        <v>617</v>
      </c>
      <c r="F14" s="351" t="s">
        <v>618</v>
      </c>
      <c r="G14" s="350" t="s">
        <v>619</v>
      </c>
      <c r="H14" s="351" t="s">
        <v>620</v>
      </c>
    </row>
    <row r="15" spans="1:8" s="324" customFormat="1" ht="124.5" customHeight="1" x14ac:dyDescent="0.25">
      <c r="A15" s="299">
        <v>1</v>
      </c>
      <c r="B15" s="352" t="s">
        <v>621</v>
      </c>
      <c r="C15" s="308" t="s">
        <v>622</v>
      </c>
      <c r="D15" s="353" t="s">
        <v>623</v>
      </c>
      <c r="E15" s="354">
        <v>1.139</v>
      </c>
      <c r="F15" s="355">
        <v>1.06</v>
      </c>
      <c r="G15" s="355">
        <v>1.0469999999999999</v>
      </c>
      <c r="H15" s="355">
        <v>1.04</v>
      </c>
    </row>
    <row r="16" spans="1:8" s="324" customFormat="1" ht="123.75" customHeight="1" x14ac:dyDescent="0.25">
      <c r="A16" s="356" t="s">
        <v>296</v>
      </c>
      <c r="B16" s="352" t="s">
        <v>621</v>
      </c>
      <c r="C16" s="308" t="s">
        <v>622</v>
      </c>
      <c r="D16" s="353" t="s">
        <v>623</v>
      </c>
      <c r="E16" s="354">
        <v>1.139</v>
      </c>
      <c r="F16" s="355">
        <v>1.06</v>
      </c>
      <c r="G16" s="355">
        <v>1.0469999999999999</v>
      </c>
      <c r="H16" s="355">
        <v>1.04</v>
      </c>
    </row>
    <row r="17" spans="1:8" s="324" customFormat="1" ht="57.6" customHeight="1" x14ac:dyDescent="0.25">
      <c r="A17" s="299">
        <v>2</v>
      </c>
      <c r="B17" s="352" t="s">
        <v>624</v>
      </c>
      <c r="C17" s="353" t="s">
        <v>0</v>
      </c>
      <c r="D17" s="353" t="s">
        <v>0</v>
      </c>
      <c r="E17" s="353" t="s">
        <v>0</v>
      </c>
      <c r="F17" s="353" t="s">
        <v>0</v>
      </c>
      <c r="G17" s="353" t="s">
        <v>0</v>
      </c>
      <c r="H17" s="353" t="s">
        <v>0</v>
      </c>
    </row>
    <row r="18" spans="1:8" s="324" customFormat="1" ht="57.6" customHeight="1" x14ac:dyDescent="0.25">
      <c r="A18" s="299">
        <v>3</v>
      </c>
      <c r="B18" s="352" t="s">
        <v>624</v>
      </c>
      <c r="C18" s="353" t="s">
        <v>0</v>
      </c>
      <c r="D18" s="353" t="s">
        <v>0</v>
      </c>
      <c r="E18" s="353" t="s">
        <v>0</v>
      </c>
      <c r="F18" s="353" t="s">
        <v>0</v>
      </c>
      <c r="G18" s="353" t="s">
        <v>0</v>
      </c>
      <c r="H18" s="353" t="s">
        <v>0</v>
      </c>
    </row>
    <row r="19" spans="1:8" s="324" customFormat="1" ht="18" customHeight="1" x14ac:dyDescent="0.25">
      <c r="A19" s="737"/>
      <c r="B19" s="737"/>
      <c r="C19" s="737"/>
      <c r="D19" s="737"/>
      <c r="E19" s="737"/>
      <c r="F19" s="737"/>
      <c r="G19" s="737"/>
      <c r="H19" s="737"/>
    </row>
    <row r="20" spans="1:8" s="324" customFormat="1" x14ac:dyDescent="0.25">
      <c r="A20" s="285"/>
    </row>
    <row r="21" spans="1:8" s="324" customFormat="1" x14ac:dyDescent="0.25">
      <c r="A21" s="285"/>
    </row>
    <row r="22" spans="1:8" s="324" customFormat="1" ht="51.75" customHeight="1" x14ac:dyDescent="0.25">
      <c r="A22" s="285"/>
      <c r="G22" s="357"/>
      <c r="H22" s="358"/>
    </row>
    <row r="23" spans="1:8" s="324" customFormat="1" ht="31.5" customHeight="1" x14ac:dyDescent="0.25">
      <c r="A23" s="285"/>
      <c r="G23" s="357"/>
      <c r="H23" s="358"/>
    </row>
    <row r="24" spans="1:8" s="324" customFormat="1" ht="49.5" customHeight="1" x14ac:dyDescent="0.25">
      <c r="A24" s="285"/>
      <c r="G24" s="359"/>
      <c r="H24" s="359"/>
    </row>
    <row r="25" spans="1:8" s="324" customFormat="1" ht="49.5" customHeight="1" x14ac:dyDescent="0.25">
      <c r="A25" s="285"/>
      <c r="B25" s="360"/>
      <c r="C25" s="360"/>
      <c r="D25" s="360"/>
      <c r="E25" s="360"/>
      <c r="F25" s="360"/>
      <c r="G25" s="361"/>
      <c r="H25" s="362"/>
    </row>
    <row r="26" spans="1:8" s="324" customFormat="1" ht="29.25" customHeight="1" x14ac:dyDescent="0.25">
      <c r="A26" s="285"/>
      <c r="B26" s="363"/>
      <c r="C26" s="363"/>
      <c r="D26" s="363"/>
      <c r="E26" s="363"/>
      <c r="F26" s="363"/>
      <c r="G26" s="364"/>
      <c r="H26" s="362"/>
    </row>
    <row r="27" spans="1:8" ht="15.75" x14ac:dyDescent="0.25">
      <c r="G27" s="366"/>
      <c r="H27" s="362"/>
    </row>
    <row r="28" spans="1:8" ht="15.75" customHeight="1" x14ac:dyDescent="0.25">
      <c r="G28" s="366"/>
      <c r="H28" s="360"/>
    </row>
    <row r="29" spans="1:8" ht="43.5" customHeight="1" x14ac:dyDescent="0.25">
      <c r="G29" s="366"/>
      <c r="H29" s="360"/>
    </row>
    <row r="30" spans="1:8" ht="15.75" customHeight="1" x14ac:dyDescent="0.25">
      <c r="G30" s="366"/>
      <c r="H30" s="360"/>
    </row>
    <row r="31" spans="1:8" ht="45" customHeight="1" x14ac:dyDescent="0.25">
      <c r="G31" s="366"/>
      <c r="H31" s="360"/>
    </row>
    <row r="32" spans="1:8" ht="46.5" customHeight="1" x14ac:dyDescent="0.25">
      <c r="G32" s="366"/>
      <c r="H32" s="360"/>
    </row>
    <row r="33" spans="7:8" ht="52.5" customHeight="1" x14ac:dyDescent="0.25">
      <c r="G33" s="366"/>
      <c r="H33" s="360"/>
    </row>
    <row r="34" spans="7:8" ht="30" customHeight="1" x14ac:dyDescent="0.25">
      <c r="G34" s="366"/>
      <c r="H34" s="360"/>
    </row>
    <row r="35" spans="7:8" ht="15.75" customHeight="1" x14ac:dyDescent="0.25">
      <c r="G35" s="366"/>
      <c r="H35" s="360"/>
    </row>
    <row r="36" spans="7:8" ht="15.75" customHeight="1" x14ac:dyDescent="0.25">
      <c r="G36" s="366"/>
      <c r="H36" s="360"/>
    </row>
    <row r="37" spans="7:8" ht="15.75" customHeight="1" x14ac:dyDescent="0.25">
      <c r="G37" s="366"/>
      <c r="H37" s="360"/>
    </row>
    <row r="38" spans="7:8" ht="15.75" customHeight="1" x14ac:dyDescent="0.25">
      <c r="G38" s="366"/>
      <c r="H38" s="360"/>
    </row>
    <row r="39" spans="7:8" ht="42.75" customHeight="1" x14ac:dyDescent="0.25">
      <c r="G39" s="366"/>
      <c r="H39" s="360"/>
    </row>
    <row r="40" spans="7:8" ht="43.5" customHeight="1" x14ac:dyDescent="0.25">
      <c r="G40" s="366"/>
      <c r="H40" s="360"/>
    </row>
    <row r="41" spans="7:8" ht="54" customHeight="1" x14ac:dyDescent="0.25">
      <c r="G41" s="366"/>
      <c r="H41" s="360"/>
    </row>
    <row r="42" spans="7:8" ht="15.75" customHeight="1" x14ac:dyDescent="0.25">
      <c r="G42" s="366"/>
      <c r="H42" s="360"/>
    </row>
    <row r="43" spans="7:8" ht="50.25" customHeight="1" x14ac:dyDescent="0.25">
      <c r="G43" s="366"/>
      <c r="H43" s="360"/>
    </row>
    <row r="44" spans="7:8" ht="34.5" customHeight="1" x14ac:dyDescent="0.25">
      <c r="G44" s="366"/>
      <c r="H44" s="360"/>
    </row>
    <row r="45" spans="7:8" ht="15.75" customHeight="1" x14ac:dyDescent="0.25">
      <c r="G45" s="366"/>
      <c r="H45" s="360"/>
    </row>
    <row r="46" spans="7:8" ht="15.75" customHeight="1" x14ac:dyDescent="0.25">
      <c r="G46" s="366"/>
      <c r="H46" s="362"/>
    </row>
    <row r="47" spans="7:8" ht="35.25" customHeight="1" x14ac:dyDescent="0.25">
      <c r="G47" s="366"/>
      <c r="H47" s="362"/>
    </row>
    <row r="48" spans="7:8" ht="45" customHeight="1" x14ac:dyDescent="0.25">
      <c r="G48" s="366"/>
      <c r="H48" s="362"/>
    </row>
    <row r="49" spans="1:8" ht="78.75" customHeight="1" x14ac:dyDescent="0.25">
      <c r="G49" s="366"/>
      <c r="H49" s="362"/>
    </row>
    <row r="50" spans="1:8" ht="45.75" customHeight="1" x14ac:dyDescent="0.25">
      <c r="G50" s="366"/>
      <c r="H50" s="362"/>
    </row>
    <row r="51" spans="1:8" s="324" customFormat="1" ht="102" customHeight="1" x14ac:dyDescent="0.25">
      <c r="A51" s="285"/>
    </row>
    <row r="52" spans="1:8" s="324" customFormat="1" ht="54.75" customHeight="1" x14ac:dyDescent="0.25">
      <c r="A52" s="285"/>
    </row>
    <row r="53" spans="1:8" s="324" customFormat="1" x14ac:dyDescent="0.25">
      <c r="A53" s="285"/>
    </row>
    <row r="54" spans="1:8" s="324" customFormat="1" x14ac:dyDescent="0.25">
      <c r="A54" s="285"/>
    </row>
    <row r="55" spans="1:8" ht="38.25" customHeight="1" x14ac:dyDescent="0.25">
      <c r="G55" s="366"/>
      <c r="H55" s="362"/>
    </row>
    <row r="56" spans="1:8" ht="15.75" customHeight="1" x14ac:dyDescent="0.25">
      <c r="G56" s="366"/>
      <c r="H56" s="362"/>
    </row>
    <row r="57" spans="1:8" ht="15.75" customHeight="1" x14ac:dyDescent="0.25">
      <c r="G57" s="366"/>
      <c r="H57" s="362"/>
    </row>
    <row r="58" spans="1:8" ht="15.75" customHeight="1" x14ac:dyDescent="0.25">
      <c r="G58" s="366"/>
      <c r="H58" s="362"/>
    </row>
    <row r="59" spans="1:8" ht="102" customHeight="1" x14ac:dyDescent="0.25">
      <c r="G59" s="366"/>
      <c r="H59" s="362"/>
    </row>
    <row r="60" spans="1:8" ht="57.75" customHeight="1" x14ac:dyDescent="0.25">
      <c r="G60" s="366"/>
      <c r="H60" s="362"/>
    </row>
    <row r="61" spans="1:8" ht="48" customHeight="1" x14ac:dyDescent="0.25">
      <c r="G61" s="366"/>
      <c r="H61" s="362"/>
    </row>
    <row r="62" spans="1:8" ht="15.75" customHeight="1" x14ac:dyDescent="0.25">
      <c r="G62" s="366"/>
      <c r="H62" s="362"/>
    </row>
    <row r="63" spans="1:8" ht="30.75" customHeight="1" x14ac:dyDescent="0.25">
      <c r="G63" s="366"/>
      <c r="H63" s="362"/>
    </row>
    <row r="64" spans="1:8" ht="15.75" customHeight="1" x14ac:dyDescent="0.25">
      <c r="G64" s="366"/>
      <c r="H64" s="362"/>
    </row>
    <row r="65" spans="1:8" ht="15.75" customHeight="1" x14ac:dyDescent="0.25">
      <c r="G65" s="366"/>
      <c r="H65" s="362"/>
    </row>
    <row r="66" spans="1:8" ht="15.75" customHeight="1" x14ac:dyDescent="0.25">
      <c r="G66" s="366"/>
      <c r="H66" s="362"/>
    </row>
    <row r="67" spans="1:8" ht="15.75" customHeight="1" x14ac:dyDescent="0.25">
      <c r="G67" s="366"/>
      <c r="H67" s="362"/>
    </row>
    <row r="68" spans="1:8" ht="15.75" customHeight="1" x14ac:dyDescent="0.25">
      <c r="G68" s="366"/>
      <c r="H68" s="362"/>
    </row>
    <row r="69" spans="1:8" ht="15.75" customHeight="1" x14ac:dyDescent="0.25">
      <c r="G69" s="366"/>
      <c r="H69" s="362"/>
    </row>
    <row r="70" spans="1:8" ht="15.75" customHeight="1" x14ac:dyDescent="0.25">
      <c r="G70" s="366"/>
      <c r="H70" s="362"/>
    </row>
    <row r="71" spans="1:8" ht="15.75" customHeight="1" x14ac:dyDescent="0.25">
      <c r="G71" s="366"/>
      <c r="H71" s="362"/>
    </row>
    <row r="72" spans="1:8" ht="15.75" customHeight="1" x14ac:dyDescent="0.25">
      <c r="G72" s="366"/>
      <c r="H72" s="362"/>
    </row>
    <row r="73" spans="1:8" ht="15.75" customHeight="1" x14ac:dyDescent="0.25">
      <c r="G73" s="366"/>
      <c r="H73" s="362"/>
    </row>
    <row r="74" spans="1:8" ht="15.75" customHeight="1" x14ac:dyDescent="0.25">
      <c r="G74" s="366"/>
      <c r="H74" s="362"/>
    </row>
    <row r="75" spans="1:8" s="324" customFormat="1" ht="15.75" customHeight="1" x14ac:dyDescent="0.25">
      <c r="A75" s="285"/>
    </row>
    <row r="76" spans="1:8" ht="15.75" x14ac:dyDescent="0.25">
      <c r="G76" s="366"/>
      <c r="H76" s="362"/>
    </row>
    <row r="77" spans="1:8" ht="45" customHeight="1" x14ac:dyDescent="0.25">
      <c r="G77" s="367"/>
      <c r="H77" s="368"/>
    </row>
    <row r="78" spans="1:8" x14ac:dyDescent="0.25">
      <c r="B78" s="283"/>
      <c r="C78" s="283"/>
      <c r="D78" s="283"/>
      <c r="E78" s="283"/>
      <c r="F78" s="283"/>
      <c r="G78" s="367"/>
      <c r="H78" s="368"/>
    </row>
    <row r="79" spans="1:8" s="365" customFormat="1" ht="19.5" customHeight="1" x14ac:dyDescent="0.25">
      <c r="B79" s="282"/>
      <c r="C79" s="282"/>
      <c r="D79" s="282"/>
      <c r="E79" s="282"/>
      <c r="F79" s="282"/>
      <c r="G79" s="282"/>
      <c r="H79" s="282"/>
    </row>
    <row r="84" s="365" customFormat="1" x14ac:dyDescent="0.25"/>
  </sheetData>
  <mergeCells count="11">
    <mergeCell ref="A19:H19"/>
    <mergeCell ref="A5:H5"/>
    <mergeCell ref="A7:H7"/>
    <mergeCell ref="A8:H8"/>
    <mergeCell ref="A9:H9"/>
    <mergeCell ref="A10:H10"/>
    <mergeCell ref="A12:A13"/>
    <mergeCell ref="B12:B13"/>
    <mergeCell ref="C12:C13"/>
    <mergeCell ref="D12:D13"/>
    <mergeCell ref="E12:H1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F8696-E740-4C04-B8A7-C393C6218B92}">
  <dimension ref="A1:W457"/>
  <sheetViews>
    <sheetView workbookViewId="0">
      <selection sqref="A1:XFD1048576"/>
    </sheetView>
  </sheetViews>
  <sheetFormatPr defaultRowHeight="8.25" x14ac:dyDescent="0.15"/>
  <cols>
    <col min="1" max="1" width="1.42578125" style="372" customWidth="1"/>
    <col min="2" max="2" width="3.42578125" style="372" customWidth="1"/>
    <col min="3" max="3" width="11.42578125" style="372" customWidth="1"/>
    <col min="4" max="4" width="7.28515625" style="372" customWidth="1"/>
    <col min="5" max="5" width="14" style="372" customWidth="1"/>
    <col min="6" max="6" width="6.42578125" style="372" customWidth="1"/>
    <col min="7" max="7" width="4.5703125" style="372" customWidth="1"/>
    <col min="8" max="8" width="6.28515625" style="373" customWidth="1"/>
    <col min="9" max="10" width="4.7109375" style="373" customWidth="1"/>
    <col min="11" max="11" width="5.28515625" style="373" customWidth="1"/>
    <col min="12" max="12" width="6" style="373" customWidth="1"/>
    <col min="13" max="13" width="8.28515625" style="373" customWidth="1"/>
    <col min="14" max="14" width="6.28515625" style="373" customWidth="1"/>
    <col min="15" max="15" width="8.7109375" style="373" customWidth="1"/>
    <col min="16" max="16" width="6.7109375" style="373" customWidth="1"/>
    <col min="17" max="17" width="9.28515625" style="373" customWidth="1"/>
    <col min="18" max="18" width="6.28515625" style="373" customWidth="1"/>
    <col min="19" max="19" width="8.7109375" style="373" customWidth="1"/>
    <col min="20" max="256" width="9.140625" style="372"/>
    <col min="257" max="257" width="1.42578125" style="372" customWidth="1"/>
    <col min="258" max="258" width="3.42578125" style="372" customWidth="1"/>
    <col min="259" max="259" width="11.42578125" style="372" customWidth="1"/>
    <col min="260" max="260" width="7.28515625" style="372" customWidth="1"/>
    <col min="261" max="261" width="14" style="372" customWidth="1"/>
    <col min="262" max="262" width="6.42578125" style="372" customWidth="1"/>
    <col min="263" max="263" width="4.5703125" style="372" customWidth="1"/>
    <col min="264" max="264" width="6.28515625" style="372" customWidth="1"/>
    <col min="265" max="266" width="4.7109375" style="372" customWidth="1"/>
    <col min="267" max="267" width="5.28515625" style="372" customWidth="1"/>
    <col min="268" max="268" width="8.5703125" style="372" customWidth="1"/>
    <col min="269" max="269" width="9.5703125" style="372" customWidth="1"/>
    <col min="270" max="270" width="8.7109375" style="372" customWidth="1"/>
    <col min="271" max="271" width="9.28515625" style="372" customWidth="1"/>
    <col min="272" max="272" width="8.7109375" style="372" customWidth="1"/>
    <col min="273" max="273" width="9.28515625" style="372" customWidth="1"/>
    <col min="274" max="274" width="8.7109375" style="372" customWidth="1"/>
    <col min="275" max="275" width="9.28515625" style="372" customWidth="1"/>
    <col min="276" max="512" width="9.140625" style="372"/>
    <col min="513" max="513" width="1.42578125" style="372" customWidth="1"/>
    <col min="514" max="514" width="3.42578125" style="372" customWidth="1"/>
    <col min="515" max="515" width="11.42578125" style="372" customWidth="1"/>
    <col min="516" max="516" width="7.28515625" style="372" customWidth="1"/>
    <col min="517" max="517" width="14" style="372" customWidth="1"/>
    <col min="518" max="518" width="6.42578125" style="372" customWidth="1"/>
    <col min="519" max="519" width="4.5703125" style="372" customWidth="1"/>
    <col min="520" max="520" width="6.28515625" style="372" customWidth="1"/>
    <col min="521" max="522" width="4.7109375" style="372" customWidth="1"/>
    <col min="523" max="523" width="5.28515625" style="372" customWidth="1"/>
    <col min="524" max="524" width="8.5703125" style="372" customWidth="1"/>
    <col min="525" max="525" width="9.5703125" style="372" customWidth="1"/>
    <col min="526" max="526" width="8.7109375" style="372" customWidth="1"/>
    <col min="527" max="527" width="9.28515625" style="372" customWidth="1"/>
    <col min="528" max="528" width="8.7109375" style="372" customWidth="1"/>
    <col min="529" max="529" width="9.28515625" style="372" customWidth="1"/>
    <col min="530" max="530" width="8.7109375" style="372" customWidth="1"/>
    <col min="531" max="531" width="9.28515625" style="372" customWidth="1"/>
    <col min="532" max="768" width="9.140625" style="372"/>
    <col min="769" max="769" width="1.42578125" style="372" customWidth="1"/>
    <col min="770" max="770" width="3.42578125" style="372" customWidth="1"/>
    <col min="771" max="771" width="11.42578125" style="372" customWidth="1"/>
    <col min="772" max="772" width="7.28515625" style="372" customWidth="1"/>
    <col min="773" max="773" width="14" style="372" customWidth="1"/>
    <col min="774" max="774" width="6.42578125" style="372" customWidth="1"/>
    <col min="775" max="775" width="4.5703125" style="372" customWidth="1"/>
    <col min="776" max="776" width="6.28515625" style="372" customWidth="1"/>
    <col min="777" max="778" width="4.7109375" style="372" customWidth="1"/>
    <col min="779" max="779" width="5.28515625" style="372" customWidth="1"/>
    <col min="780" max="780" width="8.5703125" style="372" customWidth="1"/>
    <col min="781" max="781" width="9.5703125" style="372" customWidth="1"/>
    <col min="782" max="782" width="8.7109375" style="372" customWidth="1"/>
    <col min="783" max="783" width="9.28515625" style="372" customWidth="1"/>
    <col min="784" max="784" width="8.7109375" style="372" customWidth="1"/>
    <col min="785" max="785" width="9.28515625" style="372" customWidth="1"/>
    <col min="786" max="786" width="8.7109375" style="372" customWidth="1"/>
    <col min="787" max="787" width="9.28515625" style="372" customWidth="1"/>
    <col min="788" max="1024" width="9.140625" style="372"/>
    <col min="1025" max="1025" width="1.42578125" style="372" customWidth="1"/>
    <col min="1026" max="1026" width="3.42578125" style="372" customWidth="1"/>
    <col min="1027" max="1027" width="11.42578125" style="372" customWidth="1"/>
    <col min="1028" max="1028" width="7.28515625" style="372" customWidth="1"/>
    <col min="1029" max="1029" width="14" style="372" customWidth="1"/>
    <col min="1030" max="1030" width="6.42578125" style="372" customWidth="1"/>
    <col min="1031" max="1031" width="4.5703125" style="372" customWidth="1"/>
    <col min="1032" max="1032" width="6.28515625" style="372" customWidth="1"/>
    <col min="1033" max="1034" width="4.7109375" style="372" customWidth="1"/>
    <col min="1035" max="1035" width="5.28515625" style="372" customWidth="1"/>
    <col min="1036" max="1036" width="8.5703125" style="372" customWidth="1"/>
    <col min="1037" max="1037" width="9.5703125" style="372" customWidth="1"/>
    <col min="1038" max="1038" width="8.7109375" style="372" customWidth="1"/>
    <col min="1039" max="1039" width="9.28515625" style="372" customWidth="1"/>
    <col min="1040" max="1040" width="8.7109375" style="372" customWidth="1"/>
    <col min="1041" max="1041" width="9.28515625" style="372" customWidth="1"/>
    <col min="1042" max="1042" width="8.7109375" style="372" customWidth="1"/>
    <col min="1043" max="1043" width="9.28515625" style="372" customWidth="1"/>
    <col min="1044" max="1280" width="9.140625" style="372"/>
    <col min="1281" max="1281" width="1.42578125" style="372" customWidth="1"/>
    <col min="1282" max="1282" width="3.42578125" style="372" customWidth="1"/>
    <col min="1283" max="1283" width="11.42578125" style="372" customWidth="1"/>
    <col min="1284" max="1284" width="7.28515625" style="372" customWidth="1"/>
    <col min="1285" max="1285" width="14" style="372" customWidth="1"/>
    <col min="1286" max="1286" width="6.42578125" style="372" customWidth="1"/>
    <col min="1287" max="1287" width="4.5703125" style="372" customWidth="1"/>
    <col min="1288" max="1288" width="6.28515625" style="372" customWidth="1"/>
    <col min="1289" max="1290" width="4.7109375" style="372" customWidth="1"/>
    <col min="1291" max="1291" width="5.28515625" style="372" customWidth="1"/>
    <col min="1292" max="1292" width="8.5703125" style="372" customWidth="1"/>
    <col min="1293" max="1293" width="9.5703125" style="372" customWidth="1"/>
    <col min="1294" max="1294" width="8.7109375" style="372" customWidth="1"/>
    <col min="1295" max="1295" width="9.28515625" style="372" customWidth="1"/>
    <col min="1296" max="1296" width="8.7109375" style="372" customWidth="1"/>
    <col min="1297" max="1297" width="9.28515625" style="372" customWidth="1"/>
    <col min="1298" max="1298" width="8.7109375" style="372" customWidth="1"/>
    <col min="1299" max="1299" width="9.28515625" style="372" customWidth="1"/>
    <col min="1300" max="1536" width="9.140625" style="372"/>
    <col min="1537" max="1537" width="1.42578125" style="372" customWidth="1"/>
    <col min="1538" max="1538" width="3.42578125" style="372" customWidth="1"/>
    <col min="1539" max="1539" width="11.42578125" style="372" customWidth="1"/>
    <col min="1540" max="1540" width="7.28515625" style="372" customWidth="1"/>
    <col min="1541" max="1541" width="14" style="372" customWidth="1"/>
    <col min="1542" max="1542" width="6.42578125" style="372" customWidth="1"/>
    <col min="1543" max="1543" width="4.5703125" style="372" customWidth="1"/>
    <col min="1544" max="1544" width="6.28515625" style="372" customWidth="1"/>
    <col min="1545" max="1546" width="4.7109375" style="372" customWidth="1"/>
    <col min="1547" max="1547" width="5.28515625" style="372" customWidth="1"/>
    <col min="1548" max="1548" width="8.5703125" style="372" customWidth="1"/>
    <col min="1549" max="1549" width="9.5703125" style="372" customWidth="1"/>
    <col min="1550" max="1550" width="8.7109375" style="372" customWidth="1"/>
    <col min="1551" max="1551" width="9.28515625" style="372" customWidth="1"/>
    <col min="1552" max="1552" width="8.7109375" style="372" customWidth="1"/>
    <col min="1553" max="1553" width="9.28515625" style="372" customWidth="1"/>
    <col min="1554" max="1554" width="8.7109375" style="372" customWidth="1"/>
    <col min="1555" max="1555" width="9.28515625" style="372" customWidth="1"/>
    <col min="1556" max="1792" width="9.140625" style="372"/>
    <col min="1793" max="1793" width="1.42578125" style="372" customWidth="1"/>
    <col min="1794" max="1794" width="3.42578125" style="372" customWidth="1"/>
    <col min="1795" max="1795" width="11.42578125" style="372" customWidth="1"/>
    <col min="1796" max="1796" width="7.28515625" style="372" customWidth="1"/>
    <col min="1797" max="1797" width="14" style="372" customWidth="1"/>
    <col min="1798" max="1798" width="6.42578125" style="372" customWidth="1"/>
    <col min="1799" max="1799" width="4.5703125" style="372" customWidth="1"/>
    <col min="1800" max="1800" width="6.28515625" style="372" customWidth="1"/>
    <col min="1801" max="1802" width="4.7109375" style="372" customWidth="1"/>
    <col min="1803" max="1803" width="5.28515625" style="372" customWidth="1"/>
    <col min="1804" max="1804" width="8.5703125" style="372" customWidth="1"/>
    <col min="1805" max="1805" width="9.5703125" style="372" customWidth="1"/>
    <col min="1806" max="1806" width="8.7109375" style="372" customWidth="1"/>
    <col min="1807" max="1807" width="9.28515625" style="372" customWidth="1"/>
    <col min="1808" max="1808" width="8.7109375" style="372" customWidth="1"/>
    <col min="1809" max="1809" width="9.28515625" style="372" customWidth="1"/>
    <col min="1810" max="1810" width="8.7109375" style="372" customWidth="1"/>
    <col min="1811" max="1811" width="9.28515625" style="372" customWidth="1"/>
    <col min="1812" max="2048" width="9.140625" style="372"/>
    <col min="2049" max="2049" width="1.42578125" style="372" customWidth="1"/>
    <col min="2050" max="2050" width="3.42578125" style="372" customWidth="1"/>
    <col min="2051" max="2051" width="11.42578125" style="372" customWidth="1"/>
    <col min="2052" max="2052" width="7.28515625" style="372" customWidth="1"/>
    <col min="2053" max="2053" width="14" style="372" customWidth="1"/>
    <col min="2054" max="2054" width="6.42578125" style="372" customWidth="1"/>
    <col min="2055" max="2055" width="4.5703125" style="372" customWidth="1"/>
    <col min="2056" max="2056" width="6.28515625" style="372" customWidth="1"/>
    <col min="2057" max="2058" width="4.7109375" style="372" customWidth="1"/>
    <col min="2059" max="2059" width="5.28515625" style="372" customWidth="1"/>
    <col min="2060" max="2060" width="8.5703125" style="372" customWidth="1"/>
    <col min="2061" max="2061" width="9.5703125" style="372" customWidth="1"/>
    <col min="2062" max="2062" width="8.7109375" style="372" customWidth="1"/>
    <col min="2063" max="2063" width="9.28515625" style="372" customWidth="1"/>
    <col min="2064" max="2064" width="8.7109375" style="372" customWidth="1"/>
    <col min="2065" max="2065" width="9.28515625" style="372" customWidth="1"/>
    <col min="2066" max="2066" width="8.7109375" style="372" customWidth="1"/>
    <col min="2067" max="2067" width="9.28515625" style="372" customWidth="1"/>
    <col min="2068" max="2304" width="9.140625" style="372"/>
    <col min="2305" max="2305" width="1.42578125" style="372" customWidth="1"/>
    <col min="2306" max="2306" width="3.42578125" style="372" customWidth="1"/>
    <col min="2307" max="2307" width="11.42578125" style="372" customWidth="1"/>
    <col min="2308" max="2308" width="7.28515625" style="372" customWidth="1"/>
    <col min="2309" max="2309" width="14" style="372" customWidth="1"/>
    <col min="2310" max="2310" width="6.42578125" style="372" customWidth="1"/>
    <col min="2311" max="2311" width="4.5703125" style="372" customWidth="1"/>
    <col min="2312" max="2312" width="6.28515625" style="372" customWidth="1"/>
    <col min="2313" max="2314" width="4.7109375" style="372" customWidth="1"/>
    <col min="2315" max="2315" width="5.28515625" style="372" customWidth="1"/>
    <col min="2316" max="2316" width="8.5703125" style="372" customWidth="1"/>
    <col min="2317" max="2317" width="9.5703125" style="372" customWidth="1"/>
    <col min="2318" max="2318" width="8.7109375" style="372" customWidth="1"/>
    <col min="2319" max="2319" width="9.28515625" style="372" customWidth="1"/>
    <col min="2320" max="2320" width="8.7109375" style="372" customWidth="1"/>
    <col min="2321" max="2321" width="9.28515625" style="372" customWidth="1"/>
    <col min="2322" max="2322" width="8.7109375" style="372" customWidth="1"/>
    <col min="2323" max="2323" width="9.28515625" style="372" customWidth="1"/>
    <col min="2324" max="2560" width="9.140625" style="372"/>
    <col min="2561" max="2561" width="1.42578125" style="372" customWidth="1"/>
    <col min="2562" max="2562" width="3.42578125" style="372" customWidth="1"/>
    <col min="2563" max="2563" width="11.42578125" style="372" customWidth="1"/>
    <col min="2564" max="2564" width="7.28515625" style="372" customWidth="1"/>
    <col min="2565" max="2565" width="14" style="372" customWidth="1"/>
    <col min="2566" max="2566" width="6.42578125" style="372" customWidth="1"/>
    <col min="2567" max="2567" width="4.5703125" style="372" customWidth="1"/>
    <col min="2568" max="2568" width="6.28515625" style="372" customWidth="1"/>
    <col min="2569" max="2570" width="4.7109375" style="372" customWidth="1"/>
    <col min="2571" max="2571" width="5.28515625" style="372" customWidth="1"/>
    <col min="2572" max="2572" width="8.5703125" style="372" customWidth="1"/>
    <col min="2573" max="2573" width="9.5703125" style="372" customWidth="1"/>
    <col min="2574" max="2574" width="8.7109375" style="372" customWidth="1"/>
    <col min="2575" max="2575" width="9.28515625" style="372" customWidth="1"/>
    <col min="2576" max="2576" width="8.7109375" style="372" customWidth="1"/>
    <col min="2577" max="2577" width="9.28515625" style="372" customWidth="1"/>
    <col min="2578" max="2578" width="8.7109375" style="372" customWidth="1"/>
    <col min="2579" max="2579" width="9.28515625" style="372" customWidth="1"/>
    <col min="2580" max="2816" width="9.140625" style="372"/>
    <col min="2817" max="2817" width="1.42578125" style="372" customWidth="1"/>
    <col min="2818" max="2818" width="3.42578125" style="372" customWidth="1"/>
    <col min="2819" max="2819" width="11.42578125" style="372" customWidth="1"/>
    <col min="2820" max="2820" width="7.28515625" style="372" customWidth="1"/>
    <col min="2821" max="2821" width="14" style="372" customWidth="1"/>
    <col min="2822" max="2822" width="6.42578125" style="372" customWidth="1"/>
    <col min="2823" max="2823" width="4.5703125" style="372" customWidth="1"/>
    <col min="2824" max="2824" width="6.28515625" style="372" customWidth="1"/>
    <col min="2825" max="2826" width="4.7109375" style="372" customWidth="1"/>
    <col min="2827" max="2827" width="5.28515625" style="372" customWidth="1"/>
    <col min="2828" max="2828" width="8.5703125" style="372" customWidth="1"/>
    <col min="2829" max="2829" width="9.5703125" style="372" customWidth="1"/>
    <col min="2830" max="2830" width="8.7109375" style="372" customWidth="1"/>
    <col min="2831" max="2831" width="9.28515625" style="372" customWidth="1"/>
    <col min="2832" max="2832" width="8.7109375" style="372" customWidth="1"/>
    <col min="2833" max="2833" width="9.28515625" style="372" customWidth="1"/>
    <col min="2834" max="2834" width="8.7109375" style="372" customWidth="1"/>
    <col min="2835" max="2835" width="9.28515625" style="372" customWidth="1"/>
    <col min="2836" max="3072" width="9.140625" style="372"/>
    <col min="3073" max="3073" width="1.42578125" style="372" customWidth="1"/>
    <col min="3074" max="3074" width="3.42578125" style="372" customWidth="1"/>
    <col min="3075" max="3075" width="11.42578125" style="372" customWidth="1"/>
    <col min="3076" max="3076" width="7.28515625" style="372" customWidth="1"/>
    <col min="3077" max="3077" width="14" style="372" customWidth="1"/>
    <col min="3078" max="3078" width="6.42578125" style="372" customWidth="1"/>
    <col min="3079" max="3079" width="4.5703125" style="372" customWidth="1"/>
    <col min="3080" max="3080" width="6.28515625" style="372" customWidth="1"/>
    <col min="3081" max="3082" width="4.7109375" style="372" customWidth="1"/>
    <col min="3083" max="3083" width="5.28515625" style="372" customWidth="1"/>
    <col min="3084" max="3084" width="8.5703125" style="372" customWidth="1"/>
    <col min="3085" max="3085" width="9.5703125" style="372" customWidth="1"/>
    <col min="3086" max="3086" width="8.7109375" style="372" customWidth="1"/>
    <col min="3087" max="3087" width="9.28515625" style="372" customWidth="1"/>
    <col min="3088" max="3088" width="8.7109375" style="372" customWidth="1"/>
    <col min="3089" max="3089" width="9.28515625" style="372" customWidth="1"/>
    <col min="3090" max="3090" width="8.7109375" style="372" customWidth="1"/>
    <col min="3091" max="3091" width="9.28515625" style="372" customWidth="1"/>
    <col min="3092" max="3328" width="9.140625" style="372"/>
    <col min="3329" max="3329" width="1.42578125" style="372" customWidth="1"/>
    <col min="3330" max="3330" width="3.42578125" style="372" customWidth="1"/>
    <col min="3331" max="3331" width="11.42578125" style="372" customWidth="1"/>
    <col min="3332" max="3332" width="7.28515625" style="372" customWidth="1"/>
    <col min="3333" max="3333" width="14" style="372" customWidth="1"/>
    <col min="3334" max="3334" width="6.42578125" style="372" customWidth="1"/>
    <col min="3335" max="3335" width="4.5703125" style="372" customWidth="1"/>
    <col min="3336" max="3336" width="6.28515625" style="372" customWidth="1"/>
    <col min="3337" max="3338" width="4.7109375" style="372" customWidth="1"/>
    <col min="3339" max="3339" width="5.28515625" style="372" customWidth="1"/>
    <col min="3340" max="3340" width="8.5703125" style="372" customWidth="1"/>
    <col min="3341" max="3341" width="9.5703125" style="372" customWidth="1"/>
    <col min="3342" max="3342" width="8.7109375" style="372" customWidth="1"/>
    <col min="3343" max="3343" width="9.28515625" style="372" customWidth="1"/>
    <col min="3344" max="3344" width="8.7109375" style="372" customWidth="1"/>
    <col min="3345" max="3345" width="9.28515625" style="372" customWidth="1"/>
    <col min="3346" max="3346" width="8.7109375" style="372" customWidth="1"/>
    <col min="3347" max="3347" width="9.28515625" style="372" customWidth="1"/>
    <col min="3348" max="3584" width="9.140625" style="372"/>
    <col min="3585" max="3585" width="1.42578125" style="372" customWidth="1"/>
    <col min="3586" max="3586" width="3.42578125" style="372" customWidth="1"/>
    <col min="3587" max="3587" width="11.42578125" style="372" customWidth="1"/>
    <col min="3588" max="3588" width="7.28515625" style="372" customWidth="1"/>
    <col min="3589" max="3589" width="14" style="372" customWidth="1"/>
    <col min="3590" max="3590" width="6.42578125" style="372" customWidth="1"/>
    <col min="3591" max="3591" width="4.5703125" style="372" customWidth="1"/>
    <col min="3592" max="3592" width="6.28515625" style="372" customWidth="1"/>
    <col min="3593" max="3594" width="4.7109375" style="372" customWidth="1"/>
    <col min="3595" max="3595" width="5.28515625" style="372" customWidth="1"/>
    <col min="3596" max="3596" width="8.5703125" style="372" customWidth="1"/>
    <col min="3597" max="3597" width="9.5703125" style="372" customWidth="1"/>
    <col min="3598" max="3598" width="8.7109375" style="372" customWidth="1"/>
    <col min="3599" max="3599" width="9.28515625" style="372" customWidth="1"/>
    <col min="3600" max="3600" width="8.7109375" style="372" customWidth="1"/>
    <col min="3601" max="3601" width="9.28515625" style="372" customWidth="1"/>
    <col min="3602" max="3602" width="8.7109375" style="372" customWidth="1"/>
    <col min="3603" max="3603" width="9.28515625" style="372" customWidth="1"/>
    <col min="3604" max="3840" width="9.140625" style="372"/>
    <col min="3841" max="3841" width="1.42578125" style="372" customWidth="1"/>
    <col min="3842" max="3842" width="3.42578125" style="372" customWidth="1"/>
    <col min="3843" max="3843" width="11.42578125" style="372" customWidth="1"/>
    <col min="3844" max="3844" width="7.28515625" style="372" customWidth="1"/>
    <col min="3845" max="3845" width="14" style="372" customWidth="1"/>
    <col min="3846" max="3846" width="6.42578125" style="372" customWidth="1"/>
    <col min="3847" max="3847" width="4.5703125" style="372" customWidth="1"/>
    <col min="3848" max="3848" width="6.28515625" style="372" customWidth="1"/>
    <col min="3849" max="3850" width="4.7109375" style="372" customWidth="1"/>
    <col min="3851" max="3851" width="5.28515625" style="372" customWidth="1"/>
    <col min="3852" max="3852" width="8.5703125" style="372" customWidth="1"/>
    <col min="3853" max="3853" width="9.5703125" style="372" customWidth="1"/>
    <col min="3854" max="3854" width="8.7109375" style="372" customWidth="1"/>
    <col min="3855" max="3855" width="9.28515625" style="372" customWidth="1"/>
    <col min="3856" max="3856" width="8.7109375" style="372" customWidth="1"/>
    <col min="3857" max="3857" width="9.28515625" style="372" customWidth="1"/>
    <col min="3858" max="3858" width="8.7109375" style="372" customWidth="1"/>
    <col min="3859" max="3859" width="9.28515625" style="372" customWidth="1"/>
    <col min="3860" max="4096" width="9.140625" style="372"/>
    <col min="4097" max="4097" width="1.42578125" style="372" customWidth="1"/>
    <col min="4098" max="4098" width="3.42578125" style="372" customWidth="1"/>
    <col min="4099" max="4099" width="11.42578125" style="372" customWidth="1"/>
    <col min="4100" max="4100" width="7.28515625" style="372" customWidth="1"/>
    <col min="4101" max="4101" width="14" style="372" customWidth="1"/>
    <col min="4102" max="4102" width="6.42578125" style="372" customWidth="1"/>
    <col min="4103" max="4103" width="4.5703125" style="372" customWidth="1"/>
    <col min="4104" max="4104" width="6.28515625" style="372" customWidth="1"/>
    <col min="4105" max="4106" width="4.7109375" style="372" customWidth="1"/>
    <col min="4107" max="4107" width="5.28515625" style="372" customWidth="1"/>
    <col min="4108" max="4108" width="8.5703125" style="372" customWidth="1"/>
    <col min="4109" max="4109" width="9.5703125" style="372" customWidth="1"/>
    <col min="4110" max="4110" width="8.7109375" style="372" customWidth="1"/>
    <col min="4111" max="4111" width="9.28515625" style="372" customWidth="1"/>
    <col min="4112" max="4112" width="8.7109375" style="372" customWidth="1"/>
    <col min="4113" max="4113" width="9.28515625" style="372" customWidth="1"/>
    <col min="4114" max="4114" width="8.7109375" style="372" customWidth="1"/>
    <col min="4115" max="4115" width="9.28515625" style="372" customWidth="1"/>
    <col min="4116" max="4352" width="9.140625" style="372"/>
    <col min="4353" max="4353" width="1.42578125" style="372" customWidth="1"/>
    <col min="4354" max="4354" width="3.42578125" style="372" customWidth="1"/>
    <col min="4355" max="4355" width="11.42578125" style="372" customWidth="1"/>
    <col min="4356" max="4356" width="7.28515625" style="372" customWidth="1"/>
    <col min="4357" max="4357" width="14" style="372" customWidth="1"/>
    <col min="4358" max="4358" width="6.42578125" style="372" customWidth="1"/>
    <col min="4359" max="4359" width="4.5703125" style="372" customWidth="1"/>
    <col min="4360" max="4360" width="6.28515625" style="372" customWidth="1"/>
    <col min="4361" max="4362" width="4.7109375" style="372" customWidth="1"/>
    <col min="4363" max="4363" width="5.28515625" style="372" customWidth="1"/>
    <col min="4364" max="4364" width="8.5703125" style="372" customWidth="1"/>
    <col min="4365" max="4365" width="9.5703125" style="372" customWidth="1"/>
    <col min="4366" max="4366" width="8.7109375" style="372" customWidth="1"/>
    <col min="4367" max="4367" width="9.28515625" style="372" customWidth="1"/>
    <col min="4368" max="4368" width="8.7109375" style="372" customWidth="1"/>
    <col min="4369" max="4369" width="9.28515625" style="372" customWidth="1"/>
    <col min="4370" max="4370" width="8.7109375" style="372" customWidth="1"/>
    <col min="4371" max="4371" width="9.28515625" style="372" customWidth="1"/>
    <col min="4372" max="4608" width="9.140625" style="372"/>
    <col min="4609" max="4609" width="1.42578125" style="372" customWidth="1"/>
    <col min="4610" max="4610" width="3.42578125" style="372" customWidth="1"/>
    <col min="4611" max="4611" width="11.42578125" style="372" customWidth="1"/>
    <col min="4612" max="4612" width="7.28515625" style="372" customWidth="1"/>
    <col min="4613" max="4613" width="14" style="372" customWidth="1"/>
    <col min="4614" max="4614" width="6.42578125" style="372" customWidth="1"/>
    <col min="4615" max="4615" width="4.5703125" style="372" customWidth="1"/>
    <col min="4616" max="4616" width="6.28515625" style="372" customWidth="1"/>
    <col min="4617" max="4618" width="4.7109375" style="372" customWidth="1"/>
    <col min="4619" max="4619" width="5.28515625" style="372" customWidth="1"/>
    <col min="4620" max="4620" width="8.5703125" style="372" customWidth="1"/>
    <col min="4621" max="4621" width="9.5703125" style="372" customWidth="1"/>
    <col min="4622" max="4622" width="8.7109375" style="372" customWidth="1"/>
    <col min="4623" max="4623" width="9.28515625" style="372" customWidth="1"/>
    <col min="4624" max="4624" width="8.7109375" style="372" customWidth="1"/>
    <col min="4625" max="4625" width="9.28515625" style="372" customWidth="1"/>
    <col min="4626" max="4626" width="8.7109375" style="372" customWidth="1"/>
    <col min="4627" max="4627" width="9.28515625" style="372" customWidth="1"/>
    <col min="4628" max="4864" width="9.140625" style="372"/>
    <col min="4865" max="4865" width="1.42578125" style="372" customWidth="1"/>
    <col min="4866" max="4866" width="3.42578125" style="372" customWidth="1"/>
    <col min="4867" max="4867" width="11.42578125" style="372" customWidth="1"/>
    <col min="4868" max="4868" width="7.28515625" style="372" customWidth="1"/>
    <col min="4869" max="4869" width="14" style="372" customWidth="1"/>
    <col min="4870" max="4870" width="6.42578125" style="372" customWidth="1"/>
    <col min="4871" max="4871" width="4.5703125" style="372" customWidth="1"/>
    <col min="4872" max="4872" width="6.28515625" style="372" customWidth="1"/>
    <col min="4873" max="4874" width="4.7109375" style="372" customWidth="1"/>
    <col min="4875" max="4875" width="5.28515625" style="372" customWidth="1"/>
    <col min="4876" max="4876" width="8.5703125" style="372" customWidth="1"/>
    <col min="4877" max="4877" width="9.5703125" style="372" customWidth="1"/>
    <col min="4878" max="4878" width="8.7109375" style="372" customWidth="1"/>
    <col min="4879" max="4879" width="9.28515625" style="372" customWidth="1"/>
    <col min="4880" max="4880" width="8.7109375" style="372" customWidth="1"/>
    <col min="4881" max="4881" width="9.28515625" style="372" customWidth="1"/>
    <col min="4882" max="4882" width="8.7109375" style="372" customWidth="1"/>
    <col min="4883" max="4883" width="9.28515625" style="372" customWidth="1"/>
    <col min="4884" max="5120" width="9.140625" style="372"/>
    <col min="5121" max="5121" width="1.42578125" style="372" customWidth="1"/>
    <col min="5122" max="5122" width="3.42578125" style="372" customWidth="1"/>
    <col min="5123" max="5123" width="11.42578125" style="372" customWidth="1"/>
    <col min="5124" max="5124" width="7.28515625" style="372" customWidth="1"/>
    <col min="5125" max="5125" width="14" style="372" customWidth="1"/>
    <col min="5126" max="5126" width="6.42578125" style="372" customWidth="1"/>
    <col min="5127" max="5127" width="4.5703125" style="372" customWidth="1"/>
    <col min="5128" max="5128" width="6.28515625" style="372" customWidth="1"/>
    <col min="5129" max="5130" width="4.7109375" style="372" customWidth="1"/>
    <col min="5131" max="5131" width="5.28515625" style="372" customWidth="1"/>
    <col min="5132" max="5132" width="8.5703125" style="372" customWidth="1"/>
    <col min="5133" max="5133" width="9.5703125" style="372" customWidth="1"/>
    <col min="5134" max="5134" width="8.7109375" style="372" customWidth="1"/>
    <col min="5135" max="5135" width="9.28515625" style="372" customWidth="1"/>
    <col min="5136" max="5136" width="8.7109375" style="372" customWidth="1"/>
    <col min="5137" max="5137" width="9.28515625" style="372" customWidth="1"/>
    <col min="5138" max="5138" width="8.7109375" style="372" customWidth="1"/>
    <col min="5139" max="5139" width="9.28515625" style="372" customWidth="1"/>
    <col min="5140" max="5376" width="9.140625" style="372"/>
    <col min="5377" max="5377" width="1.42578125" style="372" customWidth="1"/>
    <col min="5378" max="5378" width="3.42578125" style="372" customWidth="1"/>
    <col min="5379" max="5379" width="11.42578125" style="372" customWidth="1"/>
    <col min="5380" max="5380" width="7.28515625" style="372" customWidth="1"/>
    <col min="5381" max="5381" width="14" style="372" customWidth="1"/>
    <col min="5382" max="5382" width="6.42578125" style="372" customWidth="1"/>
    <col min="5383" max="5383" width="4.5703125" style="372" customWidth="1"/>
    <col min="5384" max="5384" width="6.28515625" style="372" customWidth="1"/>
    <col min="5385" max="5386" width="4.7109375" style="372" customWidth="1"/>
    <col min="5387" max="5387" width="5.28515625" style="372" customWidth="1"/>
    <col min="5388" max="5388" width="8.5703125" style="372" customWidth="1"/>
    <col min="5389" max="5389" width="9.5703125" style="372" customWidth="1"/>
    <col min="5390" max="5390" width="8.7109375" style="372" customWidth="1"/>
    <col min="5391" max="5391" width="9.28515625" style="372" customWidth="1"/>
    <col min="5392" max="5392" width="8.7109375" style="372" customWidth="1"/>
    <col min="5393" max="5393" width="9.28515625" style="372" customWidth="1"/>
    <col min="5394" max="5394" width="8.7109375" style="372" customWidth="1"/>
    <col min="5395" max="5395" width="9.28515625" style="372" customWidth="1"/>
    <col min="5396" max="5632" width="9.140625" style="372"/>
    <col min="5633" max="5633" width="1.42578125" style="372" customWidth="1"/>
    <col min="5634" max="5634" width="3.42578125" style="372" customWidth="1"/>
    <col min="5635" max="5635" width="11.42578125" style="372" customWidth="1"/>
    <col min="5636" max="5636" width="7.28515625" style="372" customWidth="1"/>
    <col min="5637" max="5637" width="14" style="372" customWidth="1"/>
    <col min="5638" max="5638" width="6.42578125" style="372" customWidth="1"/>
    <col min="5639" max="5639" width="4.5703125" style="372" customWidth="1"/>
    <col min="5640" max="5640" width="6.28515625" style="372" customWidth="1"/>
    <col min="5641" max="5642" width="4.7109375" style="372" customWidth="1"/>
    <col min="5643" max="5643" width="5.28515625" style="372" customWidth="1"/>
    <col min="5644" max="5644" width="8.5703125" style="372" customWidth="1"/>
    <col min="5645" max="5645" width="9.5703125" style="372" customWidth="1"/>
    <col min="5646" max="5646" width="8.7109375" style="372" customWidth="1"/>
    <col min="5647" max="5647" width="9.28515625" style="372" customWidth="1"/>
    <col min="5648" max="5648" width="8.7109375" style="372" customWidth="1"/>
    <col min="5649" max="5649" width="9.28515625" style="372" customWidth="1"/>
    <col min="5650" max="5650" width="8.7109375" style="372" customWidth="1"/>
    <col min="5651" max="5651" width="9.28515625" style="372" customWidth="1"/>
    <col min="5652" max="5888" width="9.140625" style="372"/>
    <col min="5889" max="5889" width="1.42578125" style="372" customWidth="1"/>
    <col min="5890" max="5890" width="3.42578125" style="372" customWidth="1"/>
    <col min="5891" max="5891" width="11.42578125" style="372" customWidth="1"/>
    <col min="5892" max="5892" width="7.28515625" style="372" customWidth="1"/>
    <col min="5893" max="5893" width="14" style="372" customWidth="1"/>
    <col min="5894" max="5894" width="6.42578125" style="372" customWidth="1"/>
    <col min="5895" max="5895" width="4.5703125" style="372" customWidth="1"/>
    <col min="5896" max="5896" width="6.28515625" style="372" customWidth="1"/>
    <col min="5897" max="5898" width="4.7109375" style="372" customWidth="1"/>
    <col min="5899" max="5899" width="5.28515625" style="372" customWidth="1"/>
    <col min="5900" max="5900" width="8.5703125" style="372" customWidth="1"/>
    <col min="5901" max="5901" width="9.5703125" style="372" customWidth="1"/>
    <col min="5902" max="5902" width="8.7109375" style="372" customWidth="1"/>
    <col min="5903" max="5903" width="9.28515625" style="372" customWidth="1"/>
    <col min="5904" max="5904" width="8.7109375" style="372" customWidth="1"/>
    <col min="5905" max="5905" width="9.28515625" style="372" customWidth="1"/>
    <col min="5906" max="5906" width="8.7109375" style="372" customWidth="1"/>
    <col min="5907" max="5907" width="9.28515625" style="372" customWidth="1"/>
    <col min="5908" max="6144" width="9.140625" style="372"/>
    <col min="6145" max="6145" width="1.42578125" style="372" customWidth="1"/>
    <col min="6146" max="6146" width="3.42578125" style="372" customWidth="1"/>
    <col min="6147" max="6147" width="11.42578125" style="372" customWidth="1"/>
    <col min="6148" max="6148" width="7.28515625" style="372" customWidth="1"/>
    <col min="6149" max="6149" width="14" style="372" customWidth="1"/>
    <col min="6150" max="6150" width="6.42578125" style="372" customWidth="1"/>
    <col min="6151" max="6151" width="4.5703125" style="372" customWidth="1"/>
    <col min="6152" max="6152" width="6.28515625" style="372" customWidth="1"/>
    <col min="6153" max="6154" width="4.7109375" style="372" customWidth="1"/>
    <col min="6155" max="6155" width="5.28515625" style="372" customWidth="1"/>
    <col min="6156" max="6156" width="8.5703125" style="372" customWidth="1"/>
    <col min="6157" max="6157" width="9.5703125" style="372" customWidth="1"/>
    <col min="6158" max="6158" width="8.7109375" style="372" customWidth="1"/>
    <col min="6159" max="6159" width="9.28515625" style="372" customWidth="1"/>
    <col min="6160" max="6160" width="8.7109375" style="372" customWidth="1"/>
    <col min="6161" max="6161" width="9.28515625" style="372" customWidth="1"/>
    <col min="6162" max="6162" width="8.7109375" style="372" customWidth="1"/>
    <col min="6163" max="6163" width="9.28515625" style="372" customWidth="1"/>
    <col min="6164" max="6400" width="9.140625" style="372"/>
    <col min="6401" max="6401" width="1.42578125" style="372" customWidth="1"/>
    <col min="6402" max="6402" width="3.42578125" style="372" customWidth="1"/>
    <col min="6403" max="6403" width="11.42578125" style="372" customWidth="1"/>
    <col min="6404" max="6404" width="7.28515625" style="372" customWidth="1"/>
    <col min="6405" max="6405" width="14" style="372" customWidth="1"/>
    <col min="6406" max="6406" width="6.42578125" style="372" customWidth="1"/>
    <col min="6407" max="6407" width="4.5703125" style="372" customWidth="1"/>
    <col min="6408" max="6408" width="6.28515625" style="372" customWidth="1"/>
    <col min="6409" max="6410" width="4.7109375" style="372" customWidth="1"/>
    <col min="6411" max="6411" width="5.28515625" style="372" customWidth="1"/>
    <col min="6412" max="6412" width="8.5703125" style="372" customWidth="1"/>
    <col min="6413" max="6413" width="9.5703125" style="372" customWidth="1"/>
    <col min="6414" max="6414" width="8.7109375" style="372" customWidth="1"/>
    <col min="6415" max="6415" width="9.28515625" style="372" customWidth="1"/>
    <col min="6416" max="6416" width="8.7109375" style="372" customWidth="1"/>
    <col min="6417" max="6417" width="9.28515625" style="372" customWidth="1"/>
    <col min="6418" max="6418" width="8.7109375" style="372" customWidth="1"/>
    <col min="6419" max="6419" width="9.28515625" style="372" customWidth="1"/>
    <col min="6420" max="6656" width="9.140625" style="372"/>
    <col min="6657" max="6657" width="1.42578125" style="372" customWidth="1"/>
    <col min="6658" max="6658" width="3.42578125" style="372" customWidth="1"/>
    <col min="6659" max="6659" width="11.42578125" style="372" customWidth="1"/>
    <col min="6660" max="6660" width="7.28515625" style="372" customWidth="1"/>
    <col min="6661" max="6661" width="14" style="372" customWidth="1"/>
    <col min="6662" max="6662" width="6.42578125" style="372" customWidth="1"/>
    <col min="6663" max="6663" width="4.5703125" style="372" customWidth="1"/>
    <col min="6664" max="6664" width="6.28515625" style="372" customWidth="1"/>
    <col min="6665" max="6666" width="4.7109375" style="372" customWidth="1"/>
    <col min="6667" max="6667" width="5.28515625" style="372" customWidth="1"/>
    <col min="6668" max="6668" width="8.5703125" style="372" customWidth="1"/>
    <col min="6669" max="6669" width="9.5703125" style="372" customWidth="1"/>
    <col min="6670" max="6670" width="8.7109375" style="372" customWidth="1"/>
    <col min="6671" max="6671" width="9.28515625" style="372" customWidth="1"/>
    <col min="6672" max="6672" width="8.7109375" style="372" customWidth="1"/>
    <col min="6673" max="6673" width="9.28515625" style="372" customWidth="1"/>
    <col min="6674" max="6674" width="8.7109375" style="372" customWidth="1"/>
    <col min="6675" max="6675" width="9.28515625" style="372" customWidth="1"/>
    <col min="6676" max="6912" width="9.140625" style="372"/>
    <col min="6913" max="6913" width="1.42578125" style="372" customWidth="1"/>
    <col min="6914" max="6914" width="3.42578125" style="372" customWidth="1"/>
    <col min="6915" max="6915" width="11.42578125" style="372" customWidth="1"/>
    <col min="6916" max="6916" width="7.28515625" style="372" customWidth="1"/>
    <col min="6917" max="6917" width="14" style="372" customWidth="1"/>
    <col min="6918" max="6918" width="6.42578125" style="372" customWidth="1"/>
    <col min="6919" max="6919" width="4.5703125" style="372" customWidth="1"/>
    <col min="6920" max="6920" width="6.28515625" style="372" customWidth="1"/>
    <col min="6921" max="6922" width="4.7109375" style="372" customWidth="1"/>
    <col min="6923" max="6923" width="5.28515625" style="372" customWidth="1"/>
    <col min="6924" max="6924" width="8.5703125" style="372" customWidth="1"/>
    <col min="6925" max="6925" width="9.5703125" style="372" customWidth="1"/>
    <col min="6926" max="6926" width="8.7109375" style="372" customWidth="1"/>
    <col min="6927" max="6927" width="9.28515625" style="372" customWidth="1"/>
    <col min="6928" max="6928" width="8.7109375" style="372" customWidth="1"/>
    <col min="6929" max="6929" width="9.28515625" style="372" customWidth="1"/>
    <col min="6930" max="6930" width="8.7109375" style="372" customWidth="1"/>
    <col min="6931" max="6931" width="9.28515625" style="372" customWidth="1"/>
    <col min="6932" max="7168" width="9.140625" style="372"/>
    <col min="7169" max="7169" width="1.42578125" style="372" customWidth="1"/>
    <col min="7170" max="7170" width="3.42578125" style="372" customWidth="1"/>
    <col min="7171" max="7171" width="11.42578125" style="372" customWidth="1"/>
    <col min="7172" max="7172" width="7.28515625" style="372" customWidth="1"/>
    <col min="7173" max="7173" width="14" style="372" customWidth="1"/>
    <col min="7174" max="7174" width="6.42578125" style="372" customWidth="1"/>
    <col min="7175" max="7175" width="4.5703125" style="372" customWidth="1"/>
    <col min="7176" max="7176" width="6.28515625" style="372" customWidth="1"/>
    <col min="7177" max="7178" width="4.7109375" style="372" customWidth="1"/>
    <col min="7179" max="7179" width="5.28515625" style="372" customWidth="1"/>
    <col min="7180" max="7180" width="8.5703125" style="372" customWidth="1"/>
    <col min="7181" max="7181" width="9.5703125" style="372" customWidth="1"/>
    <col min="7182" max="7182" width="8.7109375" style="372" customWidth="1"/>
    <col min="7183" max="7183" width="9.28515625" style="372" customWidth="1"/>
    <col min="7184" max="7184" width="8.7109375" style="372" customWidth="1"/>
    <col min="7185" max="7185" width="9.28515625" style="372" customWidth="1"/>
    <col min="7186" max="7186" width="8.7109375" style="372" customWidth="1"/>
    <col min="7187" max="7187" width="9.28515625" style="372" customWidth="1"/>
    <col min="7188" max="7424" width="9.140625" style="372"/>
    <col min="7425" max="7425" width="1.42578125" style="372" customWidth="1"/>
    <col min="7426" max="7426" width="3.42578125" style="372" customWidth="1"/>
    <col min="7427" max="7427" width="11.42578125" style="372" customWidth="1"/>
    <col min="7428" max="7428" width="7.28515625" style="372" customWidth="1"/>
    <col min="7429" max="7429" width="14" style="372" customWidth="1"/>
    <col min="7430" max="7430" width="6.42578125" style="372" customWidth="1"/>
    <col min="7431" max="7431" width="4.5703125" style="372" customWidth="1"/>
    <col min="7432" max="7432" width="6.28515625" style="372" customWidth="1"/>
    <col min="7433" max="7434" width="4.7109375" style="372" customWidth="1"/>
    <col min="7435" max="7435" width="5.28515625" style="372" customWidth="1"/>
    <col min="7436" max="7436" width="8.5703125" style="372" customWidth="1"/>
    <col min="7437" max="7437" width="9.5703125" style="372" customWidth="1"/>
    <col min="7438" max="7438" width="8.7109375" style="372" customWidth="1"/>
    <col min="7439" max="7439" width="9.28515625" style="372" customWidth="1"/>
    <col min="7440" max="7440" width="8.7109375" style="372" customWidth="1"/>
    <col min="7441" max="7441" width="9.28515625" style="372" customWidth="1"/>
    <col min="7442" max="7442" width="8.7109375" style="372" customWidth="1"/>
    <col min="7443" max="7443" width="9.28515625" style="372" customWidth="1"/>
    <col min="7444" max="7680" width="9.140625" style="372"/>
    <col min="7681" max="7681" width="1.42578125" style="372" customWidth="1"/>
    <col min="7682" max="7682" width="3.42578125" style="372" customWidth="1"/>
    <col min="7683" max="7683" width="11.42578125" style="372" customWidth="1"/>
    <col min="7684" max="7684" width="7.28515625" style="372" customWidth="1"/>
    <col min="7685" max="7685" width="14" style="372" customWidth="1"/>
    <col min="7686" max="7686" width="6.42578125" style="372" customWidth="1"/>
    <col min="7687" max="7687" width="4.5703125" style="372" customWidth="1"/>
    <col min="7688" max="7688" width="6.28515625" style="372" customWidth="1"/>
    <col min="7689" max="7690" width="4.7109375" style="372" customWidth="1"/>
    <col min="7691" max="7691" width="5.28515625" style="372" customWidth="1"/>
    <col min="7692" max="7692" width="8.5703125" style="372" customWidth="1"/>
    <col min="7693" max="7693" width="9.5703125" style="372" customWidth="1"/>
    <col min="7694" max="7694" width="8.7109375" style="372" customWidth="1"/>
    <col min="7695" max="7695" width="9.28515625" style="372" customWidth="1"/>
    <col min="7696" max="7696" width="8.7109375" style="372" customWidth="1"/>
    <col min="7697" max="7697" width="9.28515625" style="372" customWidth="1"/>
    <col min="7698" max="7698" width="8.7109375" style="372" customWidth="1"/>
    <col min="7699" max="7699" width="9.28515625" style="372" customWidth="1"/>
    <col min="7700" max="7936" width="9.140625" style="372"/>
    <col min="7937" max="7937" width="1.42578125" style="372" customWidth="1"/>
    <col min="7938" max="7938" width="3.42578125" style="372" customWidth="1"/>
    <col min="7939" max="7939" width="11.42578125" style="372" customWidth="1"/>
    <col min="7940" max="7940" width="7.28515625" style="372" customWidth="1"/>
    <col min="7941" max="7941" width="14" style="372" customWidth="1"/>
    <col min="7942" max="7942" width="6.42578125" style="372" customWidth="1"/>
    <col min="7943" max="7943" width="4.5703125" style="372" customWidth="1"/>
    <col min="7944" max="7944" width="6.28515625" style="372" customWidth="1"/>
    <col min="7945" max="7946" width="4.7109375" style="372" customWidth="1"/>
    <col min="7947" max="7947" width="5.28515625" style="372" customWidth="1"/>
    <col min="7948" max="7948" width="8.5703125" style="372" customWidth="1"/>
    <col min="7949" max="7949" width="9.5703125" style="372" customWidth="1"/>
    <col min="7950" max="7950" width="8.7109375" style="372" customWidth="1"/>
    <col min="7951" max="7951" width="9.28515625" style="372" customWidth="1"/>
    <col min="7952" max="7952" width="8.7109375" style="372" customWidth="1"/>
    <col min="7953" max="7953" width="9.28515625" style="372" customWidth="1"/>
    <col min="7954" max="7954" width="8.7109375" style="372" customWidth="1"/>
    <col min="7955" max="7955" width="9.28515625" style="372" customWidth="1"/>
    <col min="7956" max="8192" width="9.140625" style="372"/>
    <col min="8193" max="8193" width="1.42578125" style="372" customWidth="1"/>
    <col min="8194" max="8194" width="3.42578125" style="372" customWidth="1"/>
    <col min="8195" max="8195" width="11.42578125" style="372" customWidth="1"/>
    <col min="8196" max="8196" width="7.28515625" style="372" customWidth="1"/>
    <col min="8197" max="8197" width="14" style="372" customWidth="1"/>
    <col min="8198" max="8198" width="6.42578125" style="372" customWidth="1"/>
    <col min="8199" max="8199" width="4.5703125" style="372" customWidth="1"/>
    <col min="8200" max="8200" width="6.28515625" style="372" customWidth="1"/>
    <col min="8201" max="8202" width="4.7109375" style="372" customWidth="1"/>
    <col min="8203" max="8203" width="5.28515625" style="372" customWidth="1"/>
    <col min="8204" max="8204" width="8.5703125" style="372" customWidth="1"/>
    <col min="8205" max="8205" width="9.5703125" style="372" customWidth="1"/>
    <col min="8206" max="8206" width="8.7109375" style="372" customWidth="1"/>
    <col min="8207" max="8207" width="9.28515625" style="372" customWidth="1"/>
    <col min="8208" max="8208" width="8.7109375" style="372" customWidth="1"/>
    <col min="8209" max="8209" width="9.28515625" style="372" customWidth="1"/>
    <col min="8210" max="8210" width="8.7109375" style="372" customWidth="1"/>
    <col min="8211" max="8211" width="9.28515625" style="372" customWidth="1"/>
    <col min="8212" max="8448" width="9.140625" style="372"/>
    <col min="8449" max="8449" width="1.42578125" style="372" customWidth="1"/>
    <col min="8450" max="8450" width="3.42578125" style="372" customWidth="1"/>
    <col min="8451" max="8451" width="11.42578125" style="372" customWidth="1"/>
    <col min="8452" max="8452" width="7.28515625" style="372" customWidth="1"/>
    <col min="8453" max="8453" width="14" style="372" customWidth="1"/>
    <col min="8454" max="8454" width="6.42578125" style="372" customWidth="1"/>
    <col min="8455" max="8455" width="4.5703125" style="372" customWidth="1"/>
    <col min="8456" max="8456" width="6.28515625" style="372" customWidth="1"/>
    <col min="8457" max="8458" width="4.7109375" style="372" customWidth="1"/>
    <col min="8459" max="8459" width="5.28515625" style="372" customWidth="1"/>
    <col min="8460" max="8460" width="8.5703125" style="372" customWidth="1"/>
    <col min="8461" max="8461" width="9.5703125" style="372" customWidth="1"/>
    <col min="8462" max="8462" width="8.7109375" style="372" customWidth="1"/>
    <col min="8463" max="8463" width="9.28515625" style="372" customWidth="1"/>
    <col min="8464" max="8464" width="8.7109375" style="372" customWidth="1"/>
    <col min="8465" max="8465" width="9.28515625" style="372" customWidth="1"/>
    <col min="8466" max="8466" width="8.7109375" style="372" customWidth="1"/>
    <col min="8467" max="8467" width="9.28515625" style="372" customWidth="1"/>
    <col min="8468" max="8704" width="9.140625" style="372"/>
    <col min="8705" max="8705" width="1.42578125" style="372" customWidth="1"/>
    <col min="8706" max="8706" width="3.42578125" style="372" customWidth="1"/>
    <col min="8707" max="8707" width="11.42578125" style="372" customWidth="1"/>
    <col min="8708" max="8708" width="7.28515625" style="372" customWidth="1"/>
    <col min="8709" max="8709" width="14" style="372" customWidth="1"/>
    <col min="8710" max="8710" width="6.42578125" style="372" customWidth="1"/>
    <col min="8711" max="8711" width="4.5703125" style="372" customWidth="1"/>
    <col min="8712" max="8712" width="6.28515625" style="372" customWidth="1"/>
    <col min="8713" max="8714" width="4.7109375" style="372" customWidth="1"/>
    <col min="8715" max="8715" width="5.28515625" style="372" customWidth="1"/>
    <col min="8716" max="8716" width="8.5703125" style="372" customWidth="1"/>
    <col min="8717" max="8717" width="9.5703125" style="372" customWidth="1"/>
    <col min="8718" max="8718" width="8.7109375" style="372" customWidth="1"/>
    <col min="8719" max="8719" width="9.28515625" style="372" customWidth="1"/>
    <col min="8720" max="8720" width="8.7109375" style="372" customWidth="1"/>
    <col min="8721" max="8721" width="9.28515625" style="372" customWidth="1"/>
    <col min="8722" max="8722" width="8.7109375" style="372" customWidth="1"/>
    <col min="8723" max="8723" width="9.28515625" style="372" customWidth="1"/>
    <col min="8724" max="8960" width="9.140625" style="372"/>
    <col min="8961" max="8961" width="1.42578125" style="372" customWidth="1"/>
    <col min="8962" max="8962" width="3.42578125" style="372" customWidth="1"/>
    <col min="8963" max="8963" width="11.42578125" style="372" customWidth="1"/>
    <col min="8964" max="8964" width="7.28515625" style="372" customWidth="1"/>
    <col min="8965" max="8965" width="14" style="372" customWidth="1"/>
    <col min="8966" max="8966" width="6.42578125" style="372" customWidth="1"/>
    <col min="8967" max="8967" width="4.5703125" style="372" customWidth="1"/>
    <col min="8968" max="8968" width="6.28515625" style="372" customWidth="1"/>
    <col min="8969" max="8970" width="4.7109375" style="372" customWidth="1"/>
    <col min="8971" max="8971" width="5.28515625" style="372" customWidth="1"/>
    <col min="8972" max="8972" width="8.5703125" style="372" customWidth="1"/>
    <col min="8973" max="8973" width="9.5703125" style="372" customWidth="1"/>
    <col min="8974" max="8974" width="8.7109375" style="372" customWidth="1"/>
    <col min="8975" max="8975" width="9.28515625" style="372" customWidth="1"/>
    <col min="8976" max="8976" width="8.7109375" style="372" customWidth="1"/>
    <col min="8977" max="8977" width="9.28515625" style="372" customWidth="1"/>
    <col min="8978" max="8978" width="8.7109375" style="372" customWidth="1"/>
    <col min="8979" max="8979" width="9.28515625" style="372" customWidth="1"/>
    <col min="8980" max="9216" width="9.140625" style="372"/>
    <col min="9217" max="9217" width="1.42578125" style="372" customWidth="1"/>
    <col min="9218" max="9218" width="3.42578125" style="372" customWidth="1"/>
    <col min="9219" max="9219" width="11.42578125" style="372" customWidth="1"/>
    <col min="9220" max="9220" width="7.28515625" style="372" customWidth="1"/>
    <col min="9221" max="9221" width="14" style="372" customWidth="1"/>
    <col min="9222" max="9222" width="6.42578125" style="372" customWidth="1"/>
    <col min="9223" max="9223" width="4.5703125" style="372" customWidth="1"/>
    <col min="9224" max="9224" width="6.28515625" style="372" customWidth="1"/>
    <col min="9225" max="9226" width="4.7109375" style="372" customWidth="1"/>
    <col min="9227" max="9227" width="5.28515625" style="372" customWidth="1"/>
    <col min="9228" max="9228" width="8.5703125" style="372" customWidth="1"/>
    <col min="9229" max="9229" width="9.5703125" style="372" customWidth="1"/>
    <col min="9230" max="9230" width="8.7109375" style="372" customWidth="1"/>
    <col min="9231" max="9231" width="9.28515625" style="372" customWidth="1"/>
    <col min="9232" max="9232" width="8.7109375" style="372" customWidth="1"/>
    <col min="9233" max="9233" width="9.28515625" style="372" customWidth="1"/>
    <col min="9234" max="9234" width="8.7109375" style="372" customWidth="1"/>
    <col min="9235" max="9235" width="9.28515625" style="372" customWidth="1"/>
    <col min="9236" max="9472" width="9.140625" style="372"/>
    <col min="9473" max="9473" width="1.42578125" style="372" customWidth="1"/>
    <col min="9474" max="9474" width="3.42578125" style="372" customWidth="1"/>
    <col min="9475" max="9475" width="11.42578125" style="372" customWidth="1"/>
    <col min="9476" max="9476" width="7.28515625" style="372" customWidth="1"/>
    <col min="9477" max="9477" width="14" style="372" customWidth="1"/>
    <col min="9478" max="9478" width="6.42578125" style="372" customWidth="1"/>
    <col min="9479" max="9479" width="4.5703125" style="372" customWidth="1"/>
    <col min="9480" max="9480" width="6.28515625" style="372" customWidth="1"/>
    <col min="9481" max="9482" width="4.7109375" style="372" customWidth="1"/>
    <col min="9483" max="9483" width="5.28515625" style="372" customWidth="1"/>
    <col min="9484" max="9484" width="8.5703125" style="372" customWidth="1"/>
    <col min="9485" max="9485" width="9.5703125" style="372" customWidth="1"/>
    <col min="9486" max="9486" width="8.7109375" style="372" customWidth="1"/>
    <col min="9487" max="9487" width="9.28515625" style="372" customWidth="1"/>
    <col min="9488" max="9488" width="8.7109375" style="372" customWidth="1"/>
    <col min="9489" max="9489" width="9.28515625" style="372" customWidth="1"/>
    <col min="9490" max="9490" width="8.7109375" style="372" customWidth="1"/>
    <col min="9491" max="9491" width="9.28515625" style="372" customWidth="1"/>
    <col min="9492" max="9728" width="9.140625" style="372"/>
    <col min="9729" max="9729" width="1.42578125" style="372" customWidth="1"/>
    <col min="9730" max="9730" width="3.42578125" style="372" customWidth="1"/>
    <col min="9731" max="9731" width="11.42578125" style="372" customWidth="1"/>
    <col min="9732" max="9732" width="7.28515625" style="372" customWidth="1"/>
    <col min="9733" max="9733" width="14" style="372" customWidth="1"/>
    <col min="9734" max="9734" width="6.42578125" style="372" customWidth="1"/>
    <col min="9735" max="9735" width="4.5703125" style="372" customWidth="1"/>
    <col min="9736" max="9736" width="6.28515625" style="372" customWidth="1"/>
    <col min="9737" max="9738" width="4.7109375" style="372" customWidth="1"/>
    <col min="9739" max="9739" width="5.28515625" style="372" customWidth="1"/>
    <col min="9740" max="9740" width="8.5703125" style="372" customWidth="1"/>
    <col min="9741" max="9741" width="9.5703125" style="372" customWidth="1"/>
    <col min="9742" max="9742" width="8.7109375" style="372" customWidth="1"/>
    <col min="9743" max="9743" width="9.28515625" style="372" customWidth="1"/>
    <col min="9744" max="9744" width="8.7109375" style="372" customWidth="1"/>
    <col min="9745" max="9745" width="9.28515625" style="372" customWidth="1"/>
    <col min="9746" max="9746" width="8.7109375" style="372" customWidth="1"/>
    <col min="9747" max="9747" width="9.28515625" style="372" customWidth="1"/>
    <col min="9748" max="9984" width="9.140625" style="372"/>
    <col min="9985" max="9985" width="1.42578125" style="372" customWidth="1"/>
    <col min="9986" max="9986" width="3.42578125" style="372" customWidth="1"/>
    <col min="9987" max="9987" width="11.42578125" style="372" customWidth="1"/>
    <col min="9988" max="9988" width="7.28515625" style="372" customWidth="1"/>
    <col min="9989" max="9989" width="14" style="372" customWidth="1"/>
    <col min="9990" max="9990" width="6.42578125" style="372" customWidth="1"/>
    <col min="9991" max="9991" width="4.5703125" style="372" customWidth="1"/>
    <col min="9992" max="9992" width="6.28515625" style="372" customWidth="1"/>
    <col min="9993" max="9994" width="4.7109375" style="372" customWidth="1"/>
    <col min="9995" max="9995" width="5.28515625" style="372" customWidth="1"/>
    <col min="9996" max="9996" width="8.5703125" style="372" customWidth="1"/>
    <col min="9997" max="9997" width="9.5703125" style="372" customWidth="1"/>
    <col min="9998" max="9998" width="8.7109375" style="372" customWidth="1"/>
    <col min="9999" max="9999" width="9.28515625" style="372" customWidth="1"/>
    <col min="10000" max="10000" width="8.7109375" style="372" customWidth="1"/>
    <col min="10001" max="10001" width="9.28515625" style="372" customWidth="1"/>
    <col min="10002" max="10002" width="8.7109375" style="372" customWidth="1"/>
    <col min="10003" max="10003" width="9.28515625" style="372" customWidth="1"/>
    <col min="10004" max="10240" width="9.140625" style="372"/>
    <col min="10241" max="10241" width="1.42578125" style="372" customWidth="1"/>
    <col min="10242" max="10242" width="3.42578125" style="372" customWidth="1"/>
    <col min="10243" max="10243" width="11.42578125" style="372" customWidth="1"/>
    <col min="10244" max="10244" width="7.28515625" style="372" customWidth="1"/>
    <col min="10245" max="10245" width="14" style="372" customWidth="1"/>
    <col min="10246" max="10246" width="6.42578125" style="372" customWidth="1"/>
    <col min="10247" max="10247" width="4.5703125" style="372" customWidth="1"/>
    <col min="10248" max="10248" width="6.28515625" style="372" customWidth="1"/>
    <col min="10249" max="10250" width="4.7109375" style="372" customWidth="1"/>
    <col min="10251" max="10251" width="5.28515625" style="372" customWidth="1"/>
    <col min="10252" max="10252" width="8.5703125" style="372" customWidth="1"/>
    <col min="10253" max="10253" width="9.5703125" style="372" customWidth="1"/>
    <col min="10254" max="10254" width="8.7109375" style="372" customWidth="1"/>
    <col min="10255" max="10255" width="9.28515625" style="372" customWidth="1"/>
    <col min="10256" max="10256" width="8.7109375" style="372" customWidth="1"/>
    <col min="10257" max="10257" width="9.28515625" style="372" customWidth="1"/>
    <col min="10258" max="10258" width="8.7109375" style="372" customWidth="1"/>
    <col min="10259" max="10259" width="9.28515625" style="372" customWidth="1"/>
    <col min="10260" max="10496" width="9.140625" style="372"/>
    <col min="10497" max="10497" width="1.42578125" style="372" customWidth="1"/>
    <col min="10498" max="10498" width="3.42578125" style="372" customWidth="1"/>
    <col min="10499" max="10499" width="11.42578125" style="372" customWidth="1"/>
    <col min="10500" max="10500" width="7.28515625" style="372" customWidth="1"/>
    <col min="10501" max="10501" width="14" style="372" customWidth="1"/>
    <col min="10502" max="10502" width="6.42578125" style="372" customWidth="1"/>
    <col min="10503" max="10503" width="4.5703125" style="372" customWidth="1"/>
    <col min="10504" max="10504" width="6.28515625" style="372" customWidth="1"/>
    <col min="10505" max="10506" width="4.7109375" style="372" customWidth="1"/>
    <col min="10507" max="10507" width="5.28515625" style="372" customWidth="1"/>
    <col min="10508" max="10508" width="8.5703125" style="372" customWidth="1"/>
    <col min="10509" max="10509" width="9.5703125" style="372" customWidth="1"/>
    <col min="10510" max="10510" width="8.7109375" style="372" customWidth="1"/>
    <col min="10511" max="10511" width="9.28515625" style="372" customWidth="1"/>
    <col min="10512" max="10512" width="8.7109375" style="372" customWidth="1"/>
    <col min="10513" max="10513" width="9.28515625" style="372" customWidth="1"/>
    <col min="10514" max="10514" width="8.7109375" style="372" customWidth="1"/>
    <col min="10515" max="10515" width="9.28515625" style="372" customWidth="1"/>
    <col min="10516" max="10752" width="9.140625" style="372"/>
    <col min="10753" max="10753" width="1.42578125" style="372" customWidth="1"/>
    <col min="10754" max="10754" width="3.42578125" style="372" customWidth="1"/>
    <col min="10755" max="10755" width="11.42578125" style="372" customWidth="1"/>
    <col min="10756" max="10756" width="7.28515625" style="372" customWidth="1"/>
    <col min="10757" max="10757" width="14" style="372" customWidth="1"/>
    <col min="10758" max="10758" width="6.42578125" style="372" customWidth="1"/>
    <col min="10759" max="10759" width="4.5703125" style="372" customWidth="1"/>
    <col min="10760" max="10760" width="6.28515625" style="372" customWidth="1"/>
    <col min="10761" max="10762" width="4.7109375" style="372" customWidth="1"/>
    <col min="10763" max="10763" width="5.28515625" style="372" customWidth="1"/>
    <col min="10764" max="10764" width="8.5703125" style="372" customWidth="1"/>
    <col min="10765" max="10765" width="9.5703125" style="372" customWidth="1"/>
    <col min="10766" max="10766" width="8.7109375" style="372" customWidth="1"/>
    <col min="10767" max="10767" width="9.28515625" style="372" customWidth="1"/>
    <col min="10768" max="10768" width="8.7109375" style="372" customWidth="1"/>
    <col min="10769" max="10769" width="9.28515625" style="372" customWidth="1"/>
    <col min="10770" max="10770" width="8.7109375" style="372" customWidth="1"/>
    <col min="10771" max="10771" width="9.28515625" style="372" customWidth="1"/>
    <col min="10772" max="11008" width="9.140625" style="372"/>
    <col min="11009" max="11009" width="1.42578125" style="372" customWidth="1"/>
    <col min="11010" max="11010" width="3.42578125" style="372" customWidth="1"/>
    <col min="11011" max="11011" width="11.42578125" style="372" customWidth="1"/>
    <col min="11012" max="11012" width="7.28515625" style="372" customWidth="1"/>
    <col min="11013" max="11013" width="14" style="372" customWidth="1"/>
    <col min="11014" max="11014" width="6.42578125" style="372" customWidth="1"/>
    <col min="11015" max="11015" width="4.5703125" style="372" customWidth="1"/>
    <col min="11016" max="11016" width="6.28515625" style="372" customWidth="1"/>
    <col min="11017" max="11018" width="4.7109375" style="372" customWidth="1"/>
    <col min="11019" max="11019" width="5.28515625" style="372" customWidth="1"/>
    <col min="11020" max="11020" width="8.5703125" style="372" customWidth="1"/>
    <col min="11021" max="11021" width="9.5703125" style="372" customWidth="1"/>
    <col min="11022" max="11022" width="8.7109375" style="372" customWidth="1"/>
    <col min="11023" max="11023" width="9.28515625" style="372" customWidth="1"/>
    <col min="11024" max="11024" width="8.7109375" style="372" customWidth="1"/>
    <col min="11025" max="11025" width="9.28515625" style="372" customWidth="1"/>
    <col min="11026" max="11026" width="8.7109375" style="372" customWidth="1"/>
    <col min="11027" max="11027" width="9.28515625" style="372" customWidth="1"/>
    <col min="11028" max="11264" width="9.140625" style="372"/>
    <col min="11265" max="11265" width="1.42578125" style="372" customWidth="1"/>
    <col min="11266" max="11266" width="3.42578125" style="372" customWidth="1"/>
    <col min="11267" max="11267" width="11.42578125" style="372" customWidth="1"/>
    <col min="11268" max="11268" width="7.28515625" style="372" customWidth="1"/>
    <col min="11269" max="11269" width="14" style="372" customWidth="1"/>
    <col min="11270" max="11270" width="6.42578125" style="372" customWidth="1"/>
    <col min="11271" max="11271" width="4.5703125" style="372" customWidth="1"/>
    <col min="11272" max="11272" width="6.28515625" style="372" customWidth="1"/>
    <col min="11273" max="11274" width="4.7109375" style="372" customWidth="1"/>
    <col min="11275" max="11275" width="5.28515625" style="372" customWidth="1"/>
    <col min="11276" max="11276" width="8.5703125" style="372" customWidth="1"/>
    <col min="11277" max="11277" width="9.5703125" style="372" customWidth="1"/>
    <col min="11278" max="11278" width="8.7109375" style="372" customWidth="1"/>
    <col min="11279" max="11279" width="9.28515625" style="372" customWidth="1"/>
    <col min="11280" max="11280" width="8.7109375" style="372" customWidth="1"/>
    <col min="11281" max="11281" width="9.28515625" style="372" customWidth="1"/>
    <col min="11282" max="11282" width="8.7109375" style="372" customWidth="1"/>
    <col min="11283" max="11283" width="9.28515625" style="372" customWidth="1"/>
    <col min="11284" max="11520" width="9.140625" style="372"/>
    <col min="11521" max="11521" width="1.42578125" style="372" customWidth="1"/>
    <col min="11522" max="11522" width="3.42578125" style="372" customWidth="1"/>
    <col min="11523" max="11523" width="11.42578125" style="372" customWidth="1"/>
    <col min="11524" max="11524" width="7.28515625" style="372" customWidth="1"/>
    <col min="11525" max="11525" width="14" style="372" customWidth="1"/>
    <col min="11526" max="11526" width="6.42578125" style="372" customWidth="1"/>
    <col min="11527" max="11527" width="4.5703125" style="372" customWidth="1"/>
    <col min="11528" max="11528" width="6.28515625" style="372" customWidth="1"/>
    <col min="11529" max="11530" width="4.7109375" style="372" customWidth="1"/>
    <col min="11531" max="11531" width="5.28515625" style="372" customWidth="1"/>
    <col min="11532" max="11532" width="8.5703125" style="372" customWidth="1"/>
    <col min="11533" max="11533" width="9.5703125" style="372" customWidth="1"/>
    <col min="11534" max="11534" width="8.7109375" style="372" customWidth="1"/>
    <col min="11535" max="11535" width="9.28515625" style="372" customWidth="1"/>
    <col min="11536" max="11536" width="8.7109375" style="372" customWidth="1"/>
    <col min="11537" max="11537" width="9.28515625" style="372" customWidth="1"/>
    <col min="11538" max="11538" width="8.7109375" style="372" customWidth="1"/>
    <col min="11539" max="11539" width="9.28515625" style="372" customWidth="1"/>
    <col min="11540" max="11776" width="9.140625" style="372"/>
    <col min="11777" max="11777" width="1.42578125" style="372" customWidth="1"/>
    <col min="11778" max="11778" width="3.42578125" style="372" customWidth="1"/>
    <col min="11779" max="11779" width="11.42578125" style="372" customWidth="1"/>
    <col min="11780" max="11780" width="7.28515625" style="372" customWidth="1"/>
    <col min="11781" max="11781" width="14" style="372" customWidth="1"/>
    <col min="11782" max="11782" width="6.42578125" style="372" customWidth="1"/>
    <col min="11783" max="11783" width="4.5703125" style="372" customWidth="1"/>
    <col min="11784" max="11784" width="6.28515625" style="372" customWidth="1"/>
    <col min="11785" max="11786" width="4.7109375" style="372" customWidth="1"/>
    <col min="11787" max="11787" width="5.28515625" style="372" customWidth="1"/>
    <col min="11788" max="11788" width="8.5703125" style="372" customWidth="1"/>
    <col min="11789" max="11789" width="9.5703125" style="372" customWidth="1"/>
    <col min="11790" max="11790" width="8.7109375" style="372" customWidth="1"/>
    <col min="11791" max="11791" width="9.28515625" style="372" customWidth="1"/>
    <col min="11792" max="11792" width="8.7109375" style="372" customWidth="1"/>
    <col min="11793" max="11793" width="9.28515625" style="372" customWidth="1"/>
    <col min="11794" max="11794" width="8.7109375" style="372" customWidth="1"/>
    <col min="11795" max="11795" width="9.28515625" style="372" customWidth="1"/>
    <col min="11796" max="12032" width="9.140625" style="372"/>
    <col min="12033" max="12033" width="1.42578125" style="372" customWidth="1"/>
    <col min="12034" max="12034" width="3.42578125" style="372" customWidth="1"/>
    <col min="12035" max="12035" width="11.42578125" style="372" customWidth="1"/>
    <col min="12036" max="12036" width="7.28515625" style="372" customWidth="1"/>
    <col min="12037" max="12037" width="14" style="372" customWidth="1"/>
    <col min="12038" max="12038" width="6.42578125" style="372" customWidth="1"/>
    <col min="12039" max="12039" width="4.5703125" style="372" customWidth="1"/>
    <col min="12040" max="12040" width="6.28515625" style="372" customWidth="1"/>
    <col min="12041" max="12042" width="4.7109375" style="372" customWidth="1"/>
    <col min="12043" max="12043" width="5.28515625" style="372" customWidth="1"/>
    <col min="12044" max="12044" width="8.5703125" style="372" customWidth="1"/>
    <col min="12045" max="12045" width="9.5703125" style="372" customWidth="1"/>
    <col min="12046" max="12046" width="8.7109375" style="372" customWidth="1"/>
    <col min="12047" max="12047" width="9.28515625" style="372" customWidth="1"/>
    <col min="12048" max="12048" width="8.7109375" style="372" customWidth="1"/>
    <col min="12049" max="12049" width="9.28515625" style="372" customWidth="1"/>
    <col min="12050" max="12050" width="8.7109375" style="372" customWidth="1"/>
    <col min="12051" max="12051" width="9.28515625" style="372" customWidth="1"/>
    <col min="12052" max="12288" width="9.140625" style="372"/>
    <col min="12289" max="12289" width="1.42578125" style="372" customWidth="1"/>
    <col min="12290" max="12290" width="3.42578125" style="372" customWidth="1"/>
    <col min="12291" max="12291" width="11.42578125" style="372" customWidth="1"/>
    <col min="12292" max="12292" width="7.28515625" style="372" customWidth="1"/>
    <col min="12293" max="12293" width="14" style="372" customWidth="1"/>
    <col min="12294" max="12294" width="6.42578125" style="372" customWidth="1"/>
    <col min="12295" max="12295" width="4.5703125" style="372" customWidth="1"/>
    <col min="12296" max="12296" width="6.28515625" style="372" customWidth="1"/>
    <col min="12297" max="12298" width="4.7109375" style="372" customWidth="1"/>
    <col min="12299" max="12299" width="5.28515625" style="372" customWidth="1"/>
    <col min="12300" max="12300" width="8.5703125" style="372" customWidth="1"/>
    <col min="12301" max="12301" width="9.5703125" style="372" customWidth="1"/>
    <col min="12302" max="12302" width="8.7109375" style="372" customWidth="1"/>
    <col min="12303" max="12303" width="9.28515625" style="372" customWidth="1"/>
    <col min="12304" max="12304" width="8.7109375" style="372" customWidth="1"/>
    <col min="12305" max="12305" width="9.28515625" style="372" customWidth="1"/>
    <col min="12306" max="12306" width="8.7109375" style="372" customWidth="1"/>
    <col min="12307" max="12307" width="9.28515625" style="372" customWidth="1"/>
    <col min="12308" max="12544" width="9.140625" style="372"/>
    <col min="12545" max="12545" width="1.42578125" style="372" customWidth="1"/>
    <col min="12546" max="12546" width="3.42578125" style="372" customWidth="1"/>
    <col min="12547" max="12547" width="11.42578125" style="372" customWidth="1"/>
    <col min="12548" max="12548" width="7.28515625" style="372" customWidth="1"/>
    <col min="12549" max="12549" width="14" style="372" customWidth="1"/>
    <col min="12550" max="12550" width="6.42578125" style="372" customWidth="1"/>
    <col min="12551" max="12551" width="4.5703125" style="372" customWidth="1"/>
    <col min="12552" max="12552" width="6.28515625" style="372" customWidth="1"/>
    <col min="12553" max="12554" width="4.7109375" style="372" customWidth="1"/>
    <col min="12555" max="12555" width="5.28515625" style="372" customWidth="1"/>
    <col min="12556" max="12556" width="8.5703125" style="372" customWidth="1"/>
    <col min="12557" max="12557" width="9.5703125" style="372" customWidth="1"/>
    <col min="12558" max="12558" width="8.7109375" style="372" customWidth="1"/>
    <col min="12559" max="12559" width="9.28515625" style="372" customWidth="1"/>
    <col min="12560" max="12560" width="8.7109375" style="372" customWidth="1"/>
    <col min="12561" max="12561" width="9.28515625" style="372" customWidth="1"/>
    <col min="12562" max="12562" width="8.7109375" style="372" customWidth="1"/>
    <col min="12563" max="12563" width="9.28515625" style="372" customWidth="1"/>
    <col min="12564" max="12800" width="9.140625" style="372"/>
    <col min="12801" max="12801" width="1.42578125" style="372" customWidth="1"/>
    <col min="12802" max="12802" width="3.42578125" style="372" customWidth="1"/>
    <col min="12803" max="12803" width="11.42578125" style="372" customWidth="1"/>
    <col min="12804" max="12804" width="7.28515625" style="372" customWidth="1"/>
    <col min="12805" max="12805" width="14" style="372" customWidth="1"/>
    <col min="12806" max="12806" width="6.42578125" style="372" customWidth="1"/>
    <col min="12807" max="12807" width="4.5703125" style="372" customWidth="1"/>
    <col min="12808" max="12808" width="6.28515625" style="372" customWidth="1"/>
    <col min="12809" max="12810" width="4.7109375" style="372" customWidth="1"/>
    <col min="12811" max="12811" width="5.28515625" style="372" customWidth="1"/>
    <col min="12812" max="12812" width="8.5703125" style="372" customWidth="1"/>
    <col min="12813" max="12813" width="9.5703125" style="372" customWidth="1"/>
    <col min="12814" max="12814" width="8.7109375" style="372" customWidth="1"/>
    <col min="12815" max="12815" width="9.28515625" style="372" customWidth="1"/>
    <col min="12816" max="12816" width="8.7109375" style="372" customWidth="1"/>
    <col min="12817" max="12817" width="9.28515625" style="372" customWidth="1"/>
    <col min="12818" max="12818" width="8.7109375" style="372" customWidth="1"/>
    <col min="12819" max="12819" width="9.28515625" style="372" customWidth="1"/>
    <col min="12820" max="13056" width="9.140625" style="372"/>
    <col min="13057" max="13057" width="1.42578125" style="372" customWidth="1"/>
    <col min="13058" max="13058" width="3.42578125" style="372" customWidth="1"/>
    <col min="13059" max="13059" width="11.42578125" style="372" customWidth="1"/>
    <col min="13060" max="13060" width="7.28515625" style="372" customWidth="1"/>
    <col min="13061" max="13061" width="14" style="372" customWidth="1"/>
    <col min="13062" max="13062" width="6.42578125" style="372" customWidth="1"/>
    <col min="13063" max="13063" width="4.5703125" style="372" customWidth="1"/>
    <col min="13064" max="13064" width="6.28515625" style="372" customWidth="1"/>
    <col min="13065" max="13066" width="4.7109375" style="372" customWidth="1"/>
    <col min="13067" max="13067" width="5.28515625" style="372" customWidth="1"/>
    <col min="13068" max="13068" width="8.5703125" style="372" customWidth="1"/>
    <col min="13069" max="13069" width="9.5703125" style="372" customWidth="1"/>
    <col min="13070" max="13070" width="8.7109375" style="372" customWidth="1"/>
    <col min="13071" max="13071" width="9.28515625" style="372" customWidth="1"/>
    <col min="13072" max="13072" width="8.7109375" style="372" customWidth="1"/>
    <col min="13073" max="13073" width="9.28515625" style="372" customWidth="1"/>
    <col min="13074" max="13074" width="8.7109375" style="372" customWidth="1"/>
    <col min="13075" max="13075" width="9.28515625" style="372" customWidth="1"/>
    <col min="13076" max="13312" width="9.140625" style="372"/>
    <col min="13313" max="13313" width="1.42578125" style="372" customWidth="1"/>
    <col min="13314" max="13314" width="3.42578125" style="372" customWidth="1"/>
    <col min="13315" max="13315" width="11.42578125" style="372" customWidth="1"/>
    <col min="13316" max="13316" width="7.28515625" style="372" customWidth="1"/>
    <col min="13317" max="13317" width="14" style="372" customWidth="1"/>
    <col min="13318" max="13318" width="6.42578125" style="372" customWidth="1"/>
    <col min="13319" max="13319" width="4.5703125" style="372" customWidth="1"/>
    <col min="13320" max="13320" width="6.28515625" style="372" customWidth="1"/>
    <col min="13321" max="13322" width="4.7109375" style="372" customWidth="1"/>
    <col min="13323" max="13323" width="5.28515625" style="372" customWidth="1"/>
    <col min="13324" max="13324" width="8.5703125" style="372" customWidth="1"/>
    <col min="13325" max="13325" width="9.5703125" style="372" customWidth="1"/>
    <col min="13326" max="13326" width="8.7109375" style="372" customWidth="1"/>
    <col min="13327" max="13327" width="9.28515625" style="372" customWidth="1"/>
    <col min="13328" max="13328" width="8.7109375" style="372" customWidth="1"/>
    <col min="13329" max="13329" width="9.28515625" style="372" customWidth="1"/>
    <col min="13330" max="13330" width="8.7109375" style="372" customWidth="1"/>
    <col min="13331" max="13331" width="9.28515625" style="372" customWidth="1"/>
    <col min="13332" max="13568" width="9.140625" style="372"/>
    <col min="13569" max="13569" width="1.42578125" style="372" customWidth="1"/>
    <col min="13570" max="13570" width="3.42578125" style="372" customWidth="1"/>
    <col min="13571" max="13571" width="11.42578125" style="372" customWidth="1"/>
    <col min="13572" max="13572" width="7.28515625" style="372" customWidth="1"/>
    <col min="13573" max="13573" width="14" style="372" customWidth="1"/>
    <col min="13574" max="13574" width="6.42578125" style="372" customWidth="1"/>
    <col min="13575" max="13575" width="4.5703125" style="372" customWidth="1"/>
    <col min="13576" max="13576" width="6.28515625" style="372" customWidth="1"/>
    <col min="13577" max="13578" width="4.7109375" style="372" customWidth="1"/>
    <col min="13579" max="13579" width="5.28515625" style="372" customWidth="1"/>
    <col min="13580" max="13580" width="8.5703125" style="372" customWidth="1"/>
    <col min="13581" max="13581" width="9.5703125" style="372" customWidth="1"/>
    <col min="13582" max="13582" width="8.7109375" style="372" customWidth="1"/>
    <col min="13583" max="13583" width="9.28515625" style="372" customWidth="1"/>
    <col min="13584" max="13584" width="8.7109375" style="372" customWidth="1"/>
    <col min="13585" max="13585" width="9.28515625" style="372" customWidth="1"/>
    <col min="13586" max="13586" width="8.7109375" style="372" customWidth="1"/>
    <col min="13587" max="13587" width="9.28515625" style="372" customWidth="1"/>
    <col min="13588" max="13824" width="9.140625" style="372"/>
    <col min="13825" max="13825" width="1.42578125" style="372" customWidth="1"/>
    <col min="13826" max="13826" width="3.42578125" style="372" customWidth="1"/>
    <col min="13827" max="13827" width="11.42578125" style="372" customWidth="1"/>
    <col min="13828" max="13828" width="7.28515625" style="372" customWidth="1"/>
    <col min="13829" max="13829" width="14" style="372" customWidth="1"/>
    <col min="13830" max="13830" width="6.42578125" style="372" customWidth="1"/>
    <col min="13831" max="13831" width="4.5703125" style="372" customWidth="1"/>
    <col min="13832" max="13832" width="6.28515625" style="372" customWidth="1"/>
    <col min="13833" max="13834" width="4.7109375" style="372" customWidth="1"/>
    <col min="13835" max="13835" width="5.28515625" style="372" customWidth="1"/>
    <col min="13836" max="13836" width="8.5703125" style="372" customWidth="1"/>
    <col min="13837" max="13837" width="9.5703125" style="372" customWidth="1"/>
    <col min="13838" max="13838" width="8.7109375" style="372" customWidth="1"/>
    <col min="13839" max="13839" width="9.28515625" style="372" customWidth="1"/>
    <col min="13840" max="13840" width="8.7109375" style="372" customWidth="1"/>
    <col min="13841" max="13841" width="9.28515625" style="372" customWidth="1"/>
    <col min="13842" max="13842" width="8.7109375" style="372" customWidth="1"/>
    <col min="13843" max="13843" width="9.28515625" style="372" customWidth="1"/>
    <col min="13844" max="14080" width="9.140625" style="372"/>
    <col min="14081" max="14081" width="1.42578125" style="372" customWidth="1"/>
    <col min="14082" max="14082" width="3.42578125" style="372" customWidth="1"/>
    <col min="14083" max="14083" width="11.42578125" style="372" customWidth="1"/>
    <col min="14084" max="14084" width="7.28515625" style="372" customWidth="1"/>
    <col min="14085" max="14085" width="14" style="372" customWidth="1"/>
    <col min="14086" max="14086" width="6.42578125" style="372" customWidth="1"/>
    <col min="14087" max="14087" width="4.5703125" style="372" customWidth="1"/>
    <col min="14088" max="14088" width="6.28515625" style="372" customWidth="1"/>
    <col min="14089" max="14090" width="4.7109375" style="372" customWidth="1"/>
    <col min="14091" max="14091" width="5.28515625" style="372" customWidth="1"/>
    <col min="14092" max="14092" width="8.5703125" style="372" customWidth="1"/>
    <col min="14093" max="14093" width="9.5703125" style="372" customWidth="1"/>
    <col min="14094" max="14094" width="8.7109375" style="372" customWidth="1"/>
    <col min="14095" max="14095" width="9.28515625" style="372" customWidth="1"/>
    <col min="14096" max="14096" width="8.7109375" style="372" customWidth="1"/>
    <col min="14097" max="14097" width="9.28515625" style="372" customWidth="1"/>
    <col min="14098" max="14098" width="8.7109375" style="372" customWidth="1"/>
    <col min="14099" max="14099" width="9.28515625" style="372" customWidth="1"/>
    <col min="14100" max="14336" width="9.140625" style="372"/>
    <col min="14337" max="14337" width="1.42578125" style="372" customWidth="1"/>
    <col min="14338" max="14338" width="3.42578125" style="372" customWidth="1"/>
    <col min="14339" max="14339" width="11.42578125" style="372" customWidth="1"/>
    <col min="14340" max="14340" width="7.28515625" style="372" customWidth="1"/>
    <col min="14341" max="14341" width="14" style="372" customWidth="1"/>
    <col min="14342" max="14342" width="6.42578125" style="372" customWidth="1"/>
    <col min="14343" max="14343" width="4.5703125" style="372" customWidth="1"/>
    <col min="14344" max="14344" width="6.28515625" style="372" customWidth="1"/>
    <col min="14345" max="14346" width="4.7109375" style="372" customWidth="1"/>
    <col min="14347" max="14347" width="5.28515625" style="372" customWidth="1"/>
    <col min="14348" max="14348" width="8.5703125" style="372" customWidth="1"/>
    <col min="14349" max="14349" width="9.5703125" style="372" customWidth="1"/>
    <col min="14350" max="14350" width="8.7109375" style="372" customWidth="1"/>
    <col min="14351" max="14351" width="9.28515625" style="372" customWidth="1"/>
    <col min="14352" max="14352" width="8.7109375" style="372" customWidth="1"/>
    <col min="14353" max="14353" width="9.28515625" style="372" customWidth="1"/>
    <col min="14354" max="14354" width="8.7109375" style="372" customWidth="1"/>
    <col min="14355" max="14355" width="9.28515625" style="372" customWidth="1"/>
    <col min="14356" max="14592" width="9.140625" style="372"/>
    <col min="14593" max="14593" width="1.42578125" style="372" customWidth="1"/>
    <col min="14594" max="14594" width="3.42578125" style="372" customWidth="1"/>
    <col min="14595" max="14595" width="11.42578125" style="372" customWidth="1"/>
    <col min="14596" max="14596" width="7.28515625" style="372" customWidth="1"/>
    <col min="14597" max="14597" width="14" style="372" customWidth="1"/>
    <col min="14598" max="14598" width="6.42578125" style="372" customWidth="1"/>
    <col min="14599" max="14599" width="4.5703125" style="372" customWidth="1"/>
    <col min="14600" max="14600" width="6.28515625" style="372" customWidth="1"/>
    <col min="14601" max="14602" width="4.7109375" style="372" customWidth="1"/>
    <col min="14603" max="14603" width="5.28515625" style="372" customWidth="1"/>
    <col min="14604" max="14604" width="8.5703125" style="372" customWidth="1"/>
    <col min="14605" max="14605" width="9.5703125" style="372" customWidth="1"/>
    <col min="14606" max="14606" width="8.7109375" style="372" customWidth="1"/>
    <col min="14607" max="14607" width="9.28515625" style="372" customWidth="1"/>
    <col min="14608" max="14608" width="8.7109375" style="372" customWidth="1"/>
    <col min="14609" max="14609" width="9.28515625" style="372" customWidth="1"/>
    <col min="14610" max="14610" width="8.7109375" style="372" customWidth="1"/>
    <col min="14611" max="14611" width="9.28515625" style="372" customWidth="1"/>
    <col min="14612" max="14848" width="9.140625" style="372"/>
    <col min="14849" max="14849" width="1.42578125" style="372" customWidth="1"/>
    <col min="14850" max="14850" width="3.42578125" style="372" customWidth="1"/>
    <col min="14851" max="14851" width="11.42578125" style="372" customWidth="1"/>
    <col min="14852" max="14852" width="7.28515625" style="372" customWidth="1"/>
    <col min="14853" max="14853" width="14" style="372" customWidth="1"/>
    <col min="14854" max="14854" width="6.42578125" style="372" customWidth="1"/>
    <col min="14855" max="14855" width="4.5703125" style="372" customWidth="1"/>
    <col min="14856" max="14856" width="6.28515625" style="372" customWidth="1"/>
    <col min="14857" max="14858" width="4.7109375" style="372" customWidth="1"/>
    <col min="14859" max="14859" width="5.28515625" style="372" customWidth="1"/>
    <col min="14860" max="14860" width="8.5703125" style="372" customWidth="1"/>
    <col min="14861" max="14861" width="9.5703125" style="372" customWidth="1"/>
    <col min="14862" max="14862" width="8.7109375" style="372" customWidth="1"/>
    <col min="14863" max="14863" width="9.28515625" style="372" customWidth="1"/>
    <col min="14864" max="14864" width="8.7109375" style="372" customWidth="1"/>
    <col min="14865" max="14865" width="9.28515625" style="372" customWidth="1"/>
    <col min="14866" max="14866" width="8.7109375" style="372" customWidth="1"/>
    <col min="14867" max="14867" width="9.28515625" style="372" customWidth="1"/>
    <col min="14868" max="15104" width="9.140625" style="372"/>
    <col min="15105" max="15105" width="1.42578125" style="372" customWidth="1"/>
    <col min="15106" max="15106" width="3.42578125" style="372" customWidth="1"/>
    <col min="15107" max="15107" width="11.42578125" style="372" customWidth="1"/>
    <col min="15108" max="15108" width="7.28515625" style="372" customWidth="1"/>
    <col min="15109" max="15109" width="14" style="372" customWidth="1"/>
    <col min="15110" max="15110" width="6.42578125" style="372" customWidth="1"/>
    <col min="15111" max="15111" width="4.5703125" style="372" customWidth="1"/>
    <col min="15112" max="15112" width="6.28515625" style="372" customWidth="1"/>
    <col min="15113" max="15114" width="4.7109375" style="372" customWidth="1"/>
    <col min="15115" max="15115" width="5.28515625" style="372" customWidth="1"/>
    <col min="15116" max="15116" width="8.5703125" style="372" customWidth="1"/>
    <col min="15117" max="15117" width="9.5703125" style="372" customWidth="1"/>
    <col min="15118" max="15118" width="8.7109375" style="372" customWidth="1"/>
    <col min="15119" max="15119" width="9.28515625" style="372" customWidth="1"/>
    <col min="15120" max="15120" width="8.7109375" style="372" customWidth="1"/>
    <col min="15121" max="15121" width="9.28515625" style="372" customWidth="1"/>
    <col min="15122" max="15122" width="8.7109375" style="372" customWidth="1"/>
    <col min="15123" max="15123" width="9.28515625" style="372" customWidth="1"/>
    <col min="15124" max="15360" width="9.140625" style="372"/>
    <col min="15361" max="15361" width="1.42578125" style="372" customWidth="1"/>
    <col min="15362" max="15362" width="3.42578125" style="372" customWidth="1"/>
    <col min="15363" max="15363" width="11.42578125" style="372" customWidth="1"/>
    <col min="15364" max="15364" width="7.28515625" style="372" customWidth="1"/>
    <col min="15365" max="15365" width="14" style="372" customWidth="1"/>
    <col min="15366" max="15366" width="6.42578125" style="372" customWidth="1"/>
    <col min="15367" max="15367" width="4.5703125" style="372" customWidth="1"/>
    <col min="15368" max="15368" width="6.28515625" style="372" customWidth="1"/>
    <col min="15369" max="15370" width="4.7109375" style="372" customWidth="1"/>
    <col min="15371" max="15371" width="5.28515625" style="372" customWidth="1"/>
    <col min="15372" max="15372" width="8.5703125" style="372" customWidth="1"/>
    <col min="15373" max="15373" width="9.5703125" style="372" customWidth="1"/>
    <col min="15374" max="15374" width="8.7109375" style="372" customWidth="1"/>
    <col min="15375" max="15375" width="9.28515625" style="372" customWidth="1"/>
    <col min="15376" max="15376" width="8.7109375" style="372" customWidth="1"/>
    <col min="15377" max="15377" width="9.28515625" style="372" customWidth="1"/>
    <col min="15378" max="15378" width="8.7109375" style="372" customWidth="1"/>
    <col min="15379" max="15379" width="9.28515625" style="372" customWidth="1"/>
    <col min="15380" max="15616" width="9.140625" style="372"/>
    <col min="15617" max="15617" width="1.42578125" style="372" customWidth="1"/>
    <col min="15618" max="15618" width="3.42578125" style="372" customWidth="1"/>
    <col min="15619" max="15619" width="11.42578125" style="372" customWidth="1"/>
    <col min="15620" max="15620" width="7.28515625" style="372" customWidth="1"/>
    <col min="15621" max="15621" width="14" style="372" customWidth="1"/>
    <col min="15622" max="15622" width="6.42578125" style="372" customWidth="1"/>
    <col min="15623" max="15623" width="4.5703125" style="372" customWidth="1"/>
    <col min="15624" max="15624" width="6.28515625" style="372" customWidth="1"/>
    <col min="15625" max="15626" width="4.7109375" style="372" customWidth="1"/>
    <col min="15627" max="15627" width="5.28515625" style="372" customWidth="1"/>
    <col min="15628" max="15628" width="8.5703125" style="372" customWidth="1"/>
    <col min="15629" max="15629" width="9.5703125" style="372" customWidth="1"/>
    <col min="15630" max="15630" width="8.7109375" style="372" customWidth="1"/>
    <col min="15631" max="15631" width="9.28515625" style="372" customWidth="1"/>
    <col min="15632" max="15632" width="8.7109375" style="372" customWidth="1"/>
    <col min="15633" max="15633" width="9.28515625" style="372" customWidth="1"/>
    <col min="15634" max="15634" width="8.7109375" style="372" customWidth="1"/>
    <col min="15635" max="15635" width="9.28515625" style="372" customWidth="1"/>
    <col min="15636" max="15872" width="9.140625" style="372"/>
    <col min="15873" max="15873" width="1.42578125" style="372" customWidth="1"/>
    <col min="15874" max="15874" width="3.42578125" style="372" customWidth="1"/>
    <col min="15875" max="15875" width="11.42578125" style="372" customWidth="1"/>
    <col min="15876" max="15876" width="7.28515625" style="372" customWidth="1"/>
    <col min="15877" max="15877" width="14" style="372" customWidth="1"/>
    <col min="15878" max="15878" width="6.42578125" style="372" customWidth="1"/>
    <col min="15879" max="15879" width="4.5703125" style="372" customWidth="1"/>
    <col min="15880" max="15880" width="6.28515625" style="372" customWidth="1"/>
    <col min="15881" max="15882" width="4.7109375" style="372" customWidth="1"/>
    <col min="15883" max="15883" width="5.28515625" style="372" customWidth="1"/>
    <col min="15884" max="15884" width="8.5703125" style="372" customWidth="1"/>
    <col min="15885" max="15885" width="9.5703125" style="372" customWidth="1"/>
    <col min="15886" max="15886" width="8.7109375" style="372" customWidth="1"/>
    <col min="15887" max="15887" width="9.28515625" style="372" customWidth="1"/>
    <col min="15888" max="15888" width="8.7109375" style="372" customWidth="1"/>
    <col min="15889" max="15889" width="9.28515625" style="372" customWidth="1"/>
    <col min="15890" max="15890" width="8.7109375" style="372" customWidth="1"/>
    <col min="15891" max="15891" width="9.28515625" style="372" customWidth="1"/>
    <col min="15892" max="16128" width="9.140625" style="372"/>
    <col min="16129" max="16129" width="1.42578125" style="372" customWidth="1"/>
    <col min="16130" max="16130" width="3.42578125" style="372" customWidth="1"/>
    <col min="16131" max="16131" width="11.42578125" style="372" customWidth="1"/>
    <col min="16132" max="16132" width="7.28515625" style="372" customWidth="1"/>
    <col min="16133" max="16133" width="14" style="372" customWidth="1"/>
    <col min="16134" max="16134" width="6.42578125" style="372" customWidth="1"/>
    <col min="16135" max="16135" width="4.5703125" style="372" customWidth="1"/>
    <col min="16136" max="16136" width="6.28515625" style="372" customWidth="1"/>
    <col min="16137" max="16138" width="4.7109375" style="372" customWidth="1"/>
    <col min="16139" max="16139" width="5.28515625" style="372" customWidth="1"/>
    <col min="16140" max="16140" width="8.5703125" style="372" customWidth="1"/>
    <col min="16141" max="16141" width="9.5703125" style="372" customWidth="1"/>
    <col min="16142" max="16142" width="8.7109375" style="372" customWidth="1"/>
    <col min="16143" max="16143" width="9.28515625" style="372" customWidth="1"/>
    <col min="16144" max="16144" width="8.7109375" style="372" customWidth="1"/>
    <col min="16145" max="16145" width="9.28515625" style="372" customWidth="1"/>
    <col min="16146" max="16146" width="8.7109375" style="372" customWidth="1"/>
    <col min="16147" max="16147" width="9.28515625" style="372" customWidth="1"/>
    <col min="16148" max="16360" width="9.140625" style="372"/>
    <col min="16361" max="16384" width="9.28515625" style="372" customWidth="1"/>
  </cols>
  <sheetData>
    <row r="1" spans="1:23" s="369" customFormat="1" ht="11.25" customHeight="1" x14ac:dyDescent="0.2"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1" t="s">
        <v>625</v>
      </c>
    </row>
    <row r="2" spans="1:23" s="369" customFormat="1" ht="9.75" customHeight="1" x14ac:dyDescent="0.2"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1"/>
      <c r="S2" s="371" t="s">
        <v>207</v>
      </c>
    </row>
    <row r="3" spans="1:23" s="369" customFormat="1" ht="9.75" customHeight="1" x14ac:dyDescent="0.2"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1"/>
      <c r="S3" s="371" t="s">
        <v>626</v>
      </c>
    </row>
    <row r="4" spans="1:23" ht="6.75" customHeight="1" x14ac:dyDescent="0.15"/>
    <row r="5" spans="1:23" s="374" customFormat="1" ht="12" x14ac:dyDescent="0.2">
      <c r="H5" s="375" t="s">
        <v>627</v>
      </c>
      <c r="I5" s="376" t="s">
        <v>628</v>
      </c>
      <c r="J5" s="376"/>
      <c r="K5" s="376"/>
      <c r="L5" s="376"/>
      <c r="M5" s="376"/>
      <c r="N5" s="376"/>
      <c r="O5" s="376"/>
      <c r="P5" s="376"/>
      <c r="Q5" s="376"/>
      <c r="R5" s="376"/>
      <c r="S5" s="377"/>
    </row>
    <row r="6" spans="1:23" s="369" customFormat="1" ht="6" customHeight="1" x14ac:dyDescent="0.2"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0"/>
      <c r="W6" s="369" t="s">
        <v>629</v>
      </c>
    </row>
    <row r="7" spans="1:23" s="369" customFormat="1" ht="10.5" x14ac:dyDescent="0.2">
      <c r="A7" s="378" t="s">
        <v>630</v>
      </c>
      <c r="B7" s="378"/>
      <c r="C7" s="378"/>
      <c r="D7" s="827" t="s">
        <v>631</v>
      </c>
      <c r="E7" s="827"/>
      <c r="F7" s="827"/>
      <c r="G7" s="378"/>
      <c r="H7" s="378"/>
      <c r="I7" s="378"/>
      <c r="J7" s="378"/>
      <c r="K7" s="378"/>
      <c r="L7" s="378"/>
      <c r="M7" s="378"/>
      <c r="N7" s="378"/>
      <c r="O7" s="378"/>
      <c r="P7" s="378"/>
      <c r="Q7" s="378"/>
      <c r="R7" s="378"/>
      <c r="S7" s="378"/>
    </row>
    <row r="8" spans="1:23" s="369" customFormat="1" ht="9" customHeight="1" x14ac:dyDescent="0.2">
      <c r="A8" s="378"/>
      <c r="B8" s="378"/>
      <c r="C8" s="378"/>
      <c r="D8" s="828" t="s">
        <v>632</v>
      </c>
      <c r="E8" s="828"/>
      <c r="F8" s="82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378"/>
      <c r="R8" s="378"/>
      <c r="S8" s="378"/>
    </row>
    <row r="9" spans="1:23" s="369" customFormat="1" ht="10.5" x14ac:dyDescent="0.2">
      <c r="A9" s="378"/>
      <c r="B9" s="378"/>
      <c r="D9" s="371" t="s">
        <v>633</v>
      </c>
      <c r="E9" s="827" t="s">
        <v>634</v>
      </c>
      <c r="F9" s="827"/>
      <c r="G9" s="378"/>
      <c r="H9" s="378"/>
      <c r="I9" s="378"/>
      <c r="J9" s="378"/>
      <c r="K9" s="378"/>
      <c r="L9" s="378"/>
      <c r="M9" s="378"/>
      <c r="N9" s="378"/>
      <c r="O9" s="378"/>
      <c r="P9" s="378"/>
      <c r="Q9" s="378"/>
      <c r="R9" s="378"/>
      <c r="S9" s="378"/>
    </row>
    <row r="10" spans="1:23" s="369" customFormat="1" ht="10.5" x14ac:dyDescent="0.2">
      <c r="A10" s="378"/>
      <c r="B10" s="378"/>
      <c r="D10" s="378"/>
      <c r="E10" s="371" t="s">
        <v>635</v>
      </c>
      <c r="F10" s="379" t="s">
        <v>636</v>
      </c>
      <c r="G10" s="378" t="s">
        <v>637</v>
      </c>
      <c r="H10" s="378"/>
      <c r="I10" s="378"/>
      <c r="J10" s="378"/>
      <c r="K10" s="378"/>
      <c r="L10" s="378"/>
      <c r="M10" s="378"/>
      <c r="N10" s="378"/>
      <c r="O10" s="378"/>
      <c r="P10" s="378"/>
      <c r="Q10" s="378"/>
      <c r="R10" s="378"/>
      <c r="S10" s="378"/>
    </row>
    <row r="11" spans="1:23" s="369" customFormat="1" ht="10.5" x14ac:dyDescent="0.2">
      <c r="A11" s="378"/>
      <c r="B11" s="378"/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378"/>
      <c r="N11" s="378"/>
      <c r="O11" s="378"/>
      <c r="P11" s="378"/>
      <c r="Q11" s="378"/>
      <c r="R11" s="378"/>
      <c r="S11" s="378"/>
    </row>
    <row r="12" spans="1:23" s="369" customFormat="1" ht="10.5" x14ac:dyDescent="0.2">
      <c r="A12" s="378" t="s">
        <v>638</v>
      </c>
      <c r="B12" s="378"/>
      <c r="C12" s="378"/>
      <c r="D12" s="378"/>
      <c r="E12" s="378"/>
      <c r="F12" s="378"/>
      <c r="G12" s="378"/>
      <c r="H12" s="378"/>
      <c r="I12" s="378"/>
      <c r="J12" s="378"/>
      <c r="K12" s="378"/>
      <c r="L12" s="378"/>
      <c r="M12" s="378"/>
      <c r="N12" s="378"/>
      <c r="O12" s="378"/>
      <c r="P12" s="378"/>
      <c r="Q12" s="378"/>
      <c r="R12" s="378"/>
      <c r="S12" s="378"/>
    </row>
    <row r="13" spans="1:23" s="369" customFormat="1" ht="10.5" x14ac:dyDescent="0.2">
      <c r="A13" s="378" t="s">
        <v>639</v>
      </c>
      <c r="B13" s="380" t="s">
        <v>640</v>
      </c>
      <c r="C13" s="380"/>
      <c r="D13" s="380"/>
      <c r="E13" s="380"/>
      <c r="F13" s="380"/>
      <c r="G13" s="381"/>
      <c r="H13" s="378"/>
      <c r="I13" s="378"/>
      <c r="J13" s="378"/>
      <c r="K13" s="378"/>
      <c r="L13" s="378"/>
      <c r="M13" s="378"/>
      <c r="N13" s="378"/>
      <c r="O13" s="378"/>
      <c r="P13" s="378"/>
      <c r="Q13" s="378"/>
      <c r="R13" s="378"/>
      <c r="S13" s="378"/>
    </row>
    <row r="14" spans="1:23" s="369" customFormat="1" ht="12.75" customHeight="1" x14ac:dyDescent="0.2">
      <c r="B14" s="829" t="s">
        <v>641</v>
      </c>
      <c r="C14" s="829"/>
      <c r="D14" s="829"/>
      <c r="E14" s="829"/>
      <c r="F14" s="829"/>
      <c r="G14" s="382"/>
      <c r="H14" s="378"/>
      <c r="I14" s="378"/>
      <c r="J14" s="378"/>
      <c r="K14" s="378"/>
      <c r="L14" s="378"/>
      <c r="M14" s="378"/>
      <c r="N14" s="378"/>
      <c r="O14" s="378"/>
      <c r="P14" s="378"/>
      <c r="Q14" s="378"/>
      <c r="R14" s="378"/>
      <c r="S14" s="378"/>
    </row>
    <row r="15" spans="1:23" s="383" customFormat="1" ht="14.25" customHeight="1" thickBot="1" x14ac:dyDescent="0.3">
      <c r="A15" s="830" t="s">
        <v>642</v>
      </c>
      <c r="B15" s="830"/>
      <c r="C15" s="830"/>
      <c r="D15" s="830"/>
      <c r="E15" s="830"/>
      <c r="F15" s="830"/>
      <c r="G15" s="830"/>
      <c r="H15" s="830"/>
      <c r="I15" s="830"/>
      <c r="J15" s="830"/>
      <c r="K15" s="830"/>
      <c r="L15" s="830"/>
      <c r="M15" s="830"/>
      <c r="N15" s="830"/>
      <c r="O15" s="830"/>
      <c r="P15" s="830"/>
      <c r="Q15" s="830"/>
      <c r="R15" s="830"/>
      <c r="S15" s="830"/>
    </row>
    <row r="16" spans="1:23" s="385" customFormat="1" ht="29.45" customHeight="1" x14ac:dyDescent="0.2">
      <c r="A16" s="831" t="s">
        <v>595</v>
      </c>
      <c r="B16" s="832"/>
      <c r="C16" s="835" t="s">
        <v>643</v>
      </c>
      <c r="D16" s="836"/>
      <c r="E16" s="836"/>
      <c r="F16" s="836"/>
      <c r="G16" s="832"/>
      <c r="H16" s="839" t="s">
        <v>644</v>
      </c>
      <c r="I16" s="384" t="s">
        <v>645</v>
      </c>
      <c r="J16" s="384" t="s">
        <v>646</v>
      </c>
      <c r="K16" s="384" t="s">
        <v>647</v>
      </c>
      <c r="L16" s="820" t="s">
        <v>648</v>
      </c>
      <c r="M16" s="821"/>
      <c r="N16" s="820" t="s">
        <v>649</v>
      </c>
      <c r="O16" s="821"/>
      <c r="P16" s="820" t="s">
        <v>650</v>
      </c>
      <c r="Q16" s="821"/>
      <c r="R16" s="820" t="s">
        <v>359</v>
      </c>
      <c r="S16" s="822"/>
    </row>
    <row r="17" spans="1:20" s="385" customFormat="1" ht="43.5" customHeight="1" x14ac:dyDescent="0.2">
      <c r="A17" s="833"/>
      <c r="B17" s="834"/>
      <c r="C17" s="837"/>
      <c r="D17" s="838"/>
      <c r="E17" s="838"/>
      <c r="F17" s="838"/>
      <c r="G17" s="834"/>
      <c r="H17" s="840"/>
      <c r="I17" s="386" t="s">
        <v>481</v>
      </c>
      <c r="J17" s="386" t="s">
        <v>481</v>
      </c>
      <c r="K17" s="386" t="s">
        <v>651</v>
      </c>
      <c r="L17" s="386" t="s">
        <v>240</v>
      </c>
      <c r="M17" s="386" t="s">
        <v>229</v>
      </c>
      <c r="N17" s="386" t="s">
        <v>240</v>
      </c>
      <c r="O17" s="386" t="s">
        <v>229</v>
      </c>
      <c r="P17" s="386" t="s">
        <v>228</v>
      </c>
      <c r="Q17" s="386" t="s">
        <v>229</v>
      </c>
      <c r="R17" s="386" t="s">
        <v>228</v>
      </c>
      <c r="S17" s="387" t="s">
        <v>229</v>
      </c>
    </row>
    <row r="18" spans="1:20" s="391" customFormat="1" ht="9" thickBot="1" x14ac:dyDescent="0.3">
      <c r="A18" s="823">
        <v>1</v>
      </c>
      <c r="B18" s="824"/>
      <c r="C18" s="825">
        <v>2</v>
      </c>
      <c r="D18" s="826"/>
      <c r="E18" s="826"/>
      <c r="F18" s="826"/>
      <c r="G18" s="824"/>
      <c r="H18" s="388">
        <v>3</v>
      </c>
      <c r="I18" s="389">
        <v>5</v>
      </c>
      <c r="J18" s="389"/>
      <c r="K18" s="389">
        <v>6</v>
      </c>
      <c r="L18" s="389">
        <v>7</v>
      </c>
      <c r="M18" s="389">
        <v>8</v>
      </c>
      <c r="N18" s="389">
        <v>9</v>
      </c>
      <c r="O18" s="389">
        <v>10</v>
      </c>
      <c r="P18" s="389">
        <v>11</v>
      </c>
      <c r="Q18" s="389">
        <v>12</v>
      </c>
      <c r="R18" s="390">
        <f>Q18+1</f>
        <v>13</v>
      </c>
      <c r="S18" s="389">
        <f t="shared" ref="S18" si="0">R18+1</f>
        <v>14</v>
      </c>
    </row>
    <row r="19" spans="1:20" s="392" customFormat="1" ht="10.5" customHeight="1" thickBot="1" x14ac:dyDescent="0.25">
      <c r="A19" s="806" t="s">
        <v>652</v>
      </c>
      <c r="B19" s="807"/>
      <c r="C19" s="807"/>
      <c r="D19" s="807"/>
      <c r="E19" s="807"/>
      <c r="F19" s="807"/>
      <c r="G19" s="807"/>
      <c r="H19" s="807"/>
      <c r="I19" s="807"/>
      <c r="J19" s="807"/>
      <c r="K19" s="807"/>
      <c r="L19" s="807"/>
      <c r="M19" s="807"/>
      <c r="N19" s="807"/>
      <c r="O19" s="807"/>
      <c r="P19" s="807"/>
      <c r="Q19" s="807"/>
      <c r="R19" s="807"/>
      <c r="S19" s="808"/>
    </row>
    <row r="20" spans="1:20" s="396" customFormat="1" ht="9.75" customHeight="1" x14ac:dyDescent="0.25">
      <c r="A20" s="812" t="s">
        <v>653</v>
      </c>
      <c r="B20" s="813"/>
      <c r="C20" s="814" t="s">
        <v>654</v>
      </c>
      <c r="D20" s="815"/>
      <c r="E20" s="815"/>
      <c r="F20" s="815"/>
      <c r="G20" s="816"/>
      <c r="H20" s="393" t="s">
        <v>655</v>
      </c>
      <c r="I20" s="394">
        <f>I21+I25+I26+I27+I28+I29+I30+I34</f>
        <v>7814.3</v>
      </c>
      <c r="J20" s="394">
        <f>J21+J25+J26+J27+J28+J29+J30+J34</f>
        <v>8809.4</v>
      </c>
      <c r="K20" s="394">
        <f t="shared" ref="K20:L20" si="1">K21+K25+K26+K27+K28+K29+K30+K34</f>
        <v>9585.6</v>
      </c>
      <c r="L20" s="394">
        <f t="shared" si="1"/>
        <v>8596.7483797042205</v>
      </c>
      <c r="M20" s="394" t="s">
        <v>656</v>
      </c>
      <c r="N20" s="394">
        <f t="shared" ref="N20" si="2">N21+N25+N26+N27+N28+N29+N30+N34</f>
        <v>8940.9503148923941</v>
      </c>
      <c r="O20" s="394" t="s">
        <v>656</v>
      </c>
      <c r="P20" s="394">
        <f t="shared" ref="P20" si="3">P21+P25+P26+P27+P28+P29+P30+P34</f>
        <v>9272.7163274880913</v>
      </c>
      <c r="Q20" s="394" t="s">
        <v>656</v>
      </c>
      <c r="R20" s="394">
        <f t="shared" ref="R20" si="4">R21+R25+R26+R27+R28+R29+R30+R34</f>
        <v>26810.415022084708</v>
      </c>
      <c r="S20" s="394" t="s">
        <v>656</v>
      </c>
      <c r="T20" s="395"/>
    </row>
    <row r="21" spans="1:20" s="396" customFormat="1" ht="8.25" customHeight="1" x14ac:dyDescent="0.25">
      <c r="A21" s="747" t="s">
        <v>296</v>
      </c>
      <c r="B21" s="748"/>
      <c r="C21" s="749" t="s">
        <v>657</v>
      </c>
      <c r="D21" s="750"/>
      <c r="E21" s="750"/>
      <c r="F21" s="750"/>
      <c r="G21" s="751"/>
      <c r="H21" s="397" t="s">
        <v>655</v>
      </c>
      <c r="I21" s="398">
        <f>I22+I23+I24</f>
        <v>0</v>
      </c>
      <c r="J21" s="398">
        <f>J22+J23+J24</f>
        <v>0</v>
      </c>
      <c r="K21" s="398">
        <f t="shared" ref="K21:L21" si="5">K22+K23+K24</f>
        <v>0</v>
      </c>
      <c r="L21" s="398">
        <f t="shared" si="5"/>
        <v>0</v>
      </c>
      <c r="M21" s="398" t="s">
        <v>656</v>
      </c>
      <c r="N21" s="398">
        <f t="shared" ref="N21" si="6">N22+N23+N24</f>
        <v>0</v>
      </c>
      <c r="O21" s="398" t="s">
        <v>656</v>
      </c>
      <c r="P21" s="398">
        <f t="shared" ref="P21" si="7">P22+P23+P24</f>
        <v>0</v>
      </c>
      <c r="Q21" s="398" t="s">
        <v>656</v>
      </c>
      <c r="R21" s="398">
        <f t="shared" ref="R21" si="8">R22+R23+R24</f>
        <v>0</v>
      </c>
      <c r="S21" s="398" t="s">
        <v>656</v>
      </c>
    </row>
    <row r="22" spans="1:20" s="396" customFormat="1" ht="16.5" customHeight="1" x14ac:dyDescent="0.25">
      <c r="A22" s="747" t="s">
        <v>658</v>
      </c>
      <c r="B22" s="748"/>
      <c r="C22" s="749" t="s">
        <v>659</v>
      </c>
      <c r="D22" s="750"/>
      <c r="E22" s="750"/>
      <c r="F22" s="750"/>
      <c r="G22" s="751"/>
      <c r="H22" s="397" t="s">
        <v>655</v>
      </c>
      <c r="I22" s="398"/>
      <c r="J22" s="398"/>
      <c r="K22" s="398"/>
      <c r="L22" s="398">
        <v>0</v>
      </c>
      <c r="M22" s="398" t="s">
        <v>656</v>
      </c>
      <c r="N22" s="398">
        <v>0</v>
      </c>
      <c r="O22" s="398" t="s">
        <v>656</v>
      </c>
      <c r="P22" s="398">
        <v>0</v>
      </c>
      <c r="Q22" s="398" t="s">
        <v>656</v>
      </c>
      <c r="R22" s="398">
        <f t="shared" ref="R22:R30" si="9">L22+N22+P22</f>
        <v>0</v>
      </c>
      <c r="S22" s="398" t="s">
        <v>656</v>
      </c>
    </row>
    <row r="23" spans="1:20" s="396" customFormat="1" ht="16.5" customHeight="1" x14ac:dyDescent="0.25">
      <c r="A23" s="747" t="s">
        <v>660</v>
      </c>
      <c r="B23" s="748"/>
      <c r="C23" s="749" t="s">
        <v>661</v>
      </c>
      <c r="D23" s="750"/>
      <c r="E23" s="750"/>
      <c r="F23" s="750"/>
      <c r="G23" s="751"/>
      <c r="H23" s="397" t="s">
        <v>655</v>
      </c>
      <c r="I23" s="398"/>
      <c r="J23" s="398"/>
      <c r="K23" s="398"/>
      <c r="L23" s="398">
        <v>0</v>
      </c>
      <c r="M23" s="398" t="s">
        <v>656</v>
      </c>
      <c r="N23" s="398">
        <v>0</v>
      </c>
      <c r="O23" s="398" t="s">
        <v>656</v>
      </c>
      <c r="P23" s="398">
        <v>0</v>
      </c>
      <c r="Q23" s="398" t="s">
        <v>656</v>
      </c>
      <c r="R23" s="398">
        <f t="shared" si="9"/>
        <v>0</v>
      </c>
      <c r="S23" s="398" t="s">
        <v>656</v>
      </c>
    </row>
    <row r="24" spans="1:20" s="396" customFormat="1" ht="16.5" customHeight="1" x14ac:dyDescent="0.25">
      <c r="A24" s="747" t="s">
        <v>662</v>
      </c>
      <c r="B24" s="748"/>
      <c r="C24" s="749" t="s">
        <v>663</v>
      </c>
      <c r="D24" s="750"/>
      <c r="E24" s="750"/>
      <c r="F24" s="750"/>
      <c r="G24" s="751"/>
      <c r="H24" s="397" t="s">
        <v>655</v>
      </c>
      <c r="I24" s="398"/>
      <c r="J24" s="398"/>
      <c r="K24" s="398"/>
      <c r="L24" s="398">
        <v>0</v>
      </c>
      <c r="M24" s="398" t="s">
        <v>656</v>
      </c>
      <c r="N24" s="398">
        <v>0</v>
      </c>
      <c r="O24" s="398" t="s">
        <v>656</v>
      </c>
      <c r="P24" s="398">
        <v>0</v>
      </c>
      <c r="Q24" s="398" t="s">
        <v>656</v>
      </c>
      <c r="R24" s="398">
        <f t="shared" si="9"/>
        <v>0</v>
      </c>
      <c r="S24" s="398" t="s">
        <v>656</v>
      </c>
    </row>
    <row r="25" spans="1:20" s="396" customFormat="1" ht="8.1" customHeight="1" x14ac:dyDescent="0.25">
      <c r="A25" s="747" t="s">
        <v>297</v>
      </c>
      <c r="B25" s="748"/>
      <c r="C25" s="749" t="s">
        <v>664</v>
      </c>
      <c r="D25" s="750"/>
      <c r="E25" s="750"/>
      <c r="F25" s="750"/>
      <c r="G25" s="751"/>
      <c r="H25" s="397" t="s">
        <v>655</v>
      </c>
      <c r="I25" s="398"/>
      <c r="J25" s="398"/>
      <c r="K25" s="398"/>
      <c r="L25" s="398">
        <v>0</v>
      </c>
      <c r="M25" s="398" t="s">
        <v>656</v>
      </c>
      <c r="N25" s="398">
        <v>0</v>
      </c>
      <c r="O25" s="398" t="s">
        <v>656</v>
      </c>
      <c r="P25" s="398">
        <v>0</v>
      </c>
      <c r="Q25" s="398" t="s">
        <v>656</v>
      </c>
      <c r="R25" s="398">
        <f t="shared" si="9"/>
        <v>0</v>
      </c>
      <c r="S25" s="398" t="s">
        <v>656</v>
      </c>
    </row>
    <row r="26" spans="1:20" s="396" customFormat="1" ht="8.1" customHeight="1" x14ac:dyDescent="0.25">
      <c r="A26" s="747" t="s">
        <v>298</v>
      </c>
      <c r="B26" s="748"/>
      <c r="C26" s="749" t="s">
        <v>665</v>
      </c>
      <c r="D26" s="750"/>
      <c r="E26" s="750"/>
      <c r="F26" s="750"/>
      <c r="G26" s="751"/>
      <c r="H26" s="397" t="s">
        <v>655</v>
      </c>
      <c r="I26" s="398"/>
      <c r="J26" s="398"/>
      <c r="K26" s="398"/>
      <c r="L26" s="398">
        <v>0</v>
      </c>
      <c r="M26" s="398" t="s">
        <v>656</v>
      </c>
      <c r="N26" s="398">
        <v>0</v>
      </c>
      <c r="O26" s="398" t="s">
        <v>656</v>
      </c>
      <c r="P26" s="398">
        <v>0</v>
      </c>
      <c r="Q26" s="398" t="s">
        <v>656</v>
      </c>
      <c r="R26" s="398">
        <f t="shared" si="9"/>
        <v>0</v>
      </c>
      <c r="S26" s="398" t="s">
        <v>656</v>
      </c>
    </row>
    <row r="27" spans="1:20" s="396" customFormat="1" ht="8.1" customHeight="1" x14ac:dyDescent="0.25">
      <c r="A27" s="747" t="s">
        <v>299</v>
      </c>
      <c r="B27" s="748"/>
      <c r="C27" s="749" t="s">
        <v>666</v>
      </c>
      <c r="D27" s="750"/>
      <c r="E27" s="750"/>
      <c r="F27" s="750"/>
      <c r="G27" s="751"/>
      <c r="H27" s="397" t="s">
        <v>655</v>
      </c>
      <c r="I27" s="398"/>
      <c r="J27" s="398"/>
      <c r="K27" s="398"/>
      <c r="L27" s="398">
        <v>0</v>
      </c>
      <c r="M27" s="398" t="s">
        <v>656</v>
      </c>
      <c r="N27" s="398">
        <v>0</v>
      </c>
      <c r="O27" s="398" t="s">
        <v>656</v>
      </c>
      <c r="P27" s="398">
        <v>0</v>
      </c>
      <c r="Q27" s="398" t="s">
        <v>656</v>
      </c>
      <c r="R27" s="398">
        <f t="shared" si="9"/>
        <v>0</v>
      </c>
      <c r="S27" s="398" t="s">
        <v>656</v>
      </c>
    </row>
    <row r="28" spans="1:20" s="396" customFormat="1" ht="8.1" customHeight="1" x14ac:dyDescent="0.25">
      <c r="A28" s="747" t="s">
        <v>300</v>
      </c>
      <c r="B28" s="748"/>
      <c r="C28" s="749" t="s">
        <v>667</v>
      </c>
      <c r="D28" s="750"/>
      <c r="E28" s="750"/>
      <c r="F28" s="750"/>
      <c r="G28" s="751"/>
      <c r="H28" s="397" t="s">
        <v>655</v>
      </c>
      <c r="I28" s="398"/>
      <c r="J28" s="398"/>
      <c r="K28" s="398"/>
      <c r="L28" s="398">
        <v>0</v>
      </c>
      <c r="M28" s="398" t="s">
        <v>656</v>
      </c>
      <c r="N28" s="398">
        <v>0</v>
      </c>
      <c r="O28" s="398" t="s">
        <v>656</v>
      </c>
      <c r="P28" s="398">
        <v>0</v>
      </c>
      <c r="Q28" s="398" t="s">
        <v>656</v>
      </c>
      <c r="R28" s="398">
        <f t="shared" si="9"/>
        <v>0</v>
      </c>
      <c r="S28" s="398" t="s">
        <v>656</v>
      </c>
    </row>
    <row r="29" spans="1:20" s="396" customFormat="1" ht="8.1" customHeight="1" x14ac:dyDescent="0.25">
      <c r="A29" s="747" t="s">
        <v>668</v>
      </c>
      <c r="B29" s="748"/>
      <c r="C29" s="749" t="s">
        <v>669</v>
      </c>
      <c r="D29" s="750"/>
      <c r="E29" s="750"/>
      <c r="F29" s="750"/>
      <c r="G29" s="751"/>
      <c r="H29" s="397" t="s">
        <v>655</v>
      </c>
      <c r="I29" s="398">
        <f>7814.3-20.4</f>
        <v>7793.9000000000005</v>
      </c>
      <c r="J29" s="398">
        <v>8782.7999999999993</v>
      </c>
      <c r="K29" s="398">
        <v>9548.2000000000007</v>
      </c>
      <c r="L29" s="398">
        <f>8280.54592505334+244.2</f>
        <v>8524.7459250533411</v>
      </c>
      <c r="M29" s="398" t="s">
        <v>656</v>
      </c>
      <c r="N29" s="398">
        <f>8611.76776205548+254.3</f>
        <v>8866.0677620554798</v>
      </c>
      <c r="O29" s="398" t="s">
        <v>656</v>
      </c>
      <c r="P29" s="398">
        <f>8956.2384725377+238.6</f>
        <v>9194.8384725377</v>
      </c>
      <c r="Q29" s="398" t="s">
        <v>656</v>
      </c>
      <c r="R29" s="398">
        <f t="shared" si="9"/>
        <v>26585.652159646521</v>
      </c>
      <c r="S29" s="398" t="s">
        <v>656</v>
      </c>
      <c r="T29" s="395"/>
    </row>
    <row r="30" spans="1:20" s="396" customFormat="1" ht="8.1" customHeight="1" x14ac:dyDescent="0.25">
      <c r="A30" s="747" t="s">
        <v>670</v>
      </c>
      <c r="B30" s="748"/>
      <c r="C30" s="749" t="s">
        <v>671</v>
      </c>
      <c r="D30" s="750"/>
      <c r="E30" s="750"/>
      <c r="F30" s="750"/>
      <c r="G30" s="751"/>
      <c r="H30" s="397" t="s">
        <v>655</v>
      </c>
      <c r="I30" s="398"/>
      <c r="J30" s="398"/>
      <c r="K30" s="398"/>
      <c r="L30" s="398">
        <v>0</v>
      </c>
      <c r="M30" s="398" t="s">
        <v>656</v>
      </c>
      <c r="N30" s="398">
        <v>0</v>
      </c>
      <c r="O30" s="398" t="s">
        <v>656</v>
      </c>
      <c r="P30" s="398">
        <v>0</v>
      </c>
      <c r="Q30" s="398" t="s">
        <v>656</v>
      </c>
      <c r="R30" s="398">
        <f t="shared" si="9"/>
        <v>0</v>
      </c>
      <c r="S30" s="398" t="s">
        <v>656</v>
      </c>
    </row>
    <row r="31" spans="1:20" s="396" customFormat="1" ht="16.5" customHeight="1" x14ac:dyDescent="0.25">
      <c r="A31" s="747" t="s">
        <v>672</v>
      </c>
      <c r="B31" s="748"/>
      <c r="C31" s="749" t="s">
        <v>673</v>
      </c>
      <c r="D31" s="750"/>
      <c r="E31" s="750"/>
      <c r="F31" s="750"/>
      <c r="G31" s="751"/>
      <c r="H31" s="397" t="s">
        <v>655</v>
      </c>
      <c r="I31" s="398">
        <f>I32+I33</f>
        <v>0</v>
      </c>
      <c r="J31" s="398">
        <f>J32+J33</f>
        <v>0</v>
      </c>
      <c r="K31" s="398">
        <f t="shared" ref="K31:R31" si="10">K32+K33</f>
        <v>0</v>
      </c>
      <c r="L31" s="398">
        <f t="shared" si="10"/>
        <v>0</v>
      </c>
      <c r="M31" s="398" t="s">
        <v>656</v>
      </c>
      <c r="N31" s="398">
        <f t="shared" si="10"/>
        <v>0</v>
      </c>
      <c r="O31" s="398" t="s">
        <v>656</v>
      </c>
      <c r="P31" s="398">
        <f t="shared" si="10"/>
        <v>0</v>
      </c>
      <c r="Q31" s="398" t="s">
        <v>656</v>
      </c>
      <c r="R31" s="398">
        <f t="shared" si="10"/>
        <v>0</v>
      </c>
      <c r="S31" s="398" t="s">
        <v>656</v>
      </c>
    </row>
    <row r="32" spans="1:20" s="396" customFormat="1" ht="8.1" customHeight="1" x14ac:dyDescent="0.25">
      <c r="A32" s="747" t="s">
        <v>674</v>
      </c>
      <c r="B32" s="748"/>
      <c r="C32" s="752" t="s">
        <v>675</v>
      </c>
      <c r="D32" s="753"/>
      <c r="E32" s="753"/>
      <c r="F32" s="753"/>
      <c r="G32" s="754"/>
      <c r="H32" s="397" t="s">
        <v>655</v>
      </c>
      <c r="I32" s="398"/>
      <c r="J32" s="398"/>
      <c r="K32" s="398"/>
      <c r="L32" s="398">
        <v>0</v>
      </c>
      <c r="M32" s="398" t="s">
        <v>656</v>
      </c>
      <c r="N32" s="398">
        <v>0</v>
      </c>
      <c r="O32" s="398" t="s">
        <v>656</v>
      </c>
      <c r="P32" s="398">
        <v>0</v>
      </c>
      <c r="Q32" s="398" t="s">
        <v>656</v>
      </c>
      <c r="R32" s="398">
        <f>L32+N32+P32</f>
        <v>0</v>
      </c>
      <c r="S32" s="398" t="s">
        <v>656</v>
      </c>
    </row>
    <row r="33" spans="1:19" s="396" customFormat="1" ht="8.1" customHeight="1" x14ac:dyDescent="0.25">
      <c r="A33" s="747" t="s">
        <v>676</v>
      </c>
      <c r="B33" s="748"/>
      <c r="C33" s="752" t="s">
        <v>677</v>
      </c>
      <c r="D33" s="753"/>
      <c r="E33" s="753"/>
      <c r="F33" s="753"/>
      <c r="G33" s="754"/>
      <c r="H33" s="397" t="s">
        <v>655</v>
      </c>
      <c r="I33" s="398"/>
      <c r="J33" s="398"/>
      <c r="K33" s="398"/>
      <c r="L33" s="398">
        <v>0</v>
      </c>
      <c r="M33" s="398" t="s">
        <v>656</v>
      </c>
      <c r="N33" s="398">
        <v>0</v>
      </c>
      <c r="O33" s="398" t="s">
        <v>656</v>
      </c>
      <c r="P33" s="398">
        <v>0</v>
      </c>
      <c r="Q33" s="398" t="s">
        <v>656</v>
      </c>
      <c r="R33" s="398">
        <f>L33+N33+P33</f>
        <v>0</v>
      </c>
      <c r="S33" s="398" t="s">
        <v>656</v>
      </c>
    </row>
    <row r="34" spans="1:19" s="396" customFormat="1" ht="8.1" customHeight="1" x14ac:dyDescent="0.25">
      <c r="A34" s="747" t="s">
        <v>678</v>
      </c>
      <c r="B34" s="748"/>
      <c r="C34" s="749" t="s">
        <v>679</v>
      </c>
      <c r="D34" s="750"/>
      <c r="E34" s="750"/>
      <c r="F34" s="750"/>
      <c r="G34" s="751"/>
      <c r="H34" s="397" t="s">
        <v>655</v>
      </c>
      <c r="I34" s="398">
        <v>20.399999999999999</v>
      </c>
      <c r="J34" s="398">
        <v>26.6</v>
      </c>
      <c r="K34" s="398">
        <v>37.4</v>
      </c>
      <c r="L34" s="398">
        <v>72.002454650880026</v>
      </c>
      <c r="M34" s="398" t="s">
        <v>656</v>
      </c>
      <c r="N34" s="398">
        <v>74.882552836915224</v>
      </c>
      <c r="O34" s="398" t="s">
        <v>656</v>
      </c>
      <c r="P34" s="398">
        <v>77.877854950391836</v>
      </c>
      <c r="Q34" s="398" t="s">
        <v>656</v>
      </c>
      <c r="R34" s="398">
        <f>L34+N34+P34</f>
        <v>224.76286243818708</v>
      </c>
      <c r="S34" s="398" t="s">
        <v>656</v>
      </c>
    </row>
    <row r="35" spans="1:19" s="396" customFormat="1" ht="16.5" customHeight="1" x14ac:dyDescent="0.25">
      <c r="A35" s="747" t="s">
        <v>680</v>
      </c>
      <c r="B35" s="748"/>
      <c r="C35" s="766" t="s">
        <v>681</v>
      </c>
      <c r="D35" s="767"/>
      <c r="E35" s="767"/>
      <c r="F35" s="767"/>
      <c r="G35" s="768"/>
      <c r="H35" s="397" t="s">
        <v>655</v>
      </c>
      <c r="I35" s="398">
        <f>I50+I59+I65+I66+I67+I70</f>
        <v>7576.875</v>
      </c>
      <c r="J35" s="398">
        <f>J50+J59+J65+J66+J67+J70</f>
        <v>8476.6670000000013</v>
      </c>
      <c r="K35" s="398">
        <f t="shared" ref="K35:L35" si="11">K50+K59+K65+K66+K67+K70</f>
        <v>9241.4579999999987</v>
      </c>
      <c r="L35" s="398">
        <f t="shared" si="11"/>
        <v>8070.2036269705604</v>
      </c>
      <c r="M35" s="398" t="s">
        <v>656</v>
      </c>
      <c r="N35" s="398">
        <f t="shared" ref="N35" si="12">N50+N59+N65+N66+N67+N70</f>
        <v>8404.4182349990224</v>
      </c>
      <c r="O35" s="398" t="s">
        <v>656</v>
      </c>
      <c r="P35" s="398">
        <f t="shared" ref="P35" si="13">P50+P59+P65+P66+P67+P70</f>
        <v>8768.923635664014</v>
      </c>
      <c r="Q35" s="398" t="s">
        <v>656</v>
      </c>
      <c r="R35" s="398">
        <f t="shared" ref="R35" si="14">R50+R59+R65+R66+R67+R70</f>
        <v>25243.545497633597</v>
      </c>
      <c r="S35" s="398" t="s">
        <v>656</v>
      </c>
    </row>
    <row r="36" spans="1:19" s="396" customFormat="1" ht="8.1" customHeight="1" x14ac:dyDescent="0.25">
      <c r="A36" s="747" t="s">
        <v>682</v>
      </c>
      <c r="B36" s="748"/>
      <c r="C36" s="749" t="s">
        <v>657</v>
      </c>
      <c r="D36" s="750"/>
      <c r="E36" s="750"/>
      <c r="F36" s="750"/>
      <c r="G36" s="751"/>
      <c r="H36" s="397" t="s">
        <v>655</v>
      </c>
      <c r="I36" s="398">
        <f>I37+I38+I39</f>
        <v>0</v>
      </c>
      <c r="J36" s="398">
        <f>J37+J38+J39</f>
        <v>0</v>
      </c>
      <c r="K36" s="398">
        <f t="shared" ref="K36:L36" si="15">K37+K38+K39</f>
        <v>0</v>
      </c>
      <c r="L36" s="398">
        <f t="shared" si="15"/>
        <v>0</v>
      </c>
      <c r="M36" s="398" t="s">
        <v>656</v>
      </c>
      <c r="N36" s="398">
        <f t="shared" ref="N36" si="16">N37+N38+N39</f>
        <v>0</v>
      </c>
      <c r="O36" s="398" t="s">
        <v>656</v>
      </c>
      <c r="P36" s="398">
        <f t="shared" ref="P36" si="17">P37+P38+P39</f>
        <v>0</v>
      </c>
      <c r="Q36" s="398" t="s">
        <v>656</v>
      </c>
      <c r="R36" s="398">
        <f t="shared" ref="R36" si="18">R37+R38+R39</f>
        <v>0</v>
      </c>
      <c r="S36" s="398" t="s">
        <v>656</v>
      </c>
    </row>
    <row r="37" spans="1:19" s="396" customFormat="1" ht="16.5" customHeight="1" x14ac:dyDescent="0.25">
      <c r="A37" s="747" t="s">
        <v>683</v>
      </c>
      <c r="B37" s="748"/>
      <c r="C37" s="752" t="s">
        <v>659</v>
      </c>
      <c r="D37" s="753"/>
      <c r="E37" s="753"/>
      <c r="F37" s="753"/>
      <c r="G37" s="754"/>
      <c r="H37" s="397" t="s">
        <v>655</v>
      </c>
      <c r="I37" s="398"/>
      <c r="J37" s="398"/>
      <c r="K37" s="398"/>
      <c r="L37" s="398"/>
      <c r="M37" s="398" t="s">
        <v>656</v>
      </c>
      <c r="N37" s="398"/>
      <c r="O37" s="398" t="s">
        <v>656</v>
      </c>
      <c r="P37" s="398"/>
      <c r="Q37" s="398" t="s">
        <v>656</v>
      </c>
      <c r="R37" s="398">
        <f t="shared" ref="R37:R43" si="19">L37+N37+P37</f>
        <v>0</v>
      </c>
      <c r="S37" s="398" t="s">
        <v>656</v>
      </c>
    </row>
    <row r="38" spans="1:19" s="396" customFormat="1" ht="16.5" customHeight="1" x14ac:dyDescent="0.25">
      <c r="A38" s="747" t="s">
        <v>684</v>
      </c>
      <c r="B38" s="748"/>
      <c r="C38" s="752" t="s">
        <v>661</v>
      </c>
      <c r="D38" s="753"/>
      <c r="E38" s="753"/>
      <c r="F38" s="753"/>
      <c r="G38" s="754"/>
      <c r="H38" s="397" t="s">
        <v>655</v>
      </c>
      <c r="I38" s="398"/>
      <c r="J38" s="398"/>
      <c r="K38" s="398"/>
      <c r="L38" s="398"/>
      <c r="M38" s="398" t="s">
        <v>656</v>
      </c>
      <c r="N38" s="398"/>
      <c r="O38" s="398" t="s">
        <v>656</v>
      </c>
      <c r="P38" s="398"/>
      <c r="Q38" s="398" t="s">
        <v>656</v>
      </c>
      <c r="R38" s="398">
        <f t="shared" si="19"/>
        <v>0</v>
      </c>
      <c r="S38" s="398" t="s">
        <v>656</v>
      </c>
    </row>
    <row r="39" spans="1:19" s="396" customFormat="1" ht="16.5" customHeight="1" x14ac:dyDescent="0.25">
      <c r="A39" s="747" t="s">
        <v>685</v>
      </c>
      <c r="B39" s="748"/>
      <c r="C39" s="752" t="s">
        <v>663</v>
      </c>
      <c r="D39" s="753"/>
      <c r="E39" s="753"/>
      <c r="F39" s="753"/>
      <c r="G39" s="754"/>
      <c r="H39" s="397" t="s">
        <v>655</v>
      </c>
      <c r="I39" s="398"/>
      <c r="J39" s="398"/>
      <c r="K39" s="398"/>
      <c r="L39" s="398"/>
      <c r="M39" s="398" t="s">
        <v>656</v>
      </c>
      <c r="N39" s="398"/>
      <c r="O39" s="398" t="s">
        <v>656</v>
      </c>
      <c r="P39" s="398"/>
      <c r="Q39" s="398" t="s">
        <v>656</v>
      </c>
      <c r="R39" s="398">
        <f t="shared" si="19"/>
        <v>0</v>
      </c>
      <c r="S39" s="398" t="s">
        <v>656</v>
      </c>
    </row>
    <row r="40" spans="1:19" s="396" customFormat="1" ht="8.1" customHeight="1" x14ac:dyDescent="0.25">
      <c r="A40" s="747" t="s">
        <v>686</v>
      </c>
      <c r="B40" s="748"/>
      <c r="C40" s="749" t="s">
        <v>664</v>
      </c>
      <c r="D40" s="750"/>
      <c r="E40" s="750"/>
      <c r="F40" s="750"/>
      <c r="G40" s="751"/>
      <c r="H40" s="397" t="s">
        <v>655</v>
      </c>
      <c r="I40" s="398"/>
      <c r="J40" s="398"/>
      <c r="K40" s="398"/>
      <c r="L40" s="398"/>
      <c r="M40" s="398" t="s">
        <v>656</v>
      </c>
      <c r="N40" s="398"/>
      <c r="O40" s="398" t="s">
        <v>656</v>
      </c>
      <c r="P40" s="398"/>
      <c r="Q40" s="398" t="s">
        <v>656</v>
      </c>
      <c r="R40" s="398">
        <f t="shared" si="19"/>
        <v>0</v>
      </c>
      <c r="S40" s="398" t="s">
        <v>656</v>
      </c>
    </row>
    <row r="41" spans="1:19" s="396" customFormat="1" ht="8.1" customHeight="1" x14ac:dyDescent="0.25">
      <c r="A41" s="747" t="s">
        <v>687</v>
      </c>
      <c r="B41" s="748"/>
      <c r="C41" s="749" t="s">
        <v>665</v>
      </c>
      <c r="D41" s="750"/>
      <c r="E41" s="750"/>
      <c r="F41" s="750"/>
      <c r="G41" s="751"/>
      <c r="H41" s="397" t="s">
        <v>655</v>
      </c>
      <c r="I41" s="398"/>
      <c r="J41" s="398"/>
      <c r="K41" s="398"/>
      <c r="L41" s="398"/>
      <c r="M41" s="398" t="s">
        <v>656</v>
      </c>
      <c r="N41" s="398"/>
      <c r="O41" s="398" t="s">
        <v>656</v>
      </c>
      <c r="P41" s="398"/>
      <c r="Q41" s="398" t="s">
        <v>656</v>
      </c>
      <c r="R41" s="398">
        <f t="shared" si="19"/>
        <v>0</v>
      </c>
      <c r="S41" s="398" t="s">
        <v>656</v>
      </c>
    </row>
    <row r="42" spans="1:19" s="396" customFormat="1" ht="8.1" customHeight="1" x14ac:dyDescent="0.25">
      <c r="A42" s="747" t="s">
        <v>688</v>
      </c>
      <c r="B42" s="748"/>
      <c r="C42" s="749" t="s">
        <v>666</v>
      </c>
      <c r="D42" s="750"/>
      <c r="E42" s="750"/>
      <c r="F42" s="750"/>
      <c r="G42" s="751"/>
      <c r="H42" s="397" t="s">
        <v>655</v>
      </c>
      <c r="I42" s="398"/>
      <c r="J42" s="398"/>
      <c r="K42" s="398"/>
      <c r="L42" s="398"/>
      <c r="M42" s="398" t="s">
        <v>656</v>
      </c>
      <c r="N42" s="398"/>
      <c r="O42" s="398" t="s">
        <v>656</v>
      </c>
      <c r="P42" s="398"/>
      <c r="Q42" s="398" t="s">
        <v>656</v>
      </c>
      <c r="R42" s="398">
        <f t="shared" si="19"/>
        <v>0</v>
      </c>
      <c r="S42" s="398" t="s">
        <v>656</v>
      </c>
    </row>
    <row r="43" spans="1:19" s="396" customFormat="1" ht="8.1" customHeight="1" x14ac:dyDescent="0.25">
      <c r="A43" s="747" t="s">
        <v>689</v>
      </c>
      <c r="B43" s="748"/>
      <c r="C43" s="749" t="s">
        <v>667</v>
      </c>
      <c r="D43" s="750"/>
      <c r="E43" s="750"/>
      <c r="F43" s="750"/>
      <c r="G43" s="751"/>
      <c r="H43" s="397" t="s">
        <v>655</v>
      </c>
      <c r="I43" s="398"/>
      <c r="J43" s="398"/>
      <c r="K43" s="398"/>
      <c r="L43" s="398"/>
      <c r="M43" s="398" t="s">
        <v>656</v>
      </c>
      <c r="N43" s="398"/>
      <c r="O43" s="398" t="s">
        <v>656</v>
      </c>
      <c r="P43" s="398"/>
      <c r="Q43" s="398" t="s">
        <v>656</v>
      </c>
      <c r="R43" s="398">
        <f t="shared" si="19"/>
        <v>0</v>
      </c>
      <c r="S43" s="398" t="s">
        <v>656</v>
      </c>
    </row>
    <row r="44" spans="1:19" s="396" customFormat="1" ht="8.1" customHeight="1" x14ac:dyDescent="0.25">
      <c r="A44" s="747" t="s">
        <v>690</v>
      </c>
      <c r="B44" s="748"/>
      <c r="C44" s="749" t="s">
        <v>669</v>
      </c>
      <c r="D44" s="750"/>
      <c r="E44" s="750"/>
      <c r="F44" s="750"/>
      <c r="G44" s="751"/>
      <c r="H44" s="397" t="s">
        <v>655</v>
      </c>
      <c r="I44" s="398">
        <f>7576.9-14.5</f>
        <v>7562.4</v>
      </c>
      <c r="J44" s="398">
        <f>8476.7-25.4</f>
        <v>8451.3000000000011</v>
      </c>
      <c r="K44" s="398">
        <f>K35-K49</f>
        <v>9209.5579999999991</v>
      </c>
      <c r="L44" s="398">
        <f t="shared" ref="L44" si="20">L35-L49</f>
        <v>8018.6491300899206</v>
      </c>
      <c r="M44" s="398" t="s">
        <v>656</v>
      </c>
      <c r="N44" s="398">
        <f t="shared" ref="N44" si="21">N35-N49</f>
        <v>8350.8015582431563</v>
      </c>
      <c r="O44" s="398" t="s">
        <v>656</v>
      </c>
      <c r="P44" s="398">
        <f t="shared" ref="P44" si="22">P35-P49</f>
        <v>8713.1622918379144</v>
      </c>
      <c r="Q44" s="398" t="s">
        <v>656</v>
      </c>
      <c r="R44" s="398">
        <f t="shared" ref="R44" si="23">R35-R49</f>
        <v>25082.61298017099</v>
      </c>
      <c r="S44" s="398" t="s">
        <v>656</v>
      </c>
    </row>
    <row r="45" spans="1:19" s="396" customFormat="1" ht="8.1" customHeight="1" x14ac:dyDescent="0.25">
      <c r="A45" s="747" t="s">
        <v>691</v>
      </c>
      <c r="B45" s="748"/>
      <c r="C45" s="749" t="s">
        <v>671</v>
      </c>
      <c r="D45" s="750"/>
      <c r="E45" s="750"/>
      <c r="F45" s="750"/>
      <c r="G45" s="751"/>
      <c r="H45" s="397" t="s">
        <v>655</v>
      </c>
      <c r="I45" s="398"/>
      <c r="J45" s="399"/>
      <c r="K45" s="398"/>
      <c r="L45" s="398"/>
      <c r="M45" s="398" t="s">
        <v>656</v>
      </c>
      <c r="N45" s="398"/>
      <c r="O45" s="398" t="s">
        <v>656</v>
      </c>
      <c r="P45" s="398"/>
      <c r="Q45" s="398" t="s">
        <v>656</v>
      </c>
      <c r="R45" s="398"/>
      <c r="S45" s="398" t="s">
        <v>656</v>
      </c>
    </row>
    <row r="46" spans="1:19" s="396" customFormat="1" ht="16.5" customHeight="1" x14ac:dyDescent="0.25">
      <c r="A46" s="747" t="s">
        <v>692</v>
      </c>
      <c r="B46" s="748"/>
      <c r="C46" s="749" t="s">
        <v>673</v>
      </c>
      <c r="D46" s="750"/>
      <c r="E46" s="750"/>
      <c r="F46" s="750"/>
      <c r="G46" s="751"/>
      <c r="H46" s="397" t="s">
        <v>655</v>
      </c>
      <c r="I46" s="398">
        <f>I47+I48</f>
        <v>0</v>
      </c>
      <c r="J46" s="399">
        <f>J47+J48</f>
        <v>0</v>
      </c>
      <c r="K46" s="398">
        <f t="shared" ref="K46:R46" si="24">K47+K48</f>
        <v>0</v>
      </c>
      <c r="L46" s="398">
        <f t="shared" si="24"/>
        <v>0</v>
      </c>
      <c r="M46" s="398" t="s">
        <v>656</v>
      </c>
      <c r="N46" s="398">
        <f t="shared" si="24"/>
        <v>0</v>
      </c>
      <c r="O46" s="398" t="s">
        <v>656</v>
      </c>
      <c r="P46" s="398">
        <f t="shared" si="24"/>
        <v>0</v>
      </c>
      <c r="Q46" s="398" t="s">
        <v>656</v>
      </c>
      <c r="R46" s="398">
        <f t="shared" si="24"/>
        <v>0</v>
      </c>
      <c r="S46" s="398" t="s">
        <v>656</v>
      </c>
    </row>
    <row r="47" spans="1:19" s="396" customFormat="1" ht="8.1" customHeight="1" x14ac:dyDescent="0.25">
      <c r="A47" s="747" t="s">
        <v>693</v>
      </c>
      <c r="B47" s="748"/>
      <c r="C47" s="752" t="s">
        <v>675</v>
      </c>
      <c r="D47" s="753"/>
      <c r="E47" s="753"/>
      <c r="F47" s="753"/>
      <c r="G47" s="754"/>
      <c r="H47" s="397" t="s">
        <v>655</v>
      </c>
      <c r="I47" s="398"/>
      <c r="J47" s="399"/>
      <c r="K47" s="398"/>
      <c r="L47" s="398">
        <v>0</v>
      </c>
      <c r="M47" s="398" t="s">
        <v>656</v>
      </c>
      <c r="N47" s="398">
        <v>0</v>
      </c>
      <c r="O47" s="398" t="s">
        <v>656</v>
      </c>
      <c r="P47" s="398">
        <v>0</v>
      </c>
      <c r="Q47" s="398" t="s">
        <v>656</v>
      </c>
      <c r="R47" s="398">
        <f>L47+N47+P47</f>
        <v>0</v>
      </c>
      <c r="S47" s="398" t="s">
        <v>656</v>
      </c>
    </row>
    <row r="48" spans="1:19" s="396" customFormat="1" ht="8.1" customHeight="1" x14ac:dyDescent="0.25">
      <c r="A48" s="747" t="s">
        <v>694</v>
      </c>
      <c r="B48" s="748"/>
      <c r="C48" s="752" t="s">
        <v>677</v>
      </c>
      <c r="D48" s="753"/>
      <c r="E48" s="753"/>
      <c r="F48" s="753"/>
      <c r="G48" s="754"/>
      <c r="H48" s="397" t="s">
        <v>655</v>
      </c>
      <c r="I48" s="398"/>
      <c r="J48" s="399"/>
      <c r="K48" s="398"/>
      <c r="L48" s="398">
        <v>0</v>
      </c>
      <c r="M48" s="398" t="s">
        <v>656</v>
      </c>
      <c r="N48" s="398">
        <v>0</v>
      </c>
      <c r="O48" s="398" t="s">
        <v>656</v>
      </c>
      <c r="P48" s="398">
        <v>0</v>
      </c>
      <c r="Q48" s="398" t="s">
        <v>656</v>
      </c>
      <c r="R48" s="398">
        <f>L48+N48+P48</f>
        <v>0</v>
      </c>
      <c r="S48" s="398" t="s">
        <v>656</v>
      </c>
    </row>
    <row r="49" spans="1:19" s="396" customFormat="1" ht="8.1" customHeight="1" x14ac:dyDescent="0.25">
      <c r="A49" s="747" t="s">
        <v>695</v>
      </c>
      <c r="B49" s="748"/>
      <c r="C49" s="749" t="s">
        <v>679</v>
      </c>
      <c r="D49" s="750"/>
      <c r="E49" s="750"/>
      <c r="F49" s="750"/>
      <c r="G49" s="751"/>
      <c r="H49" s="397" t="s">
        <v>655</v>
      </c>
      <c r="I49" s="398">
        <v>14.5</v>
      </c>
      <c r="J49" s="398">
        <v>25.4</v>
      </c>
      <c r="K49" s="398">
        <v>31.9</v>
      </c>
      <c r="L49" s="398">
        <v>51.554496880640009</v>
      </c>
      <c r="M49" s="398" t="s">
        <v>656</v>
      </c>
      <c r="N49" s="398">
        <v>53.616676755865612</v>
      </c>
      <c r="O49" s="398" t="s">
        <v>656</v>
      </c>
      <c r="P49" s="398">
        <v>55.761343826100237</v>
      </c>
      <c r="Q49" s="398" t="s">
        <v>656</v>
      </c>
      <c r="R49" s="398">
        <f>L49+N49+P49</f>
        <v>160.93251746260586</v>
      </c>
      <c r="S49" s="398" t="s">
        <v>656</v>
      </c>
    </row>
    <row r="50" spans="1:19" s="396" customFormat="1" ht="8.1" customHeight="1" x14ac:dyDescent="0.25">
      <c r="A50" s="747" t="s">
        <v>696</v>
      </c>
      <c r="B50" s="748"/>
      <c r="C50" s="749" t="s">
        <v>697</v>
      </c>
      <c r="D50" s="750"/>
      <c r="E50" s="750"/>
      <c r="F50" s="750"/>
      <c r="G50" s="751"/>
      <c r="H50" s="397" t="s">
        <v>655</v>
      </c>
      <c r="I50" s="398">
        <f>I51+I52+I57+I58</f>
        <v>3205.7000000000003</v>
      </c>
      <c r="J50" s="398">
        <f>J51+J52+J57+J58</f>
        <v>3656.0510000000004</v>
      </c>
      <c r="K50" s="398">
        <f t="shared" ref="K50:L50" si="25">K51+K52+K57+K58</f>
        <v>3965.6</v>
      </c>
      <c r="L50" s="398">
        <f t="shared" si="25"/>
        <v>3260.2547105033559</v>
      </c>
      <c r="M50" s="398" t="s">
        <v>656</v>
      </c>
      <c r="N50" s="398">
        <f t="shared" ref="N50" si="26">N51+N52+N57+N58</f>
        <v>3390.66489892349</v>
      </c>
      <c r="O50" s="398" t="s">
        <v>656</v>
      </c>
      <c r="P50" s="398">
        <f t="shared" ref="P50" si="27">P51+P52+P57+P58</f>
        <v>3526.29149488043</v>
      </c>
      <c r="Q50" s="398" t="s">
        <v>656</v>
      </c>
      <c r="R50" s="398">
        <f t="shared" ref="R50" si="28">R51+R52+R57+R58</f>
        <v>10177.211104307276</v>
      </c>
      <c r="S50" s="398" t="s">
        <v>656</v>
      </c>
    </row>
    <row r="51" spans="1:19" s="396" customFormat="1" ht="8.1" customHeight="1" x14ac:dyDescent="0.25">
      <c r="A51" s="747" t="s">
        <v>683</v>
      </c>
      <c r="B51" s="748"/>
      <c r="C51" s="752" t="s">
        <v>698</v>
      </c>
      <c r="D51" s="753"/>
      <c r="E51" s="753"/>
      <c r="F51" s="753"/>
      <c r="G51" s="754"/>
      <c r="H51" s="397" t="s">
        <v>655</v>
      </c>
      <c r="I51" s="398"/>
      <c r="J51" s="398"/>
      <c r="K51" s="398"/>
      <c r="L51" s="398"/>
      <c r="M51" s="398" t="s">
        <v>656</v>
      </c>
      <c r="N51" s="398"/>
      <c r="O51" s="398" t="s">
        <v>656</v>
      </c>
      <c r="P51" s="398"/>
      <c r="Q51" s="398" t="s">
        <v>656</v>
      </c>
      <c r="R51" s="398"/>
      <c r="S51" s="398" t="s">
        <v>656</v>
      </c>
    </row>
    <row r="52" spans="1:19" s="396" customFormat="1" ht="8.1" customHeight="1" x14ac:dyDescent="0.25">
      <c r="A52" s="747" t="s">
        <v>684</v>
      </c>
      <c r="B52" s="748"/>
      <c r="C52" s="752" t="s">
        <v>699</v>
      </c>
      <c r="D52" s="753"/>
      <c r="E52" s="753"/>
      <c r="F52" s="753"/>
      <c r="G52" s="754"/>
      <c r="H52" s="397" t="s">
        <v>655</v>
      </c>
      <c r="I52" s="398">
        <f>I53+I56</f>
        <v>3196.4</v>
      </c>
      <c r="J52" s="398">
        <f>J53+J56</f>
        <v>3650.3</v>
      </c>
      <c r="K52" s="398">
        <f t="shared" ref="K52:L52" si="29">K53+K56</f>
        <v>3959.6</v>
      </c>
      <c r="L52" s="398">
        <f t="shared" si="29"/>
        <v>3233.7097314912621</v>
      </c>
      <c r="M52" s="398" t="s">
        <v>656</v>
      </c>
      <c r="N52" s="398">
        <f t="shared" ref="N52" si="30">N53+N56</f>
        <v>3363.0581207509126</v>
      </c>
      <c r="O52" s="398" t="s">
        <v>656</v>
      </c>
      <c r="P52" s="398">
        <f t="shared" ref="P52" si="31">P53+P56</f>
        <v>3497.5804455809493</v>
      </c>
      <c r="Q52" s="398" t="s">
        <v>656</v>
      </c>
      <c r="R52" s="398">
        <f t="shared" ref="R52" si="32">R53+R56</f>
        <v>10094.348297823124</v>
      </c>
      <c r="S52" s="398" t="s">
        <v>656</v>
      </c>
    </row>
    <row r="53" spans="1:19" s="396" customFormat="1" ht="8.1" customHeight="1" x14ac:dyDescent="0.25">
      <c r="A53" s="747" t="s">
        <v>700</v>
      </c>
      <c r="B53" s="748"/>
      <c r="C53" s="763" t="s">
        <v>701</v>
      </c>
      <c r="D53" s="764"/>
      <c r="E53" s="764"/>
      <c r="F53" s="764"/>
      <c r="G53" s="765"/>
      <c r="H53" s="397" t="s">
        <v>655</v>
      </c>
      <c r="I53" s="398">
        <f>I54+I55</f>
        <v>3196.4</v>
      </c>
      <c r="J53" s="398">
        <f>J54+J55</f>
        <v>3650.3</v>
      </c>
      <c r="K53" s="398">
        <f t="shared" ref="K53:L53" si="33">K54+K55</f>
        <v>3959.6</v>
      </c>
      <c r="L53" s="398">
        <f t="shared" si="33"/>
        <v>3233.7097314912621</v>
      </c>
      <c r="M53" s="398" t="s">
        <v>656</v>
      </c>
      <c r="N53" s="398">
        <f t="shared" ref="N53" si="34">N54+N55</f>
        <v>3363.0581207509126</v>
      </c>
      <c r="O53" s="398" t="s">
        <v>656</v>
      </c>
      <c r="P53" s="398">
        <f t="shared" ref="P53" si="35">P54+P55</f>
        <v>3497.5804455809493</v>
      </c>
      <c r="Q53" s="398" t="s">
        <v>656</v>
      </c>
      <c r="R53" s="398">
        <f t="shared" ref="R53" si="36">R54+R55</f>
        <v>10094.348297823124</v>
      </c>
      <c r="S53" s="398" t="s">
        <v>656</v>
      </c>
    </row>
    <row r="54" spans="1:19" s="396" customFormat="1" ht="16.5" customHeight="1" x14ac:dyDescent="0.25">
      <c r="A54" s="747" t="s">
        <v>702</v>
      </c>
      <c r="B54" s="748"/>
      <c r="C54" s="769" t="s">
        <v>703</v>
      </c>
      <c r="D54" s="770"/>
      <c r="E54" s="770"/>
      <c r="F54" s="770"/>
      <c r="G54" s="771"/>
      <c r="H54" s="397" t="s">
        <v>655</v>
      </c>
      <c r="I54" s="398"/>
      <c r="J54" s="398"/>
      <c r="K54" s="398"/>
      <c r="L54" s="398">
        <v>0</v>
      </c>
      <c r="M54" s="398" t="s">
        <v>656</v>
      </c>
      <c r="N54" s="398">
        <v>0</v>
      </c>
      <c r="O54" s="398" t="s">
        <v>656</v>
      </c>
      <c r="P54" s="398">
        <v>0</v>
      </c>
      <c r="Q54" s="398" t="s">
        <v>656</v>
      </c>
      <c r="R54" s="398">
        <f>L54+N54+P54</f>
        <v>0</v>
      </c>
      <c r="S54" s="398" t="s">
        <v>656</v>
      </c>
    </row>
    <row r="55" spans="1:19" s="396" customFormat="1" ht="8.1" customHeight="1" x14ac:dyDescent="0.25">
      <c r="A55" s="747" t="s">
        <v>704</v>
      </c>
      <c r="B55" s="748"/>
      <c r="C55" s="769" t="s">
        <v>705</v>
      </c>
      <c r="D55" s="770"/>
      <c r="E55" s="770"/>
      <c r="F55" s="770"/>
      <c r="G55" s="771"/>
      <c r="H55" s="397" t="s">
        <v>655</v>
      </c>
      <c r="I55" s="398">
        <v>3196.4</v>
      </c>
      <c r="J55" s="398">
        <v>3650.3</v>
      </c>
      <c r="K55" s="398">
        <v>3959.6</v>
      </c>
      <c r="L55" s="398">
        <v>3233.7097314912621</v>
      </c>
      <c r="M55" s="398" t="s">
        <v>656</v>
      </c>
      <c r="N55" s="398">
        <v>3363.0581207509126</v>
      </c>
      <c r="O55" s="398" t="s">
        <v>656</v>
      </c>
      <c r="P55" s="398">
        <v>3497.5804455809493</v>
      </c>
      <c r="Q55" s="398" t="s">
        <v>656</v>
      </c>
      <c r="R55" s="398">
        <f>L55+N55+P55</f>
        <v>10094.348297823124</v>
      </c>
      <c r="S55" s="398" t="s">
        <v>656</v>
      </c>
    </row>
    <row r="56" spans="1:19" s="396" customFormat="1" ht="8.1" customHeight="1" x14ac:dyDescent="0.25">
      <c r="A56" s="747" t="s">
        <v>706</v>
      </c>
      <c r="B56" s="748"/>
      <c r="C56" s="763" t="s">
        <v>707</v>
      </c>
      <c r="D56" s="764"/>
      <c r="E56" s="764"/>
      <c r="F56" s="764"/>
      <c r="G56" s="765"/>
      <c r="H56" s="397" t="s">
        <v>655</v>
      </c>
      <c r="I56" s="398"/>
      <c r="J56" s="398"/>
      <c r="K56" s="398"/>
      <c r="L56" s="398">
        <v>0</v>
      </c>
      <c r="M56" s="398" t="s">
        <v>656</v>
      </c>
      <c r="N56" s="398">
        <v>0</v>
      </c>
      <c r="O56" s="398" t="s">
        <v>656</v>
      </c>
      <c r="P56" s="398">
        <v>0</v>
      </c>
      <c r="Q56" s="398" t="s">
        <v>656</v>
      </c>
      <c r="R56" s="398">
        <f>L56+N56+P56</f>
        <v>0</v>
      </c>
      <c r="S56" s="398" t="s">
        <v>656</v>
      </c>
    </row>
    <row r="57" spans="1:19" s="396" customFormat="1" ht="8.1" customHeight="1" x14ac:dyDescent="0.25">
      <c r="A57" s="747" t="s">
        <v>685</v>
      </c>
      <c r="B57" s="748"/>
      <c r="C57" s="752" t="s">
        <v>708</v>
      </c>
      <c r="D57" s="753"/>
      <c r="E57" s="753"/>
      <c r="F57" s="753"/>
      <c r="G57" s="754"/>
      <c r="H57" s="397" t="s">
        <v>655</v>
      </c>
      <c r="I57" s="398">
        <v>9.3000000000000007</v>
      </c>
      <c r="J57" s="398">
        <v>5.7510000000000003</v>
      </c>
      <c r="K57" s="398">
        <v>6</v>
      </c>
      <c r="L57" s="398">
        <v>26.544979012093812</v>
      </c>
      <c r="M57" s="398" t="s">
        <v>656</v>
      </c>
      <c r="N57" s="398">
        <v>27.606778172577567</v>
      </c>
      <c r="O57" s="398" t="s">
        <v>656</v>
      </c>
      <c r="P57" s="398">
        <v>28.711049299480671</v>
      </c>
      <c r="Q57" s="398" t="s">
        <v>656</v>
      </c>
      <c r="R57" s="398">
        <f>L57+N57+P57</f>
        <v>82.86280648415206</v>
      </c>
      <c r="S57" s="398" t="s">
        <v>656</v>
      </c>
    </row>
    <row r="58" spans="1:19" s="396" customFormat="1" ht="8.1" customHeight="1" x14ac:dyDescent="0.25">
      <c r="A58" s="747" t="s">
        <v>709</v>
      </c>
      <c r="B58" s="748"/>
      <c r="C58" s="752" t="s">
        <v>710</v>
      </c>
      <c r="D58" s="753"/>
      <c r="E58" s="753"/>
      <c r="F58" s="753"/>
      <c r="G58" s="754"/>
      <c r="H58" s="397" t="s">
        <v>655</v>
      </c>
      <c r="I58" s="398"/>
      <c r="J58" s="398"/>
      <c r="K58" s="398"/>
      <c r="L58" s="398">
        <v>0</v>
      </c>
      <c r="M58" s="398" t="s">
        <v>656</v>
      </c>
      <c r="N58" s="398">
        <v>0</v>
      </c>
      <c r="O58" s="398" t="s">
        <v>656</v>
      </c>
      <c r="P58" s="398">
        <v>0</v>
      </c>
      <c r="Q58" s="398" t="s">
        <v>656</v>
      </c>
      <c r="R58" s="398">
        <f>L58+N58+P58</f>
        <v>0</v>
      </c>
      <c r="S58" s="398" t="s">
        <v>656</v>
      </c>
    </row>
    <row r="59" spans="1:19" s="396" customFormat="1" ht="8.1" customHeight="1" x14ac:dyDescent="0.25">
      <c r="A59" s="747" t="s">
        <v>711</v>
      </c>
      <c r="B59" s="748"/>
      <c r="C59" s="749" t="s">
        <v>712</v>
      </c>
      <c r="D59" s="750"/>
      <c r="E59" s="750"/>
      <c r="F59" s="750"/>
      <c r="G59" s="751"/>
      <c r="H59" s="397" t="s">
        <v>655</v>
      </c>
      <c r="I59" s="398">
        <f>I60+I61+I62+I63+I64</f>
        <v>3776.6</v>
      </c>
      <c r="J59" s="398">
        <f>J60+J61+J62+J63+J64</f>
        <v>4154</v>
      </c>
      <c r="K59" s="398">
        <f t="shared" ref="K59:R59" si="37">K60+K61+K62+K63+K64</f>
        <v>4574.8</v>
      </c>
      <c r="L59" s="398">
        <f t="shared" si="37"/>
        <v>3995.2256485171233</v>
      </c>
      <c r="M59" s="398" t="s">
        <v>656</v>
      </c>
      <c r="N59" s="398">
        <f t="shared" si="37"/>
        <v>4155.0346744578083</v>
      </c>
      <c r="O59" s="398" t="s">
        <v>656</v>
      </c>
      <c r="P59" s="398">
        <f t="shared" si="37"/>
        <v>4321.2360614361205</v>
      </c>
      <c r="Q59" s="398" t="s">
        <v>656</v>
      </c>
      <c r="R59" s="398">
        <f t="shared" si="37"/>
        <v>12471.496384411052</v>
      </c>
      <c r="S59" s="398" t="s">
        <v>656</v>
      </c>
    </row>
    <row r="60" spans="1:19" s="396" customFormat="1" ht="16.5" customHeight="1" x14ac:dyDescent="0.25">
      <c r="A60" s="747" t="s">
        <v>713</v>
      </c>
      <c r="B60" s="748"/>
      <c r="C60" s="752" t="s">
        <v>714</v>
      </c>
      <c r="D60" s="753"/>
      <c r="E60" s="753"/>
      <c r="F60" s="753"/>
      <c r="G60" s="754"/>
      <c r="H60" s="397" t="s">
        <v>655</v>
      </c>
      <c r="I60" s="398"/>
      <c r="J60" s="398"/>
      <c r="K60" s="398"/>
      <c r="L60" s="398">
        <v>0</v>
      </c>
      <c r="M60" s="398" t="s">
        <v>656</v>
      </c>
      <c r="N60" s="398">
        <v>0</v>
      </c>
      <c r="O60" s="398" t="s">
        <v>656</v>
      </c>
      <c r="P60" s="398">
        <v>0</v>
      </c>
      <c r="Q60" s="398" t="s">
        <v>656</v>
      </c>
      <c r="R60" s="398">
        <f t="shared" ref="R60:R66" si="38">L60+N60+P60</f>
        <v>0</v>
      </c>
      <c r="S60" s="398" t="s">
        <v>656</v>
      </c>
    </row>
    <row r="61" spans="1:19" s="396" customFormat="1" ht="16.5" customHeight="1" x14ac:dyDescent="0.25">
      <c r="A61" s="747" t="s">
        <v>715</v>
      </c>
      <c r="B61" s="748"/>
      <c r="C61" s="752" t="s">
        <v>716</v>
      </c>
      <c r="D61" s="753"/>
      <c r="E61" s="753"/>
      <c r="F61" s="753"/>
      <c r="G61" s="754"/>
      <c r="H61" s="397" t="s">
        <v>655</v>
      </c>
      <c r="I61" s="398">
        <v>3761.6</v>
      </c>
      <c r="J61" s="398">
        <v>4137</v>
      </c>
      <c r="K61" s="398">
        <v>4557.6000000000004</v>
      </c>
      <c r="L61" s="398">
        <v>3985.0537233337704</v>
      </c>
      <c r="M61" s="398" t="s">
        <v>656</v>
      </c>
      <c r="N61" s="398">
        <v>4144.4558722671218</v>
      </c>
      <c r="O61" s="398" t="s">
        <v>656</v>
      </c>
      <c r="P61" s="398">
        <v>4310.2341071578066</v>
      </c>
      <c r="Q61" s="398" t="s">
        <v>656</v>
      </c>
      <c r="R61" s="398">
        <f t="shared" si="38"/>
        <v>12439.743702758698</v>
      </c>
      <c r="S61" s="398" t="s">
        <v>656</v>
      </c>
    </row>
    <row r="62" spans="1:19" s="396" customFormat="1" ht="8.1" customHeight="1" x14ac:dyDescent="0.25">
      <c r="A62" s="747" t="s">
        <v>717</v>
      </c>
      <c r="B62" s="748"/>
      <c r="C62" s="752" t="s">
        <v>718</v>
      </c>
      <c r="D62" s="753"/>
      <c r="E62" s="753"/>
      <c r="F62" s="753"/>
      <c r="G62" s="754"/>
      <c r="H62" s="397" t="s">
        <v>655</v>
      </c>
      <c r="I62" s="398"/>
      <c r="J62" s="398"/>
      <c r="K62" s="398"/>
      <c r="L62" s="398">
        <v>0</v>
      </c>
      <c r="M62" s="398" t="s">
        <v>656</v>
      </c>
      <c r="N62" s="398">
        <v>0</v>
      </c>
      <c r="O62" s="398" t="s">
        <v>656</v>
      </c>
      <c r="P62" s="398">
        <v>0</v>
      </c>
      <c r="Q62" s="398" t="s">
        <v>656</v>
      </c>
      <c r="R62" s="398">
        <f t="shared" si="38"/>
        <v>0</v>
      </c>
      <c r="S62" s="398" t="s">
        <v>656</v>
      </c>
    </row>
    <row r="63" spans="1:19" s="396" customFormat="1" ht="8.1" customHeight="1" x14ac:dyDescent="0.25">
      <c r="A63" s="747" t="s">
        <v>719</v>
      </c>
      <c r="B63" s="748"/>
      <c r="C63" s="752" t="s">
        <v>720</v>
      </c>
      <c r="D63" s="753"/>
      <c r="E63" s="753"/>
      <c r="F63" s="753"/>
      <c r="G63" s="754"/>
      <c r="H63" s="397" t="s">
        <v>655</v>
      </c>
      <c r="I63" s="398">
        <v>14.4</v>
      </c>
      <c r="J63" s="398">
        <v>16.7</v>
      </c>
      <c r="K63" s="398">
        <v>17.2</v>
      </c>
      <c r="L63" s="398">
        <v>10.171925183352679</v>
      </c>
      <c r="M63" s="398" t="s">
        <v>656</v>
      </c>
      <c r="N63" s="398">
        <v>10.578802190686787</v>
      </c>
      <c r="O63" s="398" t="s">
        <v>656</v>
      </c>
      <c r="P63" s="398">
        <v>11.001954278314258</v>
      </c>
      <c r="Q63" s="398" t="s">
        <v>656</v>
      </c>
      <c r="R63" s="398">
        <f t="shared" si="38"/>
        <v>31.752681652353722</v>
      </c>
      <c r="S63" s="398" t="s">
        <v>656</v>
      </c>
    </row>
    <row r="64" spans="1:19" s="396" customFormat="1" ht="8.1" customHeight="1" x14ac:dyDescent="0.25">
      <c r="A64" s="747" t="s">
        <v>721</v>
      </c>
      <c r="B64" s="748"/>
      <c r="C64" s="752" t="s">
        <v>722</v>
      </c>
      <c r="D64" s="753"/>
      <c r="E64" s="753"/>
      <c r="F64" s="753"/>
      <c r="G64" s="754"/>
      <c r="H64" s="397" t="s">
        <v>655</v>
      </c>
      <c r="I64" s="398">
        <v>0.6</v>
      </c>
      <c r="J64" s="398">
        <v>0.3</v>
      </c>
      <c r="K64" s="398"/>
      <c r="L64" s="398">
        <v>0</v>
      </c>
      <c r="M64" s="398" t="s">
        <v>656</v>
      </c>
      <c r="N64" s="399">
        <v>0</v>
      </c>
      <c r="O64" s="398" t="s">
        <v>656</v>
      </c>
      <c r="P64" s="398">
        <v>0</v>
      </c>
      <c r="Q64" s="398" t="s">
        <v>656</v>
      </c>
      <c r="R64" s="398">
        <f t="shared" si="38"/>
        <v>0</v>
      </c>
      <c r="S64" s="398" t="s">
        <v>656</v>
      </c>
    </row>
    <row r="65" spans="1:19" s="396" customFormat="1" ht="8.1" customHeight="1" x14ac:dyDescent="0.25">
      <c r="A65" s="747" t="s">
        <v>723</v>
      </c>
      <c r="B65" s="748"/>
      <c r="C65" s="749" t="s">
        <v>724</v>
      </c>
      <c r="D65" s="750"/>
      <c r="E65" s="750"/>
      <c r="F65" s="750"/>
      <c r="G65" s="751"/>
      <c r="H65" s="397" t="s">
        <v>655</v>
      </c>
      <c r="I65" s="398">
        <v>479.6</v>
      </c>
      <c r="J65" s="398">
        <v>457.6</v>
      </c>
      <c r="K65" s="398">
        <v>486.4</v>
      </c>
      <c r="L65" s="398">
        <v>605.61471905792007</v>
      </c>
      <c r="M65" s="398" t="s">
        <v>656</v>
      </c>
      <c r="N65" s="398">
        <v>629.83930782023685</v>
      </c>
      <c r="O65" s="398" t="s">
        <v>656</v>
      </c>
      <c r="P65" s="398">
        <v>655.03288013304632</v>
      </c>
      <c r="Q65" s="398" t="s">
        <v>656</v>
      </c>
      <c r="R65" s="398">
        <f t="shared" si="38"/>
        <v>1890.4869070112034</v>
      </c>
      <c r="S65" s="398" t="s">
        <v>656</v>
      </c>
    </row>
    <row r="66" spans="1:19" s="396" customFormat="1" ht="8.1" customHeight="1" x14ac:dyDescent="0.25">
      <c r="A66" s="747" t="s">
        <v>725</v>
      </c>
      <c r="B66" s="748"/>
      <c r="C66" s="749" t="s">
        <v>726</v>
      </c>
      <c r="D66" s="750"/>
      <c r="E66" s="750"/>
      <c r="F66" s="750"/>
      <c r="G66" s="751"/>
      <c r="H66" s="397" t="s">
        <v>655</v>
      </c>
      <c r="I66" s="398">
        <v>4.5</v>
      </c>
      <c r="J66" s="398">
        <v>10.6</v>
      </c>
      <c r="K66" s="398">
        <v>12.6</v>
      </c>
      <c r="L66" s="398">
        <v>10.015000000000001</v>
      </c>
      <c r="M66" s="398" t="s">
        <v>656</v>
      </c>
      <c r="N66" s="398">
        <f>7.651+14.1710629496418</f>
        <v>21.822062949641801</v>
      </c>
      <c r="O66" s="398" t="s">
        <v>656</v>
      </c>
      <c r="P66" s="398">
        <f>6.047+14.1710629496418+30.8055537830152</f>
        <v>51.023616732657004</v>
      </c>
      <c r="Q66" s="398" t="s">
        <v>656</v>
      </c>
      <c r="R66" s="398">
        <f t="shared" si="38"/>
        <v>82.860679682298809</v>
      </c>
      <c r="S66" s="398" t="s">
        <v>656</v>
      </c>
    </row>
    <row r="67" spans="1:19" s="396" customFormat="1" ht="8.1" customHeight="1" x14ac:dyDescent="0.25">
      <c r="A67" s="747" t="s">
        <v>727</v>
      </c>
      <c r="B67" s="748"/>
      <c r="C67" s="749" t="s">
        <v>728</v>
      </c>
      <c r="D67" s="750"/>
      <c r="E67" s="750"/>
      <c r="F67" s="750"/>
      <c r="G67" s="751"/>
      <c r="H67" s="397" t="s">
        <v>655</v>
      </c>
      <c r="I67" s="398">
        <f>I68+I69</f>
        <v>0.27500000000000002</v>
      </c>
      <c r="J67" s="400">
        <f>J68+J69</f>
        <v>0.216</v>
      </c>
      <c r="K67" s="398">
        <f t="shared" ref="K67:R67" si="39">K68+K69</f>
        <v>0.25800000000000001</v>
      </c>
      <c r="L67" s="398">
        <f t="shared" si="39"/>
        <v>0.5381349376000002</v>
      </c>
      <c r="M67" s="398" t="s">
        <v>656</v>
      </c>
      <c r="N67" s="398">
        <f t="shared" si="39"/>
        <v>0.55966033510400015</v>
      </c>
      <c r="O67" s="398" t="s">
        <v>656</v>
      </c>
      <c r="P67" s="398">
        <f t="shared" si="39"/>
        <v>0.58204674850816018</v>
      </c>
      <c r="Q67" s="398" t="s">
        <v>656</v>
      </c>
      <c r="R67" s="398">
        <f t="shared" si="39"/>
        <v>1.6798420212121608</v>
      </c>
      <c r="S67" s="398" t="s">
        <v>656</v>
      </c>
    </row>
    <row r="68" spans="1:19" s="396" customFormat="1" ht="8.1" customHeight="1" x14ac:dyDescent="0.25">
      <c r="A68" s="747" t="s">
        <v>729</v>
      </c>
      <c r="B68" s="748"/>
      <c r="C68" s="752" t="s">
        <v>730</v>
      </c>
      <c r="D68" s="753"/>
      <c r="E68" s="753"/>
      <c r="F68" s="753"/>
      <c r="G68" s="754"/>
      <c r="H68" s="397" t="s">
        <v>655</v>
      </c>
      <c r="I68" s="398">
        <v>0.16200000000000001</v>
      </c>
      <c r="J68" s="400">
        <v>0.157</v>
      </c>
      <c r="K68" s="398">
        <v>0.16</v>
      </c>
      <c r="L68" s="398">
        <v>0.12166529024</v>
      </c>
      <c r="M68" s="398" t="s">
        <v>656</v>
      </c>
      <c r="N68" s="398">
        <v>0.1265319018496</v>
      </c>
      <c r="O68" s="398" t="s">
        <v>656</v>
      </c>
      <c r="P68" s="398">
        <v>0.13159317792358402</v>
      </c>
      <c r="Q68" s="398" t="s">
        <v>656</v>
      </c>
      <c r="R68" s="398">
        <f>L68+N68+P68</f>
        <v>0.37979037001318405</v>
      </c>
      <c r="S68" s="398" t="s">
        <v>656</v>
      </c>
    </row>
    <row r="69" spans="1:19" s="396" customFormat="1" ht="8.1" customHeight="1" x14ac:dyDescent="0.25">
      <c r="A69" s="747" t="s">
        <v>731</v>
      </c>
      <c r="B69" s="748"/>
      <c r="C69" s="752" t="s">
        <v>732</v>
      </c>
      <c r="D69" s="753"/>
      <c r="E69" s="753"/>
      <c r="F69" s="753"/>
      <c r="G69" s="754"/>
      <c r="H69" s="397" t="s">
        <v>655</v>
      </c>
      <c r="I69" s="398">
        <v>0.113</v>
      </c>
      <c r="J69" s="400">
        <v>5.8999999999999997E-2</v>
      </c>
      <c r="K69" s="398">
        <v>9.8000000000000004E-2</v>
      </c>
      <c r="L69" s="398">
        <v>0.41646964736000014</v>
      </c>
      <c r="M69" s="398" t="s">
        <v>656</v>
      </c>
      <c r="N69" s="398">
        <v>0.43312843325440015</v>
      </c>
      <c r="O69" s="398" t="s">
        <v>656</v>
      </c>
      <c r="P69" s="398">
        <v>0.45045357058457619</v>
      </c>
      <c r="Q69" s="398" t="s">
        <v>656</v>
      </c>
      <c r="R69" s="398">
        <f>L69+N69+P69</f>
        <v>1.3000516511989766</v>
      </c>
      <c r="S69" s="398" t="s">
        <v>656</v>
      </c>
    </row>
    <row r="70" spans="1:19" s="396" customFormat="1" ht="8.1" customHeight="1" x14ac:dyDescent="0.25">
      <c r="A70" s="747" t="s">
        <v>733</v>
      </c>
      <c r="B70" s="748"/>
      <c r="C70" s="749" t="s">
        <v>734</v>
      </c>
      <c r="D70" s="750"/>
      <c r="E70" s="750"/>
      <c r="F70" s="750"/>
      <c r="G70" s="751"/>
      <c r="H70" s="397" t="s">
        <v>655</v>
      </c>
      <c r="I70" s="398">
        <f>I71+I72+I73</f>
        <v>110.19999999999999</v>
      </c>
      <c r="J70" s="398">
        <f>J71+J72+J73</f>
        <v>198.2</v>
      </c>
      <c r="K70" s="398">
        <f t="shared" ref="K70:R70" si="40">K71+K72+K73</f>
        <v>201.79999999999927</v>
      </c>
      <c r="L70" s="398">
        <f t="shared" si="40"/>
        <v>198.55541395456001</v>
      </c>
      <c r="M70" s="398" t="s">
        <v>656</v>
      </c>
      <c r="N70" s="398">
        <f t="shared" si="40"/>
        <v>206.49763051274243</v>
      </c>
      <c r="O70" s="398" t="s">
        <v>656</v>
      </c>
      <c r="P70" s="398">
        <f t="shared" si="40"/>
        <v>214.75753573325215</v>
      </c>
      <c r="Q70" s="398" t="s">
        <v>656</v>
      </c>
      <c r="R70" s="398">
        <f t="shared" si="40"/>
        <v>619.81058020055457</v>
      </c>
      <c r="S70" s="398" t="s">
        <v>656</v>
      </c>
    </row>
    <row r="71" spans="1:19" s="396" customFormat="1" ht="8.1" customHeight="1" x14ac:dyDescent="0.25">
      <c r="A71" s="747" t="s">
        <v>735</v>
      </c>
      <c r="B71" s="748"/>
      <c r="C71" s="752" t="s">
        <v>736</v>
      </c>
      <c r="D71" s="753"/>
      <c r="E71" s="753"/>
      <c r="F71" s="753"/>
      <c r="G71" s="754"/>
      <c r="H71" s="397" t="s">
        <v>655</v>
      </c>
      <c r="I71" s="398"/>
      <c r="J71" s="398"/>
      <c r="K71" s="398"/>
      <c r="L71" s="398">
        <v>0</v>
      </c>
      <c r="M71" s="398" t="s">
        <v>656</v>
      </c>
      <c r="N71" s="398">
        <v>0</v>
      </c>
      <c r="O71" s="398" t="s">
        <v>656</v>
      </c>
      <c r="P71" s="398">
        <v>0</v>
      </c>
      <c r="Q71" s="398" t="s">
        <v>656</v>
      </c>
      <c r="R71" s="398">
        <f>L71+N71+P71</f>
        <v>0</v>
      </c>
      <c r="S71" s="398" t="s">
        <v>656</v>
      </c>
    </row>
    <row r="72" spans="1:19" s="396" customFormat="1" ht="8.1" customHeight="1" x14ac:dyDescent="0.25">
      <c r="A72" s="747" t="s">
        <v>737</v>
      </c>
      <c r="B72" s="748"/>
      <c r="C72" s="752" t="s">
        <v>738</v>
      </c>
      <c r="D72" s="753"/>
      <c r="E72" s="753"/>
      <c r="F72" s="753"/>
      <c r="G72" s="754"/>
      <c r="H72" s="397" t="s">
        <v>655</v>
      </c>
      <c r="I72" s="398">
        <v>22.4</v>
      </c>
      <c r="J72" s="398">
        <v>22.1</v>
      </c>
      <c r="K72" s="398">
        <v>23.5</v>
      </c>
      <c r="L72" s="398">
        <v>28.488395653120005</v>
      </c>
      <c r="M72" s="398" t="s">
        <v>656</v>
      </c>
      <c r="N72" s="398">
        <v>29.627931479244808</v>
      </c>
      <c r="O72" s="398" t="s">
        <v>656</v>
      </c>
      <c r="P72" s="398">
        <v>30.813048738414601</v>
      </c>
      <c r="Q72" s="398" t="s">
        <v>656</v>
      </c>
      <c r="R72" s="398">
        <f>L72+N72+P72</f>
        <v>88.92937587077941</v>
      </c>
      <c r="S72" s="398" t="s">
        <v>656</v>
      </c>
    </row>
    <row r="73" spans="1:19" s="396" customFormat="1" ht="9" thickBot="1" x14ac:dyDescent="0.3">
      <c r="A73" s="742" t="s">
        <v>739</v>
      </c>
      <c r="B73" s="743"/>
      <c r="C73" s="744" t="s">
        <v>740</v>
      </c>
      <c r="D73" s="745"/>
      <c r="E73" s="745"/>
      <c r="F73" s="745"/>
      <c r="G73" s="746"/>
      <c r="H73" s="401" t="s">
        <v>655</v>
      </c>
      <c r="I73" s="402">
        <v>87.8</v>
      </c>
      <c r="J73" s="402">
        <f>8469.6-8300.6+7.1</f>
        <v>176.1</v>
      </c>
      <c r="K73" s="402">
        <f>9241.5-9063.2</f>
        <v>178.29999999999927</v>
      </c>
      <c r="L73" s="402">
        <v>170.06701830144002</v>
      </c>
      <c r="M73" s="402" t="s">
        <v>656</v>
      </c>
      <c r="N73" s="402">
        <v>176.86969903349762</v>
      </c>
      <c r="O73" s="402" t="s">
        <v>656</v>
      </c>
      <c r="P73" s="402">
        <v>183.94448699483755</v>
      </c>
      <c r="Q73" s="402" t="s">
        <v>656</v>
      </c>
      <c r="R73" s="403">
        <f>L73+N73+P73</f>
        <v>530.88120432977519</v>
      </c>
      <c r="S73" s="402" t="s">
        <v>656</v>
      </c>
    </row>
    <row r="74" spans="1:19" s="396" customFormat="1" ht="9.75" customHeight="1" x14ac:dyDescent="0.25">
      <c r="A74" s="812" t="s">
        <v>741</v>
      </c>
      <c r="B74" s="813"/>
      <c r="C74" s="817" t="s">
        <v>742</v>
      </c>
      <c r="D74" s="818"/>
      <c r="E74" s="818"/>
      <c r="F74" s="818"/>
      <c r="G74" s="819"/>
      <c r="H74" s="393" t="s">
        <v>655</v>
      </c>
      <c r="I74" s="394">
        <f>I75+I76+I77</f>
        <v>4373.7</v>
      </c>
      <c r="J74" s="394">
        <f>J75+J76+J77</f>
        <v>4800</v>
      </c>
      <c r="K74" s="394">
        <f>K75+K76+K77</f>
        <v>5232.7000000000007</v>
      </c>
      <c r="L74" s="394">
        <f>L75+L76+L77</f>
        <v>4676.3408459232651</v>
      </c>
      <c r="M74" s="394" t="s">
        <v>656</v>
      </c>
      <c r="N74" s="394">
        <f t="shared" ref="N74:R74" si="41">N75+N76+N77</f>
        <v>4863.3944797601962</v>
      </c>
      <c r="O74" s="394" t="s">
        <v>656</v>
      </c>
      <c r="P74" s="394">
        <f t="shared" si="41"/>
        <v>5057.9302589506042</v>
      </c>
      <c r="Q74" s="394" t="s">
        <v>656</v>
      </c>
      <c r="R74" s="394">
        <f t="shared" si="41"/>
        <v>14597.665584634065</v>
      </c>
      <c r="S74" s="394" t="s">
        <v>656</v>
      </c>
    </row>
    <row r="75" spans="1:19" s="396" customFormat="1" ht="8.1" customHeight="1" x14ac:dyDescent="0.25">
      <c r="A75" s="747" t="s">
        <v>743</v>
      </c>
      <c r="B75" s="748"/>
      <c r="C75" s="752" t="s">
        <v>744</v>
      </c>
      <c r="D75" s="753"/>
      <c r="E75" s="753"/>
      <c r="F75" s="753"/>
      <c r="G75" s="754"/>
      <c r="H75" s="397" t="s">
        <v>655</v>
      </c>
      <c r="I75" s="398"/>
      <c r="J75" s="398"/>
      <c r="K75" s="398"/>
      <c r="L75" s="398">
        <f t="shared" ref="L75" si="42">K75*1.04</f>
        <v>0</v>
      </c>
      <c r="M75" s="398" t="s">
        <v>656</v>
      </c>
      <c r="N75" s="398">
        <f t="shared" ref="N75" si="43">L75*1.04</f>
        <v>0</v>
      </c>
      <c r="O75" s="398" t="s">
        <v>656</v>
      </c>
      <c r="P75" s="398">
        <f t="shared" ref="P75" si="44">N75*1.04</f>
        <v>0</v>
      </c>
      <c r="Q75" s="398" t="s">
        <v>656</v>
      </c>
      <c r="R75" s="398">
        <f>L75+N75+P75</f>
        <v>0</v>
      </c>
      <c r="S75" s="398" t="s">
        <v>656</v>
      </c>
    </row>
    <row r="76" spans="1:19" s="396" customFormat="1" ht="8.1" customHeight="1" x14ac:dyDescent="0.25">
      <c r="A76" s="747" t="s">
        <v>745</v>
      </c>
      <c r="B76" s="748"/>
      <c r="C76" s="752" t="s">
        <v>746</v>
      </c>
      <c r="D76" s="753"/>
      <c r="E76" s="753"/>
      <c r="F76" s="753"/>
      <c r="G76" s="754"/>
      <c r="H76" s="397" t="s">
        <v>655</v>
      </c>
      <c r="I76" s="398">
        <v>4373.7</v>
      </c>
      <c r="J76" s="398">
        <v>4800</v>
      </c>
      <c r="K76" s="398">
        <f>4557.6+675.1</f>
        <v>5232.7000000000007</v>
      </c>
      <c r="L76" s="398">
        <v>4676.3408459232651</v>
      </c>
      <c r="M76" s="398" t="s">
        <v>656</v>
      </c>
      <c r="N76" s="398">
        <v>4863.3944797601962</v>
      </c>
      <c r="O76" s="398" t="s">
        <v>656</v>
      </c>
      <c r="P76" s="398">
        <v>5057.9302589506042</v>
      </c>
      <c r="Q76" s="398" t="s">
        <v>656</v>
      </c>
      <c r="R76" s="398">
        <f>L76+N76+P76</f>
        <v>14597.665584634065</v>
      </c>
      <c r="S76" s="398" t="s">
        <v>656</v>
      </c>
    </row>
    <row r="77" spans="1:19" s="396" customFormat="1" ht="9" thickBot="1" x14ac:dyDescent="0.3">
      <c r="A77" s="742" t="s">
        <v>747</v>
      </c>
      <c r="B77" s="743"/>
      <c r="C77" s="744" t="s">
        <v>748</v>
      </c>
      <c r="D77" s="745"/>
      <c r="E77" s="745"/>
      <c r="F77" s="745"/>
      <c r="G77" s="746"/>
      <c r="H77" s="404" t="s">
        <v>655</v>
      </c>
      <c r="I77" s="403"/>
      <c r="J77" s="403"/>
      <c r="K77" s="403"/>
      <c r="L77" s="403">
        <v>0</v>
      </c>
      <c r="M77" s="403" t="s">
        <v>656</v>
      </c>
      <c r="N77" s="403">
        <v>0</v>
      </c>
      <c r="O77" s="403" t="s">
        <v>656</v>
      </c>
      <c r="P77" s="403">
        <v>0</v>
      </c>
      <c r="Q77" s="403" t="s">
        <v>656</v>
      </c>
      <c r="R77" s="398">
        <f>L77+N77+P77</f>
        <v>0</v>
      </c>
      <c r="S77" s="403" t="s">
        <v>656</v>
      </c>
    </row>
    <row r="78" spans="1:19" s="396" customFormat="1" ht="9" customHeight="1" x14ac:dyDescent="0.25">
      <c r="A78" s="812" t="s">
        <v>749</v>
      </c>
      <c r="B78" s="813"/>
      <c r="C78" s="814" t="s">
        <v>750</v>
      </c>
      <c r="D78" s="815"/>
      <c r="E78" s="815"/>
      <c r="F78" s="815"/>
      <c r="G78" s="816"/>
      <c r="H78" s="393" t="s">
        <v>655</v>
      </c>
      <c r="I78" s="394">
        <f t="shared" ref="I78:L92" si="45">I20-I35</f>
        <v>237.42500000000018</v>
      </c>
      <c r="J78" s="394">
        <f t="shared" si="45"/>
        <v>332.73299999999836</v>
      </c>
      <c r="K78" s="394">
        <f t="shared" si="45"/>
        <v>344.14200000000164</v>
      </c>
      <c r="L78" s="394">
        <f t="shared" si="45"/>
        <v>526.54475273366006</v>
      </c>
      <c r="M78" s="394" t="s">
        <v>656</v>
      </c>
      <c r="N78" s="394">
        <f t="shared" ref="N78:N92" si="46">N20-N35</f>
        <v>536.5320798933717</v>
      </c>
      <c r="O78" s="394" t="s">
        <v>656</v>
      </c>
      <c r="P78" s="394">
        <f t="shared" ref="P78:P92" si="47">P20-P35</f>
        <v>503.79269182407734</v>
      </c>
      <c r="Q78" s="394" t="s">
        <v>656</v>
      </c>
      <c r="R78" s="394">
        <f t="shared" ref="R78:R92" si="48">R20-R35</f>
        <v>1566.8695244511109</v>
      </c>
      <c r="S78" s="394" t="s">
        <v>656</v>
      </c>
    </row>
    <row r="79" spans="1:19" s="396" customFormat="1" ht="8.1" customHeight="1" x14ac:dyDescent="0.25">
      <c r="A79" s="747" t="s">
        <v>751</v>
      </c>
      <c r="B79" s="748"/>
      <c r="C79" s="749" t="s">
        <v>657</v>
      </c>
      <c r="D79" s="750"/>
      <c r="E79" s="750"/>
      <c r="F79" s="750"/>
      <c r="G79" s="751"/>
      <c r="H79" s="397" t="s">
        <v>655</v>
      </c>
      <c r="I79" s="398">
        <f t="shared" si="45"/>
        <v>0</v>
      </c>
      <c r="J79" s="398">
        <f t="shared" si="45"/>
        <v>0</v>
      </c>
      <c r="K79" s="398">
        <f t="shared" si="45"/>
        <v>0</v>
      </c>
      <c r="L79" s="398">
        <f t="shared" si="45"/>
        <v>0</v>
      </c>
      <c r="M79" s="398" t="s">
        <v>656</v>
      </c>
      <c r="N79" s="398">
        <f t="shared" si="46"/>
        <v>0</v>
      </c>
      <c r="O79" s="398" t="s">
        <v>656</v>
      </c>
      <c r="P79" s="398">
        <f t="shared" si="47"/>
        <v>0</v>
      </c>
      <c r="Q79" s="398" t="s">
        <v>656</v>
      </c>
      <c r="R79" s="398">
        <f t="shared" si="48"/>
        <v>0</v>
      </c>
      <c r="S79" s="398" t="s">
        <v>656</v>
      </c>
    </row>
    <row r="80" spans="1:19" s="396" customFormat="1" ht="16.5" customHeight="1" x14ac:dyDescent="0.25">
      <c r="A80" s="747" t="s">
        <v>752</v>
      </c>
      <c r="B80" s="748"/>
      <c r="C80" s="752" t="s">
        <v>659</v>
      </c>
      <c r="D80" s="753"/>
      <c r="E80" s="753"/>
      <c r="F80" s="753"/>
      <c r="G80" s="754"/>
      <c r="H80" s="397" t="s">
        <v>655</v>
      </c>
      <c r="I80" s="398">
        <f t="shared" si="45"/>
        <v>0</v>
      </c>
      <c r="J80" s="398">
        <f t="shared" si="45"/>
        <v>0</v>
      </c>
      <c r="K80" s="398">
        <f t="shared" si="45"/>
        <v>0</v>
      </c>
      <c r="L80" s="398">
        <f t="shared" si="45"/>
        <v>0</v>
      </c>
      <c r="M80" s="398" t="s">
        <v>656</v>
      </c>
      <c r="N80" s="398">
        <f t="shared" si="46"/>
        <v>0</v>
      </c>
      <c r="O80" s="398" t="s">
        <v>656</v>
      </c>
      <c r="P80" s="398">
        <f t="shared" si="47"/>
        <v>0</v>
      </c>
      <c r="Q80" s="398" t="s">
        <v>656</v>
      </c>
      <c r="R80" s="398">
        <f t="shared" si="48"/>
        <v>0</v>
      </c>
      <c r="S80" s="398" t="s">
        <v>656</v>
      </c>
    </row>
    <row r="81" spans="1:19" s="396" customFormat="1" ht="16.5" customHeight="1" x14ac:dyDescent="0.25">
      <c r="A81" s="747" t="s">
        <v>753</v>
      </c>
      <c r="B81" s="748"/>
      <c r="C81" s="752" t="s">
        <v>661</v>
      </c>
      <c r="D81" s="753"/>
      <c r="E81" s="753"/>
      <c r="F81" s="753"/>
      <c r="G81" s="754"/>
      <c r="H81" s="397" t="s">
        <v>655</v>
      </c>
      <c r="I81" s="398">
        <f t="shared" si="45"/>
        <v>0</v>
      </c>
      <c r="J81" s="398">
        <f t="shared" si="45"/>
        <v>0</v>
      </c>
      <c r="K81" s="398">
        <f t="shared" si="45"/>
        <v>0</v>
      </c>
      <c r="L81" s="398">
        <f t="shared" si="45"/>
        <v>0</v>
      </c>
      <c r="M81" s="398" t="s">
        <v>656</v>
      </c>
      <c r="N81" s="398">
        <f t="shared" si="46"/>
        <v>0</v>
      </c>
      <c r="O81" s="398" t="s">
        <v>656</v>
      </c>
      <c r="P81" s="398">
        <f t="shared" si="47"/>
        <v>0</v>
      </c>
      <c r="Q81" s="398" t="s">
        <v>656</v>
      </c>
      <c r="R81" s="398">
        <f t="shared" si="48"/>
        <v>0</v>
      </c>
      <c r="S81" s="398" t="s">
        <v>656</v>
      </c>
    </row>
    <row r="82" spans="1:19" s="396" customFormat="1" ht="16.5" customHeight="1" x14ac:dyDescent="0.25">
      <c r="A82" s="747" t="s">
        <v>754</v>
      </c>
      <c r="B82" s="748"/>
      <c r="C82" s="752" t="s">
        <v>663</v>
      </c>
      <c r="D82" s="753"/>
      <c r="E82" s="753"/>
      <c r="F82" s="753"/>
      <c r="G82" s="754"/>
      <c r="H82" s="397" t="s">
        <v>655</v>
      </c>
      <c r="I82" s="398">
        <f t="shared" si="45"/>
        <v>0</v>
      </c>
      <c r="J82" s="398">
        <f t="shared" si="45"/>
        <v>0</v>
      </c>
      <c r="K82" s="398">
        <f t="shared" si="45"/>
        <v>0</v>
      </c>
      <c r="L82" s="398">
        <f t="shared" si="45"/>
        <v>0</v>
      </c>
      <c r="M82" s="398" t="s">
        <v>656</v>
      </c>
      <c r="N82" s="398">
        <f t="shared" si="46"/>
        <v>0</v>
      </c>
      <c r="O82" s="398" t="s">
        <v>656</v>
      </c>
      <c r="P82" s="398">
        <f t="shared" si="47"/>
        <v>0</v>
      </c>
      <c r="Q82" s="398" t="s">
        <v>656</v>
      </c>
      <c r="R82" s="398">
        <f t="shared" si="48"/>
        <v>0</v>
      </c>
      <c r="S82" s="398" t="s">
        <v>656</v>
      </c>
    </row>
    <row r="83" spans="1:19" s="396" customFormat="1" ht="8.1" customHeight="1" x14ac:dyDescent="0.25">
      <c r="A83" s="747" t="s">
        <v>755</v>
      </c>
      <c r="B83" s="748"/>
      <c r="C83" s="749" t="s">
        <v>664</v>
      </c>
      <c r="D83" s="750"/>
      <c r="E83" s="750"/>
      <c r="F83" s="750"/>
      <c r="G83" s="751"/>
      <c r="H83" s="397" t="s">
        <v>655</v>
      </c>
      <c r="I83" s="398">
        <f t="shared" si="45"/>
        <v>0</v>
      </c>
      <c r="J83" s="398">
        <f t="shared" si="45"/>
        <v>0</v>
      </c>
      <c r="K83" s="398">
        <f t="shared" si="45"/>
        <v>0</v>
      </c>
      <c r="L83" s="398">
        <f t="shared" si="45"/>
        <v>0</v>
      </c>
      <c r="M83" s="398" t="s">
        <v>656</v>
      </c>
      <c r="N83" s="398">
        <f t="shared" si="46"/>
        <v>0</v>
      </c>
      <c r="O83" s="398" t="s">
        <v>656</v>
      </c>
      <c r="P83" s="398">
        <f t="shared" si="47"/>
        <v>0</v>
      </c>
      <c r="Q83" s="398" t="s">
        <v>656</v>
      </c>
      <c r="R83" s="398">
        <f t="shared" si="48"/>
        <v>0</v>
      </c>
      <c r="S83" s="398" t="s">
        <v>656</v>
      </c>
    </row>
    <row r="84" spans="1:19" s="396" customFormat="1" ht="8.1" customHeight="1" x14ac:dyDescent="0.25">
      <c r="A84" s="747" t="s">
        <v>756</v>
      </c>
      <c r="B84" s="748"/>
      <c r="C84" s="749" t="s">
        <v>665</v>
      </c>
      <c r="D84" s="750"/>
      <c r="E84" s="750"/>
      <c r="F84" s="750"/>
      <c r="G84" s="751"/>
      <c r="H84" s="397" t="s">
        <v>655</v>
      </c>
      <c r="I84" s="398">
        <f t="shared" si="45"/>
        <v>0</v>
      </c>
      <c r="J84" s="398">
        <f t="shared" si="45"/>
        <v>0</v>
      </c>
      <c r="K84" s="398">
        <f t="shared" si="45"/>
        <v>0</v>
      </c>
      <c r="L84" s="398">
        <f t="shared" si="45"/>
        <v>0</v>
      </c>
      <c r="M84" s="398" t="s">
        <v>656</v>
      </c>
      <c r="N84" s="398">
        <f t="shared" si="46"/>
        <v>0</v>
      </c>
      <c r="O84" s="398" t="s">
        <v>656</v>
      </c>
      <c r="P84" s="398">
        <f t="shared" si="47"/>
        <v>0</v>
      </c>
      <c r="Q84" s="398" t="s">
        <v>656</v>
      </c>
      <c r="R84" s="398">
        <f t="shared" si="48"/>
        <v>0</v>
      </c>
      <c r="S84" s="398" t="s">
        <v>656</v>
      </c>
    </row>
    <row r="85" spans="1:19" s="396" customFormat="1" ht="8.1" customHeight="1" x14ac:dyDescent="0.25">
      <c r="A85" s="747" t="s">
        <v>757</v>
      </c>
      <c r="B85" s="748"/>
      <c r="C85" s="749" t="s">
        <v>666</v>
      </c>
      <c r="D85" s="750"/>
      <c r="E85" s="750"/>
      <c r="F85" s="750"/>
      <c r="G85" s="751"/>
      <c r="H85" s="397" t="s">
        <v>655</v>
      </c>
      <c r="I85" s="398">
        <f t="shared" si="45"/>
        <v>0</v>
      </c>
      <c r="J85" s="398">
        <f t="shared" si="45"/>
        <v>0</v>
      </c>
      <c r="K85" s="398">
        <f t="shared" si="45"/>
        <v>0</v>
      </c>
      <c r="L85" s="398">
        <f t="shared" si="45"/>
        <v>0</v>
      </c>
      <c r="M85" s="398" t="s">
        <v>656</v>
      </c>
      <c r="N85" s="398">
        <f t="shared" si="46"/>
        <v>0</v>
      </c>
      <c r="O85" s="398" t="s">
        <v>656</v>
      </c>
      <c r="P85" s="398">
        <f t="shared" si="47"/>
        <v>0</v>
      </c>
      <c r="Q85" s="398" t="s">
        <v>656</v>
      </c>
      <c r="R85" s="398">
        <f t="shared" si="48"/>
        <v>0</v>
      </c>
      <c r="S85" s="398" t="s">
        <v>656</v>
      </c>
    </row>
    <row r="86" spans="1:19" s="396" customFormat="1" ht="8.1" customHeight="1" x14ac:dyDescent="0.25">
      <c r="A86" s="747" t="s">
        <v>758</v>
      </c>
      <c r="B86" s="748"/>
      <c r="C86" s="749" t="s">
        <v>667</v>
      </c>
      <c r="D86" s="750"/>
      <c r="E86" s="750"/>
      <c r="F86" s="750"/>
      <c r="G86" s="751"/>
      <c r="H86" s="397" t="s">
        <v>655</v>
      </c>
      <c r="I86" s="398">
        <f t="shared" si="45"/>
        <v>0</v>
      </c>
      <c r="J86" s="398">
        <f t="shared" si="45"/>
        <v>0</v>
      </c>
      <c r="K86" s="398">
        <f t="shared" si="45"/>
        <v>0</v>
      </c>
      <c r="L86" s="398">
        <f t="shared" si="45"/>
        <v>0</v>
      </c>
      <c r="M86" s="398" t="s">
        <v>656</v>
      </c>
      <c r="N86" s="398">
        <f t="shared" si="46"/>
        <v>0</v>
      </c>
      <c r="O86" s="398" t="s">
        <v>656</v>
      </c>
      <c r="P86" s="398">
        <f t="shared" si="47"/>
        <v>0</v>
      </c>
      <c r="Q86" s="398" t="s">
        <v>656</v>
      </c>
      <c r="R86" s="398">
        <f t="shared" si="48"/>
        <v>0</v>
      </c>
      <c r="S86" s="398" t="s">
        <v>656</v>
      </c>
    </row>
    <row r="87" spans="1:19" s="396" customFormat="1" ht="8.1" customHeight="1" x14ac:dyDescent="0.25">
      <c r="A87" s="747" t="s">
        <v>759</v>
      </c>
      <c r="B87" s="748"/>
      <c r="C87" s="749" t="s">
        <v>669</v>
      </c>
      <c r="D87" s="750"/>
      <c r="E87" s="750"/>
      <c r="F87" s="750"/>
      <c r="G87" s="751"/>
      <c r="H87" s="397" t="s">
        <v>655</v>
      </c>
      <c r="I87" s="398">
        <f t="shared" si="45"/>
        <v>231.50000000000091</v>
      </c>
      <c r="J87" s="398">
        <f t="shared" si="45"/>
        <v>331.49999999999818</v>
      </c>
      <c r="K87" s="398">
        <f t="shared" si="45"/>
        <v>338.64200000000164</v>
      </c>
      <c r="L87" s="398">
        <f t="shared" si="45"/>
        <v>506.09679496342051</v>
      </c>
      <c r="M87" s="398" t="s">
        <v>656</v>
      </c>
      <c r="N87" s="398">
        <f t="shared" si="46"/>
        <v>515.26620381232351</v>
      </c>
      <c r="O87" s="398" t="s">
        <v>656</v>
      </c>
      <c r="P87" s="398">
        <f t="shared" si="47"/>
        <v>481.67618069978562</v>
      </c>
      <c r="Q87" s="398" t="s">
        <v>656</v>
      </c>
      <c r="R87" s="398">
        <f t="shared" si="48"/>
        <v>1503.0391794755305</v>
      </c>
      <c r="S87" s="398" t="s">
        <v>656</v>
      </c>
    </row>
    <row r="88" spans="1:19" s="396" customFormat="1" ht="8.1" customHeight="1" x14ac:dyDescent="0.25">
      <c r="A88" s="747" t="s">
        <v>760</v>
      </c>
      <c r="B88" s="748"/>
      <c r="C88" s="749" t="s">
        <v>671</v>
      </c>
      <c r="D88" s="750"/>
      <c r="E88" s="750"/>
      <c r="F88" s="750"/>
      <c r="G88" s="751"/>
      <c r="H88" s="397" t="s">
        <v>655</v>
      </c>
      <c r="I88" s="398">
        <f t="shared" si="45"/>
        <v>0</v>
      </c>
      <c r="J88" s="398">
        <f t="shared" si="45"/>
        <v>0</v>
      </c>
      <c r="K88" s="398">
        <f t="shared" si="45"/>
        <v>0</v>
      </c>
      <c r="L88" s="398">
        <f t="shared" si="45"/>
        <v>0</v>
      </c>
      <c r="M88" s="398" t="s">
        <v>656</v>
      </c>
      <c r="N88" s="398">
        <f t="shared" si="46"/>
        <v>0</v>
      </c>
      <c r="O88" s="398" t="s">
        <v>656</v>
      </c>
      <c r="P88" s="398">
        <f t="shared" si="47"/>
        <v>0</v>
      </c>
      <c r="Q88" s="398" t="s">
        <v>656</v>
      </c>
      <c r="R88" s="398">
        <f t="shared" si="48"/>
        <v>0</v>
      </c>
      <c r="S88" s="398" t="s">
        <v>656</v>
      </c>
    </row>
    <row r="89" spans="1:19" s="396" customFormat="1" ht="16.5" customHeight="1" x14ac:dyDescent="0.25">
      <c r="A89" s="747" t="s">
        <v>761</v>
      </c>
      <c r="B89" s="748"/>
      <c r="C89" s="749" t="s">
        <v>673</v>
      </c>
      <c r="D89" s="750"/>
      <c r="E89" s="750"/>
      <c r="F89" s="750"/>
      <c r="G89" s="751"/>
      <c r="H89" s="397" t="s">
        <v>655</v>
      </c>
      <c r="I89" s="398">
        <f t="shared" si="45"/>
        <v>0</v>
      </c>
      <c r="J89" s="398">
        <f t="shared" si="45"/>
        <v>0</v>
      </c>
      <c r="K89" s="398">
        <f t="shared" si="45"/>
        <v>0</v>
      </c>
      <c r="L89" s="398">
        <f t="shared" si="45"/>
        <v>0</v>
      </c>
      <c r="M89" s="398" t="s">
        <v>656</v>
      </c>
      <c r="N89" s="398">
        <f t="shared" si="46"/>
        <v>0</v>
      </c>
      <c r="O89" s="398" t="s">
        <v>656</v>
      </c>
      <c r="P89" s="398">
        <f t="shared" si="47"/>
        <v>0</v>
      </c>
      <c r="Q89" s="398" t="s">
        <v>656</v>
      </c>
      <c r="R89" s="398">
        <f t="shared" si="48"/>
        <v>0</v>
      </c>
      <c r="S89" s="398" t="s">
        <v>656</v>
      </c>
    </row>
    <row r="90" spans="1:19" s="396" customFormat="1" ht="8.1" customHeight="1" x14ac:dyDescent="0.25">
      <c r="A90" s="747" t="s">
        <v>762</v>
      </c>
      <c r="B90" s="748"/>
      <c r="C90" s="752" t="s">
        <v>675</v>
      </c>
      <c r="D90" s="753"/>
      <c r="E90" s="753"/>
      <c r="F90" s="753"/>
      <c r="G90" s="754"/>
      <c r="H90" s="397" t="s">
        <v>655</v>
      </c>
      <c r="I90" s="398">
        <f t="shared" si="45"/>
        <v>0</v>
      </c>
      <c r="J90" s="398">
        <f t="shared" si="45"/>
        <v>0</v>
      </c>
      <c r="K90" s="398">
        <f t="shared" si="45"/>
        <v>0</v>
      </c>
      <c r="L90" s="398">
        <f t="shared" si="45"/>
        <v>0</v>
      </c>
      <c r="M90" s="398" t="s">
        <v>656</v>
      </c>
      <c r="N90" s="398">
        <f t="shared" si="46"/>
        <v>0</v>
      </c>
      <c r="O90" s="398" t="s">
        <v>656</v>
      </c>
      <c r="P90" s="398">
        <f t="shared" si="47"/>
        <v>0</v>
      </c>
      <c r="Q90" s="398" t="s">
        <v>656</v>
      </c>
      <c r="R90" s="398">
        <f t="shared" si="48"/>
        <v>0</v>
      </c>
      <c r="S90" s="398" t="s">
        <v>656</v>
      </c>
    </row>
    <row r="91" spans="1:19" s="396" customFormat="1" ht="8.1" customHeight="1" x14ac:dyDescent="0.25">
      <c r="A91" s="747" t="s">
        <v>763</v>
      </c>
      <c r="B91" s="748"/>
      <c r="C91" s="752" t="s">
        <v>677</v>
      </c>
      <c r="D91" s="753"/>
      <c r="E91" s="753"/>
      <c r="F91" s="753"/>
      <c r="G91" s="754"/>
      <c r="H91" s="397" t="s">
        <v>655</v>
      </c>
      <c r="I91" s="398">
        <f t="shared" si="45"/>
        <v>0</v>
      </c>
      <c r="J91" s="398">
        <f t="shared" si="45"/>
        <v>0</v>
      </c>
      <c r="K91" s="398">
        <f t="shared" si="45"/>
        <v>0</v>
      </c>
      <c r="L91" s="398">
        <f t="shared" si="45"/>
        <v>0</v>
      </c>
      <c r="M91" s="398" t="s">
        <v>656</v>
      </c>
      <c r="N91" s="398">
        <f t="shared" si="46"/>
        <v>0</v>
      </c>
      <c r="O91" s="398" t="s">
        <v>656</v>
      </c>
      <c r="P91" s="398">
        <f t="shared" si="47"/>
        <v>0</v>
      </c>
      <c r="Q91" s="398" t="s">
        <v>656</v>
      </c>
      <c r="R91" s="398">
        <f t="shared" si="48"/>
        <v>0</v>
      </c>
      <c r="S91" s="398" t="s">
        <v>656</v>
      </c>
    </row>
    <row r="92" spans="1:19" s="396" customFormat="1" ht="8.1" customHeight="1" x14ac:dyDescent="0.25">
      <c r="A92" s="747" t="s">
        <v>764</v>
      </c>
      <c r="B92" s="748"/>
      <c r="C92" s="749" t="s">
        <v>679</v>
      </c>
      <c r="D92" s="750"/>
      <c r="E92" s="750"/>
      <c r="F92" s="750"/>
      <c r="G92" s="751"/>
      <c r="H92" s="397" t="s">
        <v>655</v>
      </c>
      <c r="I92" s="398">
        <f t="shared" si="45"/>
        <v>5.8999999999999986</v>
      </c>
      <c r="J92" s="398">
        <f t="shared" si="45"/>
        <v>1.2000000000000028</v>
      </c>
      <c r="K92" s="398">
        <f t="shared" si="45"/>
        <v>5.5</v>
      </c>
      <c r="L92" s="398">
        <f t="shared" si="45"/>
        <v>20.447957770240016</v>
      </c>
      <c r="M92" s="398" t="s">
        <v>656</v>
      </c>
      <c r="N92" s="398">
        <f t="shared" si="46"/>
        <v>21.265876081049612</v>
      </c>
      <c r="O92" s="398" t="s">
        <v>656</v>
      </c>
      <c r="P92" s="398">
        <f t="shared" si="47"/>
        <v>22.116511124291598</v>
      </c>
      <c r="Q92" s="398" t="s">
        <v>656</v>
      </c>
      <c r="R92" s="398">
        <f t="shared" si="48"/>
        <v>63.830344975581227</v>
      </c>
      <c r="S92" s="398" t="s">
        <v>656</v>
      </c>
    </row>
    <row r="93" spans="1:19" s="396" customFormat="1" x14ac:dyDescent="0.25">
      <c r="A93" s="747" t="s">
        <v>765</v>
      </c>
      <c r="B93" s="748"/>
      <c r="C93" s="766" t="s">
        <v>766</v>
      </c>
      <c r="D93" s="767"/>
      <c r="E93" s="767"/>
      <c r="F93" s="767"/>
      <c r="G93" s="768"/>
      <c r="H93" s="397" t="s">
        <v>655</v>
      </c>
      <c r="I93" s="398">
        <f>I94-I100</f>
        <v>-136</v>
      </c>
      <c r="J93" s="398">
        <f>J94-J100</f>
        <v>-149.60700000000008</v>
      </c>
      <c r="K93" s="398">
        <f t="shared" ref="K93:R93" si="49">K94-K100</f>
        <v>-336.39999999999992</v>
      </c>
      <c r="L93" s="398">
        <f t="shared" si="49"/>
        <v>-192.7224991744001</v>
      </c>
      <c r="M93" s="398" t="s">
        <v>656</v>
      </c>
      <c r="N93" s="398">
        <f t="shared" si="49"/>
        <v>-200.43139914137606</v>
      </c>
      <c r="O93" s="398" t="s">
        <v>656</v>
      </c>
      <c r="P93" s="398">
        <f t="shared" si="49"/>
        <v>-208.44865510703113</v>
      </c>
      <c r="Q93" s="398" t="s">
        <v>656</v>
      </c>
      <c r="R93" s="398">
        <f t="shared" si="49"/>
        <v>-601.60255342280732</v>
      </c>
      <c r="S93" s="398" t="s">
        <v>656</v>
      </c>
    </row>
    <row r="94" spans="1:19" s="396" customFormat="1" ht="8.1" customHeight="1" x14ac:dyDescent="0.25">
      <c r="A94" s="747" t="s">
        <v>767</v>
      </c>
      <c r="B94" s="748"/>
      <c r="C94" s="749" t="s">
        <v>768</v>
      </c>
      <c r="D94" s="750"/>
      <c r="E94" s="750"/>
      <c r="F94" s="750"/>
      <c r="G94" s="751"/>
      <c r="H94" s="397" t="s">
        <v>655</v>
      </c>
      <c r="I94" s="398">
        <f>I95+I96+I97+I99</f>
        <v>221.40000000000003</v>
      </c>
      <c r="J94" s="398">
        <f>J95+J96+J97+J99</f>
        <v>759.49300000000005</v>
      </c>
      <c r="K94" s="398">
        <f t="shared" ref="K94:R94" si="50">K95+K96+K97+K99</f>
        <v>163.80000000000001</v>
      </c>
      <c r="L94" s="398">
        <f t="shared" si="50"/>
        <v>124.73616895999996</v>
      </c>
      <c r="M94" s="398" t="s">
        <v>656</v>
      </c>
      <c r="N94" s="398">
        <f t="shared" si="50"/>
        <v>129.72561571839998</v>
      </c>
      <c r="O94" s="398" t="s">
        <v>656</v>
      </c>
      <c r="P94" s="398">
        <f t="shared" si="50"/>
        <v>134.91464034713596</v>
      </c>
      <c r="Q94" s="398" t="s">
        <v>656</v>
      </c>
      <c r="R94" s="398">
        <f t="shared" si="50"/>
        <v>389.37642502553592</v>
      </c>
      <c r="S94" s="398" t="s">
        <v>656</v>
      </c>
    </row>
    <row r="95" spans="1:19" s="396" customFormat="1" ht="8.1" customHeight="1" x14ac:dyDescent="0.25">
      <c r="A95" s="747" t="s">
        <v>443</v>
      </c>
      <c r="B95" s="748"/>
      <c r="C95" s="752" t="s">
        <v>769</v>
      </c>
      <c r="D95" s="753"/>
      <c r="E95" s="753"/>
      <c r="F95" s="753"/>
      <c r="G95" s="754"/>
      <c r="H95" s="397" t="s">
        <v>655</v>
      </c>
      <c r="I95" s="398"/>
      <c r="J95" s="398"/>
      <c r="K95" s="398"/>
      <c r="L95" s="398">
        <f t="shared" ref="L95" si="51">K95*1.04</f>
        <v>0</v>
      </c>
      <c r="M95" s="398" t="s">
        <v>656</v>
      </c>
      <c r="N95" s="398">
        <f t="shared" ref="N95" si="52">L95*1.04</f>
        <v>0</v>
      </c>
      <c r="O95" s="398" t="s">
        <v>656</v>
      </c>
      <c r="P95" s="398">
        <f t="shared" ref="P95" si="53">N95*1.04</f>
        <v>0</v>
      </c>
      <c r="Q95" s="398" t="s">
        <v>656</v>
      </c>
      <c r="R95" s="398">
        <f>L95+N95+P95</f>
        <v>0</v>
      </c>
      <c r="S95" s="398" t="s">
        <v>656</v>
      </c>
    </row>
    <row r="96" spans="1:19" s="396" customFormat="1" ht="8.1" customHeight="1" x14ac:dyDescent="0.25">
      <c r="A96" s="747" t="s">
        <v>444</v>
      </c>
      <c r="B96" s="748"/>
      <c r="C96" s="752" t="s">
        <v>770</v>
      </c>
      <c r="D96" s="753"/>
      <c r="E96" s="753"/>
      <c r="F96" s="753"/>
      <c r="G96" s="754"/>
      <c r="H96" s="397" t="s">
        <v>655</v>
      </c>
      <c r="I96" s="398">
        <v>2.6</v>
      </c>
      <c r="J96" s="398">
        <v>3</v>
      </c>
      <c r="K96" s="398">
        <v>3.1</v>
      </c>
      <c r="L96" s="398">
        <v>7.0191513600000004</v>
      </c>
      <c r="M96" s="398" t="s">
        <v>656</v>
      </c>
      <c r="N96" s="398">
        <v>7.2999174144000003</v>
      </c>
      <c r="O96" s="398" t="s">
        <v>656</v>
      </c>
      <c r="P96" s="398">
        <v>7.5919141109760009</v>
      </c>
      <c r="Q96" s="398" t="s">
        <v>656</v>
      </c>
      <c r="R96" s="398">
        <f>L96+N96+P96</f>
        <v>21.910982885376001</v>
      </c>
      <c r="S96" s="398" t="s">
        <v>656</v>
      </c>
    </row>
    <row r="97" spans="1:19" s="396" customFormat="1" ht="8.1" customHeight="1" x14ac:dyDescent="0.25">
      <c r="A97" s="747" t="s">
        <v>445</v>
      </c>
      <c r="B97" s="748"/>
      <c r="C97" s="752" t="s">
        <v>771</v>
      </c>
      <c r="D97" s="753"/>
      <c r="E97" s="753"/>
      <c r="F97" s="753"/>
      <c r="G97" s="754"/>
      <c r="H97" s="397" t="s">
        <v>655</v>
      </c>
      <c r="I97" s="398">
        <v>0.83099999999999996</v>
      </c>
      <c r="J97" s="398">
        <v>36.493000000000002</v>
      </c>
      <c r="K97" s="398"/>
      <c r="L97" s="398">
        <v>0</v>
      </c>
      <c r="M97" s="398" t="s">
        <v>656</v>
      </c>
      <c r="N97" s="398">
        <v>0</v>
      </c>
      <c r="O97" s="398" t="s">
        <v>656</v>
      </c>
      <c r="P97" s="398">
        <v>0</v>
      </c>
      <c r="Q97" s="398" t="s">
        <v>656</v>
      </c>
      <c r="R97" s="398">
        <f>L97+N97+P97</f>
        <v>0</v>
      </c>
      <c r="S97" s="398" t="s">
        <v>656</v>
      </c>
    </row>
    <row r="98" spans="1:19" s="396" customFormat="1" ht="8.1" customHeight="1" x14ac:dyDescent="0.25">
      <c r="A98" s="747" t="s">
        <v>772</v>
      </c>
      <c r="B98" s="748"/>
      <c r="C98" s="763" t="s">
        <v>773</v>
      </c>
      <c r="D98" s="764"/>
      <c r="E98" s="764"/>
      <c r="F98" s="764"/>
      <c r="G98" s="765"/>
      <c r="H98" s="397" t="s">
        <v>655</v>
      </c>
      <c r="I98" s="398">
        <v>0.83099999999999996</v>
      </c>
      <c r="J98" s="398">
        <v>36.493000000000002</v>
      </c>
      <c r="K98" s="398"/>
      <c r="L98" s="398">
        <v>0</v>
      </c>
      <c r="M98" s="398" t="s">
        <v>656</v>
      </c>
      <c r="N98" s="398">
        <v>0</v>
      </c>
      <c r="O98" s="398" t="s">
        <v>656</v>
      </c>
      <c r="P98" s="398">
        <v>0</v>
      </c>
      <c r="Q98" s="398" t="s">
        <v>656</v>
      </c>
      <c r="R98" s="398">
        <f>L98+N98+P98</f>
        <v>0</v>
      </c>
      <c r="S98" s="398" t="s">
        <v>656</v>
      </c>
    </row>
    <row r="99" spans="1:19" s="396" customFormat="1" ht="8.1" customHeight="1" x14ac:dyDescent="0.25">
      <c r="A99" s="747" t="s">
        <v>446</v>
      </c>
      <c r="B99" s="748"/>
      <c r="C99" s="752" t="s">
        <v>774</v>
      </c>
      <c r="D99" s="753"/>
      <c r="E99" s="753"/>
      <c r="F99" s="753"/>
      <c r="G99" s="754"/>
      <c r="H99" s="397" t="s">
        <v>655</v>
      </c>
      <c r="I99" s="398">
        <f>218.8-0.831</f>
        <v>217.96900000000002</v>
      </c>
      <c r="J99" s="398">
        <f>756.5-36.5</f>
        <v>720</v>
      </c>
      <c r="K99" s="398">
        <f>163.8-3.1</f>
        <v>160.70000000000002</v>
      </c>
      <c r="L99" s="398">
        <v>117.71701759999996</v>
      </c>
      <c r="M99" s="398" t="s">
        <v>656</v>
      </c>
      <c r="N99" s="398">
        <v>122.42569830399997</v>
      </c>
      <c r="O99" s="398" t="s">
        <v>656</v>
      </c>
      <c r="P99" s="398">
        <v>127.32272623615997</v>
      </c>
      <c r="Q99" s="398" t="s">
        <v>656</v>
      </c>
      <c r="R99" s="398">
        <f>L99+N99+P99</f>
        <v>367.46544214015989</v>
      </c>
      <c r="S99" s="398" t="s">
        <v>656</v>
      </c>
    </row>
    <row r="100" spans="1:19" s="396" customFormat="1" ht="8.1" customHeight="1" x14ac:dyDescent="0.25">
      <c r="A100" s="747" t="s">
        <v>775</v>
      </c>
      <c r="B100" s="748"/>
      <c r="C100" s="749" t="s">
        <v>734</v>
      </c>
      <c r="D100" s="750"/>
      <c r="E100" s="750"/>
      <c r="F100" s="750"/>
      <c r="G100" s="751"/>
      <c r="H100" s="397" t="s">
        <v>655</v>
      </c>
      <c r="I100" s="398">
        <f>I101+I102+I103+I105</f>
        <v>357.40000000000003</v>
      </c>
      <c r="J100" s="398">
        <f>J101+J102+J103+J105</f>
        <v>909.10000000000014</v>
      </c>
      <c r="K100" s="398">
        <f t="shared" ref="K100:R100" si="54">K101+K102+K103+K105</f>
        <v>500.19999999999993</v>
      </c>
      <c r="L100" s="398">
        <f t="shared" si="54"/>
        <v>317.45866813440006</v>
      </c>
      <c r="M100" s="398" t="s">
        <v>656</v>
      </c>
      <c r="N100" s="398">
        <f t="shared" si="54"/>
        <v>330.15701485977604</v>
      </c>
      <c r="O100" s="398" t="s">
        <v>656</v>
      </c>
      <c r="P100" s="398">
        <f t="shared" si="54"/>
        <v>343.36329545416709</v>
      </c>
      <c r="Q100" s="398" t="s">
        <v>656</v>
      </c>
      <c r="R100" s="398">
        <f t="shared" si="54"/>
        <v>990.97897844834324</v>
      </c>
      <c r="S100" s="398" t="s">
        <v>656</v>
      </c>
    </row>
    <row r="101" spans="1:19" s="396" customFormat="1" ht="8.1" customHeight="1" x14ac:dyDescent="0.25">
      <c r="A101" s="747" t="s">
        <v>449</v>
      </c>
      <c r="B101" s="748"/>
      <c r="C101" s="752" t="s">
        <v>776</v>
      </c>
      <c r="D101" s="753"/>
      <c r="E101" s="753"/>
      <c r="F101" s="753"/>
      <c r="G101" s="754"/>
      <c r="H101" s="397" t="s">
        <v>655</v>
      </c>
      <c r="I101" s="398">
        <v>9.6999999999999993</v>
      </c>
      <c r="J101" s="398">
        <v>7.9</v>
      </c>
      <c r="K101" s="398">
        <v>14.3</v>
      </c>
      <c r="L101" s="398">
        <v>11.229472317440001</v>
      </c>
      <c r="M101" s="398" t="s">
        <v>656</v>
      </c>
      <c r="N101" s="398">
        <v>11.678651210137602</v>
      </c>
      <c r="O101" s="398" t="s">
        <v>656</v>
      </c>
      <c r="P101" s="398">
        <v>12.145797258543107</v>
      </c>
      <c r="Q101" s="398" t="s">
        <v>656</v>
      </c>
      <c r="R101" s="398">
        <f>L101+N101+P101</f>
        <v>35.053920786120706</v>
      </c>
      <c r="S101" s="398" t="s">
        <v>656</v>
      </c>
    </row>
    <row r="102" spans="1:19" s="396" customFormat="1" ht="8.1" customHeight="1" thickBot="1" x14ac:dyDescent="0.3">
      <c r="A102" s="747" t="s">
        <v>450</v>
      </c>
      <c r="B102" s="748"/>
      <c r="C102" s="752" t="s">
        <v>777</v>
      </c>
      <c r="D102" s="753"/>
      <c r="E102" s="753"/>
      <c r="F102" s="753"/>
      <c r="G102" s="754"/>
      <c r="H102" s="397" t="s">
        <v>655</v>
      </c>
      <c r="I102" s="398">
        <v>85.9</v>
      </c>
      <c r="J102" s="398">
        <v>81.400000000000006</v>
      </c>
      <c r="K102" s="398">
        <v>97.9</v>
      </c>
      <c r="L102" s="398">
        <v>190.70215344128005</v>
      </c>
      <c r="M102" s="398" t="s">
        <v>656</v>
      </c>
      <c r="N102" s="398">
        <v>198.33023957893124</v>
      </c>
      <c r="O102" s="398" t="s">
        <v>656</v>
      </c>
      <c r="P102" s="398">
        <v>206.26344916208851</v>
      </c>
      <c r="Q102" s="398" t="s">
        <v>656</v>
      </c>
      <c r="R102" s="403">
        <f>L102+N102+P102</f>
        <v>595.29584218229979</v>
      </c>
      <c r="S102" s="398" t="s">
        <v>656</v>
      </c>
    </row>
    <row r="103" spans="1:19" s="396" customFormat="1" ht="8.1" customHeight="1" x14ac:dyDescent="0.25">
      <c r="A103" s="747" t="s">
        <v>451</v>
      </c>
      <c r="B103" s="748"/>
      <c r="C103" s="752" t="s">
        <v>778</v>
      </c>
      <c r="D103" s="753"/>
      <c r="E103" s="753"/>
      <c r="F103" s="753"/>
      <c r="G103" s="754"/>
      <c r="H103" s="397" t="s">
        <v>655</v>
      </c>
      <c r="I103" s="398">
        <v>21.6</v>
      </c>
      <c r="J103" s="398">
        <v>53</v>
      </c>
      <c r="K103" s="398"/>
      <c r="L103" s="398">
        <v>0</v>
      </c>
      <c r="M103" s="398" t="s">
        <v>656</v>
      </c>
      <c r="N103" s="398">
        <v>0</v>
      </c>
      <c r="O103" s="398" t="s">
        <v>656</v>
      </c>
      <c r="P103" s="398">
        <v>0</v>
      </c>
      <c r="Q103" s="398" t="s">
        <v>656</v>
      </c>
      <c r="R103" s="398">
        <f>L103+N103+P103</f>
        <v>0</v>
      </c>
      <c r="S103" s="398" t="s">
        <v>656</v>
      </c>
    </row>
    <row r="104" spans="1:19" s="396" customFormat="1" ht="8.1" customHeight="1" x14ac:dyDescent="0.25">
      <c r="A104" s="747" t="s">
        <v>779</v>
      </c>
      <c r="B104" s="748"/>
      <c r="C104" s="763" t="s">
        <v>773</v>
      </c>
      <c r="D104" s="764"/>
      <c r="E104" s="764"/>
      <c r="F104" s="764"/>
      <c r="G104" s="765"/>
      <c r="H104" s="397" t="s">
        <v>655</v>
      </c>
      <c r="I104" s="398">
        <v>21.6</v>
      </c>
      <c r="J104" s="398">
        <v>53</v>
      </c>
      <c r="K104" s="398"/>
      <c r="L104" s="398">
        <v>0</v>
      </c>
      <c r="M104" s="398" t="s">
        <v>656</v>
      </c>
      <c r="N104" s="398">
        <v>0</v>
      </c>
      <c r="O104" s="398" t="s">
        <v>656</v>
      </c>
      <c r="P104" s="398">
        <v>0</v>
      </c>
      <c r="Q104" s="398" t="s">
        <v>656</v>
      </c>
      <c r="R104" s="398">
        <f>L104+N104+P104</f>
        <v>0</v>
      </c>
      <c r="S104" s="398" t="s">
        <v>656</v>
      </c>
    </row>
    <row r="105" spans="1:19" s="396" customFormat="1" ht="8.1" customHeight="1" x14ac:dyDescent="0.25">
      <c r="A105" s="747" t="s">
        <v>452</v>
      </c>
      <c r="B105" s="748"/>
      <c r="C105" s="752" t="s">
        <v>780</v>
      </c>
      <c r="D105" s="753"/>
      <c r="E105" s="753"/>
      <c r="F105" s="753"/>
      <c r="G105" s="754"/>
      <c r="H105" s="397" t="s">
        <v>655</v>
      </c>
      <c r="I105" s="398">
        <f>271.5-9.7-21.6</f>
        <v>240.20000000000002</v>
      </c>
      <c r="J105" s="398">
        <f>827.7-53-7.9</f>
        <v>766.80000000000007</v>
      </c>
      <c r="K105" s="398">
        <f>500.2-97.9-14.3</f>
        <v>387.99999999999994</v>
      </c>
      <c r="L105" s="398">
        <v>115.52704237568001</v>
      </c>
      <c r="M105" s="398" t="s">
        <v>656</v>
      </c>
      <c r="N105" s="398">
        <v>120.14812407070721</v>
      </c>
      <c r="O105" s="398" t="s">
        <v>656</v>
      </c>
      <c r="P105" s="398">
        <v>124.95404903353551</v>
      </c>
      <c r="Q105" s="398" t="s">
        <v>656</v>
      </c>
      <c r="R105" s="398">
        <f>L105+N105+P105</f>
        <v>360.62921547992272</v>
      </c>
      <c r="S105" s="398" t="s">
        <v>656</v>
      </c>
    </row>
    <row r="106" spans="1:19" s="396" customFormat="1" x14ac:dyDescent="0.25">
      <c r="A106" s="747" t="s">
        <v>781</v>
      </c>
      <c r="B106" s="748"/>
      <c r="C106" s="766" t="s">
        <v>782</v>
      </c>
      <c r="D106" s="767"/>
      <c r="E106" s="767"/>
      <c r="F106" s="767"/>
      <c r="G106" s="768"/>
      <c r="H106" s="397" t="s">
        <v>655</v>
      </c>
      <c r="I106" s="398">
        <f>I78+I93</f>
        <v>101.42500000000018</v>
      </c>
      <c r="J106" s="398">
        <f>J78+J93</f>
        <v>183.12599999999827</v>
      </c>
      <c r="K106" s="398">
        <f t="shared" ref="K106:L106" si="55">K78+K93</f>
        <v>7.7420000000017239</v>
      </c>
      <c r="L106" s="398">
        <f t="shared" si="55"/>
        <v>333.82225355925993</v>
      </c>
      <c r="M106" s="398" t="s">
        <v>656</v>
      </c>
      <c r="N106" s="398">
        <f t="shared" ref="N106" si="56">N78+N93</f>
        <v>336.10068075199564</v>
      </c>
      <c r="O106" s="398" t="s">
        <v>656</v>
      </c>
      <c r="P106" s="398">
        <f t="shared" ref="P106" si="57">P78+P93</f>
        <v>295.34403671704621</v>
      </c>
      <c r="Q106" s="398" t="s">
        <v>656</v>
      </c>
      <c r="R106" s="398">
        <f t="shared" ref="R106" si="58">R78+R93</f>
        <v>965.2669710283036</v>
      </c>
      <c r="S106" s="398" t="s">
        <v>656</v>
      </c>
    </row>
    <row r="107" spans="1:19" s="396" customFormat="1" ht="16.5" customHeight="1" x14ac:dyDescent="0.25">
      <c r="A107" s="747" t="s">
        <v>783</v>
      </c>
      <c r="B107" s="748"/>
      <c r="C107" s="749" t="s">
        <v>784</v>
      </c>
      <c r="D107" s="750"/>
      <c r="E107" s="750"/>
      <c r="F107" s="750"/>
      <c r="G107" s="751"/>
      <c r="H107" s="397" t="s">
        <v>655</v>
      </c>
      <c r="I107" s="398">
        <f t="shared" ref="I107:L114" si="59">I79</f>
        <v>0</v>
      </c>
      <c r="J107" s="398">
        <f t="shared" si="59"/>
        <v>0</v>
      </c>
      <c r="K107" s="398">
        <f t="shared" si="59"/>
        <v>0</v>
      </c>
      <c r="L107" s="398">
        <f t="shared" si="59"/>
        <v>0</v>
      </c>
      <c r="M107" s="398" t="s">
        <v>656</v>
      </c>
      <c r="N107" s="398">
        <f t="shared" ref="N107:N114" si="60">N79</f>
        <v>0</v>
      </c>
      <c r="O107" s="398" t="s">
        <v>656</v>
      </c>
      <c r="P107" s="398">
        <f t="shared" ref="P107:P114" si="61">P79</f>
        <v>0</v>
      </c>
      <c r="Q107" s="398" t="s">
        <v>656</v>
      </c>
      <c r="R107" s="398">
        <f t="shared" ref="R107:R114" si="62">R79</f>
        <v>0</v>
      </c>
      <c r="S107" s="398" t="s">
        <v>656</v>
      </c>
    </row>
    <row r="108" spans="1:19" s="396" customFormat="1" ht="16.5" customHeight="1" x14ac:dyDescent="0.25">
      <c r="A108" s="747" t="s">
        <v>482</v>
      </c>
      <c r="B108" s="748"/>
      <c r="C108" s="752" t="s">
        <v>659</v>
      </c>
      <c r="D108" s="753"/>
      <c r="E108" s="753"/>
      <c r="F108" s="753"/>
      <c r="G108" s="754"/>
      <c r="H108" s="397" t="s">
        <v>655</v>
      </c>
      <c r="I108" s="398">
        <f t="shared" si="59"/>
        <v>0</v>
      </c>
      <c r="J108" s="398">
        <f t="shared" si="59"/>
        <v>0</v>
      </c>
      <c r="K108" s="398">
        <f t="shared" si="59"/>
        <v>0</v>
      </c>
      <c r="L108" s="398">
        <f t="shared" si="59"/>
        <v>0</v>
      </c>
      <c r="M108" s="398" t="s">
        <v>656</v>
      </c>
      <c r="N108" s="398">
        <f t="shared" si="60"/>
        <v>0</v>
      </c>
      <c r="O108" s="398" t="s">
        <v>656</v>
      </c>
      <c r="P108" s="398">
        <f t="shared" si="61"/>
        <v>0</v>
      </c>
      <c r="Q108" s="398" t="s">
        <v>656</v>
      </c>
      <c r="R108" s="398">
        <f t="shared" si="62"/>
        <v>0</v>
      </c>
      <c r="S108" s="398" t="s">
        <v>656</v>
      </c>
    </row>
    <row r="109" spans="1:19" s="396" customFormat="1" ht="16.5" customHeight="1" x14ac:dyDescent="0.25">
      <c r="A109" s="747" t="s">
        <v>483</v>
      </c>
      <c r="B109" s="748"/>
      <c r="C109" s="752" t="s">
        <v>661</v>
      </c>
      <c r="D109" s="753"/>
      <c r="E109" s="753"/>
      <c r="F109" s="753"/>
      <c r="G109" s="754"/>
      <c r="H109" s="397" t="s">
        <v>655</v>
      </c>
      <c r="I109" s="398">
        <f t="shared" si="59"/>
        <v>0</v>
      </c>
      <c r="J109" s="398">
        <f t="shared" si="59"/>
        <v>0</v>
      </c>
      <c r="K109" s="398">
        <f t="shared" si="59"/>
        <v>0</v>
      </c>
      <c r="L109" s="398">
        <f t="shared" si="59"/>
        <v>0</v>
      </c>
      <c r="M109" s="398" t="s">
        <v>656</v>
      </c>
      <c r="N109" s="398">
        <f t="shared" si="60"/>
        <v>0</v>
      </c>
      <c r="O109" s="398" t="s">
        <v>656</v>
      </c>
      <c r="P109" s="398">
        <f t="shared" si="61"/>
        <v>0</v>
      </c>
      <c r="Q109" s="398" t="s">
        <v>656</v>
      </c>
      <c r="R109" s="398">
        <f t="shared" si="62"/>
        <v>0</v>
      </c>
      <c r="S109" s="398" t="s">
        <v>656</v>
      </c>
    </row>
    <row r="110" spans="1:19" s="396" customFormat="1" ht="16.5" customHeight="1" x14ac:dyDescent="0.25">
      <c r="A110" s="747" t="s">
        <v>484</v>
      </c>
      <c r="B110" s="748"/>
      <c r="C110" s="752" t="s">
        <v>663</v>
      </c>
      <c r="D110" s="753"/>
      <c r="E110" s="753"/>
      <c r="F110" s="753"/>
      <c r="G110" s="754"/>
      <c r="H110" s="397" t="s">
        <v>655</v>
      </c>
      <c r="I110" s="398">
        <f t="shared" si="59"/>
        <v>0</v>
      </c>
      <c r="J110" s="398">
        <f t="shared" si="59"/>
        <v>0</v>
      </c>
      <c r="K110" s="398">
        <f t="shared" si="59"/>
        <v>0</v>
      </c>
      <c r="L110" s="398">
        <f t="shared" si="59"/>
        <v>0</v>
      </c>
      <c r="M110" s="398" t="s">
        <v>656</v>
      </c>
      <c r="N110" s="398">
        <f t="shared" si="60"/>
        <v>0</v>
      </c>
      <c r="O110" s="398" t="s">
        <v>656</v>
      </c>
      <c r="P110" s="398">
        <f t="shared" si="61"/>
        <v>0</v>
      </c>
      <c r="Q110" s="398" t="s">
        <v>656</v>
      </c>
      <c r="R110" s="398">
        <f t="shared" si="62"/>
        <v>0</v>
      </c>
      <c r="S110" s="398" t="s">
        <v>656</v>
      </c>
    </row>
    <row r="111" spans="1:19" s="396" customFormat="1" ht="8.1" customHeight="1" x14ac:dyDescent="0.25">
      <c r="A111" s="747" t="s">
        <v>617</v>
      </c>
      <c r="B111" s="748"/>
      <c r="C111" s="749" t="s">
        <v>664</v>
      </c>
      <c r="D111" s="750"/>
      <c r="E111" s="750"/>
      <c r="F111" s="750"/>
      <c r="G111" s="751"/>
      <c r="H111" s="397" t="s">
        <v>655</v>
      </c>
      <c r="I111" s="398">
        <f t="shared" si="59"/>
        <v>0</v>
      </c>
      <c r="J111" s="398">
        <f t="shared" si="59"/>
        <v>0</v>
      </c>
      <c r="K111" s="398">
        <f t="shared" si="59"/>
        <v>0</v>
      </c>
      <c r="L111" s="398">
        <f t="shared" si="59"/>
        <v>0</v>
      </c>
      <c r="M111" s="398" t="s">
        <v>656</v>
      </c>
      <c r="N111" s="398">
        <f t="shared" si="60"/>
        <v>0</v>
      </c>
      <c r="O111" s="398" t="s">
        <v>656</v>
      </c>
      <c r="P111" s="398">
        <f t="shared" si="61"/>
        <v>0</v>
      </c>
      <c r="Q111" s="398" t="s">
        <v>656</v>
      </c>
      <c r="R111" s="398">
        <f t="shared" si="62"/>
        <v>0</v>
      </c>
      <c r="S111" s="398" t="s">
        <v>656</v>
      </c>
    </row>
    <row r="112" spans="1:19" s="396" customFormat="1" ht="8.1" customHeight="1" x14ac:dyDescent="0.25">
      <c r="A112" s="747" t="s">
        <v>618</v>
      </c>
      <c r="B112" s="748"/>
      <c r="C112" s="749" t="s">
        <v>665</v>
      </c>
      <c r="D112" s="750"/>
      <c r="E112" s="750"/>
      <c r="F112" s="750"/>
      <c r="G112" s="751"/>
      <c r="H112" s="397" t="s">
        <v>655</v>
      </c>
      <c r="I112" s="398">
        <f t="shared" si="59"/>
        <v>0</v>
      </c>
      <c r="J112" s="398">
        <f t="shared" si="59"/>
        <v>0</v>
      </c>
      <c r="K112" s="398">
        <f t="shared" si="59"/>
        <v>0</v>
      </c>
      <c r="L112" s="398">
        <f t="shared" si="59"/>
        <v>0</v>
      </c>
      <c r="M112" s="398" t="s">
        <v>656</v>
      </c>
      <c r="N112" s="398">
        <f t="shared" si="60"/>
        <v>0</v>
      </c>
      <c r="O112" s="398" t="s">
        <v>656</v>
      </c>
      <c r="P112" s="398">
        <f t="shared" si="61"/>
        <v>0</v>
      </c>
      <c r="Q112" s="398" t="s">
        <v>656</v>
      </c>
      <c r="R112" s="398">
        <f t="shared" si="62"/>
        <v>0</v>
      </c>
      <c r="S112" s="398" t="s">
        <v>656</v>
      </c>
    </row>
    <row r="113" spans="1:19" s="396" customFormat="1" ht="8.1" customHeight="1" x14ac:dyDescent="0.25">
      <c r="A113" s="747" t="s">
        <v>619</v>
      </c>
      <c r="B113" s="748"/>
      <c r="C113" s="749" t="s">
        <v>666</v>
      </c>
      <c r="D113" s="750"/>
      <c r="E113" s="750"/>
      <c r="F113" s="750"/>
      <c r="G113" s="751"/>
      <c r="H113" s="397" t="s">
        <v>655</v>
      </c>
      <c r="I113" s="398">
        <f t="shared" si="59"/>
        <v>0</v>
      </c>
      <c r="J113" s="398">
        <f t="shared" si="59"/>
        <v>0</v>
      </c>
      <c r="K113" s="398">
        <f t="shared" si="59"/>
        <v>0</v>
      </c>
      <c r="L113" s="398">
        <f t="shared" si="59"/>
        <v>0</v>
      </c>
      <c r="M113" s="398" t="s">
        <v>656</v>
      </c>
      <c r="N113" s="398">
        <f t="shared" si="60"/>
        <v>0</v>
      </c>
      <c r="O113" s="398" t="s">
        <v>656</v>
      </c>
      <c r="P113" s="398">
        <f t="shared" si="61"/>
        <v>0</v>
      </c>
      <c r="Q113" s="398" t="s">
        <v>656</v>
      </c>
      <c r="R113" s="398">
        <f t="shared" si="62"/>
        <v>0</v>
      </c>
      <c r="S113" s="398" t="s">
        <v>656</v>
      </c>
    </row>
    <row r="114" spans="1:19" s="396" customFormat="1" ht="8.1" customHeight="1" x14ac:dyDescent="0.25">
      <c r="A114" s="747" t="s">
        <v>620</v>
      </c>
      <c r="B114" s="748"/>
      <c r="C114" s="749" t="s">
        <v>667</v>
      </c>
      <c r="D114" s="750"/>
      <c r="E114" s="750"/>
      <c r="F114" s="750"/>
      <c r="G114" s="751"/>
      <c r="H114" s="397" t="s">
        <v>655</v>
      </c>
      <c r="I114" s="398">
        <f t="shared" si="59"/>
        <v>0</v>
      </c>
      <c r="J114" s="398">
        <f t="shared" si="59"/>
        <v>0</v>
      </c>
      <c r="K114" s="398">
        <f t="shared" si="59"/>
        <v>0</v>
      </c>
      <c r="L114" s="398">
        <f t="shared" si="59"/>
        <v>0</v>
      </c>
      <c r="M114" s="398" t="s">
        <v>656</v>
      </c>
      <c r="N114" s="398">
        <f t="shared" si="60"/>
        <v>0</v>
      </c>
      <c r="O114" s="398" t="s">
        <v>656</v>
      </c>
      <c r="P114" s="398">
        <f t="shared" si="61"/>
        <v>0</v>
      </c>
      <c r="Q114" s="398" t="s">
        <v>656</v>
      </c>
      <c r="R114" s="398">
        <f t="shared" si="62"/>
        <v>0</v>
      </c>
      <c r="S114" s="398" t="s">
        <v>656</v>
      </c>
    </row>
    <row r="115" spans="1:19" s="396" customFormat="1" ht="8.1" customHeight="1" x14ac:dyDescent="0.25">
      <c r="A115" s="747" t="s">
        <v>785</v>
      </c>
      <c r="B115" s="748"/>
      <c r="C115" s="749" t="s">
        <v>669</v>
      </c>
      <c r="D115" s="750"/>
      <c r="E115" s="750"/>
      <c r="F115" s="750"/>
      <c r="G115" s="751"/>
      <c r="H115" s="397" t="s">
        <v>655</v>
      </c>
      <c r="I115" s="398">
        <f>I87+I93</f>
        <v>95.500000000000909</v>
      </c>
      <c r="J115" s="398">
        <f>J87+J93</f>
        <v>181.8929999999981</v>
      </c>
      <c r="K115" s="398">
        <f t="shared" ref="K115:L115" si="63">K87+K93</f>
        <v>2.2420000000017239</v>
      </c>
      <c r="L115" s="398">
        <f t="shared" si="63"/>
        <v>313.37429578902038</v>
      </c>
      <c r="M115" s="398" t="s">
        <v>656</v>
      </c>
      <c r="N115" s="398">
        <f t="shared" ref="N115" si="64">N87+N93</f>
        <v>314.83480467094745</v>
      </c>
      <c r="O115" s="398" t="s">
        <v>656</v>
      </c>
      <c r="P115" s="398">
        <f t="shared" ref="P115" si="65">P87+P93</f>
        <v>273.22752559275449</v>
      </c>
      <c r="Q115" s="398" t="s">
        <v>656</v>
      </c>
      <c r="R115" s="398">
        <f t="shared" ref="R115" si="66">R87+R93</f>
        <v>901.43662605272323</v>
      </c>
      <c r="S115" s="398" t="s">
        <v>656</v>
      </c>
    </row>
    <row r="116" spans="1:19" s="396" customFormat="1" ht="8.1" customHeight="1" x14ac:dyDescent="0.25">
      <c r="A116" s="747" t="s">
        <v>786</v>
      </c>
      <c r="B116" s="748"/>
      <c r="C116" s="749" t="s">
        <v>671</v>
      </c>
      <c r="D116" s="750"/>
      <c r="E116" s="750"/>
      <c r="F116" s="750"/>
      <c r="G116" s="751"/>
      <c r="H116" s="397" t="s">
        <v>655</v>
      </c>
      <c r="I116" s="398">
        <f t="shared" ref="I116:L120" si="67">I88</f>
        <v>0</v>
      </c>
      <c r="J116" s="398">
        <f t="shared" si="67"/>
        <v>0</v>
      </c>
      <c r="K116" s="398">
        <f>K88</f>
        <v>0</v>
      </c>
      <c r="L116" s="398">
        <f>L88</f>
        <v>0</v>
      </c>
      <c r="M116" s="398" t="s">
        <v>656</v>
      </c>
      <c r="N116" s="398">
        <f>N88</f>
        <v>0</v>
      </c>
      <c r="O116" s="398" t="s">
        <v>656</v>
      </c>
      <c r="P116" s="398">
        <f>P88</f>
        <v>0</v>
      </c>
      <c r="Q116" s="398" t="s">
        <v>656</v>
      </c>
      <c r="R116" s="398">
        <f>R88</f>
        <v>0</v>
      </c>
      <c r="S116" s="398" t="s">
        <v>656</v>
      </c>
    </row>
    <row r="117" spans="1:19" s="396" customFormat="1" ht="16.5" customHeight="1" x14ac:dyDescent="0.25">
      <c r="A117" s="747" t="s">
        <v>787</v>
      </c>
      <c r="B117" s="748"/>
      <c r="C117" s="749" t="s">
        <v>673</v>
      </c>
      <c r="D117" s="750"/>
      <c r="E117" s="750"/>
      <c r="F117" s="750"/>
      <c r="G117" s="751"/>
      <c r="H117" s="397" t="s">
        <v>655</v>
      </c>
      <c r="I117" s="398">
        <f t="shared" si="67"/>
        <v>0</v>
      </c>
      <c r="J117" s="398">
        <f t="shared" si="67"/>
        <v>0</v>
      </c>
      <c r="K117" s="398">
        <f t="shared" si="67"/>
        <v>0</v>
      </c>
      <c r="L117" s="398">
        <f t="shared" si="67"/>
        <v>0</v>
      </c>
      <c r="M117" s="398" t="s">
        <v>656</v>
      </c>
      <c r="N117" s="398">
        <f t="shared" ref="N117:N120" si="68">N89</f>
        <v>0</v>
      </c>
      <c r="O117" s="398" t="s">
        <v>656</v>
      </c>
      <c r="P117" s="398">
        <f t="shared" ref="P117:P120" si="69">P89</f>
        <v>0</v>
      </c>
      <c r="Q117" s="398" t="s">
        <v>656</v>
      </c>
      <c r="R117" s="398">
        <f t="shared" ref="R117:R120" si="70">R89</f>
        <v>0</v>
      </c>
      <c r="S117" s="398" t="s">
        <v>656</v>
      </c>
    </row>
    <row r="118" spans="1:19" s="396" customFormat="1" ht="8.1" customHeight="1" x14ac:dyDescent="0.25">
      <c r="A118" s="747" t="s">
        <v>788</v>
      </c>
      <c r="B118" s="748"/>
      <c r="C118" s="752" t="s">
        <v>675</v>
      </c>
      <c r="D118" s="753"/>
      <c r="E118" s="753"/>
      <c r="F118" s="753"/>
      <c r="G118" s="754"/>
      <c r="H118" s="397" t="s">
        <v>655</v>
      </c>
      <c r="I118" s="398">
        <f t="shared" si="67"/>
        <v>0</v>
      </c>
      <c r="J118" s="398">
        <f t="shared" si="67"/>
        <v>0</v>
      </c>
      <c r="K118" s="398">
        <f t="shared" si="67"/>
        <v>0</v>
      </c>
      <c r="L118" s="398">
        <f t="shared" si="67"/>
        <v>0</v>
      </c>
      <c r="M118" s="398" t="s">
        <v>656</v>
      </c>
      <c r="N118" s="398">
        <f t="shared" si="68"/>
        <v>0</v>
      </c>
      <c r="O118" s="398" t="s">
        <v>656</v>
      </c>
      <c r="P118" s="398">
        <f t="shared" si="69"/>
        <v>0</v>
      </c>
      <c r="Q118" s="398" t="s">
        <v>656</v>
      </c>
      <c r="R118" s="398">
        <f t="shared" si="70"/>
        <v>0</v>
      </c>
      <c r="S118" s="398" t="s">
        <v>656</v>
      </c>
    </row>
    <row r="119" spans="1:19" s="396" customFormat="1" ht="8.1" customHeight="1" x14ac:dyDescent="0.25">
      <c r="A119" s="747" t="s">
        <v>789</v>
      </c>
      <c r="B119" s="748"/>
      <c r="C119" s="752" t="s">
        <v>677</v>
      </c>
      <c r="D119" s="753"/>
      <c r="E119" s="753"/>
      <c r="F119" s="753"/>
      <c r="G119" s="754"/>
      <c r="H119" s="397" t="s">
        <v>655</v>
      </c>
      <c r="I119" s="398">
        <f t="shared" si="67"/>
        <v>0</v>
      </c>
      <c r="J119" s="398">
        <f t="shared" si="67"/>
        <v>0</v>
      </c>
      <c r="K119" s="398">
        <f t="shared" si="67"/>
        <v>0</v>
      </c>
      <c r="L119" s="398">
        <f t="shared" si="67"/>
        <v>0</v>
      </c>
      <c r="M119" s="398" t="s">
        <v>656</v>
      </c>
      <c r="N119" s="398">
        <f t="shared" si="68"/>
        <v>0</v>
      </c>
      <c r="O119" s="398" t="s">
        <v>656</v>
      </c>
      <c r="P119" s="398">
        <f t="shared" si="69"/>
        <v>0</v>
      </c>
      <c r="Q119" s="398" t="s">
        <v>656</v>
      </c>
      <c r="R119" s="398">
        <f t="shared" si="70"/>
        <v>0</v>
      </c>
      <c r="S119" s="398" t="s">
        <v>656</v>
      </c>
    </row>
    <row r="120" spans="1:19" s="396" customFormat="1" ht="8.1" customHeight="1" x14ac:dyDescent="0.25">
      <c r="A120" s="747" t="s">
        <v>790</v>
      </c>
      <c r="B120" s="748"/>
      <c r="C120" s="749" t="s">
        <v>679</v>
      </c>
      <c r="D120" s="750"/>
      <c r="E120" s="750"/>
      <c r="F120" s="750"/>
      <c r="G120" s="751"/>
      <c r="H120" s="397" t="s">
        <v>655</v>
      </c>
      <c r="I120" s="398">
        <f t="shared" si="67"/>
        <v>5.8999999999999986</v>
      </c>
      <c r="J120" s="398">
        <f t="shared" si="67"/>
        <v>1.2000000000000028</v>
      </c>
      <c r="K120" s="398">
        <f t="shared" si="67"/>
        <v>5.5</v>
      </c>
      <c r="L120" s="398">
        <f t="shared" si="67"/>
        <v>20.447957770240016</v>
      </c>
      <c r="M120" s="398" t="s">
        <v>656</v>
      </c>
      <c r="N120" s="398">
        <f t="shared" si="68"/>
        <v>21.265876081049612</v>
      </c>
      <c r="O120" s="398" t="s">
        <v>656</v>
      </c>
      <c r="P120" s="398">
        <f t="shared" si="69"/>
        <v>22.116511124291598</v>
      </c>
      <c r="Q120" s="398" t="s">
        <v>656</v>
      </c>
      <c r="R120" s="398">
        <f t="shared" si="70"/>
        <v>63.830344975581227</v>
      </c>
      <c r="S120" s="398" t="s">
        <v>656</v>
      </c>
    </row>
    <row r="121" spans="1:19" s="396" customFormat="1" x14ac:dyDescent="0.25">
      <c r="A121" s="747" t="s">
        <v>791</v>
      </c>
      <c r="B121" s="748"/>
      <c r="C121" s="766" t="s">
        <v>792</v>
      </c>
      <c r="D121" s="767"/>
      <c r="E121" s="767"/>
      <c r="F121" s="767"/>
      <c r="G121" s="768"/>
      <c r="H121" s="397" t="s">
        <v>655</v>
      </c>
      <c r="I121" s="398">
        <f>I122+I126+I127+I128+I129+I130+I131+I132+I135</f>
        <v>61.4</v>
      </c>
      <c r="J121" s="398">
        <f>J122+J126+J127+J128+J129+J130+J131+J132+J135</f>
        <v>40.6</v>
      </c>
      <c r="K121" s="398">
        <f t="shared" ref="K121:L121" si="71">K122+K126+K127+K128+K129+K130+K131+K132+K135</f>
        <v>1.5484000000003448</v>
      </c>
      <c r="L121" s="398">
        <f t="shared" si="71"/>
        <v>66.764450711852078</v>
      </c>
      <c r="M121" s="398" t="s">
        <v>656</v>
      </c>
      <c r="N121" s="398">
        <f t="shared" ref="N121" si="72">N122+N126+N127+N128+N129+N130+N131+N132+N135</f>
        <v>67.220136150399412</v>
      </c>
      <c r="O121" s="398" t="s">
        <v>656</v>
      </c>
      <c r="P121" s="398">
        <f t="shared" ref="P121" si="73">P122+P126+P127+P128+P129+P130+P131+P132+P135</f>
        <v>59.068807343409219</v>
      </c>
      <c r="Q121" s="398" t="s">
        <v>656</v>
      </c>
      <c r="R121" s="398">
        <f t="shared" ref="R121" si="74">R122+R126+R127+R128+R129+R130+R131+R132+R135</f>
        <v>193.05339420566091</v>
      </c>
      <c r="S121" s="398" t="s">
        <v>656</v>
      </c>
    </row>
    <row r="122" spans="1:19" s="396" customFormat="1" ht="8.1" customHeight="1" x14ac:dyDescent="0.25">
      <c r="A122" s="747" t="s">
        <v>793</v>
      </c>
      <c r="B122" s="748"/>
      <c r="C122" s="749" t="s">
        <v>657</v>
      </c>
      <c r="D122" s="750"/>
      <c r="E122" s="750"/>
      <c r="F122" s="750"/>
      <c r="G122" s="751"/>
      <c r="H122" s="397" t="s">
        <v>655</v>
      </c>
      <c r="I122" s="398">
        <f>I123+I124+I125</f>
        <v>0</v>
      </c>
      <c r="J122" s="398">
        <f>J123+J124+J125</f>
        <v>0</v>
      </c>
      <c r="K122" s="398">
        <f t="shared" ref="K122:L122" si="75">K123+K124+K125</f>
        <v>0</v>
      </c>
      <c r="L122" s="398">
        <f t="shared" si="75"/>
        <v>0</v>
      </c>
      <c r="M122" s="398" t="s">
        <v>656</v>
      </c>
      <c r="N122" s="398">
        <f t="shared" ref="N122" si="76">N123+N124+N125</f>
        <v>0</v>
      </c>
      <c r="O122" s="398" t="s">
        <v>656</v>
      </c>
      <c r="P122" s="398">
        <f t="shared" ref="P122" si="77">P123+P124+P125</f>
        <v>0</v>
      </c>
      <c r="Q122" s="398" t="s">
        <v>656</v>
      </c>
      <c r="R122" s="398">
        <f t="shared" ref="R122" si="78">R123+R124+R125</f>
        <v>0</v>
      </c>
      <c r="S122" s="398" t="s">
        <v>656</v>
      </c>
    </row>
    <row r="123" spans="1:19" s="396" customFormat="1" ht="16.5" customHeight="1" x14ac:dyDescent="0.25">
      <c r="A123" s="747" t="s">
        <v>369</v>
      </c>
      <c r="B123" s="748"/>
      <c r="C123" s="752" t="s">
        <v>659</v>
      </c>
      <c r="D123" s="753"/>
      <c r="E123" s="753"/>
      <c r="F123" s="753"/>
      <c r="G123" s="754"/>
      <c r="H123" s="397" t="s">
        <v>655</v>
      </c>
      <c r="I123" s="398"/>
      <c r="J123" s="398"/>
      <c r="K123" s="398"/>
      <c r="L123" s="398"/>
      <c r="M123" s="398" t="s">
        <v>656</v>
      </c>
      <c r="N123" s="398"/>
      <c r="O123" s="398" t="s">
        <v>656</v>
      </c>
      <c r="P123" s="398"/>
      <c r="Q123" s="398" t="s">
        <v>656</v>
      </c>
      <c r="R123" s="398"/>
      <c r="S123" s="398" t="s">
        <v>656</v>
      </c>
    </row>
    <row r="124" spans="1:19" s="396" customFormat="1" ht="16.5" customHeight="1" x14ac:dyDescent="0.25">
      <c r="A124" s="747" t="s">
        <v>370</v>
      </c>
      <c r="B124" s="748"/>
      <c r="C124" s="752" t="s">
        <v>661</v>
      </c>
      <c r="D124" s="753"/>
      <c r="E124" s="753"/>
      <c r="F124" s="753"/>
      <c r="G124" s="754"/>
      <c r="H124" s="397" t="s">
        <v>655</v>
      </c>
      <c r="I124" s="398"/>
      <c r="J124" s="398"/>
      <c r="K124" s="398"/>
      <c r="L124" s="398"/>
      <c r="M124" s="398" t="s">
        <v>656</v>
      </c>
      <c r="N124" s="398"/>
      <c r="O124" s="398" t="s">
        <v>656</v>
      </c>
      <c r="P124" s="398"/>
      <c r="Q124" s="398" t="s">
        <v>656</v>
      </c>
      <c r="R124" s="398"/>
      <c r="S124" s="398" t="s">
        <v>656</v>
      </c>
    </row>
    <row r="125" spans="1:19" s="396" customFormat="1" ht="16.5" customHeight="1" x14ac:dyDescent="0.25">
      <c r="A125" s="747" t="s">
        <v>371</v>
      </c>
      <c r="B125" s="748"/>
      <c r="C125" s="752" t="s">
        <v>663</v>
      </c>
      <c r="D125" s="753"/>
      <c r="E125" s="753"/>
      <c r="F125" s="753"/>
      <c r="G125" s="754"/>
      <c r="H125" s="397" t="s">
        <v>655</v>
      </c>
      <c r="I125" s="398"/>
      <c r="J125" s="398"/>
      <c r="K125" s="398"/>
      <c r="L125" s="398"/>
      <c r="M125" s="398" t="s">
        <v>656</v>
      </c>
      <c r="N125" s="398"/>
      <c r="O125" s="398" t="s">
        <v>656</v>
      </c>
      <c r="P125" s="398"/>
      <c r="Q125" s="398" t="s">
        <v>656</v>
      </c>
      <c r="R125" s="398"/>
      <c r="S125" s="398" t="s">
        <v>656</v>
      </c>
    </row>
    <row r="126" spans="1:19" s="396" customFormat="1" ht="8.1" customHeight="1" x14ac:dyDescent="0.25">
      <c r="A126" s="747" t="s">
        <v>794</v>
      </c>
      <c r="B126" s="748"/>
      <c r="C126" s="749" t="s">
        <v>795</v>
      </c>
      <c r="D126" s="750"/>
      <c r="E126" s="750"/>
      <c r="F126" s="750"/>
      <c r="G126" s="751"/>
      <c r="H126" s="397" t="s">
        <v>655</v>
      </c>
      <c r="I126" s="398"/>
      <c r="J126" s="398"/>
      <c r="K126" s="398"/>
      <c r="L126" s="398"/>
      <c r="M126" s="398" t="s">
        <v>656</v>
      </c>
      <c r="N126" s="398"/>
      <c r="O126" s="398" t="s">
        <v>656</v>
      </c>
      <c r="P126" s="398"/>
      <c r="Q126" s="398" t="s">
        <v>656</v>
      </c>
      <c r="R126" s="398"/>
      <c r="S126" s="398" t="s">
        <v>656</v>
      </c>
    </row>
    <row r="127" spans="1:19" s="396" customFormat="1" ht="8.1" customHeight="1" x14ac:dyDescent="0.25">
      <c r="A127" s="747" t="s">
        <v>796</v>
      </c>
      <c r="B127" s="748"/>
      <c r="C127" s="749" t="s">
        <v>797</v>
      </c>
      <c r="D127" s="750"/>
      <c r="E127" s="750"/>
      <c r="F127" s="750"/>
      <c r="G127" s="751"/>
      <c r="H127" s="397" t="s">
        <v>655</v>
      </c>
      <c r="I127" s="398"/>
      <c r="J127" s="398"/>
      <c r="K127" s="398"/>
      <c r="L127" s="398"/>
      <c r="M127" s="398" t="s">
        <v>656</v>
      </c>
      <c r="N127" s="398"/>
      <c r="O127" s="398" t="s">
        <v>656</v>
      </c>
      <c r="P127" s="398"/>
      <c r="Q127" s="398" t="s">
        <v>656</v>
      </c>
      <c r="R127" s="398"/>
      <c r="S127" s="398" t="s">
        <v>656</v>
      </c>
    </row>
    <row r="128" spans="1:19" s="396" customFormat="1" ht="8.1" customHeight="1" x14ac:dyDescent="0.25">
      <c r="A128" s="747" t="s">
        <v>798</v>
      </c>
      <c r="B128" s="748"/>
      <c r="C128" s="749" t="s">
        <v>799</v>
      </c>
      <c r="D128" s="750"/>
      <c r="E128" s="750"/>
      <c r="F128" s="750"/>
      <c r="G128" s="751"/>
      <c r="H128" s="397" t="s">
        <v>655</v>
      </c>
      <c r="I128" s="398"/>
      <c r="J128" s="398"/>
      <c r="K128" s="398"/>
      <c r="L128" s="398"/>
      <c r="M128" s="398" t="s">
        <v>656</v>
      </c>
      <c r="N128" s="398"/>
      <c r="O128" s="398" t="s">
        <v>656</v>
      </c>
      <c r="P128" s="398"/>
      <c r="Q128" s="398" t="s">
        <v>656</v>
      </c>
      <c r="R128" s="398"/>
      <c r="S128" s="398" t="s">
        <v>656</v>
      </c>
    </row>
    <row r="129" spans="1:19" s="396" customFormat="1" ht="8.1" customHeight="1" x14ac:dyDescent="0.25">
      <c r="A129" s="747" t="s">
        <v>800</v>
      </c>
      <c r="B129" s="748"/>
      <c r="C129" s="749" t="s">
        <v>801</v>
      </c>
      <c r="D129" s="750"/>
      <c r="E129" s="750"/>
      <c r="F129" s="750"/>
      <c r="G129" s="751"/>
      <c r="H129" s="397" t="s">
        <v>655</v>
      </c>
      <c r="I129" s="398"/>
      <c r="J129" s="398"/>
      <c r="K129" s="398"/>
      <c r="L129" s="398"/>
      <c r="M129" s="398" t="s">
        <v>656</v>
      </c>
      <c r="N129" s="398"/>
      <c r="O129" s="398" t="s">
        <v>656</v>
      </c>
      <c r="P129" s="398"/>
      <c r="Q129" s="398" t="s">
        <v>656</v>
      </c>
      <c r="R129" s="398"/>
      <c r="S129" s="398" t="s">
        <v>656</v>
      </c>
    </row>
    <row r="130" spans="1:19" s="396" customFormat="1" ht="8.1" customHeight="1" x14ac:dyDescent="0.25">
      <c r="A130" s="747" t="s">
        <v>802</v>
      </c>
      <c r="B130" s="748"/>
      <c r="C130" s="749" t="s">
        <v>803</v>
      </c>
      <c r="D130" s="750"/>
      <c r="E130" s="750"/>
      <c r="F130" s="750"/>
      <c r="G130" s="751"/>
      <c r="H130" s="397" t="s">
        <v>655</v>
      </c>
      <c r="I130" s="398">
        <v>61.4</v>
      </c>
      <c r="J130" s="398">
        <v>40.6</v>
      </c>
      <c r="K130" s="398">
        <f>K115*0.2</f>
        <v>0.4484000000003448</v>
      </c>
      <c r="L130" s="398">
        <f t="shared" ref="L130" si="79">L115*0.2</f>
        <v>62.674859157804079</v>
      </c>
      <c r="M130" s="398" t="s">
        <v>656</v>
      </c>
      <c r="N130" s="398">
        <f t="shared" ref="N130" si="80">N115*0.2</f>
        <v>62.966960934189494</v>
      </c>
      <c r="O130" s="398" t="s">
        <v>656</v>
      </c>
      <c r="P130" s="398">
        <f t="shared" ref="P130" si="81">P115*0.2</f>
        <v>54.645505118550901</v>
      </c>
      <c r="Q130" s="398" t="s">
        <v>656</v>
      </c>
      <c r="R130" s="398">
        <f t="shared" ref="R130" si="82">R115*0.2</f>
        <v>180.28732521054465</v>
      </c>
      <c r="S130" s="398" t="s">
        <v>656</v>
      </c>
    </row>
    <row r="131" spans="1:19" s="396" customFormat="1" ht="8.1" customHeight="1" x14ac:dyDescent="0.25">
      <c r="A131" s="747" t="s">
        <v>804</v>
      </c>
      <c r="B131" s="748"/>
      <c r="C131" s="749" t="s">
        <v>805</v>
      </c>
      <c r="D131" s="750"/>
      <c r="E131" s="750"/>
      <c r="F131" s="750"/>
      <c r="G131" s="751"/>
      <c r="H131" s="397" t="s">
        <v>655</v>
      </c>
      <c r="I131" s="398"/>
      <c r="J131" s="398"/>
      <c r="K131" s="398"/>
      <c r="L131" s="398"/>
      <c r="M131" s="398" t="s">
        <v>656</v>
      </c>
      <c r="N131" s="398"/>
      <c r="O131" s="398" t="s">
        <v>656</v>
      </c>
      <c r="P131" s="398"/>
      <c r="Q131" s="398" t="s">
        <v>656</v>
      </c>
      <c r="R131" s="398"/>
      <c r="S131" s="398" t="s">
        <v>656</v>
      </c>
    </row>
    <row r="132" spans="1:19" s="396" customFormat="1" ht="17.100000000000001" customHeight="1" x14ac:dyDescent="0.25">
      <c r="A132" s="747" t="s">
        <v>806</v>
      </c>
      <c r="B132" s="748"/>
      <c r="C132" s="749" t="s">
        <v>673</v>
      </c>
      <c r="D132" s="750"/>
      <c r="E132" s="750"/>
      <c r="F132" s="750"/>
      <c r="G132" s="751"/>
      <c r="H132" s="397" t="s">
        <v>655</v>
      </c>
      <c r="I132" s="398">
        <f>I133+I134</f>
        <v>0</v>
      </c>
      <c r="J132" s="398">
        <f>J133+J134</f>
        <v>0</v>
      </c>
      <c r="K132" s="398">
        <f t="shared" ref="K132:L132" si="83">K133+K134</f>
        <v>0</v>
      </c>
      <c r="L132" s="398">
        <f t="shared" si="83"/>
        <v>0</v>
      </c>
      <c r="M132" s="398" t="s">
        <v>656</v>
      </c>
      <c r="N132" s="398">
        <f t="shared" ref="N132" si="84">N133+N134</f>
        <v>0</v>
      </c>
      <c r="O132" s="398" t="s">
        <v>656</v>
      </c>
      <c r="P132" s="398">
        <f t="shared" ref="P132" si="85">P133+P134</f>
        <v>0</v>
      </c>
      <c r="Q132" s="398" t="s">
        <v>656</v>
      </c>
      <c r="R132" s="398">
        <f t="shared" ref="R132" si="86">R133+R134</f>
        <v>0</v>
      </c>
      <c r="S132" s="398" t="s">
        <v>656</v>
      </c>
    </row>
    <row r="133" spans="1:19" s="396" customFormat="1" ht="8.1" customHeight="1" x14ac:dyDescent="0.25">
      <c r="A133" s="747" t="s">
        <v>807</v>
      </c>
      <c r="B133" s="748"/>
      <c r="C133" s="752" t="s">
        <v>675</v>
      </c>
      <c r="D133" s="753"/>
      <c r="E133" s="753"/>
      <c r="F133" s="753"/>
      <c r="G133" s="754"/>
      <c r="H133" s="397" t="s">
        <v>655</v>
      </c>
      <c r="I133" s="398"/>
      <c r="J133" s="398"/>
      <c r="K133" s="398"/>
      <c r="L133" s="398"/>
      <c r="M133" s="398" t="s">
        <v>656</v>
      </c>
      <c r="N133" s="398"/>
      <c r="O133" s="398" t="s">
        <v>656</v>
      </c>
      <c r="P133" s="398"/>
      <c r="Q133" s="398" t="s">
        <v>656</v>
      </c>
      <c r="R133" s="398"/>
      <c r="S133" s="398" t="s">
        <v>656</v>
      </c>
    </row>
    <row r="134" spans="1:19" s="396" customFormat="1" ht="8.1" customHeight="1" x14ac:dyDescent="0.25">
      <c r="A134" s="747" t="s">
        <v>808</v>
      </c>
      <c r="B134" s="748"/>
      <c r="C134" s="752" t="s">
        <v>677</v>
      </c>
      <c r="D134" s="753"/>
      <c r="E134" s="753"/>
      <c r="F134" s="753"/>
      <c r="G134" s="754"/>
      <c r="H134" s="397" t="s">
        <v>655</v>
      </c>
      <c r="I134" s="398"/>
      <c r="J134" s="398"/>
      <c r="K134" s="398"/>
      <c r="L134" s="398"/>
      <c r="M134" s="398" t="s">
        <v>656</v>
      </c>
      <c r="N134" s="398"/>
      <c r="O134" s="398" t="s">
        <v>656</v>
      </c>
      <c r="P134" s="398"/>
      <c r="Q134" s="398" t="s">
        <v>656</v>
      </c>
      <c r="R134" s="398"/>
      <c r="S134" s="398" t="s">
        <v>656</v>
      </c>
    </row>
    <row r="135" spans="1:19" s="396" customFormat="1" ht="8.1" customHeight="1" x14ac:dyDescent="0.25">
      <c r="A135" s="747" t="s">
        <v>809</v>
      </c>
      <c r="B135" s="748"/>
      <c r="C135" s="749" t="s">
        <v>810</v>
      </c>
      <c r="D135" s="750"/>
      <c r="E135" s="750"/>
      <c r="F135" s="750"/>
      <c r="G135" s="751"/>
      <c r="H135" s="397" t="s">
        <v>655</v>
      </c>
      <c r="I135" s="398">
        <v>0</v>
      </c>
      <c r="J135" s="398">
        <v>0</v>
      </c>
      <c r="K135" s="398">
        <f t="shared" ref="K135:L135" si="87">K120*0.2</f>
        <v>1.1000000000000001</v>
      </c>
      <c r="L135" s="398">
        <f t="shared" si="87"/>
        <v>4.0895915540480035</v>
      </c>
      <c r="M135" s="398" t="s">
        <v>656</v>
      </c>
      <c r="N135" s="398">
        <f t="shared" ref="N135" si="88">N120*0.2</f>
        <v>4.2531752162099226</v>
      </c>
      <c r="O135" s="398" t="s">
        <v>656</v>
      </c>
      <c r="P135" s="398">
        <f t="shared" ref="P135" si="89">P120*0.2</f>
        <v>4.42330222485832</v>
      </c>
      <c r="Q135" s="398" t="s">
        <v>656</v>
      </c>
      <c r="R135" s="398">
        <f t="shared" ref="R135" si="90">R120*0.2</f>
        <v>12.766068995116246</v>
      </c>
      <c r="S135" s="398" t="s">
        <v>656</v>
      </c>
    </row>
    <row r="136" spans="1:19" s="396" customFormat="1" x14ac:dyDescent="0.25">
      <c r="A136" s="747" t="s">
        <v>811</v>
      </c>
      <c r="B136" s="748"/>
      <c r="C136" s="766" t="s">
        <v>812</v>
      </c>
      <c r="D136" s="767"/>
      <c r="E136" s="767"/>
      <c r="F136" s="767"/>
      <c r="G136" s="768"/>
      <c r="H136" s="397" t="s">
        <v>655</v>
      </c>
      <c r="I136" s="398">
        <f t="shared" ref="I136:L150" si="91">I106-I121</f>
        <v>40.025000000000183</v>
      </c>
      <c r="J136" s="398">
        <f t="shared" si="91"/>
        <v>142.52599999999828</v>
      </c>
      <c r="K136" s="398">
        <f t="shared" si="91"/>
        <v>6.1936000000013793</v>
      </c>
      <c r="L136" s="398">
        <f t="shared" si="91"/>
        <v>267.05780284740786</v>
      </c>
      <c r="M136" s="398" t="s">
        <v>656</v>
      </c>
      <c r="N136" s="398">
        <f t="shared" ref="N136:N150" si="92">N106-N121</f>
        <v>268.88054460159623</v>
      </c>
      <c r="O136" s="398" t="s">
        <v>656</v>
      </c>
      <c r="P136" s="398">
        <f t="shared" ref="P136:P150" si="93">P106-P121</f>
        <v>236.27522937363699</v>
      </c>
      <c r="Q136" s="398" t="s">
        <v>656</v>
      </c>
      <c r="R136" s="398">
        <f t="shared" ref="R136:R150" si="94">R106-R121</f>
        <v>772.21357682264272</v>
      </c>
      <c r="S136" s="398" t="s">
        <v>656</v>
      </c>
    </row>
    <row r="137" spans="1:19" s="396" customFormat="1" ht="8.1" customHeight="1" x14ac:dyDescent="0.25">
      <c r="A137" s="747" t="s">
        <v>813</v>
      </c>
      <c r="B137" s="748"/>
      <c r="C137" s="749" t="s">
        <v>657</v>
      </c>
      <c r="D137" s="750"/>
      <c r="E137" s="750"/>
      <c r="F137" s="750"/>
      <c r="G137" s="751"/>
      <c r="H137" s="397" t="s">
        <v>655</v>
      </c>
      <c r="I137" s="398">
        <f t="shared" si="91"/>
        <v>0</v>
      </c>
      <c r="J137" s="398">
        <f t="shared" si="91"/>
        <v>0</v>
      </c>
      <c r="K137" s="398">
        <f t="shared" si="91"/>
        <v>0</v>
      </c>
      <c r="L137" s="398">
        <f t="shared" si="91"/>
        <v>0</v>
      </c>
      <c r="M137" s="398" t="s">
        <v>656</v>
      </c>
      <c r="N137" s="398">
        <f t="shared" si="92"/>
        <v>0</v>
      </c>
      <c r="O137" s="398" t="s">
        <v>656</v>
      </c>
      <c r="P137" s="398">
        <f t="shared" si="93"/>
        <v>0</v>
      </c>
      <c r="Q137" s="398" t="s">
        <v>656</v>
      </c>
      <c r="R137" s="398">
        <f t="shared" si="94"/>
        <v>0</v>
      </c>
      <c r="S137" s="398" t="s">
        <v>656</v>
      </c>
    </row>
    <row r="138" spans="1:19" s="396" customFormat="1" ht="16.5" customHeight="1" x14ac:dyDescent="0.25">
      <c r="A138" s="747" t="s">
        <v>381</v>
      </c>
      <c r="B138" s="748"/>
      <c r="C138" s="752" t="s">
        <v>659</v>
      </c>
      <c r="D138" s="753"/>
      <c r="E138" s="753"/>
      <c r="F138" s="753"/>
      <c r="G138" s="754"/>
      <c r="H138" s="397" t="s">
        <v>655</v>
      </c>
      <c r="I138" s="398">
        <f t="shared" si="91"/>
        <v>0</v>
      </c>
      <c r="J138" s="398">
        <f t="shared" si="91"/>
        <v>0</v>
      </c>
      <c r="K138" s="398">
        <f t="shared" si="91"/>
        <v>0</v>
      </c>
      <c r="L138" s="398">
        <f t="shared" si="91"/>
        <v>0</v>
      </c>
      <c r="M138" s="398" t="s">
        <v>656</v>
      </c>
      <c r="N138" s="398">
        <f t="shared" si="92"/>
        <v>0</v>
      </c>
      <c r="O138" s="398" t="s">
        <v>656</v>
      </c>
      <c r="P138" s="398">
        <f t="shared" si="93"/>
        <v>0</v>
      </c>
      <c r="Q138" s="398" t="s">
        <v>656</v>
      </c>
      <c r="R138" s="398">
        <f t="shared" si="94"/>
        <v>0</v>
      </c>
      <c r="S138" s="398" t="s">
        <v>656</v>
      </c>
    </row>
    <row r="139" spans="1:19" s="396" customFormat="1" ht="16.5" customHeight="1" x14ac:dyDescent="0.25">
      <c r="A139" s="747" t="s">
        <v>382</v>
      </c>
      <c r="B139" s="748"/>
      <c r="C139" s="752" t="s">
        <v>661</v>
      </c>
      <c r="D139" s="753"/>
      <c r="E139" s="753"/>
      <c r="F139" s="753"/>
      <c r="G139" s="754"/>
      <c r="H139" s="397" t="s">
        <v>655</v>
      </c>
      <c r="I139" s="398">
        <f t="shared" si="91"/>
        <v>0</v>
      </c>
      <c r="J139" s="398">
        <f t="shared" si="91"/>
        <v>0</v>
      </c>
      <c r="K139" s="398">
        <f t="shared" si="91"/>
        <v>0</v>
      </c>
      <c r="L139" s="398">
        <f t="shared" si="91"/>
        <v>0</v>
      </c>
      <c r="M139" s="398" t="s">
        <v>656</v>
      </c>
      <c r="N139" s="398">
        <f t="shared" si="92"/>
        <v>0</v>
      </c>
      <c r="O139" s="398" t="s">
        <v>656</v>
      </c>
      <c r="P139" s="398">
        <f t="shared" si="93"/>
        <v>0</v>
      </c>
      <c r="Q139" s="398" t="s">
        <v>656</v>
      </c>
      <c r="R139" s="398">
        <f t="shared" si="94"/>
        <v>0</v>
      </c>
      <c r="S139" s="398" t="s">
        <v>656</v>
      </c>
    </row>
    <row r="140" spans="1:19" s="396" customFormat="1" ht="16.5" customHeight="1" x14ac:dyDescent="0.25">
      <c r="A140" s="747" t="s">
        <v>383</v>
      </c>
      <c r="B140" s="748"/>
      <c r="C140" s="752" t="s">
        <v>663</v>
      </c>
      <c r="D140" s="753"/>
      <c r="E140" s="753"/>
      <c r="F140" s="753"/>
      <c r="G140" s="754"/>
      <c r="H140" s="397" t="s">
        <v>655</v>
      </c>
      <c r="I140" s="398">
        <f t="shared" si="91"/>
        <v>0</v>
      </c>
      <c r="J140" s="398">
        <f t="shared" si="91"/>
        <v>0</v>
      </c>
      <c r="K140" s="398">
        <f t="shared" si="91"/>
        <v>0</v>
      </c>
      <c r="L140" s="398">
        <f t="shared" si="91"/>
        <v>0</v>
      </c>
      <c r="M140" s="398" t="s">
        <v>656</v>
      </c>
      <c r="N140" s="398">
        <f t="shared" si="92"/>
        <v>0</v>
      </c>
      <c r="O140" s="398" t="s">
        <v>656</v>
      </c>
      <c r="P140" s="398">
        <f t="shared" si="93"/>
        <v>0</v>
      </c>
      <c r="Q140" s="398" t="s">
        <v>656</v>
      </c>
      <c r="R140" s="398">
        <f t="shared" si="94"/>
        <v>0</v>
      </c>
      <c r="S140" s="398" t="s">
        <v>656</v>
      </c>
    </row>
    <row r="141" spans="1:19" s="396" customFormat="1" ht="8.1" customHeight="1" x14ac:dyDescent="0.25">
      <c r="A141" s="747" t="s">
        <v>814</v>
      </c>
      <c r="B141" s="748"/>
      <c r="C141" s="749" t="s">
        <v>664</v>
      </c>
      <c r="D141" s="750"/>
      <c r="E141" s="750"/>
      <c r="F141" s="750"/>
      <c r="G141" s="751"/>
      <c r="H141" s="397" t="s">
        <v>655</v>
      </c>
      <c r="I141" s="398">
        <f t="shared" si="91"/>
        <v>0</v>
      </c>
      <c r="J141" s="398">
        <f t="shared" si="91"/>
        <v>0</v>
      </c>
      <c r="K141" s="398">
        <f t="shared" si="91"/>
        <v>0</v>
      </c>
      <c r="L141" s="398">
        <f t="shared" si="91"/>
        <v>0</v>
      </c>
      <c r="M141" s="398" t="s">
        <v>656</v>
      </c>
      <c r="N141" s="398">
        <f t="shared" si="92"/>
        <v>0</v>
      </c>
      <c r="O141" s="398" t="s">
        <v>656</v>
      </c>
      <c r="P141" s="398">
        <f t="shared" si="93"/>
        <v>0</v>
      </c>
      <c r="Q141" s="398" t="s">
        <v>656</v>
      </c>
      <c r="R141" s="398">
        <f t="shared" si="94"/>
        <v>0</v>
      </c>
      <c r="S141" s="398" t="s">
        <v>656</v>
      </c>
    </row>
    <row r="142" spans="1:19" s="396" customFormat="1" ht="8.1" customHeight="1" x14ac:dyDescent="0.25">
      <c r="A142" s="747" t="s">
        <v>815</v>
      </c>
      <c r="B142" s="748"/>
      <c r="C142" s="749" t="s">
        <v>665</v>
      </c>
      <c r="D142" s="750"/>
      <c r="E142" s="750"/>
      <c r="F142" s="750"/>
      <c r="G142" s="751"/>
      <c r="H142" s="397" t="s">
        <v>655</v>
      </c>
      <c r="I142" s="398">
        <f t="shared" si="91"/>
        <v>0</v>
      </c>
      <c r="J142" s="398">
        <f t="shared" si="91"/>
        <v>0</v>
      </c>
      <c r="K142" s="398">
        <f t="shared" si="91"/>
        <v>0</v>
      </c>
      <c r="L142" s="398">
        <f t="shared" si="91"/>
        <v>0</v>
      </c>
      <c r="M142" s="398" t="s">
        <v>656</v>
      </c>
      <c r="N142" s="398">
        <f t="shared" si="92"/>
        <v>0</v>
      </c>
      <c r="O142" s="398" t="s">
        <v>656</v>
      </c>
      <c r="P142" s="398">
        <f t="shared" si="93"/>
        <v>0</v>
      </c>
      <c r="Q142" s="398" t="s">
        <v>656</v>
      </c>
      <c r="R142" s="398">
        <f t="shared" si="94"/>
        <v>0</v>
      </c>
      <c r="S142" s="398" t="s">
        <v>656</v>
      </c>
    </row>
    <row r="143" spans="1:19" s="396" customFormat="1" ht="8.1" customHeight="1" x14ac:dyDescent="0.25">
      <c r="A143" s="747" t="s">
        <v>816</v>
      </c>
      <c r="B143" s="748"/>
      <c r="C143" s="749" t="s">
        <v>666</v>
      </c>
      <c r="D143" s="750"/>
      <c r="E143" s="750"/>
      <c r="F143" s="750"/>
      <c r="G143" s="751"/>
      <c r="H143" s="397" t="s">
        <v>655</v>
      </c>
      <c r="I143" s="398">
        <f t="shared" si="91"/>
        <v>0</v>
      </c>
      <c r="J143" s="398">
        <f t="shared" si="91"/>
        <v>0</v>
      </c>
      <c r="K143" s="398">
        <f t="shared" si="91"/>
        <v>0</v>
      </c>
      <c r="L143" s="398">
        <f t="shared" si="91"/>
        <v>0</v>
      </c>
      <c r="M143" s="398" t="s">
        <v>656</v>
      </c>
      <c r="N143" s="398">
        <f t="shared" si="92"/>
        <v>0</v>
      </c>
      <c r="O143" s="398" t="s">
        <v>656</v>
      </c>
      <c r="P143" s="398">
        <f t="shared" si="93"/>
        <v>0</v>
      </c>
      <c r="Q143" s="398" t="s">
        <v>656</v>
      </c>
      <c r="R143" s="398">
        <f t="shared" si="94"/>
        <v>0</v>
      </c>
      <c r="S143" s="398" t="s">
        <v>656</v>
      </c>
    </row>
    <row r="144" spans="1:19" s="396" customFormat="1" ht="8.1" customHeight="1" x14ac:dyDescent="0.25">
      <c r="A144" s="747" t="s">
        <v>817</v>
      </c>
      <c r="B144" s="748"/>
      <c r="C144" s="749" t="s">
        <v>667</v>
      </c>
      <c r="D144" s="750"/>
      <c r="E144" s="750"/>
      <c r="F144" s="750"/>
      <c r="G144" s="751"/>
      <c r="H144" s="397" t="s">
        <v>655</v>
      </c>
      <c r="I144" s="398">
        <f t="shared" si="91"/>
        <v>0</v>
      </c>
      <c r="J144" s="398">
        <f t="shared" si="91"/>
        <v>0</v>
      </c>
      <c r="K144" s="398">
        <f t="shared" si="91"/>
        <v>0</v>
      </c>
      <c r="L144" s="398">
        <f t="shared" si="91"/>
        <v>0</v>
      </c>
      <c r="M144" s="398" t="s">
        <v>656</v>
      </c>
      <c r="N144" s="398">
        <f t="shared" si="92"/>
        <v>0</v>
      </c>
      <c r="O144" s="398" t="s">
        <v>656</v>
      </c>
      <c r="P144" s="398">
        <f t="shared" si="93"/>
        <v>0</v>
      </c>
      <c r="Q144" s="398" t="s">
        <v>656</v>
      </c>
      <c r="R144" s="398">
        <f t="shared" si="94"/>
        <v>0</v>
      </c>
      <c r="S144" s="398" t="s">
        <v>656</v>
      </c>
    </row>
    <row r="145" spans="1:19" s="396" customFormat="1" ht="8.1" customHeight="1" x14ac:dyDescent="0.25">
      <c r="A145" s="747" t="s">
        <v>818</v>
      </c>
      <c r="B145" s="748"/>
      <c r="C145" s="749" t="s">
        <v>669</v>
      </c>
      <c r="D145" s="750"/>
      <c r="E145" s="750"/>
      <c r="F145" s="750"/>
      <c r="G145" s="751"/>
      <c r="H145" s="397" t="s">
        <v>655</v>
      </c>
      <c r="I145" s="398">
        <f t="shared" si="91"/>
        <v>34.100000000000911</v>
      </c>
      <c r="J145" s="398">
        <f>J115-J130</f>
        <v>141.2929999999981</v>
      </c>
      <c r="K145" s="398">
        <f t="shared" si="91"/>
        <v>1.7936000000013792</v>
      </c>
      <c r="L145" s="398">
        <f t="shared" si="91"/>
        <v>250.69943663121632</v>
      </c>
      <c r="M145" s="398" t="s">
        <v>656</v>
      </c>
      <c r="N145" s="398">
        <f t="shared" si="92"/>
        <v>251.86784373675795</v>
      </c>
      <c r="O145" s="398" t="s">
        <v>656</v>
      </c>
      <c r="P145" s="398">
        <f t="shared" si="93"/>
        <v>218.5820204742036</v>
      </c>
      <c r="Q145" s="398" t="s">
        <v>656</v>
      </c>
      <c r="R145" s="398">
        <f t="shared" si="94"/>
        <v>721.1493008421786</v>
      </c>
      <c r="S145" s="398" t="s">
        <v>656</v>
      </c>
    </row>
    <row r="146" spans="1:19" s="396" customFormat="1" ht="8.1" customHeight="1" x14ac:dyDescent="0.25">
      <c r="A146" s="747" t="s">
        <v>819</v>
      </c>
      <c r="B146" s="748"/>
      <c r="C146" s="749" t="s">
        <v>671</v>
      </c>
      <c r="D146" s="750"/>
      <c r="E146" s="750"/>
      <c r="F146" s="750"/>
      <c r="G146" s="751"/>
      <c r="H146" s="397" t="s">
        <v>655</v>
      </c>
      <c r="I146" s="398">
        <f t="shared" si="91"/>
        <v>0</v>
      </c>
      <c r="J146" s="398">
        <f t="shared" si="91"/>
        <v>0</v>
      </c>
      <c r="K146" s="398">
        <f t="shared" si="91"/>
        <v>0</v>
      </c>
      <c r="L146" s="398">
        <f t="shared" si="91"/>
        <v>0</v>
      </c>
      <c r="M146" s="398" t="s">
        <v>656</v>
      </c>
      <c r="N146" s="398">
        <f t="shared" si="92"/>
        <v>0</v>
      </c>
      <c r="O146" s="398" t="s">
        <v>656</v>
      </c>
      <c r="P146" s="398">
        <f t="shared" si="93"/>
        <v>0</v>
      </c>
      <c r="Q146" s="398" t="s">
        <v>656</v>
      </c>
      <c r="R146" s="398">
        <f t="shared" si="94"/>
        <v>0</v>
      </c>
      <c r="S146" s="398" t="s">
        <v>656</v>
      </c>
    </row>
    <row r="147" spans="1:19" s="396" customFormat="1" ht="16.5" customHeight="1" x14ac:dyDescent="0.25">
      <c r="A147" s="747" t="s">
        <v>820</v>
      </c>
      <c r="B147" s="748"/>
      <c r="C147" s="749" t="s">
        <v>673</v>
      </c>
      <c r="D147" s="750"/>
      <c r="E147" s="750"/>
      <c r="F147" s="750"/>
      <c r="G147" s="751"/>
      <c r="H147" s="397" t="s">
        <v>655</v>
      </c>
      <c r="I147" s="398">
        <f t="shared" si="91"/>
        <v>0</v>
      </c>
      <c r="J147" s="398">
        <f t="shared" si="91"/>
        <v>0</v>
      </c>
      <c r="K147" s="398">
        <f t="shared" si="91"/>
        <v>0</v>
      </c>
      <c r="L147" s="398">
        <f t="shared" si="91"/>
        <v>0</v>
      </c>
      <c r="M147" s="398" t="s">
        <v>656</v>
      </c>
      <c r="N147" s="398">
        <f t="shared" si="92"/>
        <v>0</v>
      </c>
      <c r="O147" s="398" t="s">
        <v>656</v>
      </c>
      <c r="P147" s="398">
        <f t="shared" si="93"/>
        <v>0</v>
      </c>
      <c r="Q147" s="398" t="s">
        <v>656</v>
      </c>
      <c r="R147" s="398">
        <f t="shared" si="94"/>
        <v>0</v>
      </c>
      <c r="S147" s="398" t="s">
        <v>656</v>
      </c>
    </row>
    <row r="148" spans="1:19" s="396" customFormat="1" ht="8.1" customHeight="1" x14ac:dyDescent="0.25">
      <c r="A148" s="747" t="s">
        <v>821</v>
      </c>
      <c r="B148" s="748"/>
      <c r="C148" s="752" t="s">
        <v>675</v>
      </c>
      <c r="D148" s="753"/>
      <c r="E148" s="753"/>
      <c r="F148" s="753"/>
      <c r="G148" s="754"/>
      <c r="H148" s="397" t="s">
        <v>655</v>
      </c>
      <c r="I148" s="398">
        <f t="shared" si="91"/>
        <v>0</v>
      </c>
      <c r="J148" s="398">
        <f t="shared" si="91"/>
        <v>0</v>
      </c>
      <c r="K148" s="398">
        <f t="shared" si="91"/>
        <v>0</v>
      </c>
      <c r="L148" s="398">
        <f t="shared" si="91"/>
        <v>0</v>
      </c>
      <c r="M148" s="398" t="s">
        <v>656</v>
      </c>
      <c r="N148" s="398">
        <f t="shared" si="92"/>
        <v>0</v>
      </c>
      <c r="O148" s="398" t="s">
        <v>656</v>
      </c>
      <c r="P148" s="398">
        <f t="shared" si="93"/>
        <v>0</v>
      </c>
      <c r="Q148" s="398" t="s">
        <v>656</v>
      </c>
      <c r="R148" s="398">
        <f t="shared" si="94"/>
        <v>0</v>
      </c>
      <c r="S148" s="398" t="s">
        <v>656</v>
      </c>
    </row>
    <row r="149" spans="1:19" s="396" customFormat="1" ht="8.1" customHeight="1" x14ac:dyDescent="0.25">
      <c r="A149" s="747" t="s">
        <v>822</v>
      </c>
      <c r="B149" s="748"/>
      <c r="C149" s="752" t="s">
        <v>677</v>
      </c>
      <c r="D149" s="753"/>
      <c r="E149" s="753"/>
      <c r="F149" s="753"/>
      <c r="G149" s="754"/>
      <c r="H149" s="397" t="s">
        <v>655</v>
      </c>
      <c r="I149" s="398">
        <f t="shared" si="91"/>
        <v>0</v>
      </c>
      <c r="J149" s="398">
        <f t="shared" si="91"/>
        <v>0</v>
      </c>
      <c r="K149" s="398">
        <f t="shared" si="91"/>
        <v>0</v>
      </c>
      <c r="L149" s="398">
        <f t="shared" si="91"/>
        <v>0</v>
      </c>
      <c r="M149" s="398" t="s">
        <v>656</v>
      </c>
      <c r="N149" s="398">
        <f t="shared" si="92"/>
        <v>0</v>
      </c>
      <c r="O149" s="398" t="s">
        <v>656</v>
      </c>
      <c r="P149" s="398">
        <f t="shared" si="93"/>
        <v>0</v>
      </c>
      <c r="Q149" s="398" t="s">
        <v>656</v>
      </c>
      <c r="R149" s="398">
        <f t="shared" si="94"/>
        <v>0</v>
      </c>
      <c r="S149" s="398" t="s">
        <v>656</v>
      </c>
    </row>
    <row r="150" spans="1:19" s="396" customFormat="1" ht="8.1" customHeight="1" x14ac:dyDescent="0.25">
      <c r="A150" s="747" t="s">
        <v>823</v>
      </c>
      <c r="B150" s="748"/>
      <c r="C150" s="749" t="s">
        <v>679</v>
      </c>
      <c r="D150" s="750"/>
      <c r="E150" s="750"/>
      <c r="F150" s="750"/>
      <c r="G150" s="751"/>
      <c r="H150" s="397" t="s">
        <v>655</v>
      </c>
      <c r="I150" s="398">
        <f t="shared" si="91"/>
        <v>5.8999999999999986</v>
      </c>
      <c r="J150" s="398">
        <f>J120-J135</f>
        <v>1.2000000000000028</v>
      </c>
      <c r="K150" s="398">
        <f t="shared" si="91"/>
        <v>4.4000000000000004</v>
      </c>
      <c r="L150" s="398">
        <f t="shared" si="91"/>
        <v>16.358366216192014</v>
      </c>
      <c r="M150" s="398" t="s">
        <v>656</v>
      </c>
      <c r="N150" s="398">
        <f t="shared" si="92"/>
        <v>17.01270086483969</v>
      </c>
      <c r="O150" s="398" t="s">
        <v>656</v>
      </c>
      <c r="P150" s="398">
        <f t="shared" si="93"/>
        <v>17.69320889943328</v>
      </c>
      <c r="Q150" s="398" t="s">
        <v>656</v>
      </c>
      <c r="R150" s="398">
        <f t="shared" si="94"/>
        <v>51.064275980464984</v>
      </c>
      <c r="S150" s="398" t="s">
        <v>656</v>
      </c>
    </row>
    <row r="151" spans="1:19" s="396" customFormat="1" ht="8.1" customHeight="1" x14ac:dyDescent="0.25">
      <c r="A151" s="747" t="s">
        <v>824</v>
      </c>
      <c r="B151" s="748"/>
      <c r="C151" s="766" t="s">
        <v>825</v>
      </c>
      <c r="D151" s="767"/>
      <c r="E151" s="767"/>
      <c r="F151" s="767"/>
      <c r="G151" s="768"/>
      <c r="H151" s="397" t="s">
        <v>655</v>
      </c>
      <c r="I151" s="398">
        <f>I152+I153+I154+I155</f>
        <v>0</v>
      </c>
      <c r="J151" s="398">
        <f>J152+J153+J154+J155</f>
        <v>16.984000000000002</v>
      </c>
      <c r="K151" s="398">
        <f t="shared" ref="K151:L151" si="95">K152+K153+K154+K155</f>
        <v>0</v>
      </c>
      <c r="L151" s="398">
        <f t="shared" si="95"/>
        <v>54.841234748208983</v>
      </c>
      <c r="M151" s="398" t="s">
        <v>656</v>
      </c>
      <c r="N151" s="398">
        <f t="shared" ref="N151" si="96">N152+N153+N154+N155</f>
        <v>125.602276965434</v>
      </c>
      <c r="O151" s="398" t="s">
        <v>656</v>
      </c>
      <c r="P151" s="398">
        <f t="shared" ref="P151" si="97">P152+P153+P154+P155</f>
        <v>100.053350492517</v>
      </c>
      <c r="Q151" s="398" t="s">
        <v>656</v>
      </c>
      <c r="R151" s="398">
        <f t="shared" ref="R151" si="98">R152+R153+R154+R155</f>
        <v>280.49686220615996</v>
      </c>
      <c r="S151" s="398" t="s">
        <v>656</v>
      </c>
    </row>
    <row r="152" spans="1:19" s="396" customFormat="1" ht="8.1" customHeight="1" x14ac:dyDescent="0.25">
      <c r="A152" s="747" t="s">
        <v>826</v>
      </c>
      <c r="B152" s="748"/>
      <c r="C152" s="749" t="s">
        <v>827</v>
      </c>
      <c r="D152" s="750"/>
      <c r="E152" s="750"/>
      <c r="F152" s="750"/>
      <c r="G152" s="751"/>
      <c r="H152" s="397" t="s">
        <v>655</v>
      </c>
      <c r="I152" s="398">
        <v>0</v>
      </c>
      <c r="J152" s="398">
        <v>16.984000000000002</v>
      </c>
      <c r="K152" s="398">
        <v>0</v>
      </c>
      <c r="L152" s="398">
        <f>L385+L394</f>
        <v>54.841234748208983</v>
      </c>
      <c r="M152" s="398" t="s">
        <v>656</v>
      </c>
      <c r="N152" s="398">
        <f>N385+N394</f>
        <v>125.602276965434</v>
      </c>
      <c r="O152" s="398" t="s">
        <v>656</v>
      </c>
      <c r="P152" s="398">
        <f>P385+N394</f>
        <v>100.053350492517</v>
      </c>
      <c r="Q152" s="398" t="s">
        <v>656</v>
      </c>
      <c r="R152" s="398">
        <f>L152+N152+P152</f>
        <v>280.49686220615996</v>
      </c>
      <c r="S152" s="398" t="s">
        <v>656</v>
      </c>
    </row>
    <row r="153" spans="1:19" s="396" customFormat="1" ht="8.1" customHeight="1" x14ac:dyDescent="0.25">
      <c r="A153" s="747" t="s">
        <v>828</v>
      </c>
      <c r="B153" s="748"/>
      <c r="C153" s="749" t="s">
        <v>829</v>
      </c>
      <c r="D153" s="750"/>
      <c r="E153" s="750"/>
      <c r="F153" s="750"/>
      <c r="G153" s="751"/>
      <c r="H153" s="397" t="s">
        <v>655</v>
      </c>
      <c r="I153" s="398">
        <v>0</v>
      </c>
      <c r="J153" s="398">
        <v>0</v>
      </c>
      <c r="K153" s="398"/>
      <c r="L153" s="398"/>
      <c r="M153" s="398" t="s">
        <v>656</v>
      </c>
      <c r="N153" s="398"/>
      <c r="O153" s="398" t="s">
        <v>656</v>
      </c>
      <c r="P153" s="398"/>
      <c r="Q153" s="398" t="s">
        <v>656</v>
      </c>
      <c r="R153" s="398">
        <f>L153+N153+P153</f>
        <v>0</v>
      </c>
      <c r="S153" s="398" t="s">
        <v>656</v>
      </c>
    </row>
    <row r="154" spans="1:19" s="396" customFormat="1" ht="8.1" customHeight="1" x14ac:dyDescent="0.25">
      <c r="A154" s="747" t="s">
        <v>830</v>
      </c>
      <c r="B154" s="748"/>
      <c r="C154" s="749" t="s">
        <v>831</v>
      </c>
      <c r="D154" s="750"/>
      <c r="E154" s="750"/>
      <c r="F154" s="750"/>
      <c r="G154" s="751"/>
      <c r="H154" s="397" t="s">
        <v>655</v>
      </c>
      <c r="I154" s="398">
        <v>0</v>
      </c>
      <c r="J154" s="398">
        <v>0</v>
      </c>
      <c r="K154" s="398"/>
      <c r="L154" s="398"/>
      <c r="M154" s="398" t="s">
        <v>656</v>
      </c>
      <c r="N154" s="398"/>
      <c r="O154" s="398" t="s">
        <v>656</v>
      </c>
      <c r="P154" s="398"/>
      <c r="Q154" s="398" t="s">
        <v>656</v>
      </c>
      <c r="R154" s="398">
        <f>L154+N154+P154</f>
        <v>0</v>
      </c>
      <c r="S154" s="398" t="s">
        <v>656</v>
      </c>
    </row>
    <row r="155" spans="1:19" s="396" customFormat="1" ht="9" thickBot="1" x14ac:dyDescent="0.3">
      <c r="A155" s="742" t="s">
        <v>832</v>
      </c>
      <c r="B155" s="743"/>
      <c r="C155" s="755" t="s">
        <v>833</v>
      </c>
      <c r="D155" s="756"/>
      <c r="E155" s="756"/>
      <c r="F155" s="756"/>
      <c r="G155" s="757"/>
      <c r="H155" s="404" t="s">
        <v>655</v>
      </c>
      <c r="I155" s="403"/>
      <c r="J155" s="403"/>
      <c r="K155" s="403"/>
      <c r="L155" s="403"/>
      <c r="M155" s="403" t="s">
        <v>656</v>
      </c>
      <c r="N155" s="403"/>
      <c r="O155" s="403" t="s">
        <v>656</v>
      </c>
      <c r="P155" s="403"/>
      <c r="Q155" s="403" t="s">
        <v>656</v>
      </c>
      <c r="R155" s="403">
        <f>L155+N155+P155</f>
        <v>0</v>
      </c>
      <c r="S155" s="403" t="s">
        <v>656</v>
      </c>
    </row>
    <row r="156" spans="1:19" s="396" customFormat="1" ht="9" customHeight="1" x14ac:dyDescent="0.25">
      <c r="A156" s="812" t="s">
        <v>834</v>
      </c>
      <c r="B156" s="813"/>
      <c r="C156" s="814" t="s">
        <v>742</v>
      </c>
      <c r="D156" s="815"/>
      <c r="E156" s="815"/>
      <c r="F156" s="815"/>
      <c r="G156" s="816"/>
      <c r="H156" s="405" t="s">
        <v>150</v>
      </c>
      <c r="I156" s="406"/>
      <c r="J156" s="406"/>
      <c r="K156" s="406"/>
      <c r="L156" s="406"/>
      <c r="M156" s="406" t="s">
        <v>656</v>
      </c>
      <c r="N156" s="406"/>
      <c r="O156" s="406" t="s">
        <v>656</v>
      </c>
      <c r="P156" s="406"/>
      <c r="Q156" s="406" t="s">
        <v>656</v>
      </c>
      <c r="R156" s="406"/>
      <c r="S156" s="406" t="s">
        <v>656</v>
      </c>
    </row>
    <row r="157" spans="1:19" s="396" customFormat="1" ht="16.5" customHeight="1" x14ac:dyDescent="0.25">
      <c r="A157" s="747" t="s">
        <v>835</v>
      </c>
      <c r="B157" s="748"/>
      <c r="C157" s="749" t="s">
        <v>836</v>
      </c>
      <c r="D157" s="750"/>
      <c r="E157" s="750"/>
      <c r="F157" s="750"/>
      <c r="G157" s="751"/>
      <c r="H157" s="397" t="s">
        <v>655</v>
      </c>
      <c r="I157" s="398">
        <f>I106+I102+I66</f>
        <v>191.82500000000019</v>
      </c>
      <c r="J157" s="398">
        <f>J106+J102+J66</f>
        <v>275.12599999999827</v>
      </c>
      <c r="K157" s="398">
        <f t="shared" ref="K157:L157" si="99">K106+K102+K66</f>
        <v>118.24200000000172</v>
      </c>
      <c r="L157" s="398">
        <f t="shared" si="99"/>
        <v>534.53940700054</v>
      </c>
      <c r="M157" s="398" t="s">
        <v>656</v>
      </c>
      <c r="N157" s="398">
        <f t="shared" ref="N157" si="100">N106+N102+N66</f>
        <v>556.25298328056874</v>
      </c>
      <c r="O157" s="398" t="s">
        <v>656</v>
      </c>
      <c r="P157" s="398">
        <f t="shared" ref="P157" si="101">P106+P102+P66</f>
        <v>552.63110261179179</v>
      </c>
      <c r="Q157" s="398" t="s">
        <v>656</v>
      </c>
      <c r="R157" s="398">
        <f t="shared" ref="R157" si="102">R106+R102+R66</f>
        <v>1643.4234928929022</v>
      </c>
      <c r="S157" s="398" t="s">
        <v>656</v>
      </c>
    </row>
    <row r="158" spans="1:19" s="396" customFormat="1" ht="8.1" customHeight="1" x14ac:dyDescent="0.25">
      <c r="A158" s="747" t="s">
        <v>837</v>
      </c>
      <c r="B158" s="748"/>
      <c r="C158" s="749" t="s">
        <v>838</v>
      </c>
      <c r="D158" s="750"/>
      <c r="E158" s="750"/>
      <c r="F158" s="750"/>
      <c r="G158" s="751"/>
      <c r="H158" s="397" t="s">
        <v>655</v>
      </c>
      <c r="I158" s="398">
        <v>347.16800000000001</v>
      </c>
      <c r="J158" s="398">
        <v>300</v>
      </c>
      <c r="K158" s="398">
        <v>490.7</v>
      </c>
      <c r="L158" s="398">
        <v>250</v>
      </c>
      <c r="M158" s="398" t="s">
        <v>656</v>
      </c>
      <c r="N158" s="398">
        <v>250</v>
      </c>
      <c r="O158" s="398" t="s">
        <v>656</v>
      </c>
      <c r="P158" s="398">
        <v>250</v>
      </c>
      <c r="Q158" s="398" t="s">
        <v>656</v>
      </c>
      <c r="R158" s="398">
        <v>300</v>
      </c>
      <c r="S158" s="398" t="s">
        <v>656</v>
      </c>
    </row>
    <row r="159" spans="1:19" s="396" customFormat="1" ht="8.1" customHeight="1" x14ac:dyDescent="0.25">
      <c r="A159" s="747" t="s">
        <v>839</v>
      </c>
      <c r="B159" s="748"/>
      <c r="C159" s="752" t="s">
        <v>840</v>
      </c>
      <c r="D159" s="753"/>
      <c r="E159" s="753"/>
      <c r="F159" s="753"/>
      <c r="G159" s="754"/>
      <c r="H159" s="397" t="s">
        <v>655</v>
      </c>
      <c r="I159" s="398">
        <v>347.16800000000001</v>
      </c>
      <c r="J159" s="398">
        <v>300</v>
      </c>
      <c r="K159" s="398">
        <v>490.7</v>
      </c>
      <c r="L159" s="398">
        <v>250</v>
      </c>
      <c r="M159" s="398" t="s">
        <v>656</v>
      </c>
      <c r="N159" s="398">
        <v>250</v>
      </c>
      <c r="O159" s="398" t="s">
        <v>656</v>
      </c>
      <c r="P159" s="398">
        <v>250</v>
      </c>
      <c r="Q159" s="398" t="s">
        <v>656</v>
      </c>
      <c r="R159" s="398">
        <v>300</v>
      </c>
      <c r="S159" s="398" t="s">
        <v>656</v>
      </c>
    </row>
    <row r="160" spans="1:19" s="396" customFormat="1" ht="8.1" customHeight="1" x14ac:dyDescent="0.25">
      <c r="A160" s="747" t="s">
        <v>841</v>
      </c>
      <c r="B160" s="748"/>
      <c r="C160" s="749" t="s">
        <v>842</v>
      </c>
      <c r="D160" s="750"/>
      <c r="E160" s="750"/>
      <c r="F160" s="750"/>
      <c r="G160" s="751"/>
      <c r="H160" s="397" t="s">
        <v>655</v>
      </c>
      <c r="I160" s="398">
        <v>300</v>
      </c>
      <c r="J160" s="398">
        <v>490.7</v>
      </c>
      <c r="K160" s="398">
        <v>850</v>
      </c>
      <c r="L160" s="398">
        <v>250</v>
      </c>
      <c r="M160" s="398" t="s">
        <v>656</v>
      </c>
      <c r="N160" s="398">
        <v>250</v>
      </c>
      <c r="O160" s="398" t="s">
        <v>656</v>
      </c>
      <c r="P160" s="398">
        <v>250</v>
      </c>
      <c r="Q160" s="398" t="s">
        <v>656</v>
      </c>
      <c r="R160" s="398">
        <f>P160</f>
        <v>250</v>
      </c>
      <c r="S160" s="398" t="s">
        <v>656</v>
      </c>
    </row>
    <row r="161" spans="1:19" s="396" customFormat="1" ht="8.1" customHeight="1" x14ac:dyDescent="0.25">
      <c r="A161" s="747" t="s">
        <v>843</v>
      </c>
      <c r="B161" s="748"/>
      <c r="C161" s="752" t="s">
        <v>844</v>
      </c>
      <c r="D161" s="753"/>
      <c r="E161" s="753"/>
      <c r="F161" s="753"/>
      <c r="G161" s="754"/>
      <c r="H161" s="397" t="s">
        <v>655</v>
      </c>
      <c r="I161" s="398">
        <v>300</v>
      </c>
      <c r="J161" s="398">
        <v>490.7</v>
      </c>
      <c r="K161" s="398">
        <v>850</v>
      </c>
      <c r="L161" s="398">
        <v>250</v>
      </c>
      <c r="M161" s="398" t="s">
        <v>656</v>
      </c>
      <c r="N161" s="398">
        <v>250</v>
      </c>
      <c r="O161" s="398" t="s">
        <v>656</v>
      </c>
      <c r="P161" s="398">
        <v>250</v>
      </c>
      <c r="Q161" s="398" t="s">
        <v>656</v>
      </c>
      <c r="R161" s="398">
        <f>P161</f>
        <v>250</v>
      </c>
      <c r="S161" s="398" t="s">
        <v>656</v>
      </c>
    </row>
    <row r="162" spans="1:19" s="396" customFormat="1" ht="17.25" customHeight="1" thickBot="1" x14ac:dyDescent="0.3">
      <c r="A162" s="742" t="s">
        <v>845</v>
      </c>
      <c r="B162" s="743"/>
      <c r="C162" s="755" t="s">
        <v>846</v>
      </c>
      <c r="D162" s="756"/>
      <c r="E162" s="756"/>
      <c r="F162" s="756"/>
      <c r="G162" s="757"/>
      <c r="H162" s="404" t="s">
        <v>150</v>
      </c>
      <c r="I162" s="403">
        <f>IF(I157=0,0,I160/I157)</f>
        <v>1.5639254528867441</v>
      </c>
      <c r="J162" s="403">
        <f>IF(J157=0,0,J160/J157)</f>
        <v>1.7835464478093785</v>
      </c>
      <c r="K162" s="403">
        <f t="shared" ref="K162:R162" si="103">IF(K157=0,0,K160/K157)</f>
        <v>7.1886470120599073</v>
      </c>
      <c r="L162" s="403">
        <f t="shared" si="103"/>
        <v>0.46769236603681763</v>
      </c>
      <c r="M162" s="403" t="s">
        <v>656</v>
      </c>
      <c r="N162" s="403">
        <f t="shared" si="103"/>
        <v>0.44943579183269272</v>
      </c>
      <c r="O162" s="403" t="s">
        <v>656</v>
      </c>
      <c r="P162" s="403">
        <f t="shared" si="103"/>
        <v>0.45238134230678317</v>
      </c>
      <c r="Q162" s="403" t="s">
        <v>656</v>
      </c>
      <c r="R162" s="398">
        <f t="shared" si="103"/>
        <v>0.15212147147776708</v>
      </c>
      <c r="S162" s="403" t="s">
        <v>656</v>
      </c>
    </row>
    <row r="163" spans="1:19" s="407" customFormat="1" ht="10.5" customHeight="1" thickBot="1" x14ac:dyDescent="0.25">
      <c r="A163" s="806" t="s">
        <v>847</v>
      </c>
      <c r="B163" s="807"/>
      <c r="C163" s="807"/>
      <c r="D163" s="807"/>
      <c r="E163" s="807"/>
      <c r="F163" s="807"/>
      <c r="G163" s="807"/>
      <c r="H163" s="807"/>
      <c r="I163" s="807"/>
      <c r="J163" s="807"/>
      <c r="K163" s="807"/>
      <c r="L163" s="807"/>
      <c r="M163" s="807"/>
      <c r="N163" s="807"/>
      <c r="O163" s="807"/>
      <c r="P163" s="807"/>
      <c r="Q163" s="807"/>
      <c r="R163" s="807"/>
      <c r="S163" s="808"/>
    </row>
    <row r="164" spans="1:19" s="396" customFormat="1" ht="9" customHeight="1" x14ac:dyDescent="0.25">
      <c r="A164" s="812" t="s">
        <v>848</v>
      </c>
      <c r="B164" s="813"/>
      <c r="C164" s="814" t="s">
        <v>849</v>
      </c>
      <c r="D164" s="815"/>
      <c r="E164" s="815"/>
      <c r="F164" s="815"/>
      <c r="G164" s="816"/>
      <c r="H164" s="397" t="s">
        <v>655</v>
      </c>
      <c r="I164" s="398">
        <f>I165+I169+I170+I171+I172+I173+I174+I175+I178+I181</f>
        <v>9452.9</v>
      </c>
      <c r="J164" s="398">
        <f>J165+J169+J170+J171+J172+J173+J174+J175+J178+J181</f>
        <v>10495</v>
      </c>
      <c r="K164" s="398">
        <f t="shared" ref="K164:R164" si="104">K165+K169+K170+K171+K172+K173+K174+K175+K178+K181</f>
        <v>11509.2</v>
      </c>
      <c r="L164" s="398">
        <f t="shared" si="104"/>
        <v>10251.109368911157</v>
      </c>
      <c r="M164" s="398" t="s">
        <v>656</v>
      </c>
      <c r="N164" s="398">
        <f t="shared" si="104"/>
        <v>10682.228705867474</v>
      </c>
      <c r="O164" s="398" t="s">
        <v>656</v>
      </c>
      <c r="P164" s="398">
        <f t="shared" si="104"/>
        <v>11082.5695227451</v>
      </c>
      <c r="Q164" s="398" t="s">
        <v>656</v>
      </c>
      <c r="R164" s="398">
        <f t="shared" si="104"/>
        <v>32015.907597523728</v>
      </c>
      <c r="S164" s="398" t="s">
        <v>656</v>
      </c>
    </row>
    <row r="165" spans="1:19" s="396" customFormat="1" ht="8.1" customHeight="1" x14ac:dyDescent="0.25">
      <c r="A165" s="747" t="s">
        <v>850</v>
      </c>
      <c r="B165" s="748"/>
      <c r="C165" s="749" t="s">
        <v>657</v>
      </c>
      <c r="D165" s="750"/>
      <c r="E165" s="750"/>
      <c r="F165" s="750"/>
      <c r="G165" s="751"/>
      <c r="H165" s="397" t="s">
        <v>655</v>
      </c>
      <c r="I165" s="398">
        <f>I166+I167+I168</f>
        <v>0</v>
      </c>
      <c r="J165" s="398">
        <f>J166+J167+J168</f>
        <v>0</v>
      </c>
      <c r="K165" s="398">
        <f t="shared" ref="K165:R165" si="105">K166+K167+K168</f>
        <v>0</v>
      </c>
      <c r="L165" s="398">
        <f t="shared" si="105"/>
        <v>0</v>
      </c>
      <c r="M165" s="398" t="s">
        <v>656</v>
      </c>
      <c r="N165" s="398">
        <f t="shared" si="105"/>
        <v>0</v>
      </c>
      <c r="O165" s="398" t="s">
        <v>656</v>
      </c>
      <c r="P165" s="398">
        <f t="shared" si="105"/>
        <v>0</v>
      </c>
      <c r="Q165" s="398" t="s">
        <v>656</v>
      </c>
      <c r="R165" s="398">
        <f t="shared" si="105"/>
        <v>0</v>
      </c>
      <c r="S165" s="398" t="s">
        <v>656</v>
      </c>
    </row>
    <row r="166" spans="1:19" s="396" customFormat="1" ht="16.5" customHeight="1" x14ac:dyDescent="0.25">
      <c r="A166" s="747" t="s">
        <v>851</v>
      </c>
      <c r="B166" s="748"/>
      <c r="C166" s="752" t="s">
        <v>659</v>
      </c>
      <c r="D166" s="753"/>
      <c r="E166" s="753"/>
      <c r="F166" s="753"/>
      <c r="G166" s="754"/>
      <c r="H166" s="397" t="s">
        <v>655</v>
      </c>
      <c r="I166" s="398"/>
      <c r="J166" s="398"/>
      <c r="K166" s="398"/>
      <c r="L166" s="398">
        <v>0</v>
      </c>
      <c r="M166" s="398" t="s">
        <v>656</v>
      </c>
      <c r="N166" s="398">
        <v>0</v>
      </c>
      <c r="O166" s="398" t="s">
        <v>656</v>
      </c>
      <c r="P166" s="398">
        <v>0</v>
      </c>
      <c r="Q166" s="398" t="s">
        <v>656</v>
      </c>
      <c r="R166" s="398">
        <f t="shared" ref="R166:R181" si="106">L166+N166+P166</f>
        <v>0</v>
      </c>
      <c r="S166" s="398" t="s">
        <v>656</v>
      </c>
    </row>
    <row r="167" spans="1:19" s="396" customFormat="1" ht="16.5" customHeight="1" x14ac:dyDescent="0.25">
      <c r="A167" s="747" t="s">
        <v>852</v>
      </c>
      <c r="B167" s="748"/>
      <c r="C167" s="752" t="s">
        <v>661</v>
      </c>
      <c r="D167" s="753"/>
      <c r="E167" s="753"/>
      <c r="F167" s="753"/>
      <c r="G167" s="754"/>
      <c r="H167" s="397" t="s">
        <v>655</v>
      </c>
      <c r="I167" s="398"/>
      <c r="J167" s="398"/>
      <c r="K167" s="398"/>
      <c r="L167" s="398">
        <v>0</v>
      </c>
      <c r="M167" s="398" t="s">
        <v>656</v>
      </c>
      <c r="N167" s="398">
        <v>0</v>
      </c>
      <c r="O167" s="398" t="s">
        <v>656</v>
      </c>
      <c r="P167" s="398">
        <v>0</v>
      </c>
      <c r="Q167" s="398" t="s">
        <v>656</v>
      </c>
      <c r="R167" s="398">
        <f t="shared" si="106"/>
        <v>0</v>
      </c>
      <c r="S167" s="398" t="s">
        <v>656</v>
      </c>
    </row>
    <row r="168" spans="1:19" s="396" customFormat="1" ht="16.5" customHeight="1" x14ac:dyDescent="0.25">
      <c r="A168" s="747" t="s">
        <v>853</v>
      </c>
      <c r="B168" s="748"/>
      <c r="C168" s="752" t="s">
        <v>663</v>
      </c>
      <c r="D168" s="753"/>
      <c r="E168" s="753"/>
      <c r="F168" s="753"/>
      <c r="G168" s="754"/>
      <c r="H168" s="397" t="s">
        <v>655</v>
      </c>
      <c r="I168" s="398"/>
      <c r="J168" s="398"/>
      <c r="K168" s="398"/>
      <c r="L168" s="398">
        <v>0</v>
      </c>
      <c r="M168" s="398" t="s">
        <v>656</v>
      </c>
      <c r="N168" s="398">
        <v>0</v>
      </c>
      <c r="O168" s="398" t="s">
        <v>656</v>
      </c>
      <c r="P168" s="398">
        <v>0</v>
      </c>
      <c r="Q168" s="398" t="s">
        <v>656</v>
      </c>
      <c r="R168" s="398">
        <f t="shared" si="106"/>
        <v>0</v>
      </c>
      <c r="S168" s="398" t="s">
        <v>656</v>
      </c>
    </row>
    <row r="169" spans="1:19" s="396" customFormat="1" ht="8.1" customHeight="1" x14ac:dyDescent="0.25">
      <c r="A169" s="747" t="s">
        <v>854</v>
      </c>
      <c r="B169" s="748"/>
      <c r="C169" s="749" t="s">
        <v>664</v>
      </c>
      <c r="D169" s="750"/>
      <c r="E169" s="750"/>
      <c r="F169" s="750"/>
      <c r="G169" s="751"/>
      <c r="H169" s="397" t="s">
        <v>655</v>
      </c>
      <c r="I169" s="398"/>
      <c r="J169" s="398"/>
      <c r="K169" s="398"/>
      <c r="L169" s="398">
        <v>0</v>
      </c>
      <c r="M169" s="398" t="s">
        <v>656</v>
      </c>
      <c r="N169" s="398">
        <v>0</v>
      </c>
      <c r="O169" s="398" t="s">
        <v>656</v>
      </c>
      <c r="P169" s="398">
        <v>0</v>
      </c>
      <c r="Q169" s="398" t="s">
        <v>656</v>
      </c>
      <c r="R169" s="398">
        <f t="shared" si="106"/>
        <v>0</v>
      </c>
      <c r="S169" s="398" t="s">
        <v>656</v>
      </c>
    </row>
    <row r="170" spans="1:19" s="396" customFormat="1" ht="8.1" customHeight="1" x14ac:dyDescent="0.25">
      <c r="A170" s="747" t="s">
        <v>855</v>
      </c>
      <c r="B170" s="748"/>
      <c r="C170" s="749" t="s">
        <v>665</v>
      </c>
      <c r="D170" s="750"/>
      <c r="E170" s="750"/>
      <c r="F170" s="750"/>
      <c r="G170" s="751"/>
      <c r="H170" s="397" t="s">
        <v>655</v>
      </c>
      <c r="I170" s="398"/>
      <c r="J170" s="398"/>
      <c r="K170" s="398"/>
      <c r="L170" s="398">
        <v>0</v>
      </c>
      <c r="M170" s="398" t="s">
        <v>656</v>
      </c>
      <c r="N170" s="398">
        <v>0</v>
      </c>
      <c r="O170" s="398" t="s">
        <v>656</v>
      </c>
      <c r="P170" s="398">
        <v>0</v>
      </c>
      <c r="Q170" s="398" t="s">
        <v>656</v>
      </c>
      <c r="R170" s="398">
        <f t="shared" si="106"/>
        <v>0</v>
      </c>
      <c r="S170" s="398" t="s">
        <v>656</v>
      </c>
    </row>
    <row r="171" spans="1:19" s="396" customFormat="1" ht="8.1" customHeight="1" x14ac:dyDescent="0.25">
      <c r="A171" s="747" t="s">
        <v>856</v>
      </c>
      <c r="B171" s="748"/>
      <c r="C171" s="749" t="s">
        <v>666</v>
      </c>
      <c r="D171" s="750"/>
      <c r="E171" s="750"/>
      <c r="F171" s="750"/>
      <c r="G171" s="751"/>
      <c r="H171" s="397" t="s">
        <v>655</v>
      </c>
      <c r="I171" s="398"/>
      <c r="J171" s="398"/>
      <c r="K171" s="398"/>
      <c r="L171" s="398">
        <v>0</v>
      </c>
      <c r="M171" s="398" t="s">
        <v>656</v>
      </c>
      <c r="N171" s="398">
        <v>0</v>
      </c>
      <c r="O171" s="398" t="s">
        <v>656</v>
      </c>
      <c r="P171" s="398">
        <v>0</v>
      </c>
      <c r="Q171" s="398" t="s">
        <v>656</v>
      </c>
      <c r="R171" s="398">
        <f t="shared" si="106"/>
        <v>0</v>
      </c>
      <c r="S171" s="398" t="s">
        <v>656</v>
      </c>
    </row>
    <row r="172" spans="1:19" s="396" customFormat="1" ht="8.1" customHeight="1" x14ac:dyDescent="0.25">
      <c r="A172" s="747" t="s">
        <v>857</v>
      </c>
      <c r="B172" s="748"/>
      <c r="C172" s="749" t="s">
        <v>667</v>
      </c>
      <c r="D172" s="750"/>
      <c r="E172" s="750"/>
      <c r="F172" s="750"/>
      <c r="G172" s="751"/>
      <c r="H172" s="397" t="s">
        <v>655</v>
      </c>
      <c r="I172" s="398"/>
      <c r="J172" s="398"/>
      <c r="K172" s="398"/>
      <c r="L172" s="398">
        <v>0</v>
      </c>
      <c r="M172" s="398" t="s">
        <v>656</v>
      </c>
      <c r="N172" s="398">
        <v>0</v>
      </c>
      <c r="O172" s="398" t="s">
        <v>656</v>
      </c>
      <c r="P172" s="398">
        <v>0</v>
      </c>
      <c r="Q172" s="398" t="s">
        <v>656</v>
      </c>
      <c r="R172" s="398">
        <f t="shared" si="106"/>
        <v>0</v>
      </c>
      <c r="S172" s="398" t="s">
        <v>656</v>
      </c>
    </row>
    <row r="173" spans="1:19" s="396" customFormat="1" ht="8.1" customHeight="1" x14ac:dyDescent="0.25">
      <c r="A173" s="747" t="s">
        <v>858</v>
      </c>
      <c r="B173" s="748"/>
      <c r="C173" s="749" t="s">
        <v>669</v>
      </c>
      <c r="D173" s="750"/>
      <c r="E173" s="750"/>
      <c r="F173" s="750"/>
      <c r="G173" s="751"/>
      <c r="H173" s="397" t="s">
        <v>655</v>
      </c>
      <c r="I173" s="398">
        <v>9387.6</v>
      </c>
      <c r="J173" s="398">
        <v>10427.299999999999</v>
      </c>
      <c r="K173" s="398">
        <v>11392.6</v>
      </c>
      <c r="L173" s="398">
        <v>10166.147221132596</v>
      </c>
      <c r="M173" s="398" t="s">
        <v>656</v>
      </c>
      <c r="N173" s="398">
        <v>10593.868072177771</v>
      </c>
      <c r="O173" s="398" t="s">
        <v>656</v>
      </c>
      <c r="P173" s="398">
        <v>10990.67446370781</v>
      </c>
      <c r="Q173" s="398" t="s">
        <v>656</v>
      </c>
      <c r="R173" s="398">
        <f t="shared" si="106"/>
        <v>31750.689757018175</v>
      </c>
      <c r="S173" s="398" t="s">
        <v>656</v>
      </c>
    </row>
    <row r="174" spans="1:19" s="396" customFormat="1" ht="8.1" customHeight="1" x14ac:dyDescent="0.25">
      <c r="A174" s="747" t="s">
        <v>859</v>
      </c>
      <c r="B174" s="748"/>
      <c r="C174" s="749" t="s">
        <v>671</v>
      </c>
      <c r="D174" s="750"/>
      <c r="E174" s="750"/>
      <c r="F174" s="750"/>
      <c r="G174" s="751"/>
      <c r="H174" s="397" t="s">
        <v>655</v>
      </c>
      <c r="I174" s="398"/>
      <c r="J174" s="398"/>
      <c r="K174" s="398"/>
      <c r="L174" s="398">
        <v>0</v>
      </c>
      <c r="M174" s="398" t="s">
        <v>656</v>
      </c>
      <c r="N174" s="398">
        <v>0</v>
      </c>
      <c r="O174" s="398" t="s">
        <v>656</v>
      </c>
      <c r="P174" s="398">
        <v>0</v>
      </c>
      <c r="Q174" s="398" t="s">
        <v>656</v>
      </c>
      <c r="R174" s="398">
        <f t="shared" si="106"/>
        <v>0</v>
      </c>
      <c r="S174" s="398" t="s">
        <v>656</v>
      </c>
    </row>
    <row r="175" spans="1:19" s="396" customFormat="1" ht="16.5" customHeight="1" x14ac:dyDescent="0.25">
      <c r="A175" s="747" t="s">
        <v>860</v>
      </c>
      <c r="B175" s="748"/>
      <c r="C175" s="749" t="s">
        <v>673</v>
      </c>
      <c r="D175" s="750"/>
      <c r="E175" s="750"/>
      <c r="F175" s="750"/>
      <c r="G175" s="751"/>
      <c r="H175" s="397" t="s">
        <v>655</v>
      </c>
      <c r="I175" s="398">
        <f>I176+I177</f>
        <v>0</v>
      </c>
      <c r="J175" s="398">
        <f>J176+J177</f>
        <v>0</v>
      </c>
      <c r="K175" s="398">
        <v>0</v>
      </c>
      <c r="L175" s="398">
        <v>0</v>
      </c>
      <c r="M175" s="398" t="s">
        <v>656</v>
      </c>
      <c r="N175" s="398">
        <v>0</v>
      </c>
      <c r="O175" s="398" t="s">
        <v>656</v>
      </c>
      <c r="P175" s="398">
        <v>0</v>
      </c>
      <c r="Q175" s="398" t="s">
        <v>656</v>
      </c>
      <c r="R175" s="398">
        <f t="shared" si="106"/>
        <v>0</v>
      </c>
      <c r="S175" s="398" t="s">
        <v>656</v>
      </c>
    </row>
    <row r="176" spans="1:19" s="396" customFormat="1" ht="8.1" customHeight="1" x14ac:dyDescent="0.25">
      <c r="A176" s="747" t="s">
        <v>861</v>
      </c>
      <c r="B176" s="748"/>
      <c r="C176" s="752" t="s">
        <v>675</v>
      </c>
      <c r="D176" s="753"/>
      <c r="E176" s="753"/>
      <c r="F176" s="753"/>
      <c r="G176" s="754"/>
      <c r="H176" s="397" t="s">
        <v>655</v>
      </c>
      <c r="I176" s="398"/>
      <c r="J176" s="398"/>
      <c r="K176" s="398"/>
      <c r="L176" s="398">
        <v>0</v>
      </c>
      <c r="M176" s="398" t="s">
        <v>656</v>
      </c>
      <c r="N176" s="398">
        <v>0</v>
      </c>
      <c r="O176" s="398" t="s">
        <v>656</v>
      </c>
      <c r="P176" s="398">
        <v>0</v>
      </c>
      <c r="Q176" s="398" t="s">
        <v>656</v>
      </c>
      <c r="R176" s="398">
        <f t="shared" si="106"/>
        <v>0</v>
      </c>
      <c r="S176" s="398" t="s">
        <v>656</v>
      </c>
    </row>
    <row r="177" spans="1:19" s="396" customFormat="1" ht="8.1" customHeight="1" x14ac:dyDescent="0.25">
      <c r="A177" s="747" t="s">
        <v>862</v>
      </c>
      <c r="B177" s="748"/>
      <c r="C177" s="752" t="s">
        <v>677</v>
      </c>
      <c r="D177" s="753"/>
      <c r="E177" s="753"/>
      <c r="F177" s="753"/>
      <c r="G177" s="754"/>
      <c r="H177" s="397" t="s">
        <v>655</v>
      </c>
      <c r="I177" s="398"/>
      <c r="J177" s="398"/>
      <c r="K177" s="398"/>
      <c r="L177" s="398">
        <v>0</v>
      </c>
      <c r="M177" s="398" t="s">
        <v>656</v>
      </c>
      <c r="N177" s="398">
        <v>0</v>
      </c>
      <c r="O177" s="398" t="s">
        <v>656</v>
      </c>
      <c r="P177" s="398">
        <v>0</v>
      </c>
      <c r="Q177" s="398" t="s">
        <v>656</v>
      </c>
      <c r="R177" s="398">
        <f t="shared" si="106"/>
        <v>0</v>
      </c>
      <c r="S177" s="398" t="s">
        <v>656</v>
      </c>
    </row>
    <row r="178" spans="1:19" s="396" customFormat="1" ht="16.5" customHeight="1" x14ac:dyDescent="0.25">
      <c r="A178" s="747" t="s">
        <v>863</v>
      </c>
      <c r="B178" s="748"/>
      <c r="C178" s="749" t="s">
        <v>864</v>
      </c>
      <c r="D178" s="750"/>
      <c r="E178" s="750"/>
      <c r="F178" s="750"/>
      <c r="G178" s="751"/>
      <c r="H178" s="397" t="s">
        <v>655</v>
      </c>
      <c r="I178" s="398">
        <f>I179+I180</f>
        <v>0</v>
      </c>
      <c r="J178" s="398">
        <f>J179+J180</f>
        <v>0</v>
      </c>
      <c r="K178" s="398">
        <v>0</v>
      </c>
      <c r="L178" s="398">
        <v>0</v>
      </c>
      <c r="M178" s="398" t="s">
        <v>656</v>
      </c>
      <c r="N178" s="398">
        <v>0</v>
      </c>
      <c r="O178" s="398" t="s">
        <v>656</v>
      </c>
      <c r="P178" s="398">
        <v>0</v>
      </c>
      <c r="Q178" s="398" t="s">
        <v>656</v>
      </c>
      <c r="R178" s="398">
        <f t="shared" si="106"/>
        <v>0</v>
      </c>
      <c r="S178" s="398" t="s">
        <v>656</v>
      </c>
    </row>
    <row r="179" spans="1:19" s="396" customFormat="1" ht="8.1" customHeight="1" x14ac:dyDescent="0.25">
      <c r="A179" s="747" t="s">
        <v>865</v>
      </c>
      <c r="B179" s="748"/>
      <c r="C179" s="752" t="s">
        <v>866</v>
      </c>
      <c r="D179" s="753"/>
      <c r="E179" s="753"/>
      <c r="F179" s="753"/>
      <c r="G179" s="754"/>
      <c r="H179" s="397" t="s">
        <v>655</v>
      </c>
      <c r="I179" s="398"/>
      <c r="J179" s="398"/>
      <c r="K179" s="398"/>
      <c r="L179" s="398">
        <v>0</v>
      </c>
      <c r="M179" s="398" t="s">
        <v>656</v>
      </c>
      <c r="N179" s="398">
        <v>0</v>
      </c>
      <c r="O179" s="398" t="s">
        <v>656</v>
      </c>
      <c r="P179" s="398">
        <v>0</v>
      </c>
      <c r="Q179" s="398" t="s">
        <v>656</v>
      </c>
      <c r="R179" s="398">
        <f t="shared" si="106"/>
        <v>0</v>
      </c>
      <c r="S179" s="398" t="s">
        <v>656</v>
      </c>
    </row>
    <row r="180" spans="1:19" s="396" customFormat="1" ht="8.1" customHeight="1" x14ac:dyDescent="0.25">
      <c r="A180" s="747" t="s">
        <v>867</v>
      </c>
      <c r="B180" s="748"/>
      <c r="C180" s="752" t="s">
        <v>868</v>
      </c>
      <c r="D180" s="753"/>
      <c r="E180" s="753"/>
      <c r="F180" s="753"/>
      <c r="G180" s="754"/>
      <c r="H180" s="397" t="s">
        <v>655</v>
      </c>
      <c r="I180" s="398"/>
      <c r="J180" s="398"/>
      <c r="K180" s="398"/>
      <c r="L180" s="398">
        <v>0</v>
      </c>
      <c r="M180" s="398" t="s">
        <v>656</v>
      </c>
      <c r="N180" s="398">
        <v>0</v>
      </c>
      <c r="O180" s="398" t="s">
        <v>656</v>
      </c>
      <c r="P180" s="398">
        <v>0</v>
      </c>
      <c r="Q180" s="398" t="s">
        <v>656</v>
      </c>
      <c r="R180" s="398">
        <f t="shared" si="106"/>
        <v>0</v>
      </c>
      <c r="S180" s="398" t="s">
        <v>656</v>
      </c>
    </row>
    <row r="181" spans="1:19" s="396" customFormat="1" ht="8.1" customHeight="1" x14ac:dyDescent="0.25">
      <c r="A181" s="747" t="s">
        <v>869</v>
      </c>
      <c r="B181" s="748"/>
      <c r="C181" s="749" t="s">
        <v>679</v>
      </c>
      <c r="D181" s="750"/>
      <c r="E181" s="750"/>
      <c r="F181" s="750"/>
      <c r="G181" s="751"/>
      <c r="H181" s="397" t="s">
        <v>655</v>
      </c>
      <c r="I181" s="398">
        <v>65.3</v>
      </c>
      <c r="J181" s="398">
        <v>67.7</v>
      </c>
      <c r="K181" s="398">
        <v>116.6</v>
      </c>
      <c r="L181" s="398">
        <v>84.962147778560009</v>
      </c>
      <c r="M181" s="398" t="s">
        <v>656</v>
      </c>
      <c r="N181" s="398">
        <v>88.360633689702411</v>
      </c>
      <c r="O181" s="398" t="s">
        <v>656</v>
      </c>
      <c r="P181" s="398">
        <v>91.895059037290508</v>
      </c>
      <c r="Q181" s="398" t="s">
        <v>656</v>
      </c>
      <c r="R181" s="398">
        <f t="shared" si="106"/>
        <v>265.21784050555289</v>
      </c>
      <c r="S181" s="398" t="s">
        <v>656</v>
      </c>
    </row>
    <row r="182" spans="1:19" s="396" customFormat="1" ht="9" customHeight="1" x14ac:dyDescent="0.25">
      <c r="A182" s="747" t="s">
        <v>870</v>
      </c>
      <c r="B182" s="748"/>
      <c r="C182" s="766" t="s">
        <v>871</v>
      </c>
      <c r="D182" s="767"/>
      <c r="E182" s="767"/>
      <c r="F182" s="767"/>
      <c r="G182" s="768"/>
      <c r="H182" s="397" t="s">
        <v>655</v>
      </c>
      <c r="I182" s="398">
        <f>I183+I184+I188+I189+I190+I191+I192+I193+I195+I196+I197+I198+I199</f>
        <v>8429.7999999999993</v>
      </c>
      <c r="J182" s="398">
        <f>J183+J184+J188+J189+J190+J191+J192+J193+J195+J196+J197+J198+J199</f>
        <v>10108.099999999999</v>
      </c>
      <c r="K182" s="398">
        <f t="shared" ref="K182:L182" si="107">K183+K184+K188+K189+K190+K191+K192+K193+K195+K196+K197+K198+K199</f>
        <v>11504.9</v>
      </c>
      <c r="L182" s="398">
        <f t="shared" si="107"/>
        <v>9887.4693196067528</v>
      </c>
      <c r="M182" s="398" t="s">
        <v>656</v>
      </c>
      <c r="N182" s="398">
        <f t="shared" ref="N182" si="108">N183+N184+N188+N189+N190+N191+N192+N193+N195+N196+N197+N198+N199</f>
        <v>10282.968092391022</v>
      </c>
      <c r="O182" s="398" t="s">
        <v>656</v>
      </c>
      <c r="P182" s="398">
        <f t="shared" ref="P182" si="109">P183+P184+P188+P189+P190+P191+P192+P193+P195+P196+P197+P198+P199</f>
        <v>10694.286816086662</v>
      </c>
      <c r="Q182" s="398" t="s">
        <v>656</v>
      </c>
      <c r="R182" s="398">
        <f t="shared" ref="R182" si="110">R183+R184+R188+R189+R190+R191+R192+R193+R195+R196+R197+R198+R199</f>
        <v>30864.724228084433</v>
      </c>
      <c r="S182" s="398" t="s">
        <v>656</v>
      </c>
    </row>
    <row r="183" spans="1:19" s="396" customFormat="1" ht="8.1" customHeight="1" x14ac:dyDescent="0.25">
      <c r="A183" s="747" t="s">
        <v>872</v>
      </c>
      <c r="B183" s="748"/>
      <c r="C183" s="749" t="s">
        <v>873</v>
      </c>
      <c r="D183" s="750"/>
      <c r="E183" s="750"/>
      <c r="F183" s="750"/>
      <c r="G183" s="751"/>
      <c r="H183" s="397" t="s">
        <v>655</v>
      </c>
      <c r="I183" s="398"/>
      <c r="J183" s="398"/>
      <c r="K183" s="398"/>
      <c r="L183" s="398"/>
      <c r="M183" s="398" t="s">
        <v>656</v>
      </c>
      <c r="N183" s="398"/>
      <c r="O183" s="398" t="s">
        <v>656</v>
      </c>
      <c r="P183" s="398"/>
      <c r="Q183" s="398" t="s">
        <v>656</v>
      </c>
      <c r="R183" s="398"/>
      <c r="S183" s="398" t="s">
        <v>656</v>
      </c>
    </row>
    <row r="184" spans="1:19" s="396" customFormat="1" ht="8.1" customHeight="1" x14ac:dyDescent="0.25">
      <c r="A184" s="747" t="s">
        <v>874</v>
      </c>
      <c r="B184" s="748"/>
      <c r="C184" s="749" t="s">
        <v>875</v>
      </c>
      <c r="D184" s="750"/>
      <c r="E184" s="750"/>
      <c r="F184" s="750"/>
      <c r="G184" s="751"/>
      <c r="H184" s="397" t="s">
        <v>655</v>
      </c>
      <c r="I184" s="398">
        <f>I185+I186+I187</f>
        <v>3870.4</v>
      </c>
      <c r="J184" s="398">
        <f>J185+J186+J187</f>
        <v>4337.3999999999996</v>
      </c>
      <c r="K184" s="398">
        <f t="shared" ref="K184:L184" si="111">K185+K186+K187</f>
        <v>4680.8999999999996</v>
      </c>
      <c r="L184" s="398">
        <f t="shared" si="111"/>
        <v>3802.1653598497364</v>
      </c>
      <c r="M184" s="398" t="s">
        <v>656</v>
      </c>
      <c r="N184" s="398">
        <f t="shared" ref="N184" si="112">N185+N186+N187</f>
        <v>3954.2519742437262</v>
      </c>
      <c r="O184" s="398" t="s">
        <v>656</v>
      </c>
      <c r="P184" s="398">
        <f t="shared" ref="P184" si="113">P185+P186+P187</f>
        <v>4112.4220532134759</v>
      </c>
      <c r="Q184" s="398" t="s">
        <v>656</v>
      </c>
      <c r="R184" s="398">
        <f t="shared" ref="R184" si="114">R185+R186+R187</f>
        <v>11868.839387306938</v>
      </c>
      <c r="S184" s="398" t="s">
        <v>656</v>
      </c>
    </row>
    <row r="185" spans="1:19" s="396" customFormat="1" ht="8.1" customHeight="1" x14ac:dyDescent="0.25">
      <c r="A185" s="747" t="s">
        <v>876</v>
      </c>
      <c r="B185" s="748"/>
      <c r="C185" s="752" t="s">
        <v>877</v>
      </c>
      <c r="D185" s="753"/>
      <c r="E185" s="753"/>
      <c r="F185" s="753"/>
      <c r="G185" s="754"/>
      <c r="H185" s="397" t="s">
        <v>655</v>
      </c>
      <c r="I185" s="398">
        <v>3838.5</v>
      </c>
      <c r="J185" s="398">
        <v>4302.8999999999996</v>
      </c>
      <c r="K185" s="398">
        <v>4643.5</v>
      </c>
      <c r="L185" s="398">
        <v>3774.2979558407505</v>
      </c>
      <c r="M185" s="398" t="s">
        <v>656</v>
      </c>
      <c r="N185" s="398">
        <v>3925.2698740743808</v>
      </c>
      <c r="O185" s="398" t="s">
        <v>656</v>
      </c>
      <c r="P185" s="398">
        <v>4082.2806690373563</v>
      </c>
      <c r="Q185" s="398" t="s">
        <v>656</v>
      </c>
      <c r="R185" s="398">
        <f t="shared" ref="R185:R202" si="115">L185+N185+P185</f>
        <v>11781.848498952488</v>
      </c>
      <c r="S185" s="398" t="s">
        <v>656</v>
      </c>
    </row>
    <row r="186" spans="1:19" s="396" customFormat="1" ht="8.1" customHeight="1" x14ac:dyDescent="0.25">
      <c r="A186" s="747" t="s">
        <v>878</v>
      </c>
      <c r="B186" s="748"/>
      <c r="C186" s="752" t="s">
        <v>879</v>
      </c>
      <c r="D186" s="753"/>
      <c r="E186" s="753"/>
      <c r="F186" s="753"/>
      <c r="G186" s="754"/>
      <c r="H186" s="397" t="s">
        <v>655</v>
      </c>
      <c r="I186" s="398">
        <v>31.9</v>
      </c>
      <c r="J186" s="398">
        <v>34.5</v>
      </c>
      <c r="K186" s="398">
        <v>37.4</v>
      </c>
      <c r="L186" s="398">
        <v>27.867404008986103</v>
      </c>
      <c r="M186" s="398" t="s">
        <v>656</v>
      </c>
      <c r="N186" s="398">
        <v>28.982100169345546</v>
      </c>
      <c r="O186" s="398" t="s">
        <v>656</v>
      </c>
      <c r="P186" s="398">
        <v>30.14138417611937</v>
      </c>
      <c r="Q186" s="398" t="s">
        <v>656</v>
      </c>
      <c r="R186" s="398">
        <f t="shared" si="115"/>
        <v>86.990888354451016</v>
      </c>
      <c r="S186" s="398" t="s">
        <v>656</v>
      </c>
    </row>
    <row r="187" spans="1:19" s="396" customFormat="1" ht="8.1" customHeight="1" x14ac:dyDescent="0.25">
      <c r="A187" s="747" t="s">
        <v>880</v>
      </c>
      <c r="B187" s="748"/>
      <c r="C187" s="752" t="s">
        <v>881</v>
      </c>
      <c r="D187" s="753"/>
      <c r="E187" s="753"/>
      <c r="F187" s="753"/>
      <c r="G187" s="754"/>
      <c r="H187" s="397" t="s">
        <v>655</v>
      </c>
      <c r="I187" s="398"/>
      <c r="J187" s="398"/>
      <c r="K187" s="398"/>
      <c r="L187" s="398">
        <v>0</v>
      </c>
      <c r="M187" s="398" t="s">
        <v>656</v>
      </c>
      <c r="N187" s="398">
        <v>0</v>
      </c>
      <c r="O187" s="398" t="s">
        <v>656</v>
      </c>
      <c r="P187" s="398">
        <v>0</v>
      </c>
      <c r="Q187" s="398" t="s">
        <v>656</v>
      </c>
      <c r="R187" s="398">
        <f t="shared" si="115"/>
        <v>0</v>
      </c>
      <c r="S187" s="398" t="s">
        <v>656</v>
      </c>
    </row>
    <row r="188" spans="1:19" s="396" customFormat="1" ht="16.5" customHeight="1" x14ac:dyDescent="0.25">
      <c r="A188" s="747" t="s">
        <v>882</v>
      </c>
      <c r="B188" s="748"/>
      <c r="C188" s="749" t="s">
        <v>883</v>
      </c>
      <c r="D188" s="750"/>
      <c r="E188" s="750"/>
      <c r="F188" s="750"/>
      <c r="G188" s="751"/>
      <c r="H188" s="397" t="s">
        <v>655</v>
      </c>
      <c r="I188" s="398"/>
      <c r="J188" s="398"/>
      <c r="K188" s="398"/>
      <c r="L188" s="398">
        <v>0</v>
      </c>
      <c r="M188" s="398" t="s">
        <v>656</v>
      </c>
      <c r="N188" s="398">
        <v>0</v>
      </c>
      <c r="O188" s="398" t="s">
        <v>656</v>
      </c>
      <c r="P188" s="398">
        <v>0</v>
      </c>
      <c r="Q188" s="398" t="s">
        <v>656</v>
      </c>
      <c r="R188" s="398">
        <f t="shared" si="115"/>
        <v>0</v>
      </c>
      <c r="S188" s="398" t="s">
        <v>656</v>
      </c>
    </row>
    <row r="189" spans="1:19" s="396" customFormat="1" ht="16.5" customHeight="1" x14ac:dyDescent="0.25">
      <c r="A189" s="747" t="s">
        <v>884</v>
      </c>
      <c r="B189" s="748"/>
      <c r="C189" s="749" t="s">
        <v>885</v>
      </c>
      <c r="D189" s="750"/>
      <c r="E189" s="750"/>
      <c r="F189" s="750"/>
      <c r="G189" s="751"/>
      <c r="H189" s="397" t="s">
        <v>655</v>
      </c>
      <c r="I189" s="398">
        <v>3730</v>
      </c>
      <c r="J189" s="398">
        <v>5099.7</v>
      </c>
      <c r="K189" s="398">
        <v>5606.3</v>
      </c>
      <c r="L189" s="398">
        <v>5149.1789872127893</v>
      </c>
      <c r="M189" s="398" t="s">
        <v>656</v>
      </c>
      <c r="N189" s="398">
        <v>5355.1461467013014</v>
      </c>
      <c r="O189" s="398" t="s">
        <v>656</v>
      </c>
      <c r="P189" s="398">
        <v>5569.3519925693536</v>
      </c>
      <c r="Q189" s="398" t="s">
        <v>656</v>
      </c>
      <c r="R189" s="398">
        <f t="shared" si="115"/>
        <v>16073.677126483446</v>
      </c>
      <c r="S189" s="398" t="s">
        <v>656</v>
      </c>
    </row>
    <row r="190" spans="1:19" s="396" customFormat="1" ht="8.1" customHeight="1" x14ac:dyDescent="0.25">
      <c r="A190" s="747" t="s">
        <v>886</v>
      </c>
      <c r="B190" s="748"/>
      <c r="C190" s="749" t="s">
        <v>887</v>
      </c>
      <c r="D190" s="750"/>
      <c r="E190" s="750"/>
      <c r="F190" s="750"/>
      <c r="G190" s="751"/>
      <c r="H190" s="397" t="s">
        <v>655</v>
      </c>
      <c r="I190" s="398"/>
      <c r="J190" s="398"/>
      <c r="K190" s="398"/>
      <c r="L190" s="398">
        <v>0</v>
      </c>
      <c r="M190" s="398" t="s">
        <v>656</v>
      </c>
      <c r="N190" s="398">
        <v>0</v>
      </c>
      <c r="O190" s="398" t="s">
        <v>656</v>
      </c>
      <c r="P190" s="398">
        <v>0</v>
      </c>
      <c r="Q190" s="398" t="s">
        <v>656</v>
      </c>
      <c r="R190" s="398">
        <f t="shared" si="115"/>
        <v>0</v>
      </c>
      <c r="S190" s="398" t="s">
        <v>656</v>
      </c>
    </row>
    <row r="191" spans="1:19" s="396" customFormat="1" ht="8.1" customHeight="1" x14ac:dyDescent="0.25">
      <c r="A191" s="747" t="s">
        <v>888</v>
      </c>
      <c r="B191" s="748"/>
      <c r="C191" s="749" t="s">
        <v>889</v>
      </c>
      <c r="D191" s="750"/>
      <c r="E191" s="750"/>
      <c r="F191" s="750"/>
      <c r="G191" s="751"/>
      <c r="H191" s="397" t="s">
        <v>655</v>
      </c>
      <c r="I191" s="398">
        <v>302.39999999999998</v>
      </c>
      <c r="J191" s="398">
        <v>302.60000000000002</v>
      </c>
      <c r="K191" s="398">
        <v>331.4</v>
      </c>
      <c r="L191" s="398">
        <v>393.97343908443571</v>
      </c>
      <c r="M191" s="398" t="s">
        <v>656</v>
      </c>
      <c r="N191" s="398">
        <v>409.73237664781317</v>
      </c>
      <c r="O191" s="398" t="s">
        <v>656</v>
      </c>
      <c r="P191" s="398">
        <v>426.12167171372573</v>
      </c>
      <c r="Q191" s="398" t="s">
        <v>656</v>
      </c>
      <c r="R191" s="398">
        <f t="shared" si="115"/>
        <v>1229.8274874459746</v>
      </c>
      <c r="S191" s="398" t="s">
        <v>656</v>
      </c>
    </row>
    <row r="192" spans="1:19" s="396" customFormat="1" ht="8.1" customHeight="1" x14ac:dyDescent="0.25">
      <c r="A192" s="747" t="s">
        <v>890</v>
      </c>
      <c r="B192" s="748"/>
      <c r="C192" s="749" t="s">
        <v>891</v>
      </c>
      <c r="D192" s="750"/>
      <c r="E192" s="750"/>
      <c r="F192" s="750"/>
      <c r="G192" s="751"/>
      <c r="H192" s="397" t="s">
        <v>655</v>
      </c>
      <c r="I192" s="398">
        <v>101.3</v>
      </c>
      <c r="J192" s="398">
        <v>100.2</v>
      </c>
      <c r="K192" s="398">
        <v>105.5</v>
      </c>
      <c r="L192" s="398">
        <v>128.27742216660337</v>
      </c>
      <c r="M192" s="398" t="s">
        <v>656</v>
      </c>
      <c r="N192" s="398">
        <v>133.40851905326753</v>
      </c>
      <c r="O192" s="398" t="s">
        <v>656</v>
      </c>
      <c r="P192" s="398">
        <v>138.74485981539823</v>
      </c>
      <c r="Q192" s="398" t="s">
        <v>656</v>
      </c>
      <c r="R192" s="398">
        <f t="shared" si="115"/>
        <v>400.4308010352691</v>
      </c>
      <c r="S192" s="398" t="s">
        <v>656</v>
      </c>
    </row>
    <row r="193" spans="1:19" s="396" customFormat="1" ht="8.1" customHeight="1" x14ac:dyDescent="0.25">
      <c r="A193" s="747" t="s">
        <v>892</v>
      </c>
      <c r="B193" s="748"/>
      <c r="C193" s="749" t="s">
        <v>893</v>
      </c>
      <c r="D193" s="750"/>
      <c r="E193" s="750"/>
      <c r="F193" s="750"/>
      <c r="G193" s="751"/>
      <c r="H193" s="397" t="s">
        <v>655</v>
      </c>
      <c r="I193" s="398">
        <v>47.1</v>
      </c>
      <c r="J193" s="398">
        <v>43.8</v>
      </c>
      <c r="K193" s="398">
        <v>132.6</v>
      </c>
      <c r="L193" s="398">
        <v>98.018939166720031</v>
      </c>
      <c r="M193" s="398" t="s">
        <v>656</v>
      </c>
      <c r="N193" s="398">
        <v>101.93969673338884</v>
      </c>
      <c r="O193" s="398" t="s">
        <v>656</v>
      </c>
      <c r="P193" s="398">
        <v>106.0172846027244</v>
      </c>
      <c r="Q193" s="398" t="s">
        <v>656</v>
      </c>
      <c r="R193" s="398">
        <f t="shared" si="115"/>
        <v>305.97592050283328</v>
      </c>
      <c r="S193" s="398" t="s">
        <v>656</v>
      </c>
    </row>
    <row r="194" spans="1:19" s="396" customFormat="1" ht="8.1" customHeight="1" x14ac:dyDescent="0.25">
      <c r="A194" s="747" t="s">
        <v>894</v>
      </c>
      <c r="B194" s="748"/>
      <c r="C194" s="752" t="s">
        <v>895</v>
      </c>
      <c r="D194" s="753"/>
      <c r="E194" s="753"/>
      <c r="F194" s="753"/>
      <c r="G194" s="754"/>
      <c r="H194" s="397" t="s">
        <v>655</v>
      </c>
      <c r="I194" s="398">
        <v>3.6</v>
      </c>
      <c r="J194" s="398">
        <v>0</v>
      </c>
      <c r="K194" s="398">
        <v>0</v>
      </c>
      <c r="L194" s="398">
        <v>3.7440000000000002</v>
      </c>
      <c r="M194" s="398" t="s">
        <v>656</v>
      </c>
      <c r="N194" s="398">
        <v>3.8937600000000003</v>
      </c>
      <c r="O194" s="398" t="s">
        <v>656</v>
      </c>
      <c r="P194" s="398">
        <v>4.0495104000000008</v>
      </c>
      <c r="Q194" s="398" t="s">
        <v>656</v>
      </c>
      <c r="R194" s="398">
        <f t="shared" si="115"/>
        <v>11.687270400000001</v>
      </c>
      <c r="S194" s="398" t="s">
        <v>656</v>
      </c>
    </row>
    <row r="195" spans="1:19" s="396" customFormat="1" ht="8.1" customHeight="1" x14ac:dyDescent="0.25">
      <c r="A195" s="747" t="s">
        <v>896</v>
      </c>
      <c r="B195" s="748"/>
      <c r="C195" s="749" t="s">
        <v>897</v>
      </c>
      <c r="D195" s="750"/>
      <c r="E195" s="750"/>
      <c r="F195" s="750"/>
      <c r="G195" s="751"/>
      <c r="H195" s="397" t="s">
        <v>655</v>
      </c>
      <c r="I195" s="398">
        <v>16.2</v>
      </c>
      <c r="J195" s="398">
        <v>23.4</v>
      </c>
      <c r="K195" s="398">
        <v>23.9</v>
      </c>
      <c r="L195" s="398">
        <v>29.019889642835487</v>
      </c>
      <c r="M195" s="398" t="s">
        <v>656</v>
      </c>
      <c r="N195" s="398">
        <v>30.180685228548906</v>
      </c>
      <c r="O195" s="398" t="s">
        <v>656</v>
      </c>
      <c r="P195" s="398">
        <v>31.387912637690864</v>
      </c>
      <c r="Q195" s="398" t="s">
        <v>656</v>
      </c>
      <c r="R195" s="398">
        <f t="shared" si="115"/>
        <v>90.58848750907525</v>
      </c>
      <c r="S195" s="398" t="s">
        <v>656</v>
      </c>
    </row>
    <row r="196" spans="1:19" s="396" customFormat="1" ht="8.1" customHeight="1" x14ac:dyDescent="0.25">
      <c r="A196" s="747" t="s">
        <v>898</v>
      </c>
      <c r="B196" s="748"/>
      <c r="C196" s="749" t="s">
        <v>899</v>
      </c>
      <c r="D196" s="750"/>
      <c r="E196" s="750"/>
      <c r="F196" s="750"/>
      <c r="G196" s="751"/>
      <c r="H196" s="397" t="s">
        <v>655</v>
      </c>
      <c r="I196" s="398">
        <v>27.4</v>
      </c>
      <c r="J196" s="398">
        <v>68.900000000000006</v>
      </c>
      <c r="K196" s="398">
        <v>48.8</v>
      </c>
      <c r="L196" s="398">
        <v>70.085134214561052</v>
      </c>
      <c r="M196" s="398" t="s">
        <v>656</v>
      </c>
      <c r="N196" s="398">
        <v>72.888539583143498</v>
      </c>
      <c r="O196" s="398" t="s">
        <v>656</v>
      </c>
      <c r="P196" s="398">
        <v>75.804081166469246</v>
      </c>
      <c r="Q196" s="398" t="s">
        <v>656</v>
      </c>
      <c r="R196" s="398">
        <f t="shared" si="115"/>
        <v>218.77775496417379</v>
      </c>
      <c r="S196" s="398" t="s">
        <v>656</v>
      </c>
    </row>
    <row r="197" spans="1:19" s="396" customFormat="1" ht="8.1" customHeight="1" x14ac:dyDescent="0.25">
      <c r="A197" s="747" t="s">
        <v>900</v>
      </c>
      <c r="B197" s="748"/>
      <c r="C197" s="749" t="s">
        <v>901</v>
      </c>
      <c r="D197" s="750"/>
      <c r="E197" s="750"/>
      <c r="F197" s="750"/>
      <c r="G197" s="751"/>
      <c r="H197" s="397" t="s">
        <v>655</v>
      </c>
      <c r="I197" s="398">
        <v>20.6</v>
      </c>
      <c r="J197" s="398">
        <v>21.2</v>
      </c>
      <c r="K197" s="398">
        <v>28.2</v>
      </c>
      <c r="L197" s="398">
        <v>33.616333415191725</v>
      </c>
      <c r="M197" s="398" t="s">
        <v>656</v>
      </c>
      <c r="N197" s="398">
        <v>34.960986751799396</v>
      </c>
      <c r="O197" s="398" t="s">
        <v>656</v>
      </c>
      <c r="P197" s="398">
        <v>36.359426221871374</v>
      </c>
      <c r="Q197" s="398" t="s">
        <v>656</v>
      </c>
      <c r="R197" s="398">
        <f t="shared" si="115"/>
        <v>104.93674638886249</v>
      </c>
      <c r="S197" s="398" t="s">
        <v>656</v>
      </c>
    </row>
    <row r="198" spans="1:19" s="396" customFormat="1" ht="16.5" customHeight="1" x14ac:dyDescent="0.25">
      <c r="A198" s="747" t="s">
        <v>902</v>
      </c>
      <c r="B198" s="748"/>
      <c r="C198" s="749" t="s">
        <v>903</v>
      </c>
      <c r="D198" s="750"/>
      <c r="E198" s="750"/>
      <c r="F198" s="750"/>
      <c r="G198" s="751"/>
      <c r="H198" s="397" t="s">
        <v>655</v>
      </c>
      <c r="I198" s="398"/>
      <c r="J198" s="398"/>
      <c r="K198" s="398"/>
      <c r="L198" s="398">
        <v>0</v>
      </c>
      <c r="M198" s="398" t="s">
        <v>656</v>
      </c>
      <c r="N198" s="398">
        <v>0</v>
      </c>
      <c r="O198" s="398" t="s">
        <v>656</v>
      </c>
      <c r="P198" s="398">
        <v>0</v>
      </c>
      <c r="Q198" s="398" t="s">
        <v>656</v>
      </c>
      <c r="R198" s="398">
        <f t="shared" si="115"/>
        <v>0</v>
      </c>
      <c r="S198" s="398" t="s">
        <v>656</v>
      </c>
    </row>
    <row r="199" spans="1:19" s="396" customFormat="1" ht="8.1" customHeight="1" x14ac:dyDescent="0.25">
      <c r="A199" s="747" t="s">
        <v>904</v>
      </c>
      <c r="B199" s="748"/>
      <c r="C199" s="749" t="s">
        <v>905</v>
      </c>
      <c r="D199" s="750"/>
      <c r="E199" s="750"/>
      <c r="F199" s="750"/>
      <c r="G199" s="751"/>
      <c r="H199" s="397" t="s">
        <v>655</v>
      </c>
      <c r="I199" s="398">
        <f>8429.8-8115.4</f>
        <v>314.39999999999964</v>
      </c>
      <c r="J199" s="398">
        <f>10108.1-9997.2</f>
        <v>110.89999999999964</v>
      </c>
      <c r="K199" s="398">
        <f>11504.9-10957.6</f>
        <v>547.29999999999927</v>
      </c>
      <c r="L199" s="398">
        <v>183.13381485387714</v>
      </c>
      <c r="M199" s="398" t="s">
        <v>656</v>
      </c>
      <c r="N199" s="398">
        <v>190.45916744803225</v>
      </c>
      <c r="O199" s="398" t="s">
        <v>656</v>
      </c>
      <c r="P199" s="398">
        <v>198.07753414595354</v>
      </c>
      <c r="Q199" s="398" t="s">
        <v>656</v>
      </c>
      <c r="R199" s="398">
        <f t="shared" si="115"/>
        <v>571.67051644786295</v>
      </c>
      <c r="S199" s="398" t="s">
        <v>656</v>
      </c>
    </row>
    <row r="200" spans="1:19" s="396" customFormat="1" ht="9" customHeight="1" x14ac:dyDescent="0.25">
      <c r="A200" s="747" t="s">
        <v>906</v>
      </c>
      <c r="B200" s="748"/>
      <c r="C200" s="766" t="s">
        <v>907</v>
      </c>
      <c r="D200" s="767"/>
      <c r="E200" s="767"/>
      <c r="F200" s="767"/>
      <c r="G200" s="768"/>
      <c r="H200" s="397" t="s">
        <v>655</v>
      </c>
      <c r="I200" s="398">
        <f>I201+I202+I206</f>
        <v>0</v>
      </c>
      <c r="J200" s="398">
        <f>J201+J202+J206</f>
        <v>0</v>
      </c>
      <c r="K200" s="398">
        <f t="shared" ref="K200:P200" si="116">K201+K202+K206</f>
        <v>0</v>
      </c>
      <c r="L200" s="398">
        <f t="shared" si="116"/>
        <v>0</v>
      </c>
      <c r="M200" s="398" t="s">
        <v>656</v>
      </c>
      <c r="N200" s="398">
        <f t="shared" si="116"/>
        <v>0</v>
      </c>
      <c r="O200" s="398" t="s">
        <v>656</v>
      </c>
      <c r="P200" s="398">
        <f t="shared" si="116"/>
        <v>0</v>
      </c>
      <c r="Q200" s="398" t="s">
        <v>656</v>
      </c>
      <c r="R200" s="398">
        <f t="shared" si="115"/>
        <v>0</v>
      </c>
      <c r="S200" s="398" t="s">
        <v>656</v>
      </c>
    </row>
    <row r="201" spans="1:19" s="396" customFormat="1" ht="8.1" customHeight="1" x14ac:dyDescent="0.25">
      <c r="A201" s="747" t="s">
        <v>908</v>
      </c>
      <c r="B201" s="748"/>
      <c r="C201" s="749" t="s">
        <v>909</v>
      </c>
      <c r="D201" s="750"/>
      <c r="E201" s="750"/>
      <c r="F201" s="750"/>
      <c r="G201" s="751"/>
      <c r="H201" s="397" t="s">
        <v>655</v>
      </c>
      <c r="I201" s="398"/>
      <c r="J201" s="398"/>
      <c r="K201" s="398"/>
      <c r="L201" s="398">
        <v>0</v>
      </c>
      <c r="M201" s="398" t="s">
        <v>656</v>
      </c>
      <c r="N201" s="398">
        <v>0</v>
      </c>
      <c r="O201" s="398" t="s">
        <v>656</v>
      </c>
      <c r="P201" s="398">
        <v>0</v>
      </c>
      <c r="Q201" s="398" t="s">
        <v>656</v>
      </c>
      <c r="R201" s="398">
        <f t="shared" si="115"/>
        <v>0</v>
      </c>
      <c r="S201" s="398" t="s">
        <v>656</v>
      </c>
    </row>
    <row r="202" spans="1:19" s="396" customFormat="1" ht="8.1" customHeight="1" x14ac:dyDescent="0.25">
      <c r="A202" s="747" t="s">
        <v>910</v>
      </c>
      <c r="B202" s="748"/>
      <c r="C202" s="749" t="s">
        <v>911</v>
      </c>
      <c r="D202" s="750"/>
      <c r="E202" s="750"/>
      <c r="F202" s="750"/>
      <c r="G202" s="751"/>
      <c r="H202" s="397" t="s">
        <v>655</v>
      </c>
      <c r="I202" s="398"/>
      <c r="J202" s="398"/>
      <c r="K202" s="398"/>
      <c r="L202" s="398">
        <v>0</v>
      </c>
      <c r="M202" s="398" t="s">
        <v>656</v>
      </c>
      <c r="N202" s="398">
        <v>0</v>
      </c>
      <c r="O202" s="398" t="s">
        <v>656</v>
      </c>
      <c r="P202" s="398">
        <v>0</v>
      </c>
      <c r="Q202" s="398" t="s">
        <v>656</v>
      </c>
      <c r="R202" s="398">
        <f t="shared" si="115"/>
        <v>0</v>
      </c>
      <c r="S202" s="398" t="s">
        <v>656</v>
      </c>
    </row>
    <row r="203" spans="1:19" s="396" customFormat="1" ht="16.5" customHeight="1" x14ac:dyDescent="0.25">
      <c r="A203" s="747" t="s">
        <v>912</v>
      </c>
      <c r="B203" s="748"/>
      <c r="C203" s="752" t="s">
        <v>913</v>
      </c>
      <c r="D203" s="753"/>
      <c r="E203" s="753"/>
      <c r="F203" s="753"/>
      <c r="G203" s="754"/>
      <c r="H203" s="397" t="s">
        <v>655</v>
      </c>
      <c r="I203" s="398">
        <f>I204+I205</f>
        <v>0</v>
      </c>
      <c r="J203" s="398">
        <f>J204+J205</f>
        <v>0</v>
      </c>
      <c r="K203" s="398">
        <f t="shared" ref="K203:R203" si="117">K204+K205</f>
        <v>0</v>
      </c>
      <c r="L203" s="398">
        <f t="shared" si="117"/>
        <v>0</v>
      </c>
      <c r="M203" s="398" t="s">
        <v>656</v>
      </c>
      <c r="N203" s="398">
        <f t="shared" si="117"/>
        <v>0</v>
      </c>
      <c r="O203" s="398" t="s">
        <v>656</v>
      </c>
      <c r="P203" s="398">
        <f t="shared" si="117"/>
        <v>0</v>
      </c>
      <c r="Q203" s="398" t="s">
        <v>656</v>
      </c>
      <c r="R203" s="398">
        <f t="shared" si="117"/>
        <v>0</v>
      </c>
      <c r="S203" s="398" t="s">
        <v>656</v>
      </c>
    </row>
    <row r="204" spans="1:19" s="396" customFormat="1" ht="8.1" customHeight="1" x14ac:dyDescent="0.25">
      <c r="A204" s="747" t="s">
        <v>914</v>
      </c>
      <c r="B204" s="748"/>
      <c r="C204" s="763" t="s">
        <v>915</v>
      </c>
      <c r="D204" s="764"/>
      <c r="E204" s="764"/>
      <c r="F204" s="764"/>
      <c r="G204" s="765"/>
      <c r="H204" s="397" t="s">
        <v>655</v>
      </c>
      <c r="I204" s="398"/>
      <c r="J204" s="398"/>
      <c r="K204" s="398"/>
      <c r="L204" s="398">
        <f t="shared" ref="L204:L246" si="118">K204*1.04</f>
        <v>0</v>
      </c>
      <c r="M204" s="398" t="s">
        <v>656</v>
      </c>
      <c r="N204" s="398">
        <f t="shared" ref="N204:N246" si="119">L204*1.04</f>
        <v>0</v>
      </c>
      <c r="O204" s="398" t="s">
        <v>656</v>
      </c>
      <c r="P204" s="398">
        <f t="shared" ref="P204:P246" si="120">N204*1.04</f>
        <v>0</v>
      </c>
      <c r="Q204" s="398" t="s">
        <v>656</v>
      </c>
      <c r="R204" s="398">
        <f>L204+N204+P204</f>
        <v>0</v>
      </c>
      <c r="S204" s="398" t="s">
        <v>656</v>
      </c>
    </row>
    <row r="205" spans="1:19" s="396" customFormat="1" ht="8.1" customHeight="1" x14ac:dyDescent="0.25">
      <c r="A205" s="747" t="s">
        <v>916</v>
      </c>
      <c r="B205" s="748"/>
      <c r="C205" s="763" t="s">
        <v>917</v>
      </c>
      <c r="D205" s="764"/>
      <c r="E205" s="764"/>
      <c r="F205" s="764"/>
      <c r="G205" s="765"/>
      <c r="H205" s="397" t="s">
        <v>655</v>
      </c>
      <c r="I205" s="398"/>
      <c r="J205" s="398"/>
      <c r="K205" s="398"/>
      <c r="L205" s="398">
        <f t="shared" si="118"/>
        <v>0</v>
      </c>
      <c r="M205" s="398" t="s">
        <v>656</v>
      </c>
      <c r="N205" s="398">
        <f t="shared" si="119"/>
        <v>0</v>
      </c>
      <c r="O205" s="398" t="s">
        <v>656</v>
      </c>
      <c r="P205" s="398">
        <f t="shared" si="120"/>
        <v>0</v>
      </c>
      <c r="Q205" s="398" t="s">
        <v>656</v>
      </c>
      <c r="R205" s="398">
        <f>L205+N205+P205</f>
        <v>0</v>
      </c>
      <c r="S205" s="398" t="s">
        <v>656</v>
      </c>
    </row>
    <row r="206" spans="1:19" s="396" customFormat="1" ht="8.1" customHeight="1" x14ac:dyDescent="0.25">
      <c r="A206" s="747" t="s">
        <v>918</v>
      </c>
      <c r="B206" s="748"/>
      <c r="C206" s="749" t="s">
        <v>919</v>
      </c>
      <c r="D206" s="750"/>
      <c r="E206" s="750"/>
      <c r="F206" s="750"/>
      <c r="G206" s="751"/>
      <c r="H206" s="397" t="s">
        <v>655</v>
      </c>
      <c r="I206" s="398"/>
      <c r="J206" s="398"/>
      <c r="K206" s="398"/>
      <c r="L206" s="398">
        <f t="shared" si="118"/>
        <v>0</v>
      </c>
      <c r="M206" s="398" t="s">
        <v>656</v>
      </c>
      <c r="N206" s="398">
        <f t="shared" si="119"/>
        <v>0</v>
      </c>
      <c r="O206" s="398" t="s">
        <v>656</v>
      </c>
      <c r="P206" s="398">
        <f t="shared" si="120"/>
        <v>0</v>
      </c>
      <c r="Q206" s="398" t="s">
        <v>656</v>
      </c>
      <c r="R206" s="398">
        <f>L206+N206+P206</f>
        <v>0</v>
      </c>
      <c r="S206" s="398" t="s">
        <v>656</v>
      </c>
    </row>
    <row r="207" spans="1:19" s="396" customFormat="1" x14ac:dyDescent="0.25">
      <c r="A207" s="747" t="s">
        <v>920</v>
      </c>
      <c r="B207" s="748"/>
      <c r="C207" s="766" t="s">
        <v>921</v>
      </c>
      <c r="D207" s="767"/>
      <c r="E207" s="767"/>
      <c r="F207" s="767"/>
      <c r="G207" s="768"/>
      <c r="H207" s="397" t="s">
        <v>655</v>
      </c>
      <c r="I207" s="398">
        <f>I208+I215+I216+I217</f>
        <v>14.2</v>
      </c>
      <c r="J207" s="398">
        <f>J208+J215+J216+J217</f>
        <v>21.856000000000002</v>
      </c>
      <c r="K207" s="398">
        <f t="shared" ref="K207:L207" si="121">K208+K215+K216+K217</f>
        <v>0</v>
      </c>
      <c r="L207" s="398">
        <f t="shared" si="121"/>
        <v>85.026281697850777</v>
      </c>
      <c r="M207" s="398" t="s">
        <v>656</v>
      </c>
      <c r="N207" s="398">
        <f t="shared" ref="N207" si="122">N208+N215+N216+N217</f>
        <v>176.90920789809095</v>
      </c>
      <c r="O207" s="398" t="s">
        <v>656</v>
      </c>
      <c r="P207" s="398">
        <f t="shared" ref="P207" si="123">P208+P215+P216+P217</f>
        <v>182.4923606702088</v>
      </c>
      <c r="Q207" s="398" t="s">
        <v>656</v>
      </c>
      <c r="R207" s="398">
        <f t="shared" ref="R207" si="124">R208+R215+R216+R217</f>
        <v>444.42785026615047</v>
      </c>
      <c r="S207" s="398" t="s">
        <v>656</v>
      </c>
    </row>
    <row r="208" spans="1:19" s="396" customFormat="1" ht="8.1" customHeight="1" x14ac:dyDescent="0.25">
      <c r="A208" s="747" t="s">
        <v>922</v>
      </c>
      <c r="B208" s="748"/>
      <c r="C208" s="749" t="s">
        <v>923</v>
      </c>
      <c r="D208" s="750"/>
      <c r="E208" s="750"/>
      <c r="F208" s="750"/>
      <c r="G208" s="751"/>
      <c r="H208" s="397" t="s">
        <v>655</v>
      </c>
      <c r="I208" s="398">
        <f>I209+I210+I211+I212+I213+I214</f>
        <v>14.2</v>
      </c>
      <c r="J208" s="398">
        <f>J209+J210+J211+J212+J213+J214</f>
        <v>21.856000000000002</v>
      </c>
      <c r="K208" s="398">
        <f t="shared" ref="K208:L208" si="125">K209+K210+K211+K212+K213+K214</f>
        <v>0</v>
      </c>
      <c r="L208" s="398">
        <f t="shared" si="125"/>
        <v>85.026281697850777</v>
      </c>
      <c r="M208" s="398" t="s">
        <v>656</v>
      </c>
      <c r="N208" s="398">
        <f t="shared" ref="N208" si="126">N209+N210+N211+N212+N213+N214</f>
        <v>176.90920789809095</v>
      </c>
      <c r="O208" s="398" t="s">
        <v>656</v>
      </c>
      <c r="P208" s="398">
        <f t="shared" ref="P208" si="127">P209+P210+P211+P212+P213+P214</f>
        <v>182.4923606702088</v>
      </c>
      <c r="Q208" s="398" t="s">
        <v>656</v>
      </c>
      <c r="R208" s="398">
        <f t="shared" ref="R208" si="128">R209+R210+R211+R212+R213+R214</f>
        <v>444.42785026615047</v>
      </c>
      <c r="S208" s="398" t="s">
        <v>656</v>
      </c>
    </row>
    <row r="209" spans="1:19" s="396" customFormat="1" ht="8.1" customHeight="1" x14ac:dyDescent="0.25">
      <c r="A209" s="747" t="s">
        <v>924</v>
      </c>
      <c r="B209" s="748"/>
      <c r="C209" s="752" t="s">
        <v>925</v>
      </c>
      <c r="D209" s="753"/>
      <c r="E209" s="753"/>
      <c r="F209" s="753"/>
      <c r="G209" s="754"/>
      <c r="H209" s="397" t="s">
        <v>655</v>
      </c>
      <c r="I209" s="398"/>
      <c r="J209" s="398"/>
      <c r="K209" s="398"/>
      <c r="L209" s="398">
        <f t="shared" si="118"/>
        <v>0</v>
      </c>
      <c r="M209" s="398" t="s">
        <v>656</v>
      </c>
      <c r="N209" s="398">
        <f t="shared" si="119"/>
        <v>0</v>
      </c>
      <c r="O209" s="398" t="s">
        <v>656</v>
      </c>
      <c r="P209" s="398">
        <f t="shared" si="120"/>
        <v>0</v>
      </c>
      <c r="Q209" s="398" t="s">
        <v>656</v>
      </c>
      <c r="R209" s="398">
        <f t="shared" ref="R209:R218" si="129">L209+N209+P209</f>
        <v>0</v>
      </c>
      <c r="S209" s="398" t="s">
        <v>656</v>
      </c>
    </row>
    <row r="210" spans="1:19" s="396" customFormat="1" ht="8.1" customHeight="1" x14ac:dyDescent="0.25">
      <c r="A210" s="747" t="s">
        <v>926</v>
      </c>
      <c r="B210" s="748"/>
      <c r="C210" s="752" t="s">
        <v>927</v>
      </c>
      <c r="D210" s="753"/>
      <c r="E210" s="753"/>
      <c r="F210" s="753"/>
      <c r="G210" s="754"/>
      <c r="H210" s="397" t="s">
        <v>655</v>
      </c>
      <c r="I210" s="398"/>
      <c r="J210" s="398"/>
      <c r="K210" s="398"/>
      <c r="L210" s="398">
        <f t="shared" si="118"/>
        <v>0</v>
      </c>
      <c r="M210" s="398" t="s">
        <v>656</v>
      </c>
      <c r="N210" s="398">
        <f t="shared" si="119"/>
        <v>0</v>
      </c>
      <c r="O210" s="398" t="s">
        <v>656</v>
      </c>
      <c r="P210" s="398">
        <f t="shared" si="120"/>
        <v>0</v>
      </c>
      <c r="Q210" s="398" t="s">
        <v>656</v>
      </c>
      <c r="R210" s="398">
        <f t="shared" si="129"/>
        <v>0</v>
      </c>
      <c r="S210" s="398" t="s">
        <v>656</v>
      </c>
    </row>
    <row r="211" spans="1:19" s="396" customFormat="1" ht="8.1" customHeight="1" x14ac:dyDescent="0.25">
      <c r="A211" s="747" t="s">
        <v>928</v>
      </c>
      <c r="B211" s="748"/>
      <c r="C211" s="752" t="s">
        <v>929</v>
      </c>
      <c r="D211" s="753"/>
      <c r="E211" s="753"/>
      <c r="F211" s="753"/>
      <c r="G211" s="754"/>
      <c r="H211" s="397" t="s">
        <v>655</v>
      </c>
      <c r="I211" s="398"/>
      <c r="J211" s="398"/>
      <c r="K211" s="398"/>
      <c r="L211" s="398">
        <f t="shared" si="118"/>
        <v>0</v>
      </c>
      <c r="M211" s="398" t="s">
        <v>656</v>
      </c>
      <c r="N211" s="398">
        <f t="shared" si="119"/>
        <v>0</v>
      </c>
      <c r="O211" s="398" t="s">
        <v>656</v>
      </c>
      <c r="P211" s="398">
        <f t="shared" si="120"/>
        <v>0</v>
      </c>
      <c r="Q211" s="398" t="s">
        <v>656</v>
      </c>
      <c r="R211" s="398">
        <f t="shared" si="129"/>
        <v>0</v>
      </c>
      <c r="S211" s="398" t="s">
        <v>656</v>
      </c>
    </row>
    <row r="212" spans="1:19" s="396" customFormat="1" ht="8.1" customHeight="1" x14ac:dyDescent="0.25">
      <c r="A212" s="747" t="s">
        <v>930</v>
      </c>
      <c r="B212" s="748"/>
      <c r="C212" s="752" t="s">
        <v>931</v>
      </c>
      <c r="D212" s="753"/>
      <c r="E212" s="753"/>
      <c r="F212" s="753"/>
      <c r="G212" s="754"/>
      <c r="H212" s="397" t="s">
        <v>655</v>
      </c>
      <c r="I212" s="398">
        <v>14.2</v>
      </c>
      <c r="J212" s="398">
        <v>21.856000000000002</v>
      </c>
      <c r="K212" s="398">
        <v>0</v>
      </c>
      <c r="L212" s="398">
        <f>L369*1.2</f>
        <v>85.026281697850777</v>
      </c>
      <c r="M212" s="398" t="s">
        <v>656</v>
      </c>
      <c r="N212" s="398">
        <f>N369*1.2</f>
        <v>176.90920789809095</v>
      </c>
      <c r="O212" s="398" t="s">
        <v>656</v>
      </c>
      <c r="P212" s="398">
        <f>P369*1.2</f>
        <v>182.4923606702088</v>
      </c>
      <c r="Q212" s="398" t="s">
        <v>656</v>
      </c>
      <c r="R212" s="398">
        <f t="shared" si="129"/>
        <v>444.42785026615047</v>
      </c>
      <c r="S212" s="398" t="s">
        <v>656</v>
      </c>
    </row>
    <row r="213" spans="1:19" s="396" customFormat="1" ht="8.1" customHeight="1" x14ac:dyDescent="0.25">
      <c r="A213" s="747" t="s">
        <v>932</v>
      </c>
      <c r="B213" s="748"/>
      <c r="C213" s="752" t="s">
        <v>933</v>
      </c>
      <c r="D213" s="753"/>
      <c r="E213" s="753"/>
      <c r="F213" s="753"/>
      <c r="G213" s="754"/>
      <c r="H213" s="397" t="s">
        <v>655</v>
      </c>
      <c r="I213" s="398"/>
      <c r="J213" s="398"/>
      <c r="K213" s="398"/>
      <c r="L213" s="398">
        <f t="shared" si="118"/>
        <v>0</v>
      </c>
      <c r="M213" s="398" t="s">
        <v>656</v>
      </c>
      <c r="N213" s="398">
        <f t="shared" si="119"/>
        <v>0</v>
      </c>
      <c r="O213" s="398" t="s">
        <v>656</v>
      </c>
      <c r="P213" s="398">
        <f t="shared" si="120"/>
        <v>0</v>
      </c>
      <c r="Q213" s="398" t="s">
        <v>656</v>
      </c>
      <c r="R213" s="398">
        <f t="shared" si="129"/>
        <v>0</v>
      </c>
      <c r="S213" s="398" t="s">
        <v>656</v>
      </c>
    </row>
    <row r="214" spans="1:19" s="396" customFormat="1" ht="8.1" customHeight="1" x14ac:dyDescent="0.25">
      <c r="A214" s="747" t="s">
        <v>934</v>
      </c>
      <c r="B214" s="748"/>
      <c r="C214" s="752" t="s">
        <v>935</v>
      </c>
      <c r="D214" s="753"/>
      <c r="E214" s="753"/>
      <c r="F214" s="753"/>
      <c r="G214" s="754"/>
      <c r="H214" s="397" t="s">
        <v>655</v>
      </c>
      <c r="I214" s="398"/>
      <c r="J214" s="398"/>
      <c r="K214" s="398"/>
      <c r="L214" s="398">
        <f t="shared" si="118"/>
        <v>0</v>
      </c>
      <c r="M214" s="398" t="s">
        <v>656</v>
      </c>
      <c r="N214" s="398">
        <f t="shared" si="119"/>
        <v>0</v>
      </c>
      <c r="O214" s="398" t="s">
        <v>656</v>
      </c>
      <c r="P214" s="398">
        <f t="shared" si="120"/>
        <v>0</v>
      </c>
      <c r="Q214" s="398" t="s">
        <v>656</v>
      </c>
      <c r="R214" s="398">
        <f t="shared" si="129"/>
        <v>0</v>
      </c>
      <c r="S214" s="398" t="s">
        <v>656</v>
      </c>
    </row>
    <row r="215" spans="1:19" s="396" customFormat="1" ht="8.1" customHeight="1" x14ac:dyDescent="0.25">
      <c r="A215" s="747" t="s">
        <v>936</v>
      </c>
      <c r="B215" s="748"/>
      <c r="C215" s="749" t="s">
        <v>937</v>
      </c>
      <c r="D215" s="750"/>
      <c r="E215" s="750"/>
      <c r="F215" s="750"/>
      <c r="G215" s="751"/>
      <c r="H215" s="397" t="s">
        <v>655</v>
      </c>
      <c r="I215" s="398"/>
      <c r="J215" s="398"/>
      <c r="K215" s="398"/>
      <c r="L215" s="398">
        <f t="shared" si="118"/>
        <v>0</v>
      </c>
      <c r="M215" s="398" t="s">
        <v>656</v>
      </c>
      <c r="N215" s="398">
        <f t="shared" si="119"/>
        <v>0</v>
      </c>
      <c r="O215" s="398" t="s">
        <v>656</v>
      </c>
      <c r="P215" s="398">
        <f t="shared" si="120"/>
        <v>0</v>
      </c>
      <c r="Q215" s="398" t="s">
        <v>656</v>
      </c>
      <c r="R215" s="398">
        <f t="shared" si="129"/>
        <v>0</v>
      </c>
      <c r="S215" s="398" t="s">
        <v>656</v>
      </c>
    </row>
    <row r="216" spans="1:19" s="396" customFormat="1" ht="8.1" customHeight="1" x14ac:dyDescent="0.25">
      <c r="A216" s="747" t="s">
        <v>938</v>
      </c>
      <c r="B216" s="748"/>
      <c r="C216" s="749" t="s">
        <v>939</v>
      </c>
      <c r="D216" s="750"/>
      <c r="E216" s="750"/>
      <c r="F216" s="750"/>
      <c r="G216" s="751"/>
      <c r="H216" s="397" t="s">
        <v>655</v>
      </c>
      <c r="I216" s="398">
        <v>0</v>
      </c>
      <c r="J216" s="398">
        <v>0</v>
      </c>
      <c r="K216" s="398"/>
      <c r="L216" s="398">
        <f t="shared" si="118"/>
        <v>0</v>
      </c>
      <c r="M216" s="398" t="s">
        <v>656</v>
      </c>
      <c r="N216" s="398">
        <f t="shared" si="119"/>
        <v>0</v>
      </c>
      <c r="O216" s="398" t="s">
        <v>656</v>
      </c>
      <c r="P216" s="398">
        <f t="shared" si="120"/>
        <v>0</v>
      </c>
      <c r="Q216" s="398" t="s">
        <v>656</v>
      </c>
      <c r="R216" s="398">
        <f t="shared" si="129"/>
        <v>0</v>
      </c>
      <c r="S216" s="398" t="s">
        <v>656</v>
      </c>
    </row>
    <row r="217" spans="1:19" s="396" customFormat="1" ht="8.1" customHeight="1" x14ac:dyDescent="0.25">
      <c r="A217" s="747" t="s">
        <v>940</v>
      </c>
      <c r="B217" s="748"/>
      <c r="C217" s="749" t="s">
        <v>742</v>
      </c>
      <c r="D217" s="750"/>
      <c r="E217" s="750"/>
      <c r="F217" s="750"/>
      <c r="G217" s="751"/>
      <c r="H217" s="397" t="s">
        <v>150</v>
      </c>
      <c r="I217" s="398"/>
      <c r="J217" s="398"/>
      <c r="K217" s="398"/>
      <c r="L217" s="398">
        <f t="shared" si="118"/>
        <v>0</v>
      </c>
      <c r="M217" s="398" t="s">
        <v>656</v>
      </c>
      <c r="N217" s="398">
        <f t="shared" si="119"/>
        <v>0</v>
      </c>
      <c r="O217" s="398" t="s">
        <v>656</v>
      </c>
      <c r="P217" s="398">
        <f t="shared" si="120"/>
        <v>0</v>
      </c>
      <c r="Q217" s="398" t="s">
        <v>656</v>
      </c>
      <c r="R217" s="398">
        <f t="shared" si="129"/>
        <v>0</v>
      </c>
      <c r="S217" s="398" t="s">
        <v>656</v>
      </c>
    </row>
    <row r="218" spans="1:19" s="396" customFormat="1" ht="16.5" customHeight="1" x14ac:dyDescent="0.25">
      <c r="A218" s="747" t="s">
        <v>941</v>
      </c>
      <c r="B218" s="748"/>
      <c r="C218" s="752" t="s">
        <v>942</v>
      </c>
      <c r="D218" s="753"/>
      <c r="E218" s="753"/>
      <c r="F218" s="753"/>
      <c r="G218" s="754"/>
      <c r="H218" s="397" t="s">
        <v>655</v>
      </c>
      <c r="I218" s="398"/>
      <c r="J218" s="398"/>
      <c r="K218" s="398"/>
      <c r="L218" s="398">
        <f t="shared" si="118"/>
        <v>0</v>
      </c>
      <c r="M218" s="398" t="s">
        <v>656</v>
      </c>
      <c r="N218" s="398">
        <f t="shared" si="119"/>
        <v>0</v>
      </c>
      <c r="O218" s="398" t="s">
        <v>656</v>
      </c>
      <c r="P218" s="398">
        <f t="shared" si="120"/>
        <v>0</v>
      </c>
      <c r="Q218" s="398" t="s">
        <v>656</v>
      </c>
      <c r="R218" s="398">
        <f t="shared" si="129"/>
        <v>0</v>
      </c>
      <c r="S218" s="398" t="s">
        <v>656</v>
      </c>
    </row>
    <row r="219" spans="1:19" s="396" customFormat="1" x14ac:dyDescent="0.25">
      <c r="A219" s="747" t="s">
        <v>943</v>
      </c>
      <c r="B219" s="748"/>
      <c r="C219" s="766" t="s">
        <v>944</v>
      </c>
      <c r="D219" s="767"/>
      <c r="E219" s="767"/>
      <c r="F219" s="767"/>
      <c r="G219" s="768"/>
      <c r="H219" s="397" t="s">
        <v>655</v>
      </c>
      <c r="I219" s="398">
        <f>I220+I221+I225+I226+I229+I230+I231</f>
        <v>8246.6</v>
      </c>
      <c r="J219" s="398">
        <f>J220+J221+J225+J226+J229+J230+J231</f>
        <v>10356.5</v>
      </c>
      <c r="K219" s="398">
        <f t="shared" ref="K219:R219" si="130">K220+K221+K225+K226+K229+K230+K231</f>
        <v>942.12</v>
      </c>
      <c r="L219" s="398">
        <f t="shared" si="130"/>
        <v>6515.3141248000002</v>
      </c>
      <c r="M219" s="398" t="s">
        <v>656</v>
      </c>
      <c r="N219" s="398">
        <f t="shared" si="130"/>
        <v>6775.9266897920006</v>
      </c>
      <c r="O219" s="398" t="s">
        <v>656</v>
      </c>
      <c r="P219" s="398">
        <f t="shared" si="130"/>
        <v>7046.9637573836808</v>
      </c>
      <c r="Q219" s="398" t="s">
        <v>656</v>
      </c>
      <c r="R219" s="398">
        <f t="shared" si="130"/>
        <v>20338.204571975682</v>
      </c>
      <c r="S219" s="398" t="s">
        <v>656</v>
      </c>
    </row>
    <row r="220" spans="1:19" s="396" customFormat="1" ht="8.1" customHeight="1" x14ac:dyDescent="0.25">
      <c r="A220" s="747" t="s">
        <v>945</v>
      </c>
      <c r="B220" s="748"/>
      <c r="C220" s="749" t="s">
        <v>946</v>
      </c>
      <c r="D220" s="750"/>
      <c r="E220" s="750"/>
      <c r="F220" s="750"/>
      <c r="G220" s="751"/>
      <c r="H220" s="397" t="s">
        <v>655</v>
      </c>
      <c r="I220" s="398">
        <v>2.6</v>
      </c>
      <c r="J220" s="398">
        <v>3</v>
      </c>
      <c r="K220" s="398">
        <v>3.12</v>
      </c>
      <c r="L220" s="398">
        <f t="shared" si="118"/>
        <v>3.2448000000000001</v>
      </c>
      <c r="M220" s="398" t="s">
        <v>656</v>
      </c>
      <c r="N220" s="398">
        <f t="shared" si="119"/>
        <v>3.3745920000000003</v>
      </c>
      <c r="O220" s="398" t="s">
        <v>656</v>
      </c>
      <c r="P220" s="398">
        <f t="shared" si="120"/>
        <v>3.5095756800000002</v>
      </c>
      <c r="Q220" s="398" t="s">
        <v>656</v>
      </c>
      <c r="R220" s="398">
        <f>L220+N220+P220</f>
        <v>10.128967680000001</v>
      </c>
      <c r="S220" s="398" t="s">
        <v>656</v>
      </c>
    </row>
    <row r="221" spans="1:19" s="396" customFormat="1" ht="8.1" customHeight="1" x14ac:dyDescent="0.25">
      <c r="A221" s="747" t="s">
        <v>947</v>
      </c>
      <c r="B221" s="748"/>
      <c r="C221" s="749" t="s">
        <v>948</v>
      </c>
      <c r="D221" s="750"/>
      <c r="E221" s="750"/>
      <c r="F221" s="750"/>
      <c r="G221" s="751"/>
      <c r="H221" s="397" t="s">
        <v>655</v>
      </c>
      <c r="I221" s="398">
        <f>I222+I223+I224</f>
        <v>2223.8000000000002</v>
      </c>
      <c r="J221" s="398">
        <v>2587.3000000000002</v>
      </c>
      <c r="K221" s="398">
        <f t="shared" ref="K221:R221" si="131">K222+K223+K224</f>
        <v>850</v>
      </c>
      <c r="L221" s="398">
        <f t="shared" si="131"/>
        <v>678.51796480000007</v>
      </c>
      <c r="M221" s="398" t="s">
        <v>656</v>
      </c>
      <c r="N221" s="398">
        <f t="shared" si="131"/>
        <v>705.65868339200006</v>
      </c>
      <c r="O221" s="398" t="s">
        <v>656</v>
      </c>
      <c r="P221" s="398">
        <f t="shared" si="131"/>
        <v>733.88503072768003</v>
      </c>
      <c r="Q221" s="398" t="s">
        <v>656</v>
      </c>
      <c r="R221" s="398">
        <f t="shared" si="131"/>
        <v>2118.0616789196802</v>
      </c>
      <c r="S221" s="398" t="s">
        <v>656</v>
      </c>
    </row>
    <row r="222" spans="1:19" s="396" customFormat="1" ht="8.1" customHeight="1" x14ac:dyDescent="0.25">
      <c r="A222" s="747" t="s">
        <v>949</v>
      </c>
      <c r="B222" s="748"/>
      <c r="C222" s="752" t="s">
        <v>950</v>
      </c>
      <c r="D222" s="753"/>
      <c r="E222" s="753"/>
      <c r="F222" s="753"/>
      <c r="G222" s="754"/>
      <c r="H222" s="397" t="s">
        <v>655</v>
      </c>
      <c r="I222" s="398">
        <v>2223.8000000000002</v>
      </c>
      <c r="J222" s="398">
        <v>2587.3000000000002</v>
      </c>
      <c r="K222" s="398">
        <v>850</v>
      </c>
      <c r="L222" s="398">
        <v>678.51796480000007</v>
      </c>
      <c r="M222" s="398" t="s">
        <v>656</v>
      </c>
      <c r="N222" s="398">
        <v>705.65868339200006</v>
      </c>
      <c r="O222" s="398" t="s">
        <v>656</v>
      </c>
      <c r="P222" s="398">
        <v>733.88503072768003</v>
      </c>
      <c r="Q222" s="398" t="s">
        <v>656</v>
      </c>
      <c r="R222" s="398">
        <f t="shared" ref="R222:R231" si="132">L222+N222+P222</f>
        <v>2118.0616789196802</v>
      </c>
      <c r="S222" s="398" t="s">
        <v>656</v>
      </c>
    </row>
    <row r="223" spans="1:19" s="396" customFormat="1" ht="8.1" customHeight="1" x14ac:dyDescent="0.25">
      <c r="A223" s="747" t="s">
        <v>951</v>
      </c>
      <c r="B223" s="748"/>
      <c r="C223" s="752" t="s">
        <v>952</v>
      </c>
      <c r="D223" s="753"/>
      <c r="E223" s="753"/>
      <c r="F223" s="753"/>
      <c r="G223" s="754"/>
      <c r="H223" s="397" t="s">
        <v>655</v>
      </c>
      <c r="I223" s="398"/>
      <c r="J223" s="398"/>
      <c r="K223" s="398"/>
      <c r="L223" s="398">
        <f t="shared" si="118"/>
        <v>0</v>
      </c>
      <c r="M223" s="398" t="s">
        <v>656</v>
      </c>
      <c r="N223" s="398">
        <f t="shared" si="119"/>
        <v>0</v>
      </c>
      <c r="O223" s="398" t="s">
        <v>656</v>
      </c>
      <c r="P223" s="398">
        <f t="shared" si="120"/>
        <v>0</v>
      </c>
      <c r="Q223" s="398" t="s">
        <v>656</v>
      </c>
      <c r="R223" s="398">
        <f t="shared" si="132"/>
        <v>0</v>
      </c>
      <c r="S223" s="398" t="s">
        <v>656</v>
      </c>
    </row>
    <row r="224" spans="1:19" s="396" customFormat="1" ht="8.1" customHeight="1" x14ac:dyDescent="0.25">
      <c r="A224" s="747" t="s">
        <v>953</v>
      </c>
      <c r="B224" s="748"/>
      <c r="C224" s="752" t="s">
        <v>954</v>
      </c>
      <c r="D224" s="753"/>
      <c r="E224" s="753"/>
      <c r="F224" s="753"/>
      <c r="G224" s="754"/>
      <c r="H224" s="397" t="s">
        <v>655</v>
      </c>
      <c r="I224" s="398"/>
      <c r="J224" s="398"/>
      <c r="K224" s="398"/>
      <c r="L224" s="398">
        <f t="shared" si="118"/>
        <v>0</v>
      </c>
      <c r="M224" s="398" t="s">
        <v>656</v>
      </c>
      <c r="N224" s="398">
        <f t="shared" si="119"/>
        <v>0</v>
      </c>
      <c r="O224" s="398" t="s">
        <v>656</v>
      </c>
      <c r="P224" s="398">
        <f t="shared" si="120"/>
        <v>0</v>
      </c>
      <c r="Q224" s="398" t="s">
        <v>656</v>
      </c>
      <c r="R224" s="398">
        <f t="shared" si="132"/>
        <v>0</v>
      </c>
      <c r="S224" s="398" t="s">
        <v>656</v>
      </c>
    </row>
    <row r="225" spans="1:19" s="396" customFormat="1" ht="8.1" customHeight="1" x14ac:dyDescent="0.25">
      <c r="A225" s="747" t="s">
        <v>955</v>
      </c>
      <c r="B225" s="748"/>
      <c r="C225" s="749" t="s">
        <v>956</v>
      </c>
      <c r="D225" s="750"/>
      <c r="E225" s="750"/>
      <c r="F225" s="750"/>
      <c r="G225" s="751"/>
      <c r="H225" s="397" t="s">
        <v>655</v>
      </c>
      <c r="I225" s="398"/>
      <c r="J225" s="398"/>
      <c r="K225" s="398"/>
      <c r="L225" s="398">
        <f t="shared" si="118"/>
        <v>0</v>
      </c>
      <c r="M225" s="398" t="s">
        <v>656</v>
      </c>
      <c r="N225" s="398">
        <f t="shared" si="119"/>
        <v>0</v>
      </c>
      <c r="O225" s="398" t="s">
        <v>656</v>
      </c>
      <c r="P225" s="398">
        <f t="shared" si="120"/>
        <v>0</v>
      </c>
      <c r="Q225" s="398" t="s">
        <v>656</v>
      </c>
      <c r="R225" s="398">
        <f t="shared" si="132"/>
        <v>0</v>
      </c>
      <c r="S225" s="398" t="s">
        <v>656</v>
      </c>
    </row>
    <row r="226" spans="1:19" s="396" customFormat="1" ht="8.1" customHeight="1" x14ac:dyDescent="0.25">
      <c r="A226" s="747" t="s">
        <v>957</v>
      </c>
      <c r="B226" s="748"/>
      <c r="C226" s="749" t="s">
        <v>958</v>
      </c>
      <c r="D226" s="750"/>
      <c r="E226" s="750"/>
      <c r="F226" s="750"/>
      <c r="G226" s="751"/>
      <c r="H226" s="397" t="s">
        <v>655</v>
      </c>
      <c r="I226" s="398">
        <f>I227+I228</f>
        <v>31.2</v>
      </c>
      <c r="J226" s="398">
        <f>J227+J228</f>
        <v>0</v>
      </c>
      <c r="K226" s="398">
        <f t="shared" ref="K226" si="133">K227+K228</f>
        <v>0</v>
      </c>
      <c r="L226" s="398">
        <f t="shared" si="118"/>
        <v>0</v>
      </c>
      <c r="M226" s="398" t="s">
        <v>656</v>
      </c>
      <c r="N226" s="398">
        <f t="shared" si="119"/>
        <v>0</v>
      </c>
      <c r="O226" s="398" t="s">
        <v>656</v>
      </c>
      <c r="P226" s="398">
        <f t="shared" si="120"/>
        <v>0</v>
      </c>
      <c r="Q226" s="398" t="s">
        <v>656</v>
      </c>
      <c r="R226" s="398">
        <f t="shared" si="132"/>
        <v>0</v>
      </c>
      <c r="S226" s="398" t="s">
        <v>656</v>
      </c>
    </row>
    <row r="227" spans="1:19" s="396" customFormat="1" ht="8.1" customHeight="1" x14ac:dyDescent="0.25">
      <c r="A227" s="747" t="s">
        <v>959</v>
      </c>
      <c r="B227" s="748"/>
      <c r="C227" s="752" t="s">
        <v>960</v>
      </c>
      <c r="D227" s="753"/>
      <c r="E227" s="753"/>
      <c r="F227" s="753"/>
      <c r="G227" s="754"/>
      <c r="H227" s="397" t="s">
        <v>655</v>
      </c>
      <c r="I227" s="398"/>
      <c r="J227" s="398"/>
      <c r="K227" s="398"/>
      <c r="L227" s="398">
        <f t="shared" si="118"/>
        <v>0</v>
      </c>
      <c r="M227" s="398" t="s">
        <v>656</v>
      </c>
      <c r="N227" s="398">
        <f t="shared" si="119"/>
        <v>0</v>
      </c>
      <c r="O227" s="398" t="s">
        <v>656</v>
      </c>
      <c r="P227" s="398">
        <f t="shared" si="120"/>
        <v>0</v>
      </c>
      <c r="Q227" s="398" t="s">
        <v>656</v>
      </c>
      <c r="R227" s="398">
        <f t="shared" si="132"/>
        <v>0</v>
      </c>
      <c r="S227" s="398" t="s">
        <v>656</v>
      </c>
    </row>
    <row r="228" spans="1:19" s="396" customFormat="1" ht="8.1" customHeight="1" x14ac:dyDescent="0.25">
      <c r="A228" s="747" t="s">
        <v>961</v>
      </c>
      <c r="B228" s="748"/>
      <c r="C228" s="752" t="s">
        <v>962</v>
      </c>
      <c r="D228" s="753"/>
      <c r="E228" s="753"/>
      <c r="F228" s="753"/>
      <c r="G228" s="754"/>
      <c r="H228" s="397" t="s">
        <v>655</v>
      </c>
      <c r="I228" s="398">
        <v>31.2</v>
      </c>
      <c r="J228" s="398">
        <v>0</v>
      </c>
      <c r="K228" s="398"/>
      <c r="L228" s="398">
        <f t="shared" si="118"/>
        <v>0</v>
      </c>
      <c r="M228" s="398" t="s">
        <v>656</v>
      </c>
      <c r="N228" s="398">
        <f t="shared" si="119"/>
        <v>0</v>
      </c>
      <c r="O228" s="398" t="s">
        <v>656</v>
      </c>
      <c r="P228" s="398">
        <f t="shared" si="120"/>
        <v>0</v>
      </c>
      <c r="Q228" s="398" t="s">
        <v>656</v>
      </c>
      <c r="R228" s="398">
        <f t="shared" si="132"/>
        <v>0</v>
      </c>
      <c r="S228" s="398" t="s">
        <v>656</v>
      </c>
    </row>
    <row r="229" spans="1:19" s="396" customFormat="1" ht="8.1" customHeight="1" x14ac:dyDescent="0.25">
      <c r="A229" s="747" t="s">
        <v>963</v>
      </c>
      <c r="B229" s="748"/>
      <c r="C229" s="749" t="s">
        <v>964</v>
      </c>
      <c r="D229" s="750"/>
      <c r="E229" s="750"/>
      <c r="F229" s="750"/>
      <c r="G229" s="751"/>
      <c r="H229" s="397" t="s">
        <v>655</v>
      </c>
      <c r="I229" s="398"/>
      <c r="J229" s="398"/>
      <c r="K229" s="398"/>
      <c r="L229" s="398">
        <f t="shared" si="118"/>
        <v>0</v>
      </c>
      <c r="M229" s="398" t="s">
        <v>656</v>
      </c>
      <c r="N229" s="398">
        <f t="shared" si="119"/>
        <v>0</v>
      </c>
      <c r="O229" s="398" t="s">
        <v>656</v>
      </c>
      <c r="P229" s="398">
        <f t="shared" si="120"/>
        <v>0</v>
      </c>
      <c r="Q229" s="398" t="s">
        <v>656</v>
      </c>
      <c r="R229" s="398">
        <f t="shared" si="132"/>
        <v>0</v>
      </c>
      <c r="S229" s="398" t="s">
        <v>656</v>
      </c>
    </row>
    <row r="230" spans="1:19" s="396" customFormat="1" ht="8.1" customHeight="1" x14ac:dyDescent="0.25">
      <c r="A230" s="747" t="s">
        <v>965</v>
      </c>
      <c r="B230" s="748"/>
      <c r="C230" s="749" t="s">
        <v>966</v>
      </c>
      <c r="D230" s="750"/>
      <c r="E230" s="750"/>
      <c r="F230" s="750"/>
      <c r="G230" s="751"/>
      <c r="H230" s="397" t="s">
        <v>655</v>
      </c>
      <c r="I230" s="398"/>
      <c r="J230" s="398"/>
      <c r="K230" s="398"/>
      <c r="L230" s="398">
        <f t="shared" si="118"/>
        <v>0</v>
      </c>
      <c r="M230" s="398" t="s">
        <v>656</v>
      </c>
      <c r="N230" s="398">
        <f t="shared" si="119"/>
        <v>0</v>
      </c>
      <c r="O230" s="398" t="s">
        <v>656</v>
      </c>
      <c r="P230" s="398">
        <f t="shared" si="120"/>
        <v>0</v>
      </c>
      <c r="Q230" s="398" t="s">
        <v>656</v>
      </c>
      <c r="R230" s="398">
        <f t="shared" si="132"/>
        <v>0</v>
      </c>
      <c r="S230" s="398" t="s">
        <v>656</v>
      </c>
    </row>
    <row r="231" spans="1:19" s="396" customFormat="1" ht="8.1" customHeight="1" x14ac:dyDescent="0.25">
      <c r="A231" s="747" t="s">
        <v>967</v>
      </c>
      <c r="B231" s="748"/>
      <c r="C231" s="749" t="s">
        <v>968</v>
      </c>
      <c r="D231" s="750"/>
      <c r="E231" s="750"/>
      <c r="F231" s="750"/>
      <c r="G231" s="751"/>
      <c r="H231" s="397" t="s">
        <v>655</v>
      </c>
      <c r="I231" s="398">
        <v>5989</v>
      </c>
      <c r="J231" s="398">
        <v>7766.2</v>
      </c>
      <c r="K231" s="398">
        <v>89</v>
      </c>
      <c r="L231" s="398">
        <v>5833.5513600000004</v>
      </c>
      <c r="M231" s="398" t="s">
        <v>656</v>
      </c>
      <c r="N231" s="398">
        <v>6066.8934144000004</v>
      </c>
      <c r="O231" s="398" t="s">
        <v>656</v>
      </c>
      <c r="P231" s="398">
        <v>6309.5691509760009</v>
      </c>
      <c r="Q231" s="398" t="s">
        <v>656</v>
      </c>
      <c r="R231" s="398">
        <f t="shared" si="132"/>
        <v>18210.013925376003</v>
      </c>
      <c r="S231" s="398" t="s">
        <v>656</v>
      </c>
    </row>
    <row r="232" spans="1:19" s="396" customFormat="1" ht="8.1" customHeight="1" x14ac:dyDescent="0.25">
      <c r="A232" s="747" t="s">
        <v>969</v>
      </c>
      <c r="B232" s="748"/>
      <c r="C232" s="766" t="s">
        <v>970</v>
      </c>
      <c r="D232" s="767"/>
      <c r="E232" s="767"/>
      <c r="F232" s="767"/>
      <c r="G232" s="768"/>
      <c r="H232" s="397" t="s">
        <v>655</v>
      </c>
      <c r="I232" s="398">
        <f>I233+I237+I238</f>
        <v>9235.4</v>
      </c>
      <c r="J232" s="398">
        <f>J233+J237+J238</f>
        <v>10499.9</v>
      </c>
      <c r="K232" s="398">
        <f t="shared" ref="K232:R232" si="134">K233+K237+K238</f>
        <v>724.6</v>
      </c>
      <c r="L232" s="398">
        <f t="shared" si="134"/>
        <v>6633.9457758412809</v>
      </c>
      <c r="M232" s="398" t="s">
        <v>656</v>
      </c>
      <c r="N232" s="398">
        <f t="shared" si="134"/>
        <v>6899.3036068749316</v>
      </c>
      <c r="O232" s="398" t="s">
        <v>656</v>
      </c>
      <c r="P232" s="398">
        <f t="shared" si="134"/>
        <v>7175.2757511499294</v>
      </c>
      <c r="Q232" s="398" t="s">
        <v>656</v>
      </c>
      <c r="R232" s="398">
        <f t="shared" si="134"/>
        <v>20708.525133866144</v>
      </c>
      <c r="S232" s="398" t="s">
        <v>656</v>
      </c>
    </row>
    <row r="233" spans="1:19" s="396" customFormat="1" ht="8.1" customHeight="1" x14ac:dyDescent="0.25">
      <c r="A233" s="747" t="s">
        <v>971</v>
      </c>
      <c r="B233" s="748"/>
      <c r="C233" s="749" t="s">
        <v>972</v>
      </c>
      <c r="D233" s="750"/>
      <c r="E233" s="750"/>
      <c r="F233" s="750"/>
      <c r="G233" s="751"/>
      <c r="H233" s="397" t="s">
        <v>655</v>
      </c>
      <c r="I233" s="398">
        <f>I234+I235+I236</f>
        <v>2356.8000000000002</v>
      </c>
      <c r="J233" s="398">
        <f>J234+J235+J236</f>
        <v>2490</v>
      </c>
      <c r="K233" s="398">
        <f t="shared" ref="K233:R233" si="135">K234+K235+K236</f>
        <v>724.6</v>
      </c>
      <c r="L233" s="398">
        <f t="shared" si="135"/>
        <v>822.42577584128014</v>
      </c>
      <c r="M233" s="398" t="s">
        <v>656</v>
      </c>
      <c r="N233" s="398">
        <f t="shared" si="135"/>
        <v>855.32280687493142</v>
      </c>
      <c r="O233" s="398" t="s">
        <v>656</v>
      </c>
      <c r="P233" s="398">
        <f t="shared" si="135"/>
        <v>889.5357191499287</v>
      </c>
      <c r="Q233" s="398" t="s">
        <v>656</v>
      </c>
      <c r="R233" s="398">
        <f t="shared" si="135"/>
        <v>2567.2843018661401</v>
      </c>
      <c r="S233" s="398" t="s">
        <v>656</v>
      </c>
    </row>
    <row r="234" spans="1:19" s="396" customFormat="1" ht="8.1" customHeight="1" x14ac:dyDescent="0.25">
      <c r="A234" s="747" t="s">
        <v>973</v>
      </c>
      <c r="B234" s="748"/>
      <c r="C234" s="752" t="s">
        <v>950</v>
      </c>
      <c r="D234" s="753"/>
      <c r="E234" s="753"/>
      <c r="F234" s="753"/>
      <c r="G234" s="754"/>
      <c r="H234" s="397" t="s">
        <v>655</v>
      </c>
      <c r="I234" s="398">
        <v>2356.8000000000002</v>
      </c>
      <c r="J234" s="398">
        <v>2490</v>
      </c>
      <c r="K234" s="398">
        <v>724.6</v>
      </c>
      <c r="L234" s="398">
        <v>822.42577584128014</v>
      </c>
      <c r="M234" s="398" t="s">
        <v>656</v>
      </c>
      <c r="N234" s="398">
        <v>855.32280687493142</v>
      </c>
      <c r="O234" s="398" t="s">
        <v>656</v>
      </c>
      <c r="P234" s="398">
        <v>889.5357191499287</v>
      </c>
      <c r="Q234" s="398" t="s">
        <v>656</v>
      </c>
      <c r="R234" s="398">
        <f>L234+N234+P234</f>
        <v>2567.2843018661401</v>
      </c>
      <c r="S234" s="398" t="s">
        <v>656</v>
      </c>
    </row>
    <row r="235" spans="1:19" s="396" customFormat="1" ht="8.1" customHeight="1" x14ac:dyDescent="0.25">
      <c r="A235" s="747" t="s">
        <v>974</v>
      </c>
      <c r="B235" s="748"/>
      <c r="C235" s="752" t="s">
        <v>952</v>
      </c>
      <c r="D235" s="753"/>
      <c r="E235" s="753"/>
      <c r="F235" s="753"/>
      <c r="G235" s="754"/>
      <c r="H235" s="397" t="s">
        <v>655</v>
      </c>
      <c r="I235" s="398"/>
      <c r="J235" s="398"/>
      <c r="K235" s="398"/>
      <c r="L235" s="398">
        <v>0</v>
      </c>
      <c r="M235" s="398" t="s">
        <v>656</v>
      </c>
      <c r="N235" s="398">
        <v>0</v>
      </c>
      <c r="O235" s="398" t="s">
        <v>656</v>
      </c>
      <c r="P235" s="398">
        <v>0</v>
      </c>
      <c r="Q235" s="398" t="s">
        <v>656</v>
      </c>
      <c r="R235" s="398">
        <f>L235+N235+P235</f>
        <v>0</v>
      </c>
      <c r="S235" s="398" t="s">
        <v>656</v>
      </c>
    </row>
    <row r="236" spans="1:19" s="396" customFormat="1" ht="8.1" customHeight="1" x14ac:dyDescent="0.25">
      <c r="A236" s="747" t="s">
        <v>975</v>
      </c>
      <c r="B236" s="748"/>
      <c r="C236" s="752" t="s">
        <v>954</v>
      </c>
      <c r="D236" s="753"/>
      <c r="E236" s="753"/>
      <c r="F236" s="753"/>
      <c r="G236" s="754"/>
      <c r="H236" s="397" t="s">
        <v>655</v>
      </c>
      <c r="I236" s="398"/>
      <c r="J236" s="398"/>
      <c r="K236" s="398"/>
      <c r="L236" s="398">
        <v>0</v>
      </c>
      <c r="M236" s="398" t="s">
        <v>656</v>
      </c>
      <c r="N236" s="398">
        <v>0</v>
      </c>
      <c r="O236" s="398" t="s">
        <v>656</v>
      </c>
      <c r="P236" s="398">
        <v>0</v>
      </c>
      <c r="Q236" s="398" t="s">
        <v>656</v>
      </c>
      <c r="R236" s="398">
        <f>L236+N236+P236</f>
        <v>0</v>
      </c>
      <c r="S236" s="398" t="s">
        <v>656</v>
      </c>
    </row>
    <row r="237" spans="1:19" s="396" customFormat="1" ht="8.1" customHeight="1" x14ac:dyDescent="0.25">
      <c r="A237" s="747" t="s">
        <v>976</v>
      </c>
      <c r="B237" s="748"/>
      <c r="C237" s="749" t="s">
        <v>831</v>
      </c>
      <c r="D237" s="750"/>
      <c r="E237" s="750"/>
      <c r="F237" s="750"/>
      <c r="G237" s="751"/>
      <c r="H237" s="397" t="s">
        <v>655</v>
      </c>
      <c r="I237" s="398"/>
      <c r="J237" s="398"/>
      <c r="K237" s="398"/>
      <c r="L237" s="398">
        <v>0</v>
      </c>
      <c r="M237" s="398" t="s">
        <v>656</v>
      </c>
      <c r="N237" s="398">
        <v>0</v>
      </c>
      <c r="O237" s="398" t="s">
        <v>656</v>
      </c>
      <c r="P237" s="398">
        <v>0</v>
      </c>
      <c r="Q237" s="398" t="s">
        <v>656</v>
      </c>
      <c r="R237" s="398">
        <f>L237+N237+P237</f>
        <v>0</v>
      </c>
      <c r="S237" s="398" t="s">
        <v>656</v>
      </c>
    </row>
    <row r="238" spans="1:19" s="396" customFormat="1" ht="8.1" customHeight="1" x14ac:dyDescent="0.25">
      <c r="A238" s="747" t="s">
        <v>977</v>
      </c>
      <c r="B238" s="748"/>
      <c r="C238" s="749" t="s">
        <v>978</v>
      </c>
      <c r="D238" s="750"/>
      <c r="E238" s="750"/>
      <c r="F238" s="750"/>
      <c r="G238" s="751"/>
      <c r="H238" s="397" t="s">
        <v>655</v>
      </c>
      <c r="I238" s="398">
        <f>31.2+6847.5-0.1</f>
        <v>6878.5999999999995</v>
      </c>
      <c r="J238" s="398">
        <v>8009.9</v>
      </c>
      <c r="K238" s="398">
        <v>0</v>
      </c>
      <c r="L238" s="398">
        <v>5811.52</v>
      </c>
      <c r="M238" s="398" t="s">
        <v>656</v>
      </c>
      <c r="N238" s="398">
        <v>6043.9808000000003</v>
      </c>
      <c r="O238" s="398" t="s">
        <v>656</v>
      </c>
      <c r="P238" s="398">
        <v>6285.7400320000006</v>
      </c>
      <c r="Q238" s="398" t="s">
        <v>656</v>
      </c>
      <c r="R238" s="398">
        <f>L238+N238+P238</f>
        <v>18141.240832000003</v>
      </c>
      <c r="S238" s="398" t="s">
        <v>656</v>
      </c>
    </row>
    <row r="239" spans="1:19" s="396" customFormat="1" ht="16.5" customHeight="1" x14ac:dyDescent="0.25">
      <c r="A239" s="747" t="s">
        <v>979</v>
      </c>
      <c r="B239" s="748"/>
      <c r="C239" s="766" t="s">
        <v>980</v>
      </c>
      <c r="D239" s="767"/>
      <c r="E239" s="767"/>
      <c r="F239" s="767"/>
      <c r="G239" s="768"/>
      <c r="H239" s="397" t="s">
        <v>655</v>
      </c>
      <c r="I239" s="398">
        <f>I164-I182</f>
        <v>1023.1000000000004</v>
      </c>
      <c r="J239" s="398">
        <f>J164-J182</f>
        <v>386.90000000000146</v>
      </c>
      <c r="K239" s="398">
        <f>K164-K182</f>
        <v>4.3000000000010914</v>
      </c>
      <c r="L239" s="398">
        <f t="shared" ref="L239" si="136">L164-L182</f>
        <v>363.64004930440387</v>
      </c>
      <c r="M239" s="398" t="s">
        <v>656</v>
      </c>
      <c r="N239" s="398">
        <f t="shared" ref="N239" si="137">N164-N182</f>
        <v>399.26061347645191</v>
      </c>
      <c r="O239" s="398" t="s">
        <v>656</v>
      </c>
      <c r="P239" s="398">
        <f t="shared" ref="P239" si="138">P164-P182</f>
        <v>388.28270665843775</v>
      </c>
      <c r="Q239" s="398" t="s">
        <v>656</v>
      </c>
      <c r="R239" s="398">
        <f>R164-R182</f>
        <v>1151.1833694392953</v>
      </c>
      <c r="S239" s="398" t="s">
        <v>656</v>
      </c>
    </row>
    <row r="240" spans="1:19" s="396" customFormat="1" ht="17.25" customHeight="1" x14ac:dyDescent="0.25">
      <c r="A240" s="747" t="s">
        <v>981</v>
      </c>
      <c r="B240" s="748"/>
      <c r="C240" s="766" t="s">
        <v>982</v>
      </c>
      <c r="D240" s="767"/>
      <c r="E240" s="767"/>
      <c r="F240" s="767"/>
      <c r="G240" s="768"/>
      <c r="H240" s="397" t="s">
        <v>655</v>
      </c>
      <c r="I240" s="398">
        <f>I200-I207</f>
        <v>-14.2</v>
      </c>
      <c r="J240" s="398">
        <f>J200-J207</f>
        <v>-21.856000000000002</v>
      </c>
      <c r="K240" s="398">
        <f t="shared" ref="K240:L240" si="139">K200-K207</f>
        <v>0</v>
      </c>
      <c r="L240" s="398">
        <f t="shared" si="139"/>
        <v>-85.026281697850777</v>
      </c>
      <c r="M240" s="398" t="s">
        <v>656</v>
      </c>
      <c r="N240" s="398">
        <f t="shared" ref="N240" si="140">N200-N207</f>
        <v>-176.90920789809095</v>
      </c>
      <c r="O240" s="398" t="s">
        <v>656</v>
      </c>
      <c r="P240" s="398">
        <f t="shared" ref="P240" si="141">P200-P207</f>
        <v>-182.4923606702088</v>
      </c>
      <c r="Q240" s="398" t="s">
        <v>656</v>
      </c>
      <c r="R240" s="398">
        <f t="shared" ref="R240" si="142">R200-R207</f>
        <v>-444.42785026615047</v>
      </c>
      <c r="S240" s="398" t="s">
        <v>656</v>
      </c>
    </row>
    <row r="241" spans="1:20" s="396" customFormat="1" ht="8.65" customHeight="1" x14ac:dyDescent="0.25">
      <c r="A241" s="747" t="s">
        <v>983</v>
      </c>
      <c r="B241" s="748"/>
      <c r="C241" s="749" t="s">
        <v>984</v>
      </c>
      <c r="D241" s="750"/>
      <c r="E241" s="750"/>
      <c r="F241" s="750"/>
      <c r="G241" s="751"/>
      <c r="H241" s="397" t="s">
        <v>655</v>
      </c>
      <c r="I241" s="398"/>
      <c r="J241" s="398"/>
      <c r="K241" s="398"/>
      <c r="L241" s="398"/>
      <c r="M241" s="398" t="s">
        <v>656</v>
      </c>
      <c r="N241" s="398"/>
      <c r="O241" s="398" t="s">
        <v>656</v>
      </c>
      <c r="P241" s="398"/>
      <c r="Q241" s="398" t="s">
        <v>656</v>
      </c>
      <c r="R241" s="398"/>
      <c r="S241" s="398" t="s">
        <v>656</v>
      </c>
    </row>
    <row r="242" spans="1:20" s="396" customFormat="1" ht="8.65" customHeight="1" x14ac:dyDescent="0.25">
      <c r="A242" s="747" t="s">
        <v>985</v>
      </c>
      <c r="B242" s="748"/>
      <c r="C242" s="749" t="s">
        <v>986</v>
      </c>
      <c r="D242" s="750"/>
      <c r="E242" s="750"/>
      <c r="F242" s="750"/>
      <c r="G242" s="751"/>
      <c r="H242" s="397" t="s">
        <v>655</v>
      </c>
      <c r="I242" s="398"/>
      <c r="J242" s="398"/>
      <c r="K242" s="398"/>
      <c r="L242" s="398"/>
      <c r="M242" s="398" t="s">
        <v>656</v>
      </c>
      <c r="N242" s="398"/>
      <c r="O242" s="398" t="s">
        <v>656</v>
      </c>
      <c r="P242" s="398"/>
      <c r="Q242" s="398" t="s">
        <v>656</v>
      </c>
      <c r="R242" s="398"/>
      <c r="S242" s="398" t="s">
        <v>656</v>
      </c>
    </row>
    <row r="243" spans="1:20" s="396" customFormat="1" ht="16.5" customHeight="1" x14ac:dyDescent="0.25">
      <c r="A243" s="747" t="s">
        <v>987</v>
      </c>
      <c r="B243" s="748"/>
      <c r="C243" s="766" t="s">
        <v>988</v>
      </c>
      <c r="D243" s="767"/>
      <c r="E243" s="767"/>
      <c r="F243" s="767"/>
      <c r="G243" s="768"/>
      <c r="H243" s="397" t="s">
        <v>655</v>
      </c>
      <c r="I243" s="398">
        <f>I219-I232</f>
        <v>-988.79999999999927</v>
      </c>
      <c r="J243" s="398">
        <f>J219-J232</f>
        <v>-143.39999999999964</v>
      </c>
      <c r="K243" s="398">
        <f t="shared" ref="K243:L243" si="143">K219-K232</f>
        <v>217.51999999999998</v>
      </c>
      <c r="L243" s="398">
        <f t="shared" si="143"/>
        <v>-118.63165104128075</v>
      </c>
      <c r="M243" s="398" t="s">
        <v>656</v>
      </c>
      <c r="N243" s="398">
        <f t="shared" ref="N243" si="144">N219-N232</f>
        <v>-123.37691708293096</v>
      </c>
      <c r="O243" s="398" t="s">
        <v>656</v>
      </c>
      <c r="P243" s="398">
        <f t="shared" ref="P243" si="145">P219-P232</f>
        <v>-128.31199376624863</v>
      </c>
      <c r="Q243" s="398" t="s">
        <v>656</v>
      </c>
      <c r="R243" s="398">
        <f>R219-R232</f>
        <v>-370.32056189046125</v>
      </c>
      <c r="S243" s="398" t="s">
        <v>656</v>
      </c>
    </row>
    <row r="244" spans="1:20" s="396" customFormat="1" ht="8.65" customHeight="1" x14ac:dyDescent="0.25">
      <c r="A244" s="747" t="s">
        <v>989</v>
      </c>
      <c r="B244" s="748"/>
      <c r="C244" s="749" t="s">
        <v>990</v>
      </c>
      <c r="D244" s="750"/>
      <c r="E244" s="750"/>
      <c r="F244" s="750"/>
      <c r="G244" s="751"/>
      <c r="H244" s="397" t="s">
        <v>655</v>
      </c>
      <c r="I244" s="398"/>
      <c r="J244" s="398"/>
      <c r="K244" s="398"/>
      <c r="L244" s="398">
        <f t="shared" si="118"/>
        <v>0</v>
      </c>
      <c r="M244" s="398" t="s">
        <v>656</v>
      </c>
      <c r="N244" s="398">
        <f t="shared" si="119"/>
        <v>0</v>
      </c>
      <c r="O244" s="398" t="s">
        <v>656</v>
      </c>
      <c r="P244" s="398">
        <f t="shared" si="120"/>
        <v>0</v>
      </c>
      <c r="Q244" s="398" t="s">
        <v>656</v>
      </c>
      <c r="R244" s="398">
        <f>L244+N244+P244</f>
        <v>0</v>
      </c>
      <c r="S244" s="398" t="s">
        <v>656</v>
      </c>
    </row>
    <row r="245" spans="1:20" s="396" customFormat="1" ht="8.65" customHeight="1" x14ac:dyDescent="0.25">
      <c r="A245" s="747" t="s">
        <v>991</v>
      </c>
      <c r="B245" s="748"/>
      <c r="C245" s="749" t="s">
        <v>992</v>
      </c>
      <c r="D245" s="750"/>
      <c r="E245" s="750"/>
      <c r="F245" s="750"/>
      <c r="G245" s="751"/>
      <c r="H245" s="397" t="s">
        <v>655</v>
      </c>
      <c r="I245" s="398"/>
      <c r="J245" s="398"/>
      <c r="K245" s="398"/>
      <c r="L245" s="398">
        <f t="shared" si="118"/>
        <v>0</v>
      </c>
      <c r="M245" s="398" t="s">
        <v>656</v>
      </c>
      <c r="N245" s="398">
        <f t="shared" si="119"/>
        <v>0</v>
      </c>
      <c r="O245" s="398" t="s">
        <v>656</v>
      </c>
      <c r="P245" s="398">
        <f t="shared" si="120"/>
        <v>0</v>
      </c>
      <c r="Q245" s="398" t="s">
        <v>656</v>
      </c>
      <c r="R245" s="398">
        <f>L245+N245+P245</f>
        <v>0</v>
      </c>
      <c r="S245" s="398" t="s">
        <v>656</v>
      </c>
    </row>
    <row r="246" spans="1:20" s="396" customFormat="1" ht="9" customHeight="1" x14ac:dyDescent="0.25">
      <c r="A246" s="747" t="s">
        <v>993</v>
      </c>
      <c r="B246" s="748"/>
      <c r="C246" s="766" t="s">
        <v>994</v>
      </c>
      <c r="D246" s="767"/>
      <c r="E246" s="767"/>
      <c r="F246" s="767"/>
      <c r="G246" s="768"/>
      <c r="H246" s="397" t="s">
        <v>655</v>
      </c>
      <c r="I246" s="398"/>
      <c r="J246" s="398"/>
      <c r="K246" s="398"/>
      <c r="L246" s="398">
        <f t="shared" si="118"/>
        <v>0</v>
      </c>
      <c r="M246" s="398" t="s">
        <v>656</v>
      </c>
      <c r="N246" s="398">
        <f t="shared" si="119"/>
        <v>0</v>
      </c>
      <c r="O246" s="398" t="s">
        <v>656</v>
      </c>
      <c r="P246" s="398">
        <f t="shared" si="120"/>
        <v>0</v>
      </c>
      <c r="Q246" s="398" t="s">
        <v>656</v>
      </c>
      <c r="R246" s="398">
        <f>L246+N246+P246</f>
        <v>0</v>
      </c>
      <c r="S246" s="398" t="s">
        <v>656</v>
      </c>
    </row>
    <row r="247" spans="1:20" s="396" customFormat="1" ht="9" customHeight="1" x14ac:dyDescent="0.25">
      <c r="A247" s="747" t="s">
        <v>995</v>
      </c>
      <c r="B247" s="748"/>
      <c r="C247" s="766" t="s">
        <v>996</v>
      </c>
      <c r="D247" s="767"/>
      <c r="E247" s="767"/>
      <c r="F247" s="767"/>
      <c r="G247" s="768"/>
      <c r="H247" s="397" t="s">
        <v>655</v>
      </c>
      <c r="I247" s="398">
        <f>I239+I240+I243+I246</f>
        <v>20.100000000001046</v>
      </c>
      <c r="J247" s="398">
        <f>J239+J240+J243+J246</f>
        <v>221.64400000000182</v>
      </c>
      <c r="K247" s="398">
        <f t="shared" ref="K247:R247" si="146">K239+K240+K243+K246</f>
        <v>221.82000000000107</v>
      </c>
      <c r="L247" s="398">
        <f t="shared" si="146"/>
        <v>159.98211656527235</v>
      </c>
      <c r="M247" s="398" t="s">
        <v>656</v>
      </c>
      <c r="N247" s="398">
        <f t="shared" si="146"/>
        <v>98.974488495429995</v>
      </c>
      <c r="O247" s="398" t="s">
        <v>656</v>
      </c>
      <c r="P247" s="398">
        <f t="shared" si="146"/>
        <v>77.478352221980316</v>
      </c>
      <c r="Q247" s="398" t="s">
        <v>656</v>
      </c>
      <c r="R247" s="398">
        <f t="shared" si="146"/>
        <v>336.43495728268363</v>
      </c>
      <c r="S247" s="398" t="s">
        <v>656</v>
      </c>
      <c r="T247" s="395"/>
    </row>
    <row r="248" spans="1:20" s="396" customFormat="1" ht="9" customHeight="1" x14ac:dyDescent="0.25">
      <c r="A248" s="747" t="s">
        <v>997</v>
      </c>
      <c r="B248" s="748"/>
      <c r="C248" s="766" t="s">
        <v>998</v>
      </c>
      <c r="D248" s="767"/>
      <c r="E248" s="767"/>
      <c r="F248" s="767"/>
      <c r="G248" s="768"/>
      <c r="H248" s="397" t="s">
        <v>655</v>
      </c>
      <c r="I248" s="398">
        <v>16.7</v>
      </c>
      <c r="J248" s="398">
        <v>36.795999999999999</v>
      </c>
      <c r="K248" s="398">
        <f>J249</f>
        <v>258.44000000000182</v>
      </c>
      <c r="L248" s="398">
        <f>K249</f>
        <v>480.26000000000289</v>
      </c>
      <c r="M248" s="398" t="s">
        <v>656</v>
      </c>
      <c r="N248" s="398">
        <f>L249</f>
        <v>640.24211656527518</v>
      </c>
      <c r="O248" s="398" t="s">
        <v>656</v>
      </c>
      <c r="P248" s="398">
        <f>N249</f>
        <v>739.21660506070521</v>
      </c>
      <c r="Q248" s="398" t="s">
        <v>656</v>
      </c>
      <c r="R248" s="398">
        <f>L248</f>
        <v>480.26000000000289</v>
      </c>
      <c r="S248" s="398" t="s">
        <v>656</v>
      </c>
    </row>
    <row r="249" spans="1:20" s="396" customFormat="1" ht="9" customHeight="1" thickBot="1" x14ac:dyDescent="0.3">
      <c r="A249" s="742" t="s">
        <v>999</v>
      </c>
      <c r="B249" s="743"/>
      <c r="C249" s="809" t="s">
        <v>1000</v>
      </c>
      <c r="D249" s="810"/>
      <c r="E249" s="810"/>
      <c r="F249" s="810"/>
      <c r="G249" s="811"/>
      <c r="H249" s="404" t="s">
        <v>655</v>
      </c>
      <c r="I249" s="403">
        <f>I248+I247</f>
        <v>36.800000000001049</v>
      </c>
      <c r="J249" s="403">
        <f>J248+J247</f>
        <v>258.44000000000182</v>
      </c>
      <c r="K249" s="403">
        <f t="shared" ref="K249" si="147">K248+K247</f>
        <v>480.26000000000289</v>
      </c>
      <c r="L249" s="403">
        <f>L248+L247</f>
        <v>640.24211656527518</v>
      </c>
      <c r="M249" s="403" t="s">
        <v>656</v>
      </c>
      <c r="N249" s="403">
        <f t="shared" ref="N249:P249" si="148">N248+N247</f>
        <v>739.21660506070521</v>
      </c>
      <c r="O249" s="403" t="s">
        <v>656</v>
      </c>
      <c r="P249" s="403">
        <f t="shared" si="148"/>
        <v>816.69495728268555</v>
      </c>
      <c r="Q249" s="403" t="s">
        <v>656</v>
      </c>
      <c r="R249" s="403">
        <f>P249</f>
        <v>816.69495728268555</v>
      </c>
      <c r="S249" s="403" t="s">
        <v>656</v>
      </c>
    </row>
    <row r="250" spans="1:20" s="396" customFormat="1" ht="9" customHeight="1" x14ac:dyDescent="0.25">
      <c r="A250" s="758" t="s">
        <v>1001</v>
      </c>
      <c r="B250" s="759"/>
      <c r="C250" s="760" t="s">
        <v>742</v>
      </c>
      <c r="D250" s="761"/>
      <c r="E250" s="761"/>
      <c r="F250" s="761"/>
      <c r="G250" s="762"/>
      <c r="H250" s="405" t="s">
        <v>150</v>
      </c>
      <c r="I250" s="406"/>
      <c r="J250" s="406"/>
      <c r="K250" s="406"/>
      <c r="L250" s="406"/>
      <c r="M250" s="406"/>
      <c r="N250" s="406"/>
      <c r="O250" s="406"/>
      <c r="P250" s="406"/>
      <c r="Q250" s="406"/>
      <c r="R250" s="406"/>
      <c r="S250" s="408"/>
    </row>
    <row r="251" spans="1:20" s="396" customFormat="1" ht="8.65" customHeight="1" x14ac:dyDescent="0.25">
      <c r="A251" s="747" t="s">
        <v>1002</v>
      </c>
      <c r="B251" s="748"/>
      <c r="C251" s="749" t="s">
        <v>1003</v>
      </c>
      <c r="D251" s="750"/>
      <c r="E251" s="750"/>
      <c r="F251" s="750"/>
      <c r="G251" s="751"/>
      <c r="H251" s="397" t="s">
        <v>655</v>
      </c>
      <c r="I251" s="398">
        <f>I252+I260+I262+I264+I266+I268+I270+I272+I278</f>
        <v>2447.4029999999998</v>
      </c>
      <c r="J251" s="398">
        <f>J252+J260+J262+J264+J266+J268+J270+J272+J278</f>
        <v>2639.2</v>
      </c>
      <c r="K251" s="398">
        <f t="shared" ref="K251:P251" si="149">K252+K260+K262+K264+K266+K268+K270+K272+K278</f>
        <v>2481.4</v>
      </c>
      <c r="L251" s="398">
        <f t="shared" si="149"/>
        <v>2345.5235200000002</v>
      </c>
      <c r="M251" s="398" t="s">
        <v>656</v>
      </c>
      <c r="N251" s="398">
        <f t="shared" si="149"/>
        <v>1580.840546246902</v>
      </c>
      <c r="O251" s="398" t="s">
        <v>656</v>
      </c>
      <c r="P251" s="398">
        <f t="shared" si="149"/>
        <v>1580.840546246902</v>
      </c>
      <c r="Q251" s="398" t="s">
        <v>656</v>
      </c>
      <c r="R251" s="398">
        <f t="shared" ref="R251:S282" si="150">P251</f>
        <v>1580.840546246902</v>
      </c>
      <c r="S251" s="409" t="str">
        <f t="shared" si="150"/>
        <v>н/д</v>
      </c>
    </row>
    <row r="252" spans="1:20" s="396" customFormat="1" ht="8.1" customHeight="1" x14ac:dyDescent="0.25">
      <c r="A252" s="747" t="s">
        <v>1004</v>
      </c>
      <c r="B252" s="748"/>
      <c r="C252" s="752" t="s">
        <v>1005</v>
      </c>
      <c r="D252" s="753"/>
      <c r="E252" s="753"/>
      <c r="F252" s="753"/>
      <c r="G252" s="754"/>
      <c r="H252" s="397" t="s">
        <v>655</v>
      </c>
      <c r="I252" s="398">
        <f>I254+I256+I258</f>
        <v>0</v>
      </c>
      <c r="J252" s="398">
        <f>J254+J256+J258</f>
        <v>0</v>
      </c>
      <c r="K252" s="398">
        <f t="shared" ref="K252:P252" si="151">K254+K256+K258</f>
        <v>0</v>
      </c>
      <c r="L252" s="398">
        <f t="shared" si="151"/>
        <v>0</v>
      </c>
      <c r="M252" s="398" t="s">
        <v>656</v>
      </c>
      <c r="N252" s="398">
        <f t="shared" si="151"/>
        <v>0</v>
      </c>
      <c r="O252" s="398" t="s">
        <v>656</v>
      </c>
      <c r="P252" s="398">
        <f t="shared" si="151"/>
        <v>0</v>
      </c>
      <c r="Q252" s="398" t="s">
        <v>656</v>
      </c>
      <c r="R252" s="398">
        <f t="shared" si="150"/>
        <v>0</v>
      </c>
      <c r="S252" s="409" t="str">
        <f t="shared" si="150"/>
        <v>н/д</v>
      </c>
    </row>
    <row r="253" spans="1:20" s="396" customFormat="1" ht="8.1" customHeight="1" x14ac:dyDescent="0.25">
      <c r="A253" s="747" t="s">
        <v>1006</v>
      </c>
      <c r="B253" s="748"/>
      <c r="C253" s="763" t="s">
        <v>1007</v>
      </c>
      <c r="D253" s="764"/>
      <c r="E253" s="764"/>
      <c r="F253" s="764"/>
      <c r="G253" s="765"/>
      <c r="H253" s="397" t="s">
        <v>655</v>
      </c>
      <c r="I253" s="398"/>
      <c r="J253" s="398"/>
      <c r="K253" s="398"/>
      <c r="L253" s="398"/>
      <c r="M253" s="398" t="s">
        <v>656</v>
      </c>
      <c r="N253" s="398"/>
      <c r="O253" s="398" t="s">
        <v>656</v>
      </c>
      <c r="P253" s="398"/>
      <c r="Q253" s="398" t="s">
        <v>656</v>
      </c>
      <c r="R253" s="398">
        <f t="shared" si="150"/>
        <v>0</v>
      </c>
      <c r="S253" s="409" t="str">
        <f t="shared" si="150"/>
        <v>н/д</v>
      </c>
    </row>
    <row r="254" spans="1:20" s="396" customFormat="1" ht="16.5" customHeight="1" x14ac:dyDescent="0.25">
      <c r="A254" s="747" t="s">
        <v>1008</v>
      </c>
      <c r="B254" s="748"/>
      <c r="C254" s="763" t="s">
        <v>659</v>
      </c>
      <c r="D254" s="764"/>
      <c r="E254" s="764"/>
      <c r="F254" s="764"/>
      <c r="G254" s="765"/>
      <c r="H254" s="397" t="s">
        <v>655</v>
      </c>
      <c r="I254" s="398"/>
      <c r="J254" s="398"/>
      <c r="K254" s="398"/>
      <c r="L254" s="398"/>
      <c r="M254" s="398" t="s">
        <v>656</v>
      </c>
      <c r="N254" s="398"/>
      <c r="O254" s="398" t="s">
        <v>656</v>
      </c>
      <c r="P254" s="398"/>
      <c r="Q254" s="398" t="s">
        <v>656</v>
      </c>
      <c r="R254" s="398">
        <f t="shared" si="150"/>
        <v>0</v>
      </c>
      <c r="S254" s="409" t="str">
        <f t="shared" si="150"/>
        <v>н/д</v>
      </c>
    </row>
    <row r="255" spans="1:20" s="396" customFormat="1" ht="8.1" customHeight="1" x14ac:dyDescent="0.25">
      <c r="A255" s="747" t="s">
        <v>1009</v>
      </c>
      <c r="B255" s="748"/>
      <c r="C255" s="769" t="s">
        <v>1007</v>
      </c>
      <c r="D255" s="770"/>
      <c r="E255" s="770"/>
      <c r="F255" s="770"/>
      <c r="G255" s="771"/>
      <c r="H255" s="397" t="s">
        <v>655</v>
      </c>
      <c r="I255" s="398"/>
      <c r="J255" s="398"/>
      <c r="K255" s="398"/>
      <c r="L255" s="398"/>
      <c r="M255" s="398" t="s">
        <v>656</v>
      </c>
      <c r="N255" s="398"/>
      <c r="O255" s="398" t="s">
        <v>656</v>
      </c>
      <c r="P255" s="398"/>
      <c r="Q255" s="398" t="s">
        <v>656</v>
      </c>
      <c r="R255" s="398">
        <f t="shared" si="150"/>
        <v>0</v>
      </c>
      <c r="S255" s="409" t="str">
        <f t="shared" si="150"/>
        <v>н/д</v>
      </c>
    </row>
    <row r="256" spans="1:20" s="396" customFormat="1" ht="16.5" customHeight="1" x14ac:dyDescent="0.25">
      <c r="A256" s="747" t="s">
        <v>1010</v>
      </c>
      <c r="B256" s="748"/>
      <c r="C256" s="763" t="s">
        <v>661</v>
      </c>
      <c r="D256" s="764"/>
      <c r="E256" s="764"/>
      <c r="F256" s="764"/>
      <c r="G256" s="765"/>
      <c r="H256" s="397" t="s">
        <v>655</v>
      </c>
      <c r="I256" s="398"/>
      <c r="J256" s="398"/>
      <c r="K256" s="398"/>
      <c r="L256" s="398"/>
      <c r="M256" s="398" t="s">
        <v>656</v>
      </c>
      <c r="N256" s="398"/>
      <c r="O256" s="398" t="s">
        <v>656</v>
      </c>
      <c r="P256" s="398"/>
      <c r="Q256" s="398" t="s">
        <v>656</v>
      </c>
      <c r="R256" s="398">
        <f t="shared" si="150"/>
        <v>0</v>
      </c>
      <c r="S256" s="409" t="str">
        <f t="shared" si="150"/>
        <v>н/д</v>
      </c>
    </row>
    <row r="257" spans="1:19" s="396" customFormat="1" ht="8.1" customHeight="1" x14ac:dyDescent="0.25">
      <c r="A257" s="747" t="s">
        <v>1011</v>
      </c>
      <c r="B257" s="748"/>
      <c r="C257" s="769" t="s">
        <v>1007</v>
      </c>
      <c r="D257" s="770"/>
      <c r="E257" s="770"/>
      <c r="F257" s="770"/>
      <c r="G257" s="771"/>
      <c r="H257" s="397" t="s">
        <v>655</v>
      </c>
      <c r="I257" s="398"/>
      <c r="J257" s="398"/>
      <c r="K257" s="398"/>
      <c r="L257" s="398"/>
      <c r="M257" s="398" t="s">
        <v>656</v>
      </c>
      <c r="N257" s="398"/>
      <c r="O257" s="398" t="s">
        <v>656</v>
      </c>
      <c r="P257" s="398"/>
      <c r="Q257" s="398" t="s">
        <v>656</v>
      </c>
      <c r="R257" s="398">
        <f t="shared" si="150"/>
        <v>0</v>
      </c>
      <c r="S257" s="409" t="str">
        <f t="shared" si="150"/>
        <v>н/д</v>
      </c>
    </row>
    <row r="258" spans="1:19" s="396" customFormat="1" ht="16.5" customHeight="1" x14ac:dyDescent="0.25">
      <c r="A258" s="747" t="s">
        <v>1012</v>
      </c>
      <c r="B258" s="748"/>
      <c r="C258" s="763" t="s">
        <v>663</v>
      </c>
      <c r="D258" s="764"/>
      <c r="E258" s="764"/>
      <c r="F258" s="764"/>
      <c r="G258" s="765"/>
      <c r="H258" s="397" t="s">
        <v>655</v>
      </c>
      <c r="I258" s="398"/>
      <c r="J258" s="398"/>
      <c r="K258" s="398"/>
      <c r="L258" s="398"/>
      <c r="M258" s="398" t="s">
        <v>656</v>
      </c>
      <c r="N258" s="398"/>
      <c r="O258" s="398" t="s">
        <v>656</v>
      </c>
      <c r="P258" s="398"/>
      <c r="Q258" s="398" t="s">
        <v>656</v>
      </c>
      <c r="R258" s="398">
        <f t="shared" si="150"/>
        <v>0</v>
      </c>
      <c r="S258" s="409" t="str">
        <f t="shared" si="150"/>
        <v>н/д</v>
      </c>
    </row>
    <row r="259" spans="1:19" s="396" customFormat="1" ht="8.1" customHeight="1" x14ac:dyDescent="0.25">
      <c r="A259" s="747" t="s">
        <v>1013</v>
      </c>
      <c r="B259" s="748"/>
      <c r="C259" s="769" t="s">
        <v>1007</v>
      </c>
      <c r="D259" s="770"/>
      <c r="E259" s="770"/>
      <c r="F259" s="770"/>
      <c r="G259" s="771"/>
      <c r="H259" s="397" t="s">
        <v>655</v>
      </c>
      <c r="I259" s="398"/>
      <c r="J259" s="398"/>
      <c r="K259" s="398"/>
      <c r="L259" s="398"/>
      <c r="M259" s="398" t="s">
        <v>656</v>
      </c>
      <c r="N259" s="398"/>
      <c r="O259" s="398" t="s">
        <v>656</v>
      </c>
      <c r="P259" s="398"/>
      <c r="Q259" s="398" t="s">
        <v>656</v>
      </c>
      <c r="R259" s="398">
        <f t="shared" si="150"/>
        <v>0</v>
      </c>
      <c r="S259" s="409" t="str">
        <f t="shared" si="150"/>
        <v>н/д</v>
      </c>
    </row>
    <row r="260" spans="1:19" s="396" customFormat="1" ht="8.1" customHeight="1" x14ac:dyDescent="0.25">
      <c r="A260" s="747" t="s">
        <v>1014</v>
      </c>
      <c r="B260" s="748"/>
      <c r="C260" s="752" t="s">
        <v>1015</v>
      </c>
      <c r="D260" s="753"/>
      <c r="E260" s="753"/>
      <c r="F260" s="753"/>
      <c r="G260" s="754"/>
      <c r="H260" s="397" t="s">
        <v>655</v>
      </c>
      <c r="I260" s="398"/>
      <c r="J260" s="398"/>
      <c r="K260" s="398"/>
      <c r="L260" s="398"/>
      <c r="M260" s="398" t="s">
        <v>656</v>
      </c>
      <c r="N260" s="398"/>
      <c r="O260" s="398" t="s">
        <v>656</v>
      </c>
      <c r="P260" s="398"/>
      <c r="Q260" s="398" t="s">
        <v>656</v>
      </c>
      <c r="R260" s="398">
        <f t="shared" si="150"/>
        <v>0</v>
      </c>
      <c r="S260" s="409" t="str">
        <f t="shared" si="150"/>
        <v>н/д</v>
      </c>
    </row>
    <row r="261" spans="1:19" s="396" customFormat="1" ht="8.1" customHeight="1" x14ac:dyDescent="0.25">
      <c r="A261" s="747" t="s">
        <v>1016</v>
      </c>
      <c r="B261" s="748"/>
      <c r="C261" s="763" t="s">
        <v>1007</v>
      </c>
      <c r="D261" s="764"/>
      <c r="E261" s="764"/>
      <c r="F261" s="764"/>
      <c r="G261" s="765"/>
      <c r="H261" s="397" t="s">
        <v>655</v>
      </c>
      <c r="I261" s="398"/>
      <c r="J261" s="398"/>
      <c r="K261" s="398"/>
      <c r="L261" s="398"/>
      <c r="M261" s="398" t="s">
        <v>656</v>
      </c>
      <c r="N261" s="398"/>
      <c r="O261" s="398" t="s">
        <v>656</v>
      </c>
      <c r="P261" s="398"/>
      <c r="Q261" s="398" t="s">
        <v>656</v>
      </c>
      <c r="R261" s="398">
        <f t="shared" si="150"/>
        <v>0</v>
      </c>
      <c r="S261" s="409" t="str">
        <f t="shared" si="150"/>
        <v>н/д</v>
      </c>
    </row>
    <row r="262" spans="1:19" s="396" customFormat="1" ht="8.1" customHeight="1" x14ac:dyDescent="0.25">
      <c r="A262" s="747" t="s">
        <v>1017</v>
      </c>
      <c r="B262" s="748"/>
      <c r="C262" s="752" t="s">
        <v>1018</v>
      </c>
      <c r="D262" s="753"/>
      <c r="E262" s="753"/>
      <c r="F262" s="753"/>
      <c r="G262" s="754"/>
      <c r="H262" s="397" t="s">
        <v>655</v>
      </c>
      <c r="I262" s="398"/>
      <c r="J262" s="398"/>
      <c r="K262" s="398"/>
      <c r="L262" s="398"/>
      <c r="M262" s="398" t="s">
        <v>656</v>
      </c>
      <c r="N262" s="398"/>
      <c r="O262" s="398" t="s">
        <v>656</v>
      </c>
      <c r="P262" s="398"/>
      <c r="Q262" s="398" t="s">
        <v>656</v>
      </c>
      <c r="R262" s="398">
        <f t="shared" si="150"/>
        <v>0</v>
      </c>
      <c r="S262" s="409" t="str">
        <f t="shared" si="150"/>
        <v>н/д</v>
      </c>
    </row>
    <row r="263" spans="1:19" s="396" customFormat="1" ht="8.1" customHeight="1" x14ac:dyDescent="0.25">
      <c r="A263" s="747" t="s">
        <v>1019</v>
      </c>
      <c r="B263" s="748"/>
      <c r="C263" s="763" t="s">
        <v>1007</v>
      </c>
      <c r="D263" s="764"/>
      <c r="E263" s="764"/>
      <c r="F263" s="764"/>
      <c r="G263" s="765"/>
      <c r="H263" s="397" t="s">
        <v>655</v>
      </c>
      <c r="I263" s="398"/>
      <c r="J263" s="398"/>
      <c r="K263" s="398"/>
      <c r="L263" s="398"/>
      <c r="M263" s="398" t="s">
        <v>656</v>
      </c>
      <c r="N263" s="398"/>
      <c r="O263" s="398" t="s">
        <v>656</v>
      </c>
      <c r="P263" s="398"/>
      <c r="Q263" s="398" t="s">
        <v>656</v>
      </c>
      <c r="R263" s="398">
        <f t="shared" si="150"/>
        <v>0</v>
      </c>
      <c r="S263" s="409" t="str">
        <f t="shared" si="150"/>
        <v>н/д</v>
      </c>
    </row>
    <row r="264" spans="1:19" s="396" customFormat="1" ht="8.1" customHeight="1" x14ac:dyDescent="0.25">
      <c r="A264" s="747" t="s">
        <v>1020</v>
      </c>
      <c r="B264" s="748"/>
      <c r="C264" s="752" t="s">
        <v>1021</v>
      </c>
      <c r="D264" s="753"/>
      <c r="E264" s="753"/>
      <c r="F264" s="753"/>
      <c r="G264" s="754"/>
      <c r="H264" s="397" t="s">
        <v>655</v>
      </c>
      <c r="I264" s="398"/>
      <c r="J264" s="398"/>
      <c r="K264" s="398"/>
      <c r="L264" s="398"/>
      <c r="M264" s="398" t="s">
        <v>656</v>
      </c>
      <c r="N264" s="398"/>
      <c r="O264" s="398" t="s">
        <v>656</v>
      </c>
      <c r="P264" s="398"/>
      <c r="Q264" s="398" t="s">
        <v>656</v>
      </c>
      <c r="R264" s="398">
        <f t="shared" si="150"/>
        <v>0</v>
      </c>
      <c r="S264" s="409" t="str">
        <f t="shared" si="150"/>
        <v>н/д</v>
      </c>
    </row>
    <row r="265" spans="1:19" s="396" customFormat="1" ht="8.1" customHeight="1" x14ac:dyDescent="0.25">
      <c r="A265" s="747" t="s">
        <v>1022</v>
      </c>
      <c r="B265" s="748"/>
      <c r="C265" s="763" t="s">
        <v>1007</v>
      </c>
      <c r="D265" s="764"/>
      <c r="E265" s="764"/>
      <c r="F265" s="764"/>
      <c r="G265" s="765"/>
      <c r="H265" s="397" t="s">
        <v>655</v>
      </c>
      <c r="I265" s="398"/>
      <c r="J265" s="398"/>
      <c r="K265" s="398"/>
      <c r="L265" s="398"/>
      <c r="M265" s="398" t="s">
        <v>656</v>
      </c>
      <c r="N265" s="398"/>
      <c r="O265" s="398" t="s">
        <v>656</v>
      </c>
      <c r="P265" s="398"/>
      <c r="Q265" s="398" t="s">
        <v>656</v>
      </c>
      <c r="R265" s="398">
        <f t="shared" si="150"/>
        <v>0</v>
      </c>
      <c r="S265" s="409" t="str">
        <f t="shared" si="150"/>
        <v>н/д</v>
      </c>
    </row>
    <row r="266" spans="1:19" s="396" customFormat="1" ht="8.1" customHeight="1" x14ac:dyDescent="0.25">
      <c r="A266" s="747" t="s">
        <v>1023</v>
      </c>
      <c r="B266" s="748"/>
      <c r="C266" s="752" t="s">
        <v>1024</v>
      </c>
      <c r="D266" s="753"/>
      <c r="E266" s="753"/>
      <c r="F266" s="753"/>
      <c r="G266" s="754"/>
      <c r="H266" s="397" t="s">
        <v>655</v>
      </c>
      <c r="I266" s="398"/>
      <c r="J266" s="398"/>
      <c r="K266" s="398"/>
      <c r="L266" s="398"/>
      <c r="M266" s="398" t="s">
        <v>656</v>
      </c>
      <c r="N266" s="398"/>
      <c r="O266" s="398" t="s">
        <v>656</v>
      </c>
      <c r="P266" s="398"/>
      <c r="Q266" s="398" t="s">
        <v>656</v>
      </c>
      <c r="R266" s="398">
        <f t="shared" si="150"/>
        <v>0</v>
      </c>
      <c r="S266" s="409" t="str">
        <f t="shared" si="150"/>
        <v>н/д</v>
      </c>
    </row>
    <row r="267" spans="1:19" s="396" customFormat="1" ht="8.1" customHeight="1" x14ac:dyDescent="0.25">
      <c r="A267" s="747" t="s">
        <v>1025</v>
      </c>
      <c r="B267" s="748"/>
      <c r="C267" s="763" t="s">
        <v>1007</v>
      </c>
      <c r="D267" s="764"/>
      <c r="E267" s="764"/>
      <c r="F267" s="764"/>
      <c r="G267" s="765"/>
      <c r="H267" s="397" t="s">
        <v>655</v>
      </c>
      <c r="I267" s="398"/>
      <c r="J267" s="398"/>
      <c r="K267" s="398"/>
      <c r="L267" s="398"/>
      <c r="M267" s="398" t="s">
        <v>656</v>
      </c>
      <c r="N267" s="398"/>
      <c r="O267" s="398" t="s">
        <v>656</v>
      </c>
      <c r="P267" s="398"/>
      <c r="Q267" s="398" t="s">
        <v>656</v>
      </c>
      <c r="R267" s="398">
        <f t="shared" si="150"/>
        <v>0</v>
      </c>
      <c r="S267" s="409" t="str">
        <f t="shared" si="150"/>
        <v>н/д</v>
      </c>
    </row>
    <row r="268" spans="1:19" s="396" customFormat="1" ht="8.1" customHeight="1" x14ac:dyDescent="0.25">
      <c r="A268" s="747" t="s">
        <v>1026</v>
      </c>
      <c r="B268" s="748"/>
      <c r="C268" s="752" t="s">
        <v>1027</v>
      </c>
      <c r="D268" s="753"/>
      <c r="E268" s="753"/>
      <c r="F268" s="753"/>
      <c r="G268" s="754"/>
      <c r="H268" s="397" t="s">
        <v>655</v>
      </c>
      <c r="I268" s="398">
        <v>2155.703</v>
      </c>
      <c r="J268" s="398">
        <v>2272.1999999999998</v>
      </c>
      <c r="K268" s="398">
        <v>2335.5</v>
      </c>
      <c r="L268" s="398">
        <f>K268</f>
        <v>2335.5</v>
      </c>
      <c r="M268" s="398" t="s">
        <v>656</v>
      </c>
      <c r="N268" s="398">
        <v>1570.8170262469021</v>
      </c>
      <c r="O268" s="398" t="s">
        <v>656</v>
      </c>
      <c r="P268" s="398">
        <v>1570.8170262469021</v>
      </c>
      <c r="Q268" s="398" t="s">
        <v>656</v>
      </c>
      <c r="R268" s="398">
        <f t="shared" si="150"/>
        <v>1570.8170262469021</v>
      </c>
      <c r="S268" s="409" t="str">
        <f t="shared" si="150"/>
        <v>н/д</v>
      </c>
    </row>
    <row r="269" spans="1:19" s="396" customFormat="1" ht="8.1" customHeight="1" x14ac:dyDescent="0.25">
      <c r="A269" s="747" t="s">
        <v>1028</v>
      </c>
      <c r="B269" s="748"/>
      <c r="C269" s="763" t="s">
        <v>1007</v>
      </c>
      <c r="D269" s="764"/>
      <c r="E269" s="764"/>
      <c r="F269" s="764"/>
      <c r="G269" s="765"/>
      <c r="H269" s="397" t="s">
        <v>655</v>
      </c>
      <c r="I269" s="398">
        <v>849.48500000000001</v>
      </c>
      <c r="J269" s="398">
        <v>877</v>
      </c>
      <c r="K269" s="398">
        <v>416</v>
      </c>
      <c r="L269" s="398">
        <f>K269</f>
        <v>416</v>
      </c>
      <c r="M269" s="398" t="s">
        <v>656</v>
      </c>
      <c r="N269" s="398">
        <v>459.49043260072835</v>
      </c>
      <c r="O269" s="398" t="s">
        <v>656</v>
      </c>
      <c r="P269" s="398">
        <v>459.49043260072835</v>
      </c>
      <c r="Q269" s="398" t="s">
        <v>656</v>
      </c>
      <c r="R269" s="398">
        <f t="shared" si="150"/>
        <v>459.49043260072835</v>
      </c>
      <c r="S269" s="409" t="str">
        <f t="shared" si="150"/>
        <v>н/д</v>
      </c>
    </row>
    <row r="270" spans="1:19" s="396" customFormat="1" ht="8.1" customHeight="1" x14ac:dyDescent="0.25">
      <c r="A270" s="747" t="s">
        <v>1026</v>
      </c>
      <c r="B270" s="748"/>
      <c r="C270" s="752" t="s">
        <v>1029</v>
      </c>
      <c r="D270" s="753"/>
      <c r="E270" s="753"/>
      <c r="F270" s="753"/>
      <c r="G270" s="754"/>
      <c r="H270" s="397" t="s">
        <v>655</v>
      </c>
      <c r="I270" s="398"/>
      <c r="J270" s="398"/>
      <c r="K270" s="398"/>
      <c r="L270" s="398"/>
      <c r="M270" s="398" t="s">
        <v>656</v>
      </c>
      <c r="N270" s="398"/>
      <c r="O270" s="398" t="s">
        <v>656</v>
      </c>
      <c r="P270" s="398"/>
      <c r="Q270" s="398" t="s">
        <v>656</v>
      </c>
      <c r="R270" s="398">
        <f t="shared" si="150"/>
        <v>0</v>
      </c>
      <c r="S270" s="409" t="str">
        <f t="shared" si="150"/>
        <v>н/д</v>
      </c>
    </row>
    <row r="271" spans="1:19" s="396" customFormat="1" ht="8.1" customHeight="1" x14ac:dyDescent="0.25">
      <c r="A271" s="747" t="s">
        <v>1030</v>
      </c>
      <c r="B271" s="748"/>
      <c r="C271" s="763" t="s">
        <v>1007</v>
      </c>
      <c r="D271" s="764"/>
      <c r="E271" s="764"/>
      <c r="F271" s="764"/>
      <c r="G271" s="765"/>
      <c r="H271" s="397" t="s">
        <v>655</v>
      </c>
      <c r="I271" s="398"/>
      <c r="J271" s="398"/>
      <c r="K271" s="398"/>
      <c r="L271" s="398"/>
      <c r="M271" s="398" t="s">
        <v>656</v>
      </c>
      <c r="N271" s="398"/>
      <c r="O271" s="398" t="s">
        <v>656</v>
      </c>
      <c r="P271" s="398"/>
      <c r="Q271" s="398" t="s">
        <v>656</v>
      </c>
      <c r="R271" s="398">
        <f t="shared" si="150"/>
        <v>0</v>
      </c>
      <c r="S271" s="409" t="str">
        <f t="shared" si="150"/>
        <v>н/д</v>
      </c>
    </row>
    <row r="272" spans="1:19" s="396" customFormat="1" ht="16.5" customHeight="1" x14ac:dyDescent="0.25">
      <c r="A272" s="747" t="s">
        <v>1031</v>
      </c>
      <c r="B272" s="748"/>
      <c r="C272" s="752" t="s">
        <v>1032</v>
      </c>
      <c r="D272" s="753"/>
      <c r="E272" s="753"/>
      <c r="F272" s="753"/>
      <c r="G272" s="754"/>
      <c r="H272" s="397" t="s">
        <v>655</v>
      </c>
      <c r="I272" s="398"/>
      <c r="J272" s="398"/>
      <c r="K272" s="398"/>
      <c r="L272" s="398"/>
      <c r="M272" s="398" t="s">
        <v>656</v>
      </c>
      <c r="N272" s="398"/>
      <c r="O272" s="398" t="s">
        <v>656</v>
      </c>
      <c r="P272" s="398"/>
      <c r="Q272" s="398" t="s">
        <v>656</v>
      </c>
      <c r="R272" s="398">
        <f t="shared" si="150"/>
        <v>0</v>
      </c>
      <c r="S272" s="409" t="str">
        <f t="shared" si="150"/>
        <v>н/д</v>
      </c>
    </row>
    <row r="273" spans="1:19" s="396" customFormat="1" ht="8.1" customHeight="1" x14ac:dyDescent="0.25">
      <c r="A273" s="747" t="s">
        <v>1033</v>
      </c>
      <c r="B273" s="748"/>
      <c r="C273" s="763" t="s">
        <v>1007</v>
      </c>
      <c r="D273" s="764"/>
      <c r="E273" s="764"/>
      <c r="F273" s="764"/>
      <c r="G273" s="765"/>
      <c r="H273" s="397" t="s">
        <v>655</v>
      </c>
      <c r="I273" s="398"/>
      <c r="J273" s="398"/>
      <c r="K273" s="398"/>
      <c r="L273" s="398"/>
      <c r="M273" s="398" t="s">
        <v>656</v>
      </c>
      <c r="N273" s="398"/>
      <c r="O273" s="398" t="s">
        <v>656</v>
      </c>
      <c r="P273" s="398"/>
      <c r="Q273" s="398" t="s">
        <v>656</v>
      </c>
      <c r="R273" s="398">
        <f t="shared" si="150"/>
        <v>0</v>
      </c>
      <c r="S273" s="409" t="str">
        <f t="shared" si="150"/>
        <v>н/д</v>
      </c>
    </row>
    <row r="274" spans="1:19" s="396" customFormat="1" ht="8.1" customHeight="1" x14ac:dyDescent="0.25">
      <c r="A274" s="747" t="s">
        <v>1034</v>
      </c>
      <c r="B274" s="748"/>
      <c r="C274" s="763" t="s">
        <v>675</v>
      </c>
      <c r="D274" s="764"/>
      <c r="E274" s="764"/>
      <c r="F274" s="764"/>
      <c r="G274" s="765"/>
      <c r="H274" s="397" t="s">
        <v>655</v>
      </c>
      <c r="I274" s="398"/>
      <c r="J274" s="398"/>
      <c r="K274" s="398"/>
      <c r="L274" s="398"/>
      <c r="M274" s="398" t="s">
        <v>656</v>
      </c>
      <c r="N274" s="398"/>
      <c r="O274" s="398" t="s">
        <v>656</v>
      </c>
      <c r="P274" s="398"/>
      <c r="Q274" s="398" t="s">
        <v>656</v>
      </c>
      <c r="R274" s="398">
        <f t="shared" si="150"/>
        <v>0</v>
      </c>
      <c r="S274" s="409" t="str">
        <f t="shared" si="150"/>
        <v>н/д</v>
      </c>
    </row>
    <row r="275" spans="1:19" s="396" customFormat="1" ht="8.1" customHeight="1" x14ac:dyDescent="0.25">
      <c r="A275" s="747" t="s">
        <v>1035</v>
      </c>
      <c r="B275" s="748"/>
      <c r="C275" s="769" t="s">
        <v>1007</v>
      </c>
      <c r="D275" s="770"/>
      <c r="E275" s="770"/>
      <c r="F275" s="770"/>
      <c r="G275" s="771"/>
      <c r="H275" s="397" t="s">
        <v>655</v>
      </c>
      <c r="I275" s="398"/>
      <c r="J275" s="398"/>
      <c r="K275" s="398"/>
      <c r="L275" s="398"/>
      <c r="M275" s="398" t="s">
        <v>656</v>
      </c>
      <c r="N275" s="398"/>
      <c r="O275" s="398" t="s">
        <v>656</v>
      </c>
      <c r="P275" s="398"/>
      <c r="Q275" s="398" t="s">
        <v>656</v>
      </c>
      <c r="R275" s="398">
        <f t="shared" si="150"/>
        <v>0</v>
      </c>
      <c r="S275" s="409" t="str">
        <f t="shared" si="150"/>
        <v>н/д</v>
      </c>
    </row>
    <row r="276" spans="1:19" s="396" customFormat="1" ht="8.1" customHeight="1" x14ac:dyDescent="0.25">
      <c r="A276" s="747" t="s">
        <v>1036</v>
      </c>
      <c r="B276" s="748"/>
      <c r="C276" s="763" t="s">
        <v>677</v>
      </c>
      <c r="D276" s="764"/>
      <c r="E276" s="764"/>
      <c r="F276" s="764"/>
      <c r="G276" s="765"/>
      <c r="H276" s="397" t="s">
        <v>655</v>
      </c>
      <c r="I276" s="398"/>
      <c r="J276" s="398"/>
      <c r="K276" s="398"/>
      <c r="L276" s="398"/>
      <c r="M276" s="398" t="s">
        <v>656</v>
      </c>
      <c r="N276" s="398"/>
      <c r="O276" s="398" t="s">
        <v>656</v>
      </c>
      <c r="P276" s="398"/>
      <c r="Q276" s="398" t="s">
        <v>656</v>
      </c>
      <c r="R276" s="398">
        <f t="shared" si="150"/>
        <v>0</v>
      </c>
      <c r="S276" s="409" t="str">
        <f t="shared" si="150"/>
        <v>н/д</v>
      </c>
    </row>
    <row r="277" spans="1:19" s="396" customFormat="1" ht="8.1" customHeight="1" x14ac:dyDescent="0.25">
      <c r="A277" s="747" t="s">
        <v>1037</v>
      </c>
      <c r="B277" s="748"/>
      <c r="C277" s="769" t="s">
        <v>1007</v>
      </c>
      <c r="D277" s="770"/>
      <c r="E277" s="770"/>
      <c r="F277" s="770"/>
      <c r="G277" s="771"/>
      <c r="H277" s="397" t="s">
        <v>655</v>
      </c>
      <c r="I277" s="398"/>
      <c r="J277" s="398"/>
      <c r="K277" s="398"/>
      <c r="L277" s="398"/>
      <c r="M277" s="398" t="s">
        <v>656</v>
      </c>
      <c r="N277" s="398"/>
      <c r="O277" s="398" t="s">
        <v>656</v>
      </c>
      <c r="P277" s="398"/>
      <c r="Q277" s="398" t="s">
        <v>656</v>
      </c>
      <c r="R277" s="398">
        <f t="shared" si="150"/>
        <v>0</v>
      </c>
      <c r="S277" s="409" t="str">
        <f t="shared" si="150"/>
        <v>н/д</v>
      </c>
    </row>
    <row r="278" spans="1:19" s="396" customFormat="1" ht="8.1" customHeight="1" x14ac:dyDescent="0.25">
      <c r="A278" s="747" t="s">
        <v>1038</v>
      </c>
      <c r="B278" s="748"/>
      <c r="C278" s="752" t="s">
        <v>1039</v>
      </c>
      <c r="D278" s="753"/>
      <c r="E278" s="753"/>
      <c r="F278" s="753"/>
      <c r="G278" s="754"/>
      <c r="H278" s="397" t="s">
        <v>655</v>
      </c>
      <c r="I278" s="398">
        <v>291.7</v>
      </c>
      <c r="J278" s="398">
        <v>367</v>
      </c>
      <c r="K278" s="398">
        <v>145.9</v>
      </c>
      <c r="L278" s="398">
        <v>10.02352</v>
      </c>
      <c r="M278" s="398" t="s">
        <v>656</v>
      </c>
      <c r="N278" s="398">
        <v>10.02352</v>
      </c>
      <c r="O278" s="398" t="s">
        <v>656</v>
      </c>
      <c r="P278" s="398">
        <v>10.02352</v>
      </c>
      <c r="Q278" s="398" t="s">
        <v>656</v>
      </c>
      <c r="R278" s="398">
        <f t="shared" si="150"/>
        <v>10.02352</v>
      </c>
      <c r="S278" s="409" t="str">
        <f t="shared" si="150"/>
        <v>н/д</v>
      </c>
    </row>
    <row r="279" spans="1:19" s="396" customFormat="1" ht="8.1" customHeight="1" x14ac:dyDescent="0.25">
      <c r="A279" s="747" t="s">
        <v>1040</v>
      </c>
      <c r="B279" s="748"/>
      <c r="C279" s="763" t="s">
        <v>1007</v>
      </c>
      <c r="D279" s="764"/>
      <c r="E279" s="764"/>
      <c r="F279" s="764"/>
      <c r="G279" s="765"/>
      <c r="H279" s="397" t="s">
        <v>655</v>
      </c>
      <c r="I279" s="398">
        <v>0</v>
      </c>
      <c r="J279" s="398">
        <v>0</v>
      </c>
      <c r="K279" s="398"/>
      <c r="L279" s="398"/>
      <c r="M279" s="398" t="s">
        <v>656</v>
      </c>
      <c r="N279" s="398"/>
      <c r="O279" s="398" t="s">
        <v>656</v>
      </c>
      <c r="P279" s="398"/>
      <c r="Q279" s="398" t="s">
        <v>656</v>
      </c>
      <c r="R279" s="398">
        <f t="shared" si="150"/>
        <v>0</v>
      </c>
      <c r="S279" s="409" t="str">
        <f t="shared" si="150"/>
        <v>н/д</v>
      </c>
    </row>
    <row r="280" spans="1:19" s="396" customFormat="1" ht="8.1" customHeight="1" x14ac:dyDescent="0.25">
      <c r="A280" s="747" t="s">
        <v>1041</v>
      </c>
      <c r="B280" s="748"/>
      <c r="C280" s="749" t="s">
        <v>1042</v>
      </c>
      <c r="D280" s="750"/>
      <c r="E280" s="750"/>
      <c r="F280" s="750"/>
      <c r="G280" s="751"/>
      <c r="H280" s="397" t="s">
        <v>655</v>
      </c>
      <c r="I280" s="398">
        <f>I281+I283+I288+I290+I292+I294+I296+I298+I300</f>
        <v>2045.0000000000005</v>
      </c>
      <c r="J280" s="398">
        <f>J281+J283+J288+J290+J292+J294+J296+J298+J300</f>
        <v>2038.5</v>
      </c>
      <c r="K280" s="398">
        <f t="shared" ref="K280:P280" si="152">K281+K283+K288+K290+K292+K294+K296+K298+K300</f>
        <v>1724.9000000000003</v>
      </c>
      <c r="L280" s="398">
        <f t="shared" si="152"/>
        <v>1440.4995305231341</v>
      </c>
      <c r="M280" s="398" t="s">
        <v>656</v>
      </c>
      <c r="N280" s="398">
        <f t="shared" si="152"/>
        <v>1455.0590081565101</v>
      </c>
      <c r="O280" s="398" t="s">
        <v>656</v>
      </c>
      <c r="P280" s="398">
        <f t="shared" si="152"/>
        <v>1470.2008648952212</v>
      </c>
      <c r="Q280" s="398" t="s">
        <v>656</v>
      </c>
      <c r="R280" s="398">
        <f t="shared" si="150"/>
        <v>1470.2008648952212</v>
      </c>
      <c r="S280" s="409" t="str">
        <f t="shared" si="150"/>
        <v>н/д</v>
      </c>
    </row>
    <row r="281" spans="1:19" s="396" customFormat="1" ht="8.1" customHeight="1" x14ac:dyDescent="0.25">
      <c r="A281" s="747" t="s">
        <v>1043</v>
      </c>
      <c r="B281" s="748"/>
      <c r="C281" s="752" t="s">
        <v>1044</v>
      </c>
      <c r="D281" s="753"/>
      <c r="E281" s="753"/>
      <c r="F281" s="753"/>
      <c r="G281" s="754"/>
      <c r="H281" s="397" t="s">
        <v>655</v>
      </c>
      <c r="I281" s="398"/>
      <c r="J281" s="398"/>
      <c r="K281" s="398"/>
      <c r="L281" s="398"/>
      <c r="M281" s="398" t="s">
        <v>656</v>
      </c>
      <c r="N281" s="398"/>
      <c r="O281" s="398" t="s">
        <v>656</v>
      </c>
      <c r="P281" s="398"/>
      <c r="Q281" s="398" t="s">
        <v>656</v>
      </c>
      <c r="R281" s="398">
        <f t="shared" si="150"/>
        <v>0</v>
      </c>
      <c r="S281" s="409" t="str">
        <f t="shared" si="150"/>
        <v>н/д</v>
      </c>
    </row>
    <row r="282" spans="1:19" s="396" customFormat="1" ht="8.1" customHeight="1" x14ac:dyDescent="0.25">
      <c r="A282" s="747" t="s">
        <v>1045</v>
      </c>
      <c r="B282" s="748"/>
      <c r="C282" s="763" t="s">
        <v>1007</v>
      </c>
      <c r="D282" s="764"/>
      <c r="E282" s="764"/>
      <c r="F282" s="764"/>
      <c r="G282" s="765"/>
      <c r="H282" s="397" t="s">
        <v>655</v>
      </c>
      <c r="I282" s="398"/>
      <c r="J282" s="398"/>
      <c r="K282" s="398"/>
      <c r="L282" s="398"/>
      <c r="M282" s="398" t="s">
        <v>656</v>
      </c>
      <c r="N282" s="398"/>
      <c r="O282" s="398" t="s">
        <v>656</v>
      </c>
      <c r="P282" s="398"/>
      <c r="Q282" s="398" t="s">
        <v>656</v>
      </c>
      <c r="R282" s="398">
        <f t="shared" si="150"/>
        <v>0</v>
      </c>
      <c r="S282" s="409" t="str">
        <f t="shared" si="150"/>
        <v>н/д</v>
      </c>
    </row>
    <row r="283" spans="1:19" s="396" customFormat="1" ht="8.1" customHeight="1" x14ac:dyDescent="0.25">
      <c r="A283" s="747" t="s">
        <v>1046</v>
      </c>
      <c r="B283" s="748"/>
      <c r="C283" s="752" t="s">
        <v>1047</v>
      </c>
      <c r="D283" s="753"/>
      <c r="E283" s="753"/>
      <c r="F283" s="753"/>
      <c r="G283" s="754"/>
      <c r="H283" s="397" t="s">
        <v>655</v>
      </c>
      <c r="I283" s="398">
        <f>I284+I286</f>
        <v>447.9</v>
      </c>
      <c r="J283" s="398">
        <f>J284+J286</f>
        <v>490.8</v>
      </c>
      <c r="K283" s="398">
        <f t="shared" ref="K283:P283" si="153">K284+K286</f>
        <v>561.4</v>
      </c>
      <c r="L283" s="398">
        <f t="shared" si="153"/>
        <v>363.9869408344</v>
      </c>
      <c r="M283" s="398" t="s">
        <v>656</v>
      </c>
      <c r="N283" s="398">
        <f t="shared" si="153"/>
        <v>378.54641846777599</v>
      </c>
      <c r="O283" s="398" t="s">
        <v>656</v>
      </c>
      <c r="P283" s="398">
        <f t="shared" si="153"/>
        <v>393.68827520648705</v>
      </c>
      <c r="Q283" s="398" t="s">
        <v>656</v>
      </c>
      <c r="R283" s="398">
        <f t="shared" ref="R283:S301" si="154">P283</f>
        <v>393.68827520648705</v>
      </c>
      <c r="S283" s="409" t="str">
        <f t="shared" si="154"/>
        <v>н/д</v>
      </c>
    </row>
    <row r="284" spans="1:19" s="396" customFormat="1" ht="8.1" customHeight="1" x14ac:dyDescent="0.25">
      <c r="A284" s="747" t="s">
        <v>1048</v>
      </c>
      <c r="B284" s="748"/>
      <c r="C284" s="763" t="s">
        <v>877</v>
      </c>
      <c r="D284" s="764"/>
      <c r="E284" s="764"/>
      <c r="F284" s="764"/>
      <c r="G284" s="765"/>
      <c r="H284" s="397" t="s">
        <v>655</v>
      </c>
      <c r="I284" s="398">
        <v>447.9</v>
      </c>
      <c r="J284" s="398">
        <v>490.8</v>
      </c>
      <c r="K284" s="398">
        <v>561.4</v>
      </c>
      <c r="L284" s="398">
        <v>363.9869408344</v>
      </c>
      <c r="M284" s="398" t="s">
        <v>656</v>
      </c>
      <c r="N284" s="398">
        <v>378.54641846777599</v>
      </c>
      <c r="O284" s="398" t="s">
        <v>656</v>
      </c>
      <c r="P284" s="398">
        <v>393.68827520648705</v>
      </c>
      <c r="Q284" s="398" t="s">
        <v>656</v>
      </c>
      <c r="R284" s="398">
        <f t="shared" si="154"/>
        <v>393.68827520648705</v>
      </c>
      <c r="S284" s="409" t="str">
        <f t="shared" si="154"/>
        <v>н/д</v>
      </c>
    </row>
    <row r="285" spans="1:19" s="396" customFormat="1" ht="8.1" customHeight="1" x14ac:dyDescent="0.25">
      <c r="A285" s="747" t="s">
        <v>1049</v>
      </c>
      <c r="B285" s="748"/>
      <c r="C285" s="769" t="s">
        <v>1007</v>
      </c>
      <c r="D285" s="770"/>
      <c r="E285" s="770"/>
      <c r="F285" s="770"/>
      <c r="G285" s="771"/>
      <c r="H285" s="397" t="s">
        <v>655</v>
      </c>
      <c r="I285" s="398">
        <v>0</v>
      </c>
      <c r="J285" s="398">
        <v>0</v>
      </c>
      <c r="K285" s="398"/>
      <c r="L285" s="398"/>
      <c r="M285" s="398" t="s">
        <v>656</v>
      </c>
      <c r="N285" s="398"/>
      <c r="O285" s="398" t="s">
        <v>656</v>
      </c>
      <c r="P285" s="398"/>
      <c r="Q285" s="398" t="s">
        <v>656</v>
      </c>
      <c r="R285" s="398">
        <f t="shared" si="154"/>
        <v>0</v>
      </c>
      <c r="S285" s="409" t="str">
        <f t="shared" si="154"/>
        <v>н/д</v>
      </c>
    </row>
    <row r="286" spans="1:19" s="396" customFormat="1" ht="8.1" customHeight="1" x14ac:dyDescent="0.25">
      <c r="A286" s="747" t="s">
        <v>1050</v>
      </c>
      <c r="B286" s="748"/>
      <c r="C286" s="763" t="s">
        <v>1051</v>
      </c>
      <c r="D286" s="764"/>
      <c r="E286" s="764"/>
      <c r="F286" s="764"/>
      <c r="G286" s="765"/>
      <c r="H286" s="397" t="s">
        <v>655</v>
      </c>
      <c r="I286" s="398">
        <v>0</v>
      </c>
      <c r="J286" s="398">
        <v>0</v>
      </c>
      <c r="K286" s="398"/>
      <c r="L286" s="398"/>
      <c r="M286" s="398" t="s">
        <v>656</v>
      </c>
      <c r="N286" s="398"/>
      <c r="O286" s="398" t="s">
        <v>656</v>
      </c>
      <c r="P286" s="398"/>
      <c r="Q286" s="398" t="s">
        <v>656</v>
      </c>
      <c r="R286" s="398">
        <f t="shared" si="154"/>
        <v>0</v>
      </c>
      <c r="S286" s="409" t="str">
        <f t="shared" si="154"/>
        <v>н/д</v>
      </c>
    </row>
    <row r="287" spans="1:19" s="396" customFormat="1" ht="8.1" customHeight="1" x14ac:dyDescent="0.25">
      <c r="A287" s="747" t="s">
        <v>1052</v>
      </c>
      <c r="B287" s="748"/>
      <c r="C287" s="769" t="s">
        <v>1007</v>
      </c>
      <c r="D287" s="770"/>
      <c r="E287" s="770"/>
      <c r="F287" s="770"/>
      <c r="G287" s="771"/>
      <c r="H287" s="397" t="s">
        <v>655</v>
      </c>
      <c r="I287" s="398">
        <v>0</v>
      </c>
      <c r="J287" s="398">
        <v>0</v>
      </c>
      <c r="K287" s="398"/>
      <c r="L287" s="398"/>
      <c r="M287" s="398" t="s">
        <v>656</v>
      </c>
      <c r="N287" s="398"/>
      <c r="O287" s="398" t="s">
        <v>656</v>
      </c>
      <c r="P287" s="398"/>
      <c r="Q287" s="398" t="s">
        <v>656</v>
      </c>
      <c r="R287" s="398">
        <f t="shared" si="154"/>
        <v>0</v>
      </c>
      <c r="S287" s="409" t="str">
        <f t="shared" si="154"/>
        <v>н/д</v>
      </c>
    </row>
    <row r="288" spans="1:19" s="396" customFormat="1" ht="16.5" customHeight="1" x14ac:dyDescent="0.25">
      <c r="A288" s="747" t="s">
        <v>1053</v>
      </c>
      <c r="B288" s="748"/>
      <c r="C288" s="752" t="s">
        <v>1054</v>
      </c>
      <c r="D288" s="753"/>
      <c r="E288" s="753"/>
      <c r="F288" s="753"/>
      <c r="G288" s="754"/>
      <c r="H288" s="397" t="s">
        <v>655</v>
      </c>
      <c r="I288" s="398"/>
      <c r="J288" s="398"/>
      <c r="K288" s="398"/>
      <c r="L288" s="398"/>
      <c r="M288" s="398" t="s">
        <v>656</v>
      </c>
      <c r="N288" s="398"/>
      <c r="O288" s="398" t="s">
        <v>656</v>
      </c>
      <c r="P288" s="398"/>
      <c r="Q288" s="398" t="s">
        <v>656</v>
      </c>
      <c r="R288" s="398">
        <f t="shared" si="154"/>
        <v>0</v>
      </c>
      <c r="S288" s="409" t="str">
        <f t="shared" si="154"/>
        <v>н/д</v>
      </c>
    </row>
    <row r="289" spans="1:19" s="396" customFormat="1" ht="8.1" customHeight="1" x14ac:dyDescent="0.25">
      <c r="A289" s="747" t="s">
        <v>1055</v>
      </c>
      <c r="B289" s="748"/>
      <c r="C289" s="763" t="s">
        <v>1007</v>
      </c>
      <c r="D289" s="764"/>
      <c r="E289" s="764"/>
      <c r="F289" s="764"/>
      <c r="G289" s="765"/>
      <c r="H289" s="397" t="s">
        <v>655</v>
      </c>
      <c r="I289" s="398"/>
      <c r="J289" s="398"/>
      <c r="K289" s="398"/>
      <c r="L289" s="398"/>
      <c r="M289" s="398" t="s">
        <v>656</v>
      </c>
      <c r="N289" s="398"/>
      <c r="O289" s="398" t="s">
        <v>656</v>
      </c>
      <c r="P289" s="398"/>
      <c r="Q289" s="398" t="s">
        <v>656</v>
      </c>
      <c r="R289" s="398">
        <f t="shared" si="154"/>
        <v>0</v>
      </c>
      <c r="S289" s="409" t="str">
        <f t="shared" si="154"/>
        <v>н/д</v>
      </c>
    </row>
    <row r="290" spans="1:19" s="396" customFormat="1" ht="8.1" customHeight="1" x14ac:dyDescent="0.25">
      <c r="A290" s="747" t="s">
        <v>1056</v>
      </c>
      <c r="B290" s="748"/>
      <c r="C290" s="752" t="s">
        <v>1057</v>
      </c>
      <c r="D290" s="753"/>
      <c r="E290" s="753"/>
      <c r="F290" s="753"/>
      <c r="G290" s="754"/>
      <c r="H290" s="397" t="s">
        <v>655</v>
      </c>
      <c r="I290" s="398">
        <f>516.6+737.7</f>
        <v>1254.3000000000002</v>
      </c>
      <c r="J290" s="398">
        <v>1132.5</v>
      </c>
      <c r="K290" s="398">
        <v>922.5</v>
      </c>
      <c r="L290" s="398">
        <v>961.75783743922136</v>
      </c>
      <c r="M290" s="398" t="s">
        <v>656</v>
      </c>
      <c r="N290" s="398">
        <v>961.75783743922136</v>
      </c>
      <c r="O290" s="398" t="s">
        <v>656</v>
      </c>
      <c r="P290" s="398">
        <v>961.75783743922136</v>
      </c>
      <c r="Q290" s="398" t="s">
        <v>656</v>
      </c>
      <c r="R290" s="398">
        <f t="shared" si="154"/>
        <v>961.75783743922136</v>
      </c>
      <c r="S290" s="409" t="str">
        <f t="shared" si="154"/>
        <v>н/д</v>
      </c>
    </row>
    <row r="291" spans="1:19" s="396" customFormat="1" ht="8.1" customHeight="1" x14ac:dyDescent="0.25">
      <c r="A291" s="747" t="s">
        <v>1058</v>
      </c>
      <c r="B291" s="748"/>
      <c r="C291" s="763" t="s">
        <v>1007</v>
      </c>
      <c r="D291" s="764"/>
      <c r="E291" s="764"/>
      <c r="F291" s="764"/>
      <c r="G291" s="765"/>
      <c r="H291" s="397" t="s">
        <v>655</v>
      </c>
      <c r="I291" s="398">
        <v>10.199999999999999</v>
      </c>
      <c r="J291" s="398">
        <v>4.5999999999999996</v>
      </c>
      <c r="K291" s="398">
        <v>4.5999999999999996</v>
      </c>
      <c r="L291" s="398">
        <v>10.199999999999999</v>
      </c>
      <c r="M291" s="398" t="s">
        <v>656</v>
      </c>
      <c r="N291" s="398">
        <v>10.199999999999999</v>
      </c>
      <c r="O291" s="398" t="s">
        <v>656</v>
      </c>
      <c r="P291" s="398">
        <v>10.199999999999999</v>
      </c>
      <c r="Q291" s="398" t="s">
        <v>656</v>
      </c>
      <c r="R291" s="398">
        <f t="shared" si="154"/>
        <v>10.199999999999999</v>
      </c>
      <c r="S291" s="409" t="str">
        <f t="shared" si="154"/>
        <v>н/д</v>
      </c>
    </row>
    <row r="292" spans="1:19" s="396" customFormat="1" ht="8.1" customHeight="1" x14ac:dyDescent="0.25">
      <c r="A292" s="747" t="s">
        <v>1059</v>
      </c>
      <c r="B292" s="748"/>
      <c r="C292" s="752" t="s">
        <v>1060</v>
      </c>
      <c r="D292" s="753"/>
      <c r="E292" s="753"/>
      <c r="F292" s="753"/>
      <c r="G292" s="754"/>
      <c r="H292" s="397" t="s">
        <v>655</v>
      </c>
      <c r="I292" s="398">
        <v>22.9</v>
      </c>
      <c r="J292" s="398">
        <v>11.9</v>
      </c>
      <c r="K292" s="398">
        <v>12.9</v>
      </c>
      <c r="L292" s="398">
        <v>33.073251328000005</v>
      </c>
      <c r="M292" s="398" t="s">
        <v>656</v>
      </c>
      <c r="N292" s="398">
        <v>33.073251328000005</v>
      </c>
      <c r="O292" s="398" t="s">
        <v>656</v>
      </c>
      <c r="P292" s="398">
        <v>33.073251328000005</v>
      </c>
      <c r="Q292" s="398" t="s">
        <v>656</v>
      </c>
      <c r="R292" s="398">
        <f t="shared" si="154"/>
        <v>33.073251328000005</v>
      </c>
      <c r="S292" s="409" t="str">
        <f t="shared" si="154"/>
        <v>н/д</v>
      </c>
    </row>
    <row r="293" spans="1:19" s="396" customFormat="1" ht="8.1" customHeight="1" x14ac:dyDescent="0.25">
      <c r="A293" s="747" t="s">
        <v>1061</v>
      </c>
      <c r="B293" s="748"/>
      <c r="C293" s="763" t="s">
        <v>1007</v>
      </c>
      <c r="D293" s="764"/>
      <c r="E293" s="764"/>
      <c r="F293" s="764"/>
      <c r="G293" s="765"/>
      <c r="H293" s="397" t="s">
        <v>655</v>
      </c>
      <c r="I293" s="398"/>
      <c r="J293" s="398"/>
      <c r="K293" s="398"/>
      <c r="L293" s="398"/>
      <c r="M293" s="398" t="s">
        <v>656</v>
      </c>
      <c r="N293" s="398"/>
      <c r="O293" s="398" t="s">
        <v>656</v>
      </c>
      <c r="P293" s="398"/>
      <c r="Q293" s="398" t="s">
        <v>656</v>
      </c>
      <c r="R293" s="398">
        <f t="shared" si="154"/>
        <v>0</v>
      </c>
      <c r="S293" s="409" t="str">
        <f t="shared" si="154"/>
        <v>н/д</v>
      </c>
    </row>
    <row r="294" spans="1:19" s="396" customFormat="1" ht="8.1" customHeight="1" x14ac:dyDescent="0.25">
      <c r="A294" s="747" t="s">
        <v>1062</v>
      </c>
      <c r="B294" s="748"/>
      <c r="C294" s="752" t="s">
        <v>1063</v>
      </c>
      <c r="D294" s="753"/>
      <c r="E294" s="753"/>
      <c r="F294" s="753"/>
      <c r="G294" s="754"/>
      <c r="H294" s="397" t="s">
        <v>655</v>
      </c>
      <c r="I294" s="398">
        <v>14.7</v>
      </c>
      <c r="J294" s="398">
        <v>9.9</v>
      </c>
      <c r="K294" s="398">
        <v>11.4</v>
      </c>
      <c r="L294" s="398">
        <v>18.924711936000001</v>
      </c>
      <c r="M294" s="398" t="s">
        <v>656</v>
      </c>
      <c r="N294" s="398">
        <v>18.924711936000001</v>
      </c>
      <c r="O294" s="398" t="s">
        <v>656</v>
      </c>
      <c r="P294" s="398">
        <v>18.924711936000001</v>
      </c>
      <c r="Q294" s="398" t="s">
        <v>656</v>
      </c>
      <c r="R294" s="398">
        <f t="shared" si="154"/>
        <v>18.924711936000001</v>
      </c>
      <c r="S294" s="409" t="str">
        <f t="shared" si="154"/>
        <v>н/д</v>
      </c>
    </row>
    <row r="295" spans="1:19" s="396" customFormat="1" ht="8.1" customHeight="1" x14ac:dyDescent="0.25">
      <c r="A295" s="747" t="s">
        <v>1064</v>
      </c>
      <c r="B295" s="748"/>
      <c r="C295" s="763" t="s">
        <v>1007</v>
      </c>
      <c r="D295" s="764"/>
      <c r="E295" s="764"/>
      <c r="F295" s="764"/>
      <c r="G295" s="765"/>
      <c r="H295" s="397" t="s">
        <v>655</v>
      </c>
      <c r="I295" s="398"/>
      <c r="J295" s="398"/>
      <c r="K295" s="398"/>
      <c r="L295" s="398"/>
      <c r="M295" s="398" t="s">
        <v>656</v>
      </c>
      <c r="N295" s="398"/>
      <c r="O295" s="398" t="s">
        <v>656</v>
      </c>
      <c r="P295" s="398"/>
      <c r="Q295" s="398" t="s">
        <v>656</v>
      </c>
      <c r="R295" s="398">
        <f t="shared" si="154"/>
        <v>0</v>
      </c>
      <c r="S295" s="409" t="str">
        <f t="shared" si="154"/>
        <v>н/д</v>
      </c>
    </row>
    <row r="296" spans="1:19" s="396" customFormat="1" ht="8.1" customHeight="1" x14ac:dyDescent="0.25">
      <c r="A296" s="747" t="s">
        <v>1065</v>
      </c>
      <c r="B296" s="748"/>
      <c r="C296" s="752" t="s">
        <v>1066</v>
      </c>
      <c r="D296" s="753"/>
      <c r="E296" s="753"/>
      <c r="F296" s="753"/>
      <c r="G296" s="754"/>
      <c r="H296" s="397" t="s">
        <v>655</v>
      </c>
      <c r="I296" s="398"/>
      <c r="J296" s="398"/>
      <c r="K296" s="398"/>
      <c r="L296" s="398"/>
      <c r="M296" s="398" t="s">
        <v>656</v>
      </c>
      <c r="N296" s="398"/>
      <c r="O296" s="398" t="s">
        <v>656</v>
      </c>
      <c r="P296" s="398"/>
      <c r="Q296" s="398" t="s">
        <v>656</v>
      </c>
      <c r="R296" s="398">
        <f t="shared" si="154"/>
        <v>0</v>
      </c>
      <c r="S296" s="409" t="str">
        <f t="shared" si="154"/>
        <v>н/д</v>
      </c>
    </row>
    <row r="297" spans="1:19" s="396" customFormat="1" ht="8.1" customHeight="1" x14ac:dyDescent="0.25">
      <c r="A297" s="747" t="s">
        <v>1067</v>
      </c>
      <c r="B297" s="748"/>
      <c r="C297" s="763" t="s">
        <v>1007</v>
      </c>
      <c r="D297" s="764"/>
      <c r="E297" s="764"/>
      <c r="F297" s="764"/>
      <c r="G297" s="765"/>
      <c r="H297" s="397" t="s">
        <v>655</v>
      </c>
      <c r="I297" s="398"/>
      <c r="J297" s="398"/>
      <c r="K297" s="398"/>
      <c r="L297" s="398"/>
      <c r="M297" s="398" t="s">
        <v>656</v>
      </c>
      <c r="N297" s="398"/>
      <c r="O297" s="398" t="s">
        <v>656</v>
      </c>
      <c r="P297" s="398"/>
      <c r="Q297" s="398" t="s">
        <v>656</v>
      </c>
      <c r="R297" s="398">
        <f t="shared" si="154"/>
        <v>0</v>
      </c>
      <c r="S297" s="409" t="str">
        <f t="shared" si="154"/>
        <v>н/д</v>
      </c>
    </row>
    <row r="298" spans="1:19" s="396" customFormat="1" ht="16.5" customHeight="1" x14ac:dyDescent="0.25">
      <c r="A298" s="747" t="s">
        <v>1068</v>
      </c>
      <c r="B298" s="748"/>
      <c r="C298" s="752" t="s">
        <v>1069</v>
      </c>
      <c r="D298" s="753"/>
      <c r="E298" s="753"/>
      <c r="F298" s="753"/>
      <c r="G298" s="754"/>
      <c r="H298" s="397" t="s">
        <v>655</v>
      </c>
      <c r="I298" s="398"/>
      <c r="J298" s="398"/>
      <c r="K298" s="398"/>
      <c r="L298" s="398"/>
      <c r="M298" s="398" t="s">
        <v>656</v>
      </c>
      <c r="N298" s="398"/>
      <c r="O298" s="398" t="s">
        <v>656</v>
      </c>
      <c r="P298" s="398"/>
      <c r="Q298" s="398" t="s">
        <v>656</v>
      </c>
      <c r="R298" s="398">
        <f t="shared" si="154"/>
        <v>0</v>
      </c>
      <c r="S298" s="409" t="str">
        <f t="shared" si="154"/>
        <v>н/д</v>
      </c>
    </row>
    <row r="299" spans="1:19" s="396" customFormat="1" ht="8.1" customHeight="1" x14ac:dyDescent="0.25">
      <c r="A299" s="747" t="s">
        <v>1070</v>
      </c>
      <c r="B299" s="748"/>
      <c r="C299" s="763" t="s">
        <v>1007</v>
      </c>
      <c r="D299" s="764"/>
      <c r="E299" s="764"/>
      <c r="F299" s="764"/>
      <c r="G299" s="765"/>
      <c r="H299" s="397" t="s">
        <v>655</v>
      </c>
      <c r="I299" s="398"/>
      <c r="J299" s="398"/>
      <c r="K299" s="398"/>
      <c r="L299" s="398"/>
      <c r="M299" s="398" t="s">
        <v>656</v>
      </c>
      <c r="N299" s="398"/>
      <c r="O299" s="398" t="s">
        <v>656</v>
      </c>
      <c r="P299" s="398"/>
      <c r="Q299" s="398" t="s">
        <v>656</v>
      </c>
      <c r="R299" s="398">
        <f t="shared" si="154"/>
        <v>0</v>
      </c>
      <c r="S299" s="409" t="str">
        <f t="shared" si="154"/>
        <v>н/д</v>
      </c>
    </row>
    <row r="300" spans="1:19" s="396" customFormat="1" ht="8.1" customHeight="1" x14ac:dyDescent="0.25">
      <c r="A300" s="747" t="s">
        <v>1071</v>
      </c>
      <c r="B300" s="748"/>
      <c r="C300" s="752" t="s">
        <v>1072</v>
      </c>
      <c r="D300" s="753"/>
      <c r="E300" s="753"/>
      <c r="F300" s="753"/>
      <c r="G300" s="754"/>
      <c r="H300" s="397" t="s">
        <v>655</v>
      </c>
      <c r="I300" s="398">
        <v>305.2</v>
      </c>
      <c r="J300" s="398">
        <v>393.4</v>
      </c>
      <c r="K300" s="398">
        <f>1724.9-1508.2</f>
        <v>216.70000000000005</v>
      </c>
      <c r="L300" s="398">
        <v>62.756788985512905</v>
      </c>
      <c r="M300" s="398" t="s">
        <v>656</v>
      </c>
      <c r="N300" s="398">
        <v>62.756788985512905</v>
      </c>
      <c r="O300" s="398" t="s">
        <v>656</v>
      </c>
      <c r="P300" s="398">
        <v>62.756788985512905</v>
      </c>
      <c r="Q300" s="398" t="s">
        <v>656</v>
      </c>
      <c r="R300" s="398">
        <f t="shared" si="154"/>
        <v>62.756788985512905</v>
      </c>
      <c r="S300" s="409" t="str">
        <f t="shared" si="154"/>
        <v>н/д</v>
      </c>
    </row>
    <row r="301" spans="1:19" s="396" customFormat="1" ht="8.1" customHeight="1" x14ac:dyDescent="0.25">
      <c r="A301" s="747" t="s">
        <v>1073</v>
      </c>
      <c r="B301" s="748"/>
      <c r="C301" s="763" t="s">
        <v>1007</v>
      </c>
      <c r="D301" s="764"/>
      <c r="E301" s="764"/>
      <c r="F301" s="764"/>
      <c r="G301" s="765"/>
      <c r="H301" s="397" t="s">
        <v>655</v>
      </c>
      <c r="I301" s="398"/>
      <c r="J301" s="398"/>
      <c r="K301" s="398"/>
      <c r="L301" s="398"/>
      <c r="M301" s="398" t="s">
        <v>656</v>
      </c>
      <c r="N301" s="398"/>
      <c r="O301" s="398" t="s">
        <v>656</v>
      </c>
      <c r="P301" s="398"/>
      <c r="Q301" s="398" t="s">
        <v>656</v>
      </c>
      <c r="R301" s="398">
        <f t="shared" si="154"/>
        <v>0</v>
      </c>
      <c r="S301" s="409" t="str">
        <f t="shared" si="154"/>
        <v>н/д</v>
      </c>
    </row>
    <row r="302" spans="1:19" s="396" customFormat="1" ht="17.100000000000001" customHeight="1" x14ac:dyDescent="0.25">
      <c r="A302" s="747" t="s">
        <v>1074</v>
      </c>
      <c r="B302" s="748"/>
      <c r="C302" s="749" t="s">
        <v>1075</v>
      </c>
      <c r="D302" s="750"/>
      <c r="E302" s="750"/>
      <c r="F302" s="750"/>
      <c r="G302" s="751"/>
      <c r="H302" s="397" t="s">
        <v>603</v>
      </c>
      <c r="I302" s="398">
        <f>I310</f>
        <v>102.5163124450025</v>
      </c>
      <c r="J302" s="398">
        <f>J310</f>
        <v>100.96110741492237</v>
      </c>
      <c r="K302" s="398">
        <f t="shared" ref="K302:P302" si="155">K310</f>
        <v>101.75220457805354</v>
      </c>
      <c r="L302" s="398">
        <f t="shared" si="155"/>
        <v>101.05426421018558</v>
      </c>
      <c r="M302" s="398" t="s">
        <v>656</v>
      </c>
      <c r="N302" s="398">
        <f t="shared" si="155"/>
        <v>101.25026840082674</v>
      </c>
      <c r="O302" s="398" t="s">
        <v>656</v>
      </c>
      <c r="P302" s="398">
        <f t="shared" si="155"/>
        <v>101.28648109595724</v>
      </c>
      <c r="Q302" s="398" t="s">
        <v>656</v>
      </c>
      <c r="R302" s="398">
        <f t="shared" ref="R302" si="156">R310</f>
        <v>101.19994435109459</v>
      </c>
      <c r="S302" s="409" t="s">
        <v>656</v>
      </c>
    </row>
    <row r="303" spans="1:19" s="396" customFormat="1" ht="8.1" customHeight="1" x14ac:dyDescent="0.25">
      <c r="A303" s="747" t="s">
        <v>1076</v>
      </c>
      <c r="B303" s="748"/>
      <c r="C303" s="752" t="s">
        <v>1077</v>
      </c>
      <c r="D303" s="753"/>
      <c r="E303" s="753"/>
      <c r="F303" s="753"/>
      <c r="G303" s="754"/>
      <c r="H303" s="397" t="s">
        <v>603</v>
      </c>
      <c r="I303" s="398"/>
      <c r="J303" s="398"/>
      <c r="K303" s="398"/>
      <c r="L303" s="398"/>
      <c r="M303" s="398" t="s">
        <v>656</v>
      </c>
      <c r="N303" s="398"/>
      <c r="O303" s="398" t="s">
        <v>656</v>
      </c>
      <c r="P303" s="398"/>
      <c r="Q303" s="398" t="s">
        <v>656</v>
      </c>
      <c r="R303" s="398">
        <f t="shared" ref="R303:R309" si="157">I303+K303+L303+N303+P303</f>
        <v>0</v>
      </c>
      <c r="S303" s="409" t="s">
        <v>656</v>
      </c>
    </row>
    <row r="304" spans="1:19" s="396" customFormat="1" ht="17.100000000000001" customHeight="1" x14ac:dyDescent="0.25">
      <c r="A304" s="747" t="s">
        <v>1078</v>
      </c>
      <c r="B304" s="748"/>
      <c r="C304" s="752" t="s">
        <v>1079</v>
      </c>
      <c r="D304" s="753"/>
      <c r="E304" s="753"/>
      <c r="F304" s="753"/>
      <c r="G304" s="754"/>
      <c r="H304" s="397" t="s">
        <v>603</v>
      </c>
      <c r="I304" s="398"/>
      <c r="J304" s="398"/>
      <c r="K304" s="398"/>
      <c r="L304" s="398"/>
      <c r="M304" s="398" t="s">
        <v>656</v>
      </c>
      <c r="N304" s="398"/>
      <c r="O304" s="398" t="s">
        <v>656</v>
      </c>
      <c r="P304" s="398"/>
      <c r="Q304" s="398" t="s">
        <v>656</v>
      </c>
      <c r="R304" s="398">
        <f t="shared" si="157"/>
        <v>0</v>
      </c>
      <c r="S304" s="409" t="s">
        <v>656</v>
      </c>
    </row>
    <row r="305" spans="1:19" s="396" customFormat="1" ht="17.100000000000001" customHeight="1" x14ac:dyDescent="0.25">
      <c r="A305" s="747" t="s">
        <v>1080</v>
      </c>
      <c r="B305" s="748"/>
      <c r="C305" s="752" t="s">
        <v>1081</v>
      </c>
      <c r="D305" s="753"/>
      <c r="E305" s="753"/>
      <c r="F305" s="753"/>
      <c r="G305" s="754"/>
      <c r="H305" s="397" t="s">
        <v>603</v>
      </c>
      <c r="I305" s="398"/>
      <c r="J305" s="398"/>
      <c r="K305" s="398"/>
      <c r="L305" s="398"/>
      <c r="M305" s="398" t="s">
        <v>656</v>
      </c>
      <c r="N305" s="398"/>
      <c r="O305" s="398" t="s">
        <v>656</v>
      </c>
      <c r="P305" s="398"/>
      <c r="Q305" s="398" t="s">
        <v>656</v>
      </c>
      <c r="R305" s="398">
        <f t="shared" si="157"/>
        <v>0</v>
      </c>
      <c r="S305" s="409" t="s">
        <v>656</v>
      </c>
    </row>
    <row r="306" spans="1:19" s="396" customFormat="1" ht="17.100000000000001" customHeight="1" x14ac:dyDescent="0.25">
      <c r="A306" s="747" t="s">
        <v>1082</v>
      </c>
      <c r="B306" s="748"/>
      <c r="C306" s="752" t="s">
        <v>1083</v>
      </c>
      <c r="D306" s="753"/>
      <c r="E306" s="753"/>
      <c r="F306" s="753"/>
      <c r="G306" s="754"/>
      <c r="H306" s="397" t="s">
        <v>603</v>
      </c>
      <c r="I306" s="398"/>
      <c r="J306" s="398"/>
      <c r="K306" s="398"/>
      <c r="L306" s="398"/>
      <c r="M306" s="398" t="s">
        <v>656</v>
      </c>
      <c r="N306" s="398"/>
      <c r="O306" s="398" t="s">
        <v>656</v>
      </c>
      <c r="P306" s="398"/>
      <c r="Q306" s="398" t="s">
        <v>656</v>
      </c>
      <c r="R306" s="398">
        <f t="shared" si="157"/>
        <v>0</v>
      </c>
      <c r="S306" s="409" t="s">
        <v>656</v>
      </c>
    </row>
    <row r="307" spans="1:19" s="396" customFormat="1" ht="8.1" customHeight="1" x14ac:dyDescent="0.25">
      <c r="A307" s="747" t="s">
        <v>1084</v>
      </c>
      <c r="B307" s="748"/>
      <c r="C307" s="752" t="s">
        <v>1085</v>
      </c>
      <c r="D307" s="753"/>
      <c r="E307" s="753"/>
      <c r="F307" s="753"/>
      <c r="G307" s="754"/>
      <c r="H307" s="397" t="s">
        <v>603</v>
      </c>
      <c r="I307" s="398"/>
      <c r="J307" s="398"/>
      <c r="K307" s="398"/>
      <c r="L307" s="398"/>
      <c r="M307" s="398" t="s">
        <v>656</v>
      </c>
      <c r="N307" s="398"/>
      <c r="O307" s="398" t="s">
        <v>656</v>
      </c>
      <c r="P307" s="398"/>
      <c r="Q307" s="398" t="s">
        <v>656</v>
      </c>
      <c r="R307" s="398">
        <f t="shared" si="157"/>
        <v>0</v>
      </c>
      <c r="S307" s="409" t="s">
        <v>656</v>
      </c>
    </row>
    <row r="308" spans="1:19" s="396" customFormat="1" ht="8.1" customHeight="1" x14ac:dyDescent="0.25">
      <c r="A308" s="747" t="s">
        <v>1086</v>
      </c>
      <c r="B308" s="748"/>
      <c r="C308" s="752" t="s">
        <v>1087</v>
      </c>
      <c r="D308" s="753"/>
      <c r="E308" s="753"/>
      <c r="F308" s="753"/>
      <c r="G308" s="754"/>
      <c r="H308" s="397" t="s">
        <v>603</v>
      </c>
      <c r="I308" s="398"/>
      <c r="J308" s="398"/>
      <c r="K308" s="398"/>
      <c r="L308" s="398"/>
      <c r="M308" s="398" t="s">
        <v>656</v>
      </c>
      <c r="N308" s="398"/>
      <c r="O308" s="398" t="s">
        <v>656</v>
      </c>
      <c r="P308" s="398"/>
      <c r="Q308" s="398" t="s">
        <v>656</v>
      </c>
      <c r="R308" s="398">
        <f t="shared" si="157"/>
        <v>0</v>
      </c>
      <c r="S308" s="409" t="s">
        <v>656</v>
      </c>
    </row>
    <row r="309" spans="1:19" s="396" customFormat="1" ht="8.1" customHeight="1" x14ac:dyDescent="0.25">
      <c r="A309" s="747" t="s">
        <v>1088</v>
      </c>
      <c r="B309" s="748"/>
      <c r="C309" s="752" t="s">
        <v>1089</v>
      </c>
      <c r="D309" s="753"/>
      <c r="E309" s="753"/>
      <c r="F309" s="753"/>
      <c r="G309" s="754"/>
      <c r="H309" s="397" t="s">
        <v>603</v>
      </c>
      <c r="I309" s="398"/>
      <c r="J309" s="398"/>
      <c r="K309" s="398"/>
      <c r="L309" s="398"/>
      <c r="M309" s="398" t="s">
        <v>656</v>
      </c>
      <c r="N309" s="398"/>
      <c r="O309" s="398" t="s">
        <v>656</v>
      </c>
      <c r="P309" s="398"/>
      <c r="Q309" s="398" t="s">
        <v>656</v>
      </c>
      <c r="R309" s="398">
        <f t="shared" si="157"/>
        <v>0</v>
      </c>
      <c r="S309" s="409" t="s">
        <v>656</v>
      </c>
    </row>
    <row r="310" spans="1:19" s="396" customFormat="1" ht="8.1" customHeight="1" x14ac:dyDescent="0.25">
      <c r="A310" s="747" t="s">
        <v>1090</v>
      </c>
      <c r="B310" s="748"/>
      <c r="C310" s="752" t="s">
        <v>1091</v>
      </c>
      <c r="D310" s="753"/>
      <c r="E310" s="753"/>
      <c r="F310" s="753"/>
      <c r="G310" s="754"/>
      <c r="H310" s="397" t="s">
        <v>603</v>
      </c>
      <c r="I310" s="398">
        <f>IF(I20=0,0,I164/(I20*1.18)*100)</f>
        <v>102.5163124450025</v>
      </c>
      <c r="J310" s="398">
        <f>IF(J20=0,0,J164/(J20*1.18)*100)</f>
        <v>100.96110741492237</v>
      </c>
      <c r="K310" s="398">
        <f t="shared" ref="K310:R310" si="158">IF(K20=0,0,K164/(K20*1.18)*100)</f>
        <v>101.75220457805354</v>
      </c>
      <c r="L310" s="398">
        <f t="shared" si="158"/>
        <v>101.05426421018558</v>
      </c>
      <c r="M310" s="398" t="s">
        <v>656</v>
      </c>
      <c r="N310" s="398">
        <f t="shared" si="158"/>
        <v>101.25026840082674</v>
      </c>
      <c r="O310" s="398" t="s">
        <v>656</v>
      </c>
      <c r="P310" s="398">
        <f t="shared" si="158"/>
        <v>101.28648109595724</v>
      </c>
      <c r="Q310" s="398" t="s">
        <v>656</v>
      </c>
      <c r="R310" s="398">
        <f t="shared" si="158"/>
        <v>101.19994435109459</v>
      </c>
      <c r="S310" s="409" t="s">
        <v>656</v>
      </c>
    </row>
    <row r="311" spans="1:19" s="396" customFormat="1" ht="8.1" customHeight="1" x14ac:dyDescent="0.25">
      <c r="A311" s="747" t="s">
        <v>1092</v>
      </c>
      <c r="B311" s="748"/>
      <c r="C311" s="752" t="s">
        <v>1093</v>
      </c>
      <c r="D311" s="753"/>
      <c r="E311" s="753"/>
      <c r="F311" s="753"/>
      <c r="G311" s="754"/>
      <c r="H311" s="397" t="s">
        <v>603</v>
      </c>
      <c r="I311" s="398"/>
      <c r="J311" s="398"/>
      <c r="K311" s="398"/>
      <c r="L311" s="398"/>
      <c r="M311" s="398" t="s">
        <v>656</v>
      </c>
      <c r="N311" s="398"/>
      <c r="O311" s="398" t="s">
        <v>656</v>
      </c>
      <c r="P311" s="398"/>
      <c r="Q311" s="398" t="s">
        <v>656</v>
      </c>
      <c r="R311" s="398">
        <f>I311+K311+L311+N311+P311</f>
        <v>0</v>
      </c>
      <c r="S311" s="409" t="s">
        <v>656</v>
      </c>
    </row>
    <row r="312" spans="1:19" s="396" customFormat="1" ht="16.5" customHeight="1" x14ac:dyDescent="0.25">
      <c r="A312" s="747" t="s">
        <v>1094</v>
      </c>
      <c r="B312" s="748"/>
      <c r="C312" s="752" t="s">
        <v>1095</v>
      </c>
      <c r="D312" s="753"/>
      <c r="E312" s="753"/>
      <c r="F312" s="753"/>
      <c r="G312" s="754"/>
      <c r="H312" s="397" t="s">
        <v>603</v>
      </c>
      <c r="I312" s="398"/>
      <c r="J312" s="398"/>
      <c r="K312" s="398"/>
      <c r="L312" s="398"/>
      <c r="M312" s="398" t="s">
        <v>656</v>
      </c>
      <c r="N312" s="398"/>
      <c r="O312" s="398" t="s">
        <v>656</v>
      </c>
      <c r="P312" s="398"/>
      <c r="Q312" s="398" t="s">
        <v>656</v>
      </c>
      <c r="R312" s="398">
        <f>I312+K312+L312+N312+P312</f>
        <v>0</v>
      </c>
      <c r="S312" s="409" t="s">
        <v>656</v>
      </c>
    </row>
    <row r="313" spans="1:19" s="396" customFormat="1" ht="8.1" customHeight="1" x14ac:dyDescent="0.25">
      <c r="A313" s="747" t="s">
        <v>1096</v>
      </c>
      <c r="B313" s="748"/>
      <c r="C313" s="763" t="s">
        <v>675</v>
      </c>
      <c r="D313" s="764"/>
      <c r="E313" s="764"/>
      <c r="F313" s="764"/>
      <c r="G313" s="765"/>
      <c r="H313" s="397" t="s">
        <v>603</v>
      </c>
      <c r="I313" s="398"/>
      <c r="J313" s="398"/>
      <c r="K313" s="398"/>
      <c r="L313" s="398"/>
      <c r="M313" s="398" t="s">
        <v>656</v>
      </c>
      <c r="N313" s="398"/>
      <c r="O313" s="398" t="s">
        <v>656</v>
      </c>
      <c r="P313" s="398"/>
      <c r="Q313" s="398" t="s">
        <v>656</v>
      </c>
      <c r="R313" s="398">
        <f>I313+K313+L313+N313+P313</f>
        <v>0</v>
      </c>
      <c r="S313" s="409" t="s">
        <v>656</v>
      </c>
    </row>
    <row r="314" spans="1:19" s="396" customFormat="1" ht="9" customHeight="1" thickBot="1" x14ac:dyDescent="0.3">
      <c r="A314" s="742" t="s">
        <v>1097</v>
      </c>
      <c r="B314" s="743"/>
      <c r="C314" s="803" t="s">
        <v>677</v>
      </c>
      <c r="D314" s="804"/>
      <c r="E314" s="804"/>
      <c r="F314" s="804"/>
      <c r="G314" s="805"/>
      <c r="H314" s="404" t="s">
        <v>603</v>
      </c>
      <c r="I314" s="403"/>
      <c r="J314" s="403"/>
      <c r="K314" s="403"/>
      <c r="L314" s="403"/>
      <c r="M314" s="403" t="s">
        <v>656</v>
      </c>
      <c r="N314" s="403"/>
      <c r="O314" s="403" t="s">
        <v>656</v>
      </c>
      <c r="P314" s="403"/>
      <c r="Q314" s="403" t="s">
        <v>656</v>
      </c>
      <c r="R314" s="403">
        <f>I314+K314+L314+N314+P314</f>
        <v>0</v>
      </c>
      <c r="S314" s="410" t="s">
        <v>656</v>
      </c>
    </row>
    <row r="315" spans="1:19" s="396" customFormat="1" ht="10.5" customHeight="1" thickBot="1" x14ac:dyDescent="0.25">
      <c r="A315" s="806" t="s">
        <v>1098</v>
      </c>
      <c r="B315" s="807"/>
      <c r="C315" s="807"/>
      <c r="D315" s="807"/>
      <c r="E315" s="807"/>
      <c r="F315" s="807"/>
      <c r="G315" s="807"/>
      <c r="H315" s="807"/>
      <c r="I315" s="807"/>
      <c r="J315" s="807"/>
      <c r="K315" s="807"/>
      <c r="L315" s="807"/>
      <c r="M315" s="807"/>
      <c r="N315" s="807"/>
      <c r="O315" s="807"/>
      <c r="P315" s="807"/>
      <c r="Q315" s="807"/>
      <c r="R315" s="807"/>
      <c r="S315" s="808"/>
    </row>
    <row r="316" spans="1:19" s="396" customFormat="1" ht="15.75" customHeight="1" x14ac:dyDescent="0.25">
      <c r="A316" s="747" t="s">
        <v>1099</v>
      </c>
      <c r="B316" s="748"/>
      <c r="C316" s="766" t="s">
        <v>1100</v>
      </c>
      <c r="D316" s="767"/>
      <c r="E316" s="767"/>
      <c r="F316" s="767"/>
      <c r="G316" s="768"/>
      <c r="H316" s="397" t="s">
        <v>150</v>
      </c>
      <c r="I316" s="411" t="s">
        <v>1101</v>
      </c>
      <c r="J316" s="411" t="s">
        <v>1101</v>
      </c>
      <c r="K316" s="411" t="s">
        <v>1101</v>
      </c>
      <c r="L316" s="411" t="s">
        <v>1101</v>
      </c>
      <c r="M316" s="411" t="s">
        <v>1101</v>
      </c>
      <c r="N316" s="411" t="s">
        <v>1101</v>
      </c>
      <c r="O316" s="411" t="s">
        <v>1101</v>
      </c>
      <c r="P316" s="411" t="s">
        <v>1101</v>
      </c>
      <c r="Q316" s="411" t="s">
        <v>1101</v>
      </c>
      <c r="R316" s="411" t="s">
        <v>1101</v>
      </c>
      <c r="S316" s="397" t="s">
        <v>1101</v>
      </c>
    </row>
    <row r="317" spans="1:19" s="396" customFormat="1" ht="8.25" customHeight="1" x14ac:dyDescent="0.25">
      <c r="A317" s="747" t="s">
        <v>1102</v>
      </c>
      <c r="B317" s="748"/>
      <c r="C317" s="749" t="s">
        <v>1103</v>
      </c>
      <c r="D317" s="750"/>
      <c r="E317" s="750"/>
      <c r="F317" s="750"/>
      <c r="G317" s="751"/>
      <c r="H317" s="397" t="s">
        <v>1104</v>
      </c>
      <c r="I317" s="411"/>
      <c r="J317" s="411"/>
      <c r="K317" s="411"/>
      <c r="L317" s="411"/>
      <c r="M317" s="411"/>
      <c r="N317" s="411"/>
      <c r="O317" s="411"/>
      <c r="P317" s="411"/>
      <c r="Q317" s="411"/>
      <c r="R317" s="411">
        <f>I317+K317+L317+N317+P317</f>
        <v>0</v>
      </c>
      <c r="S317" s="397">
        <f>M317+O317+Q317</f>
        <v>0</v>
      </c>
    </row>
    <row r="318" spans="1:19" s="396" customFormat="1" ht="8.25" customHeight="1" x14ac:dyDescent="0.25">
      <c r="A318" s="747" t="s">
        <v>1105</v>
      </c>
      <c r="B318" s="748"/>
      <c r="C318" s="749" t="s">
        <v>1106</v>
      </c>
      <c r="D318" s="750"/>
      <c r="E318" s="750"/>
      <c r="F318" s="750"/>
      <c r="G318" s="751"/>
      <c r="H318" s="397" t="s">
        <v>1107</v>
      </c>
      <c r="I318" s="411"/>
      <c r="J318" s="411"/>
      <c r="K318" s="411"/>
      <c r="L318" s="411"/>
      <c r="M318" s="411"/>
      <c r="N318" s="411"/>
      <c r="O318" s="411"/>
      <c r="P318" s="411"/>
      <c r="Q318" s="411"/>
      <c r="R318" s="411">
        <f>I318+K318+L318+N318+P318</f>
        <v>0</v>
      </c>
      <c r="S318" s="397">
        <f>M318+O318+Q318</f>
        <v>0</v>
      </c>
    </row>
    <row r="319" spans="1:19" s="396" customFormat="1" ht="8.25" customHeight="1" x14ac:dyDescent="0.25">
      <c r="A319" s="747" t="s">
        <v>1108</v>
      </c>
      <c r="B319" s="748"/>
      <c r="C319" s="749" t="s">
        <v>1109</v>
      </c>
      <c r="D319" s="750"/>
      <c r="E319" s="750"/>
      <c r="F319" s="750"/>
      <c r="G319" s="751"/>
      <c r="H319" s="397" t="s">
        <v>1104</v>
      </c>
      <c r="I319" s="411"/>
      <c r="J319" s="411"/>
      <c r="K319" s="411"/>
      <c r="L319" s="411"/>
      <c r="M319" s="411"/>
      <c r="N319" s="411"/>
      <c r="O319" s="411"/>
      <c r="P319" s="411"/>
      <c r="Q319" s="411"/>
      <c r="R319" s="411">
        <f t="shared" ref="R319:R321" si="159">I319+K319+L319+N319+P319</f>
        <v>0</v>
      </c>
      <c r="S319" s="397">
        <f>M319+O319+Q319</f>
        <v>0</v>
      </c>
    </row>
    <row r="320" spans="1:19" s="396" customFormat="1" ht="8.25" customHeight="1" x14ac:dyDescent="0.25">
      <c r="A320" s="747" t="s">
        <v>1110</v>
      </c>
      <c r="B320" s="748"/>
      <c r="C320" s="749" t="s">
        <v>1111</v>
      </c>
      <c r="D320" s="750"/>
      <c r="E320" s="750"/>
      <c r="F320" s="750"/>
      <c r="G320" s="751"/>
      <c r="H320" s="397" t="s">
        <v>1107</v>
      </c>
      <c r="I320" s="411"/>
      <c r="J320" s="411"/>
      <c r="K320" s="411"/>
      <c r="L320" s="411"/>
      <c r="M320" s="411"/>
      <c r="N320" s="411"/>
      <c r="O320" s="411"/>
      <c r="P320" s="411"/>
      <c r="Q320" s="411"/>
      <c r="R320" s="411">
        <f t="shared" si="159"/>
        <v>0</v>
      </c>
      <c r="S320" s="397">
        <f>M320+O320+Q320</f>
        <v>0</v>
      </c>
    </row>
    <row r="321" spans="1:19" s="396" customFormat="1" ht="8.25" customHeight="1" x14ac:dyDescent="0.25">
      <c r="A321" s="747" t="s">
        <v>1112</v>
      </c>
      <c r="B321" s="748"/>
      <c r="C321" s="749" t="s">
        <v>1113</v>
      </c>
      <c r="D321" s="750"/>
      <c r="E321" s="750"/>
      <c r="F321" s="750"/>
      <c r="G321" s="751"/>
      <c r="H321" s="397" t="s">
        <v>1114</v>
      </c>
      <c r="I321" s="411"/>
      <c r="J321" s="411"/>
      <c r="K321" s="411"/>
      <c r="L321" s="411"/>
      <c r="M321" s="411"/>
      <c r="N321" s="411"/>
      <c r="O321" s="411"/>
      <c r="P321" s="411"/>
      <c r="Q321" s="411"/>
      <c r="R321" s="411">
        <f t="shared" si="159"/>
        <v>0</v>
      </c>
      <c r="S321" s="397">
        <f>M321+O321+Q321</f>
        <v>0</v>
      </c>
    </row>
    <row r="322" spans="1:19" s="396" customFormat="1" ht="8.25" customHeight="1" x14ac:dyDescent="0.25">
      <c r="A322" s="747" t="s">
        <v>1115</v>
      </c>
      <c r="B322" s="748"/>
      <c r="C322" s="749" t="s">
        <v>1116</v>
      </c>
      <c r="D322" s="750"/>
      <c r="E322" s="750"/>
      <c r="F322" s="750"/>
      <c r="G322" s="751"/>
      <c r="H322" s="397" t="s">
        <v>150</v>
      </c>
      <c r="I322" s="411" t="s">
        <v>1101</v>
      </c>
      <c r="J322" s="411" t="s">
        <v>1101</v>
      </c>
      <c r="K322" s="411" t="s">
        <v>1101</v>
      </c>
      <c r="L322" s="411" t="s">
        <v>1101</v>
      </c>
      <c r="M322" s="411" t="s">
        <v>1101</v>
      </c>
      <c r="N322" s="411" t="s">
        <v>1101</v>
      </c>
      <c r="O322" s="411" t="s">
        <v>1101</v>
      </c>
      <c r="P322" s="411" t="s">
        <v>1101</v>
      </c>
      <c r="Q322" s="411" t="s">
        <v>1101</v>
      </c>
      <c r="R322" s="411" t="s">
        <v>1101</v>
      </c>
      <c r="S322" s="397" t="s">
        <v>1101</v>
      </c>
    </row>
    <row r="323" spans="1:19" s="396" customFormat="1" ht="8.1" customHeight="1" x14ac:dyDescent="0.25">
      <c r="A323" s="747" t="s">
        <v>1117</v>
      </c>
      <c r="B323" s="748"/>
      <c r="C323" s="752" t="s">
        <v>1118</v>
      </c>
      <c r="D323" s="753"/>
      <c r="E323" s="753"/>
      <c r="F323" s="753"/>
      <c r="G323" s="754"/>
      <c r="H323" s="397" t="s">
        <v>1114</v>
      </c>
      <c r="I323" s="411"/>
      <c r="J323" s="411"/>
      <c r="K323" s="411"/>
      <c r="L323" s="411"/>
      <c r="M323" s="411"/>
      <c r="N323" s="411"/>
      <c r="O323" s="411"/>
      <c r="P323" s="411"/>
      <c r="Q323" s="411"/>
      <c r="R323" s="411">
        <f t="shared" ref="R323:R324" si="160">I323+K323+L323+N323+P323</f>
        <v>0</v>
      </c>
      <c r="S323" s="397">
        <f>M323+O323+Q323</f>
        <v>0</v>
      </c>
    </row>
    <row r="324" spans="1:19" s="396" customFormat="1" ht="8.1" customHeight="1" x14ac:dyDescent="0.25">
      <c r="A324" s="747" t="s">
        <v>1119</v>
      </c>
      <c r="B324" s="748"/>
      <c r="C324" s="752" t="s">
        <v>1120</v>
      </c>
      <c r="D324" s="753"/>
      <c r="E324" s="753"/>
      <c r="F324" s="753"/>
      <c r="G324" s="754"/>
      <c r="H324" s="397" t="s">
        <v>1121</v>
      </c>
      <c r="I324" s="411"/>
      <c r="J324" s="411"/>
      <c r="K324" s="411"/>
      <c r="L324" s="411"/>
      <c r="M324" s="411"/>
      <c r="N324" s="411"/>
      <c r="O324" s="411"/>
      <c r="P324" s="411"/>
      <c r="Q324" s="411"/>
      <c r="R324" s="411">
        <f t="shared" si="160"/>
        <v>0</v>
      </c>
      <c r="S324" s="397">
        <f>M324+O324+Q324</f>
        <v>0</v>
      </c>
    </row>
    <row r="325" spans="1:19" s="396" customFormat="1" ht="8.25" customHeight="1" x14ac:dyDescent="0.25">
      <c r="A325" s="747" t="s">
        <v>1122</v>
      </c>
      <c r="B325" s="748"/>
      <c r="C325" s="749" t="s">
        <v>1123</v>
      </c>
      <c r="D325" s="750"/>
      <c r="E325" s="750"/>
      <c r="F325" s="750"/>
      <c r="G325" s="751"/>
      <c r="H325" s="397" t="s">
        <v>150</v>
      </c>
      <c r="I325" s="411" t="s">
        <v>1101</v>
      </c>
      <c r="J325" s="411" t="s">
        <v>1101</v>
      </c>
      <c r="K325" s="411" t="s">
        <v>1101</v>
      </c>
      <c r="L325" s="411" t="s">
        <v>1101</v>
      </c>
      <c r="M325" s="411" t="s">
        <v>1101</v>
      </c>
      <c r="N325" s="411" t="s">
        <v>1101</v>
      </c>
      <c r="O325" s="411" t="s">
        <v>1101</v>
      </c>
      <c r="P325" s="411" t="s">
        <v>1101</v>
      </c>
      <c r="Q325" s="411" t="s">
        <v>1101</v>
      </c>
      <c r="R325" s="411" t="s">
        <v>1101</v>
      </c>
      <c r="S325" s="397" t="s">
        <v>1101</v>
      </c>
    </row>
    <row r="326" spans="1:19" s="396" customFormat="1" ht="8.1" customHeight="1" x14ac:dyDescent="0.25">
      <c r="A326" s="747" t="s">
        <v>1124</v>
      </c>
      <c r="B326" s="748"/>
      <c r="C326" s="752" t="s">
        <v>1118</v>
      </c>
      <c r="D326" s="753"/>
      <c r="E326" s="753"/>
      <c r="F326" s="753"/>
      <c r="G326" s="754"/>
      <c r="H326" s="397" t="s">
        <v>1114</v>
      </c>
      <c r="I326" s="411"/>
      <c r="J326" s="411"/>
      <c r="K326" s="411"/>
      <c r="L326" s="411"/>
      <c r="M326" s="411"/>
      <c r="N326" s="411"/>
      <c r="O326" s="411"/>
      <c r="P326" s="411"/>
      <c r="Q326" s="411"/>
      <c r="R326" s="411">
        <f t="shared" ref="R326:R328" si="161">I326+K326+L326+N326+P326</f>
        <v>0</v>
      </c>
      <c r="S326" s="397">
        <f>M326+O326+Q326</f>
        <v>0</v>
      </c>
    </row>
    <row r="327" spans="1:19" s="396" customFormat="1" ht="8.1" customHeight="1" x14ac:dyDescent="0.25">
      <c r="A327" s="747" t="s">
        <v>1125</v>
      </c>
      <c r="B327" s="748"/>
      <c r="C327" s="752" t="s">
        <v>1126</v>
      </c>
      <c r="D327" s="753"/>
      <c r="E327" s="753"/>
      <c r="F327" s="753"/>
      <c r="G327" s="754"/>
      <c r="H327" s="397" t="s">
        <v>1104</v>
      </c>
      <c r="I327" s="411"/>
      <c r="J327" s="411"/>
      <c r="K327" s="411"/>
      <c r="L327" s="411"/>
      <c r="M327" s="411"/>
      <c r="N327" s="411"/>
      <c r="O327" s="411"/>
      <c r="P327" s="411"/>
      <c r="Q327" s="411"/>
      <c r="R327" s="411">
        <f t="shared" si="161"/>
        <v>0</v>
      </c>
      <c r="S327" s="397">
        <f>M327+O327+Q327</f>
        <v>0</v>
      </c>
    </row>
    <row r="328" spans="1:19" s="396" customFormat="1" ht="8.1" customHeight="1" x14ac:dyDescent="0.25">
      <c r="A328" s="747" t="s">
        <v>1127</v>
      </c>
      <c r="B328" s="748"/>
      <c r="C328" s="752" t="s">
        <v>1120</v>
      </c>
      <c r="D328" s="753"/>
      <c r="E328" s="753"/>
      <c r="F328" s="753"/>
      <c r="G328" s="754"/>
      <c r="H328" s="397" t="s">
        <v>1121</v>
      </c>
      <c r="I328" s="411"/>
      <c r="J328" s="411"/>
      <c r="K328" s="411"/>
      <c r="L328" s="411"/>
      <c r="M328" s="411"/>
      <c r="N328" s="411"/>
      <c r="O328" s="411"/>
      <c r="P328" s="411"/>
      <c r="Q328" s="411"/>
      <c r="R328" s="411">
        <f t="shared" si="161"/>
        <v>0</v>
      </c>
      <c r="S328" s="397">
        <f>M328+O328+Q328</f>
        <v>0</v>
      </c>
    </row>
    <row r="329" spans="1:19" s="396" customFormat="1" ht="8.25" customHeight="1" x14ac:dyDescent="0.25">
      <c r="A329" s="747" t="s">
        <v>1128</v>
      </c>
      <c r="B329" s="748"/>
      <c r="C329" s="749" t="s">
        <v>1129</v>
      </c>
      <c r="D329" s="750"/>
      <c r="E329" s="750"/>
      <c r="F329" s="750"/>
      <c r="G329" s="751"/>
      <c r="H329" s="397" t="s">
        <v>150</v>
      </c>
      <c r="I329" s="411" t="s">
        <v>1101</v>
      </c>
      <c r="J329" s="411" t="s">
        <v>1101</v>
      </c>
      <c r="K329" s="411" t="s">
        <v>1101</v>
      </c>
      <c r="L329" s="411" t="s">
        <v>1101</v>
      </c>
      <c r="M329" s="411" t="s">
        <v>1101</v>
      </c>
      <c r="N329" s="411" t="s">
        <v>1101</v>
      </c>
      <c r="O329" s="411" t="s">
        <v>1101</v>
      </c>
      <c r="P329" s="411" t="s">
        <v>1101</v>
      </c>
      <c r="Q329" s="411" t="s">
        <v>1101</v>
      </c>
      <c r="R329" s="411" t="s">
        <v>1101</v>
      </c>
      <c r="S329" s="397" t="s">
        <v>1101</v>
      </c>
    </row>
    <row r="330" spans="1:19" s="396" customFormat="1" ht="8.1" customHeight="1" x14ac:dyDescent="0.25">
      <c r="A330" s="747" t="s">
        <v>1130</v>
      </c>
      <c r="B330" s="748"/>
      <c r="C330" s="752" t="s">
        <v>1118</v>
      </c>
      <c r="D330" s="753"/>
      <c r="E330" s="753"/>
      <c r="F330" s="753"/>
      <c r="G330" s="754"/>
      <c r="H330" s="397" t="s">
        <v>1114</v>
      </c>
      <c r="I330" s="411"/>
      <c r="J330" s="411"/>
      <c r="K330" s="411"/>
      <c r="L330" s="411"/>
      <c r="M330" s="411"/>
      <c r="N330" s="411"/>
      <c r="O330" s="411"/>
      <c r="P330" s="411"/>
      <c r="Q330" s="411"/>
      <c r="R330" s="411">
        <f t="shared" ref="R330:R331" si="162">I330+K330+L330+N330+P330</f>
        <v>0</v>
      </c>
      <c r="S330" s="397">
        <f>M330+O330+Q330</f>
        <v>0</v>
      </c>
    </row>
    <row r="331" spans="1:19" s="396" customFormat="1" ht="8.1" customHeight="1" x14ac:dyDescent="0.25">
      <c r="A331" s="747" t="s">
        <v>1131</v>
      </c>
      <c r="B331" s="748"/>
      <c r="C331" s="752" t="s">
        <v>1120</v>
      </c>
      <c r="D331" s="753"/>
      <c r="E331" s="753"/>
      <c r="F331" s="753"/>
      <c r="G331" s="754"/>
      <c r="H331" s="397" t="s">
        <v>1121</v>
      </c>
      <c r="I331" s="411"/>
      <c r="J331" s="411"/>
      <c r="K331" s="411"/>
      <c r="L331" s="411"/>
      <c r="M331" s="411"/>
      <c r="N331" s="411"/>
      <c r="O331" s="411"/>
      <c r="P331" s="411"/>
      <c r="Q331" s="411"/>
      <c r="R331" s="411">
        <f t="shared" si="162"/>
        <v>0</v>
      </c>
      <c r="S331" s="397">
        <f>M331+O331+Q331</f>
        <v>0</v>
      </c>
    </row>
    <row r="332" spans="1:19" s="396" customFormat="1" ht="8.25" customHeight="1" x14ac:dyDescent="0.25">
      <c r="A332" s="747" t="s">
        <v>1132</v>
      </c>
      <c r="B332" s="748"/>
      <c r="C332" s="749" t="s">
        <v>1133</v>
      </c>
      <c r="D332" s="750"/>
      <c r="E332" s="750"/>
      <c r="F332" s="750"/>
      <c r="G332" s="751"/>
      <c r="H332" s="397" t="s">
        <v>150</v>
      </c>
      <c r="I332" s="411" t="s">
        <v>1101</v>
      </c>
      <c r="J332" s="411" t="s">
        <v>1101</v>
      </c>
      <c r="K332" s="411" t="s">
        <v>1101</v>
      </c>
      <c r="L332" s="411" t="s">
        <v>1101</v>
      </c>
      <c r="M332" s="411" t="s">
        <v>1101</v>
      </c>
      <c r="N332" s="411" t="s">
        <v>1101</v>
      </c>
      <c r="O332" s="411" t="s">
        <v>1101</v>
      </c>
      <c r="P332" s="411" t="s">
        <v>1101</v>
      </c>
      <c r="Q332" s="411" t="s">
        <v>1101</v>
      </c>
      <c r="R332" s="411" t="s">
        <v>1101</v>
      </c>
      <c r="S332" s="397" t="s">
        <v>1101</v>
      </c>
    </row>
    <row r="333" spans="1:19" s="396" customFormat="1" ht="8.1" customHeight="1" x14ac:dyDescent="0.25">
      <c r="A333" s="747" t="s">
        <v>1134</v>
      </c>
      <c r="B333" s="748"/>
      <c r="C333" s="752" t="s">
        <v>1118</v>
      </c>
      <c r="D333" s="753"/>
      <c r="E333" s="753"/>
      <c r="F333" s="753"/>
      <c r="G333" s="754"/>
      <c r="H333" s="397" t="s">
        <v>1114</v>
      </c>
      <c r="I333" s="411"/>
      <c r="J333" s="411"/>
      <c r="K333" s="411"/>
      <c r="L333" s="411"/>
      <c r="M333" s="411"/>
      <c r="N333" s="411"/>
      <c r="O333" s="411"/>
      <c r="P333" s="411"/>
      <c r="Q333" s="411"/>
      <c r="R333" s="411">
        <f t="shared" ref="R333:R335" si="163">I333+K333+L333+N333+P333</f>
        <v>0</v>
      </c>
      <c r="S333" s="397">
        <f>M333+O333+Q333</f>
        <v>0</v>
      </c>
    </row>
    <row r="334" spans="1:19" s="396" customFormat="1" ht="8.1" customHeight="1" x14ac:dyDescent="0.25">
      <c r="A334" s="747" t="s">
        <v>1135</v>
      </c>
      <c r="B334" s="748"/>
      <c r="C334" s="752" t="s">
        <v>1126</v>
      </c>
      <c r="D334" s="753"/>
      <c r="E334" s="753"/>
      <c r="F334" s="753"/>
      <c r="G334" s="754"/>
      <c r="H334" s="397" t="s">
        <v>1104</v>
      </c>
      <c r="I334" s="411"/>
      <c r="J334" s="411"/>
      <c r="K334" s="411"/>
      <c r="L334" s="411"/>
      <c r="M334" s="411"/>
      <c r="N334" s="411"/>
      <c r="O334" s="411"/>
      <c r="P334" s="411"/>
      <c r="Q334" s="411"/>
      <c r="R334" s="411">
        <f t="shared" si="163"/>
        <v>0</v>
      </c>
      <c r="S334" s="397">
        <f>M334+O334+Q334</f>
        <v>0</v>
      </c>
    </row>
    <row r="335" spans="1:19" s="396" customFormat="1" ht="8.1" customHeight="1" x14ac:dyDescent="0.25">
      <c r="A335" s="747" t="s">
        <v>1136</v>
      </c>
      <c r="B335" s="748"/>
      <c r="C335" s="752" t="s">
        <v>1120</v>
      </c>
      <c r="D335" s="753"/>
      <c r="E335" s="753"/>
      <c r="F335" s="753"/>
      <c r="G335" s="754"/>
      <c r="H335" s="397" t="s">
        <v>1121</v>
      </c>
      <c r="I335" s="411"/>
      <c r="J335" s="411"/>
      <c r="K335" s="411"/>
      <c r="L335" s="411"/>
      <c r="M335" s="411"/>
      <c r="N335" s="411"/>
      <c r="O335" s="411"/>
      <c r="P335" s="411"/>
      <c r="Q335" s="411"/>
      <c r="R335" s="411">
        <f t="shared" si="163"/>
        <v>0</v>
      </c>
      <c r="S335" s="397">
        <f>M335+O335+Q335</f>
        <v>0</v>
      </c>
    </row>
    <row r="336" spans="1:19" s="396" customFormat="1" ht="9" customHeight="1" x14ac:dyDescent="0.25">
      <c r="A336" s="747" t="s">
        <v>1137</v>
      </c>
      <c r="B336" s="748"/>
      <c r="C336" s="766" t="s">
        <v>1138</v>
      </c>
      <c r="D336" s="767"/>
      <c r="E336" s="767"/>
      <c r="F336" s="767"/>
      <c r="G336" s="768"/>
      <c r="H336" s="397" t="s">
        <v>150</v>
      </c>
      <c r="I336" s="411" t="s">
        <v>1101</v>
      </c>
      <c r="J336" s="411" t="s">
        <v>1101</v>
      </c>
      <c r="K336" s="411" t="s">
        <v>1101</v>
      </c>
      <c r="L336" s="411" t="s">
        <v>1101</v>
      </c>
      <c r="M336" s="411" t="s">
        <v>1101</v>
      </c>
      <c r="N336" s="411" t="s">
        <v>1101</v>
      </c>
      <c r="O336" s="411" t="s">
        <v>1101</v>
      </c>
      <c r="P336" s="411" t="s">
        <v>1101</v>
      </c>
      <c r="Q336" s="411" t="s">
        <v>1101</v>
      </c>
      <c r="R336" s="411" t="s">
        <v>1101</v>
      </c>
      <c r="S336" s="397" t="s">
        <v>1101</v>
      </c>
    </row>
    <row r="337" spans="1:19" s="396" customFormat="1" ht="8.25" customHeight="1" x14ac:dyDescent="0.25">
      <c r="A337" s="747" t="s">
        <v>1139</v>
      </c>
      <c r="B337" s="748"/>
      <c r="C337" s="749" t="s">
        <v>1140</v>
      </c>
      <c r="D337" s="750"/>
      <c r="E337" s="750"/>
      <c r="F337" s="750"/>
      <c r="G337" s="751"/>
      <c r="H337" s="397" t="s">
        <v>1114</v>
      </c>
      <c r="I337" s="411"/>
      <c r="J337" s="411"/>
      <c r="K337" s="411"/>
      <c r="L337" s="411"/>
      <c r="M337" s="411"/>
      <c r="N337" s="411"/>
      <c r="O337" s="411"/>
      <c r="P337" s="411"/>
      <c r="Q337" s="411"/>
      <c r="R337" s="411">
        <f t="shared" ref="R337:R347" si="164">I337+K337+L337+N337+P337</f>
        <v>0</v>
      </c>
      <c r="S337" s="397">
        <f t="shared" ref="S337:S347" si="165">M337+O337+Q337</f>
        <v>0</v>
      </c>
    </row>
    <row r="338" spans="1:19" s="396" customFormat="1" ht="16.5" customHeight="1" x14ac:dyDescent="0.25">
      <c r="A338" s="747" t="s">
        <v>1141</v>
      </c>
      <c r="B338" s="748"/>
      <c r="C338" s="752" t="s">
        <v>1142</v>
      </c>
      <c r="D338" s="753"/>
      <c r="E338" s="753"/>
      <c r="F338" s="753"/>
      <c r="G338" s="754"/>
      <c r="H338" s="397" t="s">
        <v>1114</v>
      </c>
      <c r="I338" s="411"/>
      <c r="J338" s="411"/>
      <c r="K338" s="411"/>
      <c r="L338" s="411"/>
      <c r="M338" s="411"/>
      <c r="N338" s="411"/>
      <c r="O338" s="411"/>
      <c r="P338" s="411"/>
      <c r="Q338" s="411"/>
      <c r="R338" s="411">
        <f t="shared" si="164"/>
        <v>0</v>
      </c>
      <c r="S338" s="397">
        <f t="shared" si="165"/>
        <v>0</v>
      </c>
    </row>
    <row r="339" spans="1:19" s="396" customFormat="1" ht="8.1" customHeight="1" x14ac:dyDescent="0.25">
      <c r="A339" s="747" t="s">
        <v>1143</v>
      </c>
      <c r="B339" s="748"/>
      <c r="C339" s="763" t="s">
        <v>1144</v>
      </c>
      <c r="D339" s="764"/>
      <c r="E339" s="764"/>
      <c r="F339" s="764"/>
      <c r="G339" s="765"/>
      <c r="H339" s="397" t="s">
        <v>1114</v>
      </c>
      <c r="I339" s="411"/>
      <c r="J339" s="411"/>
      <c r="K339" s="411"/>
      <c r="L339" s="411"/>
      <c r="M339" s="411"/>
      <c r="N339" s="411"/>
      <c r="O339" s="411"/>
      <c r="P339" s="411"/>
      <c r="Q339" s="411"/>
      <c r="R339" s="411">
        <f t="shared" si="164"/>
        <v>0</v>
      </c>
      <c r="S339" s="397">
        <f t="shared" si="165"/>
        <v>0</v>
      </c>
    </row>
    <row r="340" spans="1:19" s="396" customFormat="1" ht="8.1" customHeight="1" x14ac:dyDescent="0.25">
      <c r="A340" s="747" t="s">
        <v>1145</v>
      </c>
      <c r="B340" s="748"/>
      <c r="C340" s="763" t="s">
        <v>1146</v>
      </c>
      <c r="D340" s="764"/>
      <c r="E340" s="764"/>
      <c r="F340" s="764"/>
      <c r="G340" s="765"/>
      <c r="H340" s="397" t="s">
        <v>1114</v>
      </c>
      <c r="I340" s="411"/>
      <c r="J340" s="411"/>
      <c r="K340" s="411"/>
      <c r="L340" s="411"/>
      <c r="M340" s="411"/>
      <c r="N340" s="411"/>
      <c r="O340" s="411"/>
      <c r="P340" s="411"/>
      <c r="Q340" s="411"/>
      <c r="R340" s="411">
        <f t="shared" si="164"/>
        <v>0</v>
      </c>
      <c r="S340" s="397">
        <f t="shared" si="165"/>
        <v>0</v>
      </c>
    </row>
    <row r="341" spans="1:19" s="396" customFormat="1" ht="8.25" customHeight="1" x14ac:dyDescent="0.25">
      <c r="A341" s="747" t="s">
        <v>1147</v>
      </c>
      <c r="B341" s="748"/>
      <c r="C341" s="749" t="s">
        <v>1148</v>
      </c>
      <c r="D341" s="750"/>
      <c r="E341" s="750"/>
      <c r="F341" s="750"/>
      <c r="G341" s="751"/>
      <c r="H341" s="397" t="s">
        <v>1114</v>
      </c>
      <c r="I341" s="411"/>
      <c r="J341" s="411"/>
      <c r="K341" s="411"/>
      <c r="L341" s="411"/>
      <c r="M341" s="411"/>
      <c r="N341" s="411"/>
      <c r="O341" s="411"/>
      <c r="P341" s="411"/>
      <c r="Q341" s="411"/>
      <c r="R341" s="411">
        <f t="shared" si="164"/>
        <v>0</v>
      </c>
      <c r="S341" s="397">
        <f t="shared" si="165"/>
        <v>0</v>
      </c>
    </row>
    <row r="342" spans="1:19" s="396" customFormat="1" ht="8.25" customHeight="1" x14ac:dyDescent="0.25">
      <c r="A342" s="747" t="s">
        <v>1149</v>
      </c>
      <c r="B342" s="748"/>
      <c r="C342" s="749" t="s">
        <v>1150</v>
      </c>
      <c r="D342" s="750"/>
      <c r="E342" s="750"/>
      <c r="F342" s="750"/>
      <c r="G342" s="751"/>
      <c r="H342" s="397" t="s">
        <v>1104</v>
      </c>
      <c r="I342" s="411"/>
      <c r="J342" s="411"/>
      <c r="K342" s="411"/>
      <c r="L342" s="411"/>
      <c r="M342" s="411"/>
      <c r="N342" s="411"/>
      <c r="O342" s="411"/>
      <c r="P342" s="411"/>
      <c r="Q342" s="411"/>
      <c r="R342" s="411">
        <f t="shared" si="164"/>
        <v>0</v>
      </c>
      <c r="S342" s="397">
        <f t="shared" si="165"/>
        <v>0</v>
      </c>
    </row>
    <row r="343" spans="1:19" s="396" customFormat="1" ht="16.5" customHeight="1" x14ac:dyDescent="0.25">
      <c r="A343" s="747" t="s">
        <v>1151</v>
      </c>
      <c r="B343" s="748"/>
      <c r="C343" s="752" t="s">
        <v>1152</v>
      </c>
      <c r="D343" s="753"/>
      <c r="E343" s="753"/>
      <c r="F343" s="753"/>
      <c r="G343" s="754"/>
      <c r="H343" s="397" t="s">
        <v>1104</v>
      </c>
      <c r="I343" s="411"/>
      <c r="J343" s="411"/>
      <c r="K343" s="411"/>
      <c r="L343" s="411"/>
      <c r="M343" s="411"/>
      <c r="N343" s="411"/>
      <c r="O343" s="411"/>
      <c r="P343" s="411"/>
      <c r="Q343" s="411"/>
      <c r="R343" s="411">
        <f t="shared" si="164"/>
        <v>0</v>
      </c>
      <c r="S343" s="397">
        <f t="shared" si="165"/>
        <v>0</v>
      </c>
    </row>
    <row r="344" spans="1:19" s="396" customFormat="1" ht="8.1" customHeight="1" x14ac:dyDescent="0.25">
      <c r="A344" s="747" t="s">
        <v>1153</v>
      </c>
      <c r="B344" s="748"/>
      <c r="C344" s="763" t="s">
        <v>1144</v>
      </c>
      <c r="D344" s="764"/>
      <c r="E344" s="764"/>
      <c r="F344" s="764"/>
      <c r="G344" s="765"/>
      <c r="H344" s="397" t="s">
        <v>1104</v>
      </c>
      <c r="I344" s="411"/>
      <c r="J344" s="411"/>
      <c r="K344" s="411"/>
      <c r="L344" s="411"/>
      <c r="M344" s="411"/>
      <c r="N344" s="411"/>
      <c r="O344" s="411"/>
      <c r="P344" s="411"/>
      <c r="Q344" s="411"/>
      <c r="R344" s="411">
        <f t="shared" si="164"/>
        <v>0</v>
      </c>
      <c r="S344" s="397">
        <f t="shared" si="165"/>
        <v>0</v>
      </c>
    </row>
    <row r="345" spans="1:19" s="396" customFormat="1" ht="8.1" customHeight="1" x14ac:dyDescent="0.25">
      <c r="A345" s="747" t="s">
        <v>1154</v>
      </c>
      <c r="B345" s="748"/>
      <c r="C345" s="763" t="s">
        <v>1146</v>
      </c>
      <c r="D345" s="764"/>
      <c r="E345" s="764"/>
      <c r="F345" s="764"/>
      <c r="G345" s="765"/>
      <c r="H345" s="397" t="s">
        <v>1104</v>
      </c>
      <c r="I345" s="411"/>
      <c r="J345" s="411"/>
      <c r="K345" s="411"/>
      <c r="L345" s="411"/>
      <c r="M345" s="411"/>
      <c r="N345" s="411"/>
      <c r="O345" s="411"/>
      <c r="P345" s="411"/>
      <c r="Q345" s="411"/>
      <c r="R345" s="411">
        <f t="shared" si="164"/>
        <v>0</v>
      </c>
      <c r="S345" s="397">
        <f t="shared" si="165"/>
        <v>0</v>
      </c>
    </row>
    <row r="346" spans="1:19" s="396" customFormat="1" ht="8.25" customHeight="1" x14ac:dyDescent="0.25">
      <c r="A346" s="747" t="s">
        <v>1155</v>
      </c>
      <c r="B346" s="748"/>
      <c r="C346" s="749" t="s">
        <v>1156</v>
      </c>
      <c r="D346" s="750"/>
      <c r="E346" s="750"/>
      <c r="F346" s="750"/>
      <c r="G346" s="751"/>
      <c r="H346" s="397" t="s">
        <v>1157</v>
      </c>
      <c r="I346" s="411"/>
      <c r="J346" s="411"/>
      <c r="K346" s="411"/>
      <c r="L346" s="411"/>
      <c r="M346" s="411"/>
      <c r="N346" s="411"/>
      <c r="O346" s="411"/>
      <c r="P346" s="411"/>
      <c r="Q346" s="411"/>
      <c r="R346" s="411">
        <f t="shared" si="164"/>
        <v>0</v>
      </c>
      <c r="S346" s="397">
        <f t="shared" si="165"/>
        <v>0</v>
      </c>
    </row>
    <row r="347" spans="1:19" s="396" customFormat="1" ht="16.5" customHeight="1" x14ac:dyDescent="0.25">
      <c r="A347" s="747" t="s">
        <v>1158</v>
      </c>
      <c r="B347" s="748"/>
      <c r="C347" s="749" t="s">
        <v>1159</v>
      </c>
      <c r="D347" s="750"/>
      <c r="E347" s="750"/>
      <c r="F347" s="750"/>
      <c r="G347" s="751"/>
      <c r="H347" s="397" t="s">
        <v>655</v>
      </c>
      <c r="I347" s="411"/>
      <c r="J347" s="411"/>
      <c r="K347" s="411"/>
      <c r="L347" s="411"/>
      <c r="M347" s="411"/>
      <c r="N347" s="411"/>
      <c r="O347" s="411"/>
      <c r="P347" s="411"/>
      <c r="Q347" s="411"/>
      <c r="R347" s="411">
        <f t="shared" si="164"/>
        <v>0</v>
      </c>
      <c r="S347" s="397">
        <f t="shared" si="165"/>
        <v>0</v>
      </c>
    </row>
    <row r="348" spans="1:19" s="396" customFormat="1" ht="9" customHeight="1" x14ac:dyDescent="0.25">
      <c r="A348" s="747" t="s">
        <v>1160</v>
      </c>
      <c r="B348" s="748"/>
      <c r="C348" s="766" t="s">
        <v>1161</v>
      </c>
      <c r="D348" s="767"/>
      <c r="E348" s="767"/>
      <c r="F348" s="767"/>
      <c r="G348" s="768"/>
      <c r="H348" s="397" t="s">
        <v>150</v>
      </c>
      <c r="I348" s="411" t="s">
        <v>1101</v>
      </c>
      <c r="J348" s="411" t="s">
        <v>1101</v>
      </c>
      <c r="K348" s="411" t="s">
        <v>1101</v>
      </c>
      <c r="L348" s="411" t="s">
        <v>1101</v>
      </c>
      <c r="M348" s="411" t="s">
        <v>1101</v>
      </c>
      <c r="N348" s="411" t="s">
        <v>1101</v>
      </c>
      <c r="O348" s="411" t="s">
        <v>1101</v>
      </c>
      <c r="P348" s="411" t="s">
        <v>1101</v>
      </c>
      <c r="Q348" s="411" t="s">
        <v>1101</v>
      </c>
      <c r="R348" s="411" t="s">
        <v>1101</v>
      </c>
      <c r="S348" s="397" t="s">
        <v>1101</v>
      </c>
    </row>
    <row r="349" spans="1:19" s="396" customFormat="1" ht="9" customHeight="1" x14ac:dyDescent="0.25">
      <c r="A349" s="747" t="s">
        <v>1162</v>
      </c>
      <c r="B349" s="748"/>
      <c r="C349" s="749" t="s">
        <v>1163</v>
      </c>
      <c r="D349" s="750"/>
      <c r="E349" s="750"/>
      <c r="F349" s="750"/>
      <c r="G349" s="751"/>
      <c r="H349" s="397" t="s">
        <v>1114</v>
      </c>
      <c r="I349" s="400">
        <v>3109.1</v>
      </c>
      <c r="J349" s="400">
        <v>3321.5</v>
      </c>
      <c r="K349" s="411">
        <v>3352.9</v>
      </c>
      <c r="L349" s="411">
        <v>3354</v>
      </c>
      <c r="M349" s="411" t="s">
        <v>656</v>
      </c>
      <c r="N349" s="411">
        <v>3354</v>
      </c>
      <c r="O349" s="398" t="s">
        <v>656</v>
      </c>
      <c r="P349" s="411">
        <v>3354</v>
      </c>
      <c r="Q349" s="411" t="s">
        <v>656</v>
      </c>
      <c r="R349" s="398">
        <f>L349+N349+P349</f>
        <v>10062</v>
      </c>
      <c r="S349" s="409" t="s">
        <v>656</v>
      </c>
    </row>
    <row r="350" spans="1:19" s="396" customFormat="1" x14ac:dyDescent="0.25">
      <c r="A350" s="747" t="s">
        <v>1164</v>
      </c>
      <c r="B350" s="748"/>
      <c r="C350" s="749" t="s">
        <v>1165</v>
      </c>
      <c r="D350" s="750"/>
      <c r="E350" s="750"/>
      <c r="F350" s="750"/>
      <c r="G350" s="751"/>
      <c r="H350" s="397" t="s">
        <v>1107</v>
      </c>
      <c r="I350" s="411"/>
      <c r="J350" s="411"/>
      <c r="K350" s="411"/>
      <c r="L350" s="411"/>
      <c r="M350" s="411"/>
      <c r="N350" s="411"/>
      <c r="O350" s="411"/>
      <c r="P350" s="411"/>
      <c r="Q350" s="411"/>
      <c r="R350" s="411">
        <f t="shared" ref="R350" si="166">I350+K350+L350+N350+P350</f>
        <v>0</v>
      </c>
      <c r="S350" s="397"/>
    </row>
    <row r="351" spans="1:19" s="396" customFormat="1" ht="24.75" customHeight="1" x14ac:dyDescent="0.25">
      <c r="A351" s="747" t="s">
        <v>1166</v>
      </c>
      <c r="B351" s="748"/>
      <c r="C351" s="749" t="s">
        <v>1167</v>
      </c>
      <c r="D351" s="750"/>
      <c r="E351" s="750"/>
      <c r="F351" s="750"/>
      <c r="G351" s="751"/>
      <c r="H351" s="397" t="s">
        <v>655</v>
      </c>
      <c r="I351" s="400">
        <v>940.9</v>
      </c>
      <c r="J351" s="400">
        <v>1091.7</v>
      </c>
      <c r="K351" s="411">
        <v>1055.5999999999999</v>
      </c>
      <c r="L351" s="412">
        <v>2109</v>
      </c>
      <c r="M351" s="412" t="s">
        <v>656</v>
      </c>
      <c r="N351" s="412">
        <f>K351*1.06*1.046+N372/0.8</f>
        <v>1309.9099022067926</v>
      </c>
      <c r="O351" s="411" t="s">
        <v>656</v>
      </c>
      <c r="P351" s="412">
        <f>K351*1.06*1.046*1.04+P372/0.8</f>
        <v>1324.7900263556462</v>
      </c>
      <c r="Q351" s="411" t="s">
        <v>656</v>
      </c>
      <c r="R351" s="398">
        <f>L351+N351+P351</f>
        <v>4743.6999285624388</v>
      </c>
      <c r="S351" s="409" t="s">
        <v>656</v>
      </c>
    </row>
    <row r="352" spans="1:19" s="396" customFormat="1" ht="16.5" customHeight="1" x14ac:dyDescent="0.25">
      <c r="A352" s="747" t="s">
        <v>1168</v>
      </c>
      <c r="B352" s="748"/>
      <c r="C352" s="749" t="s">
        <v>1169</v>
      </c>
      <c r="D352" s="750"/>
      <c r="E352" s="750"/>
      <c r="F352" s="750"/>
      <c r="G352" s="751"/>
      <c r="H352" s="397" t="s">
        <v>655</v>
      </c>
      <c r="I352" s="400"/>
      <c r="J352" s="400"/>
      <c r="K352" s="411"/>
      <c r="L352" s="412"/>
      <c r="M352" s="412"/>
      <c r="N352" s="412"/>
      <c r="O352" s="411"/>
      <c r="P352" s="412"/>
      <c r="Q352" s="411"/>
      <c r="R352" s="398"/>
      <c r="S352" s="409"/>
    </row>
    <row r="353" spans="1:19" s="396" customFormat="1" ht="9" customHeight="1" x14ac:dyDescent="0.25">
      <c r="A353" s="747" t="s">
        <v>1170</v>
      </c>
      <c r="B353" s="748"/>
      <c r="C353" s="766" t="s">
        <v>1171</v>
      </c>
      <c r="D353" s="767"/>
      <c r="E353" s="767"/>
      <c r="F353" s="767"/>
      <c r="G353" s="768"/>
      <c r="H353" s="397" t="s">
        <v>150</v>
      </c>
      <c r="I353" s="411" t="s">
        <v>1101</v>
      </c>
      <c r="J353" s="411" t="s">
        <v>1101</v>
      </c>
      <c r="K353" s="411" t="s">
        <v>1101</v>
      </c>
      <c r="L353" s="411" t="s">
        <v>1101</v>
      </c>
      <c r="M353" s="411" t="s">
        <v>1101</v>
      </c>
      <c r="N353" s="411" t="s">
        <v>1101</v>
      </c>
      <c r="O353" s="411" t="s">
        <v>1101</v>
      </c>
      <c r="P353" s="411" t="s">
        <v>1101</v>
      </c>
      <c r="Q353" s="411" t="s">
        <v>1101</v>
      </c>
      <c r="R353" s="411" t="s">
        <v>1101</v>
      </c>
      <c r="S353" s="397" t="s">
        <v>1101</v>
      </c>
    </row>
    <row r="354" spans="1:19" s="396" customFormat="1" ht="8.25" customHeight="1" x14ac:dyDescent="0.25">
      <c r="A354" s="747" t="s">
        <v>1172</v>
      </c>
      <c r="B354" s="748"/>
      <c r="C354" s="749" t="s">
        <v>1173</v>
      </c>
      <c r="D354" s="750"/>
      <c r="E354" s="750"/>
      <c r="F354" s="750"/>
      <c r="G354" s="751"/>
      <c r="H354" s="397" t="s">
        <v>1104</v>
      </c>
      <c r="I354" s="411"/>
      <c r="J354" s="411"/>
      <c r="K354" s="411"/>
      <c r="L354" s="411"/>
      <c r="M354" s="411"/>
      <c r="N354" s="411"/>
      <c r="O354" s="411"/>
      <c r="P354" s="411"/>
      <c r="Q354" s="411"/>
      <c r="R354" s="411">
        <f t="shared" ref="R354:R363" si="167">I354+K354+L354+N354+P354</f>
        <v>0</v>
      </c>
      <c r="S354" s="397"/>
    </row>
    <row r="355" spans="1:19" s="396" customFormat="1" ht="24.75" customHeight="1" x14ac:dyDescent="0.25">
      <c r="A355" s="747" t="s">
        <v>1174</v>
      </c>
      <c r="B355" s="748"/>
      <c r="C355" s="752" t="s">
        <v>1175</v>
      </c>
      <c r="D355" s="753"/>
      <c r="E355" s="753"/>
      <c r="F355" s="753"/>
      <c r="G355" s="754"/>
      <c r="H355" s="397" t="s">
        <v>1104</v>
      </c>
      <c r="I355" s="411"/>
      <c r="J355" s="411"/>
      <c r="K355" s="411"/>
      <c r="L355" s="411"/>
      <c r="M355" s="411"/>
      <c r="N355" s="411"/>
      <c r="O355" s="411"/>
      <c r="P355" s="411"/>
      <c r="Q355" s="411"/>
      <c r="R355" s="411">
        <f t="shared" si="167"/>
        <v>0</v>
      </c>
      <c r="S355" s="397"/>
    </row>
    <row r="356" spans="1:19" s="396" customFormat="1" ht="24.75" customHeight="1" x14ac:dyDescent="0.25">
      <c r="A356" s="747" t="s">
        <v>1176</v>
      </c>
      <c r="B356" s="748"/>
      <c r="C356" s="752" t="s">
        <v>1177</v>
      </c>
      <c r="D356" s="753"/>
      <c r="E356" s="753"/>
      <c r="F356" s="753"/>
      <c r="G356" s="754"/>
      <c r="H356" s="397" t="s">
        <v>1104</v>
      </c>
      <c r="I356" s="411"/>
      <c r="J356" s="411"/>
      <c r="K356" s="411"/>
      <c r="L356" s="411"/>
      <c r="M356" s="411"/>
      <c r="N356" s="411"/>
      <c r="O356" s="411"/>
      <c r="P356" s="411"/>
      <c r="Q356" s="411"/>
      <c r="R356" s="411">
        <f t="shared" si="167"/>
        <v>0</v>
      </c>
      <c r="S356" s="397"/>
    </row>
    <row r="357" spans="1:19" s="396" customFormat="1" ht="16.5" customHeight="1" x14ac:dyDescent="0.25">
      <c r="A357" s="747" t="s">
        <v>1178</v>
      </c>
      <c r="B357" s="748"/>
      <c r="C357" s="752" t="s">
        <v>1179</v>
      </c>
      <c r="D357" s="753"/>
      <c r="E357" s="753"/>
      <c r="F357" s="753"/>
      <c r="G357" s="754"/>
      <c r="H357" s="397" t="s">
        <v>1104</v>
      </c>
      <c r="I357" s="411"/>
      <c r="J357" s="411"/>
      <c r="K357" s="411"/>
      <c r="L357" s="411"/>
      <c r="M357" s="411"/>
      <c r="N357" s="411"/>
      <c r="O357" s="411"/>
      <c r="P357" s="411"/>
      <c r="Q357" s="411"/>
      <c r="R357" s="411">
        <f t="shared" si="167"/>
        <v>0</v>
      </c>
      <c r="S357" s="397"/>
    </row>
    <row r="358" spans="1:19" s="396" customFormat="1" ht="8.25" customHeight="1" x14ac:dyDescent="0.25">
      <c r="A358" s="747" t="s">
        <v>1180</v>
      </c>
      <c r="B358" s="748"/>
      <c r="C358" s="749" t="s">
        <v>1181</v>
      </c>
      <c r="D358" s="750"/>
      <c r="E358" s="750"/>
      <c r="F358" s="750"/>
      <c r="G358" s="751"/>
      <c r="H358" s="397" t="s">
        <v>1114</v>
      </c>
      <c r="I358" s="411"/>
      <c r="J358" s="411"/>
      <c r="K358" s="411"/>
      <c r="L358" s="411"/>
      <c r="M358" s="411"/>
      <c r="N358" s="411"/>
      <c r="O358" s="411"/>
      <c r="P358" s="411"/>
      <c r="Q358" s="411"/>
      <c r="R358" s="411">
        <f t="shared" si="167"/>
        <v>0</v>
      </c>
      <c r="S358" s="397"/>
    </row>
    <row r="359" spans="1:19" s="396" customFormat="1" ht="16.5" customHeight="1" x14ac:dyDescent="0.25">
      <c r="A359" s="747" t="s">
        <v>1182</v>
      </c>
      <c r="B359" s="748"/>
      <c r="C359" s="752" t="s">
        <v>1183</v>
      </c>
      <c r="D359" s="753"/>
      <c r="E359" s="753"/>
      <c r="F359" s="753"/>
      <c r="G359" s="754"/>
      <c r="H359" s="397" t="s">
        <v>1114</v>
      </c>
      <c r="I359" s="411"/>
      <c r="J359" s="411"/>
      <c r="K359" s="411"/>
      <c r="L359" s="411"/>
      <c r="M359" s="411"/>
      <c r="N359" s="411"/>
      <c r="O359" s="411"/>
      <c r="P359" s="411"/>
      <c r="Q359" s="411"/>
      <c r="R359" s="411">
        <f t="shared" si="167"/>
        <v>0</v>
      </c>
      <c r="S359" s="397"/>
    </row>
    <row r="360" spans="1:19" s="396" customFormat="1" ht="8.1" customHeight="1" x14ac:dyDescent="0.25">
      <c r="A360" s="747" t="s">
        <v>1184</v>
      </c>
      <c r="B360" s="748"/>
      <c r="C360" s="752" t="s">
        <v>1185</v>
      </c>
      <c r="D360" s="753"/>
      <c r="E360" s="753"/>
      <c r="F360" s="753"/>
      <c r="G360" s="754"/>
      <c r="H360" s="397" t="s">
        <v>1114</v>
      </c>
      <c r="I360" s="411"/>
      <c r="J360" s="411"/>
      <c r="K360" s="411"/>
      <c r="L360" s="411"/>
      <c r="M360" s="411"/>
      <c r="N360" s="411"/>
      <c r="O360" s="411"/>
      <c r="P360" s="411"/>
      <c r="Q360" s="411"/>
      <c r="R360" s="411">
        <f t="shared" si="167"/>
        <v>0</v>
      </c>
      <c r="S360" s="397"/>
    </row>
    <row r="361" spans="1:19" s="396" customFormat="1" ht="16.5" customHeight="1" x14ac:dyDescent="0.25">
      <c r="A361" s="747" t="s">
        <v>1186</v>
      </c>
      <c r="B361" s="748"/>
      <c r="C361" s="749" t="s">
        <v>1187</v>
      </c>
      <c r="D361" s="750"/>
      <c r="E361" s="750"/>
      <c r="F361" s="750"/>
      <c r="G361" s="751"/>
      <c r="H361" s="397" t="s">
        <v>655</v>
      </c>
      <c r="I361" s="411"/>
      <c r="J361" s="411"/>
      <c r="K361" s="411"/>
      <c r="L361" s="411"/>
      <c r="M361" s="411"/>
      <c r="N361" s="411"/>
      <c r="O361" s="411"/>
      <c r="P361" s="411"/>
      <c r="Q361" s="411"/>
      <c r="R361" s="411">
        <f t="shared" si="167"/>
        <v>0</v>
      </c>
      <c r="S361" s="397"/>
    </row>
    <row r="362" spans="1:19" s="396" customFormat="1" ht="8.1" customHeight="1" x14ac:dyDescent="0.25">
      <c r="A362" s="747" t="s">
        <v>1188</v>
      </c>
      <c r="B362" s="748"/>
      <c r="C362" s="752" t="s">
        <v>675</v>
      </c>
      <c r="D362" s="753"/>
      <c r="E362" s="753"/>
      <c r="F362" s="753"/>
      <c r="G362" s="754"/>
      <c r="H362" s="397" t="s">
        <v>655</v>
      </c>
      <c r="I362" s="411"/>
      <c r="J362" s="411"/>
      <c r="K362" s="411"/>
      <c r="L362" s="411"/>
      <c r="M362" s="411"/>
      <c r="N362" s="411"/>
      <c r="O362" s="411"/>
      <c r="P362" s="411"/>
      <c r="Q362" s="411"/>
      <c r="R362" s="411">
        <f t="shared" si="167"/>
        <v>0</v>
      </c>
      <c r="S362" s="397"/>
    </row>
    <row r="363" spans="1:19" s="396" customFormat="1" ht="8.1" customHeight="1" x14ac:dyDescent="0.25">
      <c r="A363" s="747" t="s">
        <v>1189</v>
      </c>
      <c r="B363" s="748"/>
      <c r="C363" s="752" t="s">
        <v>677</v>
      </c>
      <c r="D363" s="753"/>
      <c r="E363" s="753"/>
      <c r="F363" s="753"/>
      <c r="G363" s="754"/>
      <c r="H363" s="397" t="s">
        <v>655</v>
      </c>
      <c r="I363" s="411"/>
      <c r="J363" s="411"/>
      <c r="K363" s="411"/>
      <c r="L363" s="411"/>
      <c r="M363" s="411"/>
      <c r="N363" s="411"/>
      <c r="O363" s="411"/>
      <c r="P363" s="411"/>
      <c r="Q363" s="411"/>
      <c r="R363" s="411">
        <f t="shared" si="167"/>
        <v>0</v>
      </c>
      <c r="S363" s="397"/>
    </row>
    <row r="364" spans="1:19" s="396" customFormat="1" ht="9" customHeight="1" thickBot="1" x14ac:dyDescent="0.3">
      <c r="A364" s="798" t="s">
        <v>1190</v>
      </c>
      <c r="B364" s="799"/>
      <c r="C364" s="800" t="s">
        <v>1191</v>
      </c>
      <c r="D364" s="801"/>
      <c r="E364" s="801"/>
      <c r="F364" s="801"/>
      <c r="G364" s="802"/>
      <c r="H364" s="401" t="s">
        <v>1192</v>
      </c>
      <c r="I364" s="413">
        <v>714</v>
      </c>
      <c r="J364" s="413">
        <v>636</v>
      </c>
      <c r="K364" s="413">
        <v>686</v>
      </c>
      <c r="L364" s="413">
        <v>788</v>
      </c>
      <c r="M364" s="413" t="s">
        <v>656</v>
      </c>
      <c r="N364" s="413">
        <v>788</v>
      </c>
      <c r="O364" s="413" t="s">
        <v>656</v>
      </c>
      <c r="P364" s="413">
        <v>788</v>
      </c>
      <c r="Q364" s="413" t="s">
        <v>656</v>
      </c>
      <c r="R364" s="414">
        <f>(L364+N364+P364)/3</f>
        <v>788</v>
      </c>
      <c r="S364" s="415" t="s">
        <v>656</v>
      </c>
    </row>
    <row r="365" spans="1:19" s="396" customFormat="1" ht="13.5" customHeight="1" thickBot="1" x14ac:dyDescent="0.3">
      <c r="A365" s="782" t="s">
        <v>1193</v>
      </c>
      <c r="B365" s="783"/>
      <c r="C365" s="783"/>
      <c r="D365" s="783"/>
      <c r="E365" s="783"/>
      <c r="F365" s="783"/>
      <c r="G365" s="783"/>
      <c r="H365" s="783"/>
      <c r="I365" s="783"/>
      <c r="J365" s="783"/>
      <c r="K365" s="783"/>
      <c r="L365" s="783"/>
      <c r="M365" s="783"/>
      <c r="N365" s="783"/>
      <c r="O365" s="783"/>
      <c r="P365" s="783"/>
      <c r="Q365" s="783"/>
      <c r="R365" s="783"/>
      <c r="S365" s="784"/>
    </row>
    <row r="366" spans="1:19" s="417" customFormat="1" ht="18" customHeight="1" x14ac:dyDescent="0.15">
      <c r="A366" s="785" t="s">
        <v>595</v>
      </c>
      <c r="B366" s="786"/>
      <c r="C366" s="789" t="s">
        <v>643</v>
      </c>
      <c r="D366" s="790"/>
      <c r="E366" s="790"/>
      <c r="F366" s="790"/>
      <c r="G366" s="786"/>
      <c r="H366" s="793" t="s">
        <v>644</v>
      </c>
      <c r="I366" s="416" t="str">
        <f t="shared" ref="I366:S367" si="168">I16</f>
        <v>Год 2020 (N-3)</v>
      </c>
      <c r="J366" s="416" t="str">
        <f t="shared" si="168"/>
        <v>Год 2021 (N-2)</v>
      </c>
      <c r="K366" s="416" t="str">
        <f t="shared" si="168"/>
        <v>Год 2022 (N-1)</v>
      </c>
      <c r="L366" s="795" t="str">
        <f t="shared" si="168"/>
        <v>Год 2023 (N)</v>
      </c>
      <c r="M366" s="796"/>
      <c r="N366" s="795" t="str">
        <f t="shared" si="168"/>
        <v>Год 2024 (N+1)</v>
      </c>
      <c r="O366" s="796"/>
      <c r="P366" s="795" t="str">
        <f t="shared" si="168"/>
        <v>Год 2025 (N+2)</v>
      </c>
      <c r="Q366" s="796"/>
      <c r="R366" s="797" t="s">
        <v>359</v>
      </c>
      <c r="S366" s="796"/>
    </row>
    <row r="367" spans="1:19" s="417" customFormat="1" ht="32.25" customHeight="1" x14ac:dyDescent="0.15">
      <c r="A367" s="787"/>
      <c r="B367" s="788"/>
      <c r="C367" s="791"/>
      <c r="D367" s="792"/>
      <c r="E367" s="792"/>
      <c r="F367" s="792"/>
      <c r="G367" s="788"/>
      <c r="H367" s="794"/>
      <c r="I367" s="418" t="str">
        <f t="shared" si="168"/>
        <v>Факт</v>
      </c>
      <c r="J367" s="418" t="s">
        <v>481</v>
      </c>
      <c r="K367" s="418" t="str">
        <f t="shared" si="168"/>
        <v>Прогноз (Факт)</v>
      </c>
      <c r="L367" s="418" t="str">
        <f t="shared" si="168"/>
        <v xml:space="preserve">План </v>
      </c>
      <c r="M367" s="418" t="str">
        <f t="shared" si="168"/>
        <v>Предложение по корректировке утвержденного плана</v>
      </c>
      <c r="N367" s="418" t="str">
        <f t="shared" si="168"/>
        <v xml:space="preserve">План </v>
      </c>
      <c r="O367" s="418" t="str">
        <f t="shared" si="168"/>
        <v>Предложение по корректировке утвержденного плана</v>
      </c>
      <c r="P367" s="418" t="str">
        <f t="shared" si="168"/>
        <v>План</v>
      </c>
      <c r="Q367" s="418" t="str">
        <f t="shared" si="168"/>
        <v>Предложение по корректировке утвержденного плана</v>
      </c>
      <c r="R367" s="418" t="str">
        <f t="shared" si="168"/>
        <v>План</v>
      </c>
      <c r="S367" s="418" t="str">
        <f t="shared" si="168"/>
        <v>Предложение по корректировке утвержденного плана</v>
      </c>
    </row>
    <row r="368" spans="1:19" s="421" customFormat="1" ht="9" thickBot="1" x14ac:dyDescent="0.3">
      <c r="A368" s="775">
        <v>1</v>
      </c>
      <c r="B368" s="776"/>
      <c r="C368" s="777">
        <v>2</v>
      </c>
      <c r="D368" s="778"/>
      <c r="E368" s="778"/>
      <c r="F368" s="778"/>
      <c r="G368" s="776"/>
      <c r="H368" s="419">
        <v>3</v>
      </c>
      <c r="I368" s="420">
        <v>5</v>
      </c>
      <c r="J368" s="420"/>
      <c r="K368" s="420">
        <v>6</v>
      </c>
      <c r="L368" s="420">
        <v>7</v>
      </c>
      <c r="M368" s="420">
        <v>8</v>
      </c>
      <c r="N368" s="420">
        <v>9</v>
      </c>
      <c r="O368" s="420">
        <v>10</v>
      </c>
      <c r="P368" s="420">
        <v>11</v>
      </c>
      <c r="Q368" s="420">
        <v>12</v>
      </c>
      <c r="R368" s="420">
        <v>13</v>
      </c>
      <c r="S368" s="419">
        <v>14</v>
      </c>
    </row>
    <row r="369" spans="1:19" s="396" customFormat="1" ht="16.5" customHeight="1" x14ac:dyDescent="0.25">
      <c r="A369" s="779" t="s">
        <v>1194</v>
      </c>
      <c r="B369" s="780"/>
      <c r="C369" s="780"/>
      <c r="D369" s="780"/>
      <c r="E369" s="780"/>
      <c r="F369" s="780"/>
      <c r="G369" s="781"/>
      <c r="H369" s="397" t="s">
        <v>655</v>
      </c>
      <c r="I369" s="399">
        <f>I370+I427</f>
        <v>10.827050833333333</v>
      </c>
      <c r="J369" s="399">
        <f>J370+J427</f>
        <v>18.169871069999999</v>
      </c>
      <c r="K369" s="399">
        <f t="shared" ref="K369:P369" si="169">K370+K427</f>
        <v>0</v>
      </c>
      <c r="L369" s="399">
        <f t="shared" si="169"/>
        <v>70.855234748208986</v>
      </c>
      <c r="M369" s="399" t="s">
        <v>656</v>
      </c>
      <c r="N369" s="399">
        <f t="shared" si="169"/>
        <v>147.42433991507579</v>
      </c>
      <c r="O369" s="399" t="s">
        <v>656</v>
      </c>
      <c r="P369" s="399">
        <f t="shared" si="169"/>
        <v>152.076967225174</v>
      </c>
      <c r="Q369" s="399" t="s">
        <v>656</v>
      </c>
      <c r="R369" s="399">
        <f t="shared" ref="R369" si="170">R370+R427</f>
        <v>370.35654188845876</v>
      </c>
      <c r="S369" s="399" t="s">
        <v>656</v>
      </c>
    </row>
    <row r="370" spans="1:19" s="396" customFormat="1" ht="9" customHeight="1" x14ac:dyDescent="0.25">
      <c r="A370" s="747" t="s">
        <v>653</v>
      </c>
      <c r="B370" s="748"/>
      <c r="C370" s="766" t="s">
        <v>1195</v>
      </c>
      <c r="D370" s="767"/>
      <c r="E370" s="767"/>
      <c r="F370" s="767"/>
      <c r="G370" s="768"/>
      <c r="H370" s="397" t="s">
        <v>655</v>
      </c>
      <c r="I370" s="399">
        <f>I371+I395+I423+I424</f>
        <v>10.827050833333333</v>
      </c>
      <c r="J370" s="399">
        <f>J371+J395+J423+J424</f>
        <v>18.169871069999999</v>
      </c>
      <c r="K370" s="399">
        <f t="shared" ref="K370:P370" si="171">K371+K395+K423+K424</f>
        <v>0</v>
      </c>
      <c r="L370" s="399">
        <f t="shared" si="171"/>
        <v>70.855234748208986</v>
      </c>
      <c r="M370" s="399" t="s">
        <v>656</v>
      </c>
      <c r="N370" s="399">
        <f t="shared" si="171"/>
        <v>147.42433991507579</v>
      </c>
      <c r="O370" s="399" t="s">
        <v>656</v>
      </c>
      <c r="P370" s="399">
        <f t="shared" si="171"/>
        <v>152.076967225174</v>
      </c>
      <c r="Q370" s="399" t="s">
        <v>656</v>
      </c>
      <c r="R370" s="399">
        <f t="shared" ref="R370" si="172">R371+R395+R423+R424</f>
        <v>370.35654188845876</v>
      </c>
      <c r="S370" s="399" t="s">
        <v>656</v>
      </c>
    </row>
    <row r="371" spans="1:19" s="396" customFormat="1" x14ac:dyDescent="0.25">
      <c r="A371" s="747" t="s">
        <v>296</v>
      </c>
      <c r="B371" s="748"/>
      <c r="C371" s="749" t="s">
        <v>1196</v>
      </c>
      <c r="D371" s="750"/>
      <c r="E371" s="750"/>
      <c r="F371" s="750"/>
      <c r="G371" s="751"/>
      <c r="H371" s="397" t="s">
        <v>655</v>
      </c>
      <c r="I371" s="399">
        <f>I372+I390+I394</f>
        <v>0.78300000000000003</v>
      </c>
      <c r="J371" s="399">
        <f>J372+J390+J394</f>
        <v>16.983871069999999</v>
      </c>
      <c r="K371" s="399">
        <f t="shared" ref="K371:P371" si="173">K372+K390+K394</f>
        <v>0</v>
      </c>
      <c r="L371" s="399">
        <f t="shared" si="173"/>
        <v>54.841234748208983</v>
      </c>
      <c r="M371" s="399" t="s">
        <v>656</v>
      </c>
      <c r="N371" s="399">
        <f t="shared" si="173"/>
        <v>125.602276965434</v>
      </c>
      <c r="O371" s="399" t="s">
        <v>656</v>
      </c>
      <c r="P371" s="399">
        <f t="shared" si="173"/>
        <v>101.053350492517</v>
      </c>
      <c r="Q371" s="399" t="s">
        <v>656</v>
      </c>
      <c r="R371" s="400">
        <f t="shared" ref="R371" si="174">R372+R390+R394</f>
        <v>281.49686220615996</v>
      </c>
      <c r="S371" s="399" t="s">
        <v>656</v>
      </c>
    </row>
    <row r="372" spans="1:19" s="396" customFormat="1" ht="16.5" customHeight="1" x14ac:dyDescent="0.25">
      <c r="A372" s="747" t="s">
        <v>658</v>
      </c>
      <c r="B372" s="748"/>
      <c r="C372" s="752" t="s">
        <v>1197</v>
      </c>
      <c r="D372" s="753"/>
      <c r="E372" s="753"/>
      <c r="F372" s="753"/>
      <c r="G372" s="754"/>
      <c r="H372" s="397" t="s">
        <v>655</v>
      </c>
      <c r="I372" s="399">
        <f>I373+I377+I378+I379+I380+I385+I386+I387</f>
        <v>0.78300000000000003</v>
      </c>
      <c r="J372" s="399">
        <f>J373+J377+J378+J379+J380+J385+J386+J387</f>
        <v>16.983871069999999</v>
      </c>
      <c r="K372" s="399">
        <f t="shared" ref="K372:P372" si="175">K373+K377+K378+K379+K380+K385+K386+K387</f>
        <v>0</v>
      </c>
      <c r="L372" s="399">
        <f t="shared" si="175"/>
        <v>41.66</v>
      </c>
      <c r="M372" s="399" t="s">
        <v>656</v>
      </c>
      <c r="N372" s="399">
        <f t="shared" si="175"/>
        <v>111.602276965434</v>
      </c>
      <c r="O372" s="399" t="s">
        <v>656</v>
      </c>
      <c r="P372" s="399">
        <f t="shared" si="175"/>
        <v>86.053350492516998</v>
      </c>
      <c r="Q372" s="399" t="s">
        <v>656</v>
      </c>
      <c r="R372" s="400">
        <f t="shared" ref="R372" si="176">R373+R377+R378+R379+R380+R385+R386+R387</f>
        <v>239.315627457951</v>
      </c>
      <c r="S372" s="399" t="s">
        <v>656</v>
      </c>
    </row>
    <row r="373" spans="1:19" s="396" customFormat="1" x14ac:dyDescent="0.25">
      <c r="A373" s="747" t="s">
        <v>1198</v>
      </c>
      <c r="B373" s="748"/>
      <c r="C373" s="763" t="s">
        <v>1199</v>
      </c>
      <c r="D373" s="764"/>
      <c r="E373" s="764"/>
      <c r="F373" s="764"/>
      <c r="G373" s="765"/>
      <c r="H373" s="397" t="s">
        <v>655</v>
      </c>
      <c r="I373" s="399">
        <f>I374+I375+I376</f>
        <v>0</v>
      </c>
      <c r="J373" s="399">
        <f>J374+J375+J376</f>
        <v>0</v>
      </c>
      <c r="K373" s="399">
        <f t="shared" ref="K373:P373" si="177">K374+K375+K376</f>
        <v>0</v>
      </c>
      <c r="L373" s="399">
        <f t="shared" si="177"/>
        <v>0</v>
      </c>
      <c r="M373" s="399" t="s">
        <v>656</v>
      </c>
      <c r="N373" s="399">
        <f t="shared" si="177"/>
        <v>0</v>
      </c>
      <c r="O373" s="399" t="s">
        <v>656</v>
      </c>
      <c r="P373" s="399">
        <f t="shared" si="177"/>
        <v>0</v>
      </c>
      <c r="Q373" s="399" t="s">
        <v>656</v>
      </c>
      <c r="R373" s="399">
        <f>L373+N373+P373</f>
        <v>0</v>
      </c>
      <c r="S373" s="399" t="s">
        <v>656</v>
      </c>
    </row>
    <row r="374" spans="1:19" s="396" customFormat="1" ht="16.5" customHeight="1" x14ac:dyDescent="0.25">
      <c r="A374" s="747" t="s">
        <v>1200</v>
      </c>
      <c r="B374" s="748"/>
      <c r="C374" s="769" t="s">
        <v>659</v>
      </c>
      <c r="D374" s="770"/>
      <c r="E374" s="770"/>
      <c r="F374" s="770"/>
      <c r="G374" s="771"/>
      <c r="H374" s="397" t="s">
        <v>655</v>
      </c>
      <c r="I374" s="399"/>
      <c r="J374" s="399"/>
      <c r="K374" s="399"/>
      <c r="L374" s="399"/>
      <c r="M374" s="399" t="s">
        <v>656</v>
      </c>
      <c r="N374" s="399"/>
      <c r="O374" s="399" t="s">
        <v>656</v>
      </c>
      <c r="P374" s="399"/>
      <c r="Q374" s="399" t="s">
        <v>656</v>
      </c>
      <c r="R374" s="399">
        <f t="shared" ref="R374:R384" si="178">L374+N374+P374</f>
        <v>0</v>
      </c>
      <c r="S374" s="399" t="s">
        <v>656</v>
      </c>
    </row>
    <row r="375" spans="1:19" s="396" customFormat="1" ht="16.5" customHeight="1" x14ac:dyDescent="0.25">
      <c r="A375" s="747" t="s">
        <v>1201</v>
      </c>
      <c r="B375" s="748"/>
      <c r="C375" s="769" t="s">
        <v>661</v>
      </c>
      <c r="D375" s="770"/>
      <c r="E375" s="770"/>
      <c r="F375" s="770"/>
      <c r="G375" s="771"/>
      <c r="H375" s="397" t="s">
        <v>655</v>
      </c>
      <c r="I375" s="399"/>
      <c r="J375" s="399"/>
      <c r="K375" s="399"/>
      <c r="L375" s="399"/>
      <c r="M375" s="399" t="s">
        <v>656</v>
      </c>
      <c r="N375" s="399"/>
      <c r="O375" s="399" t="s">
        <v>656</v>
      </c>
      <c r="P375" s="399"/>
      <c r="Q375" s="399" t="s">
        <v>656</v>
      </c>
      <c r="R375" s="399">
        <f t="shared" si="178"/>
        <v>0</v>
      </c>
      <c r="S375" s="399" t="s">
        <v>656</v>
      </c>
    </row>
    <row r="376" spans="1:19" s="396" customFormat="1" ht="16.5" customHeight="1" x14ac:dyDescent="0.25">
      <c r="A376" s="747" t="s">
        <v>1202</v>
      </c>
      <c r="B376" s="748"/>
      <c r="C376" s="769" t="s">
        <v>663</v>
      </c>
      <c r="D376" s="770"/>
      <c r="E376" s="770"/>
      <c r="F376" s="770"/>
      <c r="G376" s="771"/>
      <c r="H376" s="397" t="s">
        <v>655</v>
      </c>
      <c r="I376" s="399"/>
      <c r="J376" s="399"/>
      <c r="K376" s="399"/>
      <c r="L376" s="399"/>
      <c r="M376" s="399" t="s">
        <v>656</v>
      </c>
      <c r="N376" s="399"/>
      <c r="O376" s="399" t="s">
        <v>656</v>
      </c>
      <c r="P376" s="399"/>
      <c r="Q376" s="399" t="s">
        <v>656</v>
      </c>
      <c r="R376" s="399">
        <f t="shared" si="178"/>
        <v>0</v>
      </c>
      <c r="S376" s="399" t="s">
        <v>656</v>
      </c>
    </row>
    <row r="377" spans="1:19" s="396" customFormat="1" x14ac:dyDescent="0.25">
      <c r="A377" s="747" t="s">
        <v>1203</v>
      </c>
      <c r="B377" s="748"/>
      <c r="C377" s="763" t="s">
        <v>1204</v>
      </c>
      <c r="D377" s="764"/>
      <c r="E377" s="764"/>
      <c r="F377" s="764"/>
      <c r="G377" s="765"/>
      <c r="H377" s="397" t="s">
        <v>655</v>
      </c>
      <c r="I377" s="399"/>
      <c r="J377" s="399"/>
      <c r="K377" s="399"/>
      <c r="L377" s="399"/>
      <c r="M377" s="399" t="s">
        <v>656</v>
      </c>
      <c r="N377" s="399"/>
      <c r="O377" s="399" t="s">
        <v>656</v>
      </c>
      <c r="P377" s="399"/>
      <c r="Q377" s="399" t="s">
        <v>656</v>
      </c>
      <c r="R377" s="399">
        <f t="shared" si="178"/>
        <v>0</v>
      </c>
      <c r="S377" s="399" t="s">
        <v>656</v>
      </c>
    </row>
    <row r="378" spans="1:19" s="396" customFormat="1" x14ac:dyDescent="0.25">
      <c r="A378" s="747" t="s">
        <v>1205</v>
      </c>
      <c r="B378" s="748"/>
      <c r="C378" s="763" t="s">
        <v>1206</v>
      </c>
      <c r="D378" s="764"/>
      <c r="E378" s="764"/>
      <c r="F378" s="764"/>
      <c r="G378" s="765"/>
      <c r="H378" s="397" t="s">
        <v>655</v>
      </c>
      <c r="I378" s="399"/>
      <c r="J378" s="399"/>
      <c r="K378" s="399"/>
      <c r="L378" s="399"/>
      <c r="M378" s="399" t="s">
        <v>656</v>
      </c>
      <c r="N378" s="399"/>
      <c r="O378" s="399" t="s">
        <v>656</v>
      </c>
      <c r="P378" s="399"/>
      <c r="Q378" s="399" t="s">
        <v>656</v>
      </c>
      <c r="R378" s="399">
        <f t="shared" si="178"/>
        <v>0</v>
      </c>
      <c r="S378" s="399" t="s">
        <v>656</v>
      </c>
    </row>
    <row r="379" spans="1:19" s="396" customFormat="1" x14ac:dyDescent="0.25">
      <c r="A379" s="747" t="s">
        <v>1207</v>
      </c>
      <c r="B379" s="748"/>
      <c r="C379" s="763" t="s">
        <v>1208</v>
      </c>
      <c r="D379" s="764"/>
      <c r="E379" s="764"/>
      <c r="F379" s="764"/>
      <c r="G379" s="765"/>
      <c r="H379" s="397" t="s">
        <v>655</v>
      </c>
      <c r="I379" s="399"/>
      <c r="J379" s="399"/>
      <c r="K379" s="399"/>
      <c r="L379" s="399"/>
      <c r="M379" s="399" t="s">
        <v>656</v>
      </c>
      <c r="N379" s="399"/>
      <c r="O379" s="399" t="s">
        <v>656</v>
      </c>
      <c r="P379" s="399"/>
      <c r="Q379" s="399" t="s">
        <v>656</v>
      </c>
      <c r="R379" s="399">
        <f t="shared" si="178"/>
        <v>0</v>
      </c>
      <c r="S379" s="399" t="s">
        <v>656</v>
      </c>
    </row>
    <row r="380" spans="1:19" s="396" customFormat="1" x14ac:dyDescent="0.25">
      <c r="A380" s="747" t="s">
        <v>1209</v>
      </c>
      <c r="B380" s="748"/>
      <c r="C380" s="763" t="s">
        <v>1210</v>
      </c>
      <c r="D380" s="764"/>
      <c r="E380" s="764"/>
      <c r="F380" s="764"/>
      <c r="G380" s="765"/>
      <c r="H380" s="397" t="s">
        <v>655</v>
      </c>
      <c r="I380" s="399"/>
      <c r="J380" s="399"/>
      <c r="K380" s="399"/>
      <c r="L380" s="399"/>
      <c r="M380" s="399" t="s">
        <v>656</v>
      </c>
      <c r="N380" s="399"/>
      <c r="O380" s="399" t="s">
        <v>656</v>
      </c>
      <c r="P380" s="399"/>
      <c r="Q380" s="399" t="s">
        <v>656</v>
      </c>
      <c r="R380" s="399">
        <f t="shared" si="178"/>
        <v>0</v>
      </c>
      <c r="S380" s="399" t="s">
        <v>656</v>
      </c>
    </row>
    <row r="381" spans="1:19" s="396" customFormat="1" ht="16.5" customHeight="1" x14ac:dyDescent="0.25">
      <c r="A381" s="747" t="s">
        <v>1211</v>
      </c>
      <c r="B381" s="748"/>
      <c r="C381" s="769" t="s">
        <v>1212</v>
      </c>
      <c r="D381" s="770"/>
      <c r="E381" s="770"/>
      <c r="F381" s="770"/>
      <c r="G381" s="771"/>
      <c r="H381" s="397" t="s">
        <v>655</v>
      </c>
      <c r="I381" s="399"/>
      <c r="J381" s="399"/>
      <c r="K381" s="399"/>
      <c r="L381" s="399"/>
      <c r="M381" s="399" t="s">
        <v>656</v>
      </c>
      <c r="N381" s="399"/>
      <c r="O381" s="399" t="s">
        <v>656</v>
      </c>
      <c r="P381" s="399"/>
      <c r="Q381" s="399" t="s">
        <v>656</v>
      </c>
      <c r="R381" s="399">
        <f t="shared" si="178"/>
        <v>0</v>
      </c>
      <c r="S381" s="399" t="s">
        <v>656</v>
      </c>
    </row>
    <row r="382" spans="1:19" s="396" customFormat="1" x14ac:dyDescent="0.25">
      <c r="A382" s="747" t="s">
        <v>1213</v>
      </c>
      <c r="B382" s="748"/>
      <c r="C382" s="772" t="s">
        <v>1214</v>
      </c>
      <c r="D382" s="773"/>
      <c r="E382" s="773"/>
      <c r="F382" s="773"/>
      <c r="G382" s="774"/>
      <c r="H382" s="397" t="s">
        <v>655</v>
      </c>
      <c r="I382" s="399"/>
      <c r="J382" s="399"/>
      <c r="K382" s="399"/>
      <c r="L382" s="399"/>
      <c r="M382" s="399" t="s">
        <v>656</v>
      </c>
      <c r="N382" s="399"/>
      <c r="O382" s="399" t="s">
        <v>656</v>
      </c>
      <c r="P382" s="399"/>
      <c r="Q382" s="399" t="s">
        <v>656</v>
      </c>
      <c r="R382" s="399">
        <f t="shared" si="178"/>
        <v>0</v>
      </c>
      <c r="S382" s="399" t="s">
        <v>656</v>
      </c>
    </row>
    <row r="383" spans="1:19" s="396" customFormat="1" x14ac:dyDescent="0.25">
      <c r="A383" s="747" t="s">
        <v>1215</v>
      </c>
      <c r="B383" s="748"/>
      <c r="C383" s="769" t="s">
        <v>1216</v>
      </c>
      <c r="D383" s="770"/>
      <c r="E383" s="770"/>
      <c r="F383" s="770"/>
      <c r="G383" s="771"/>
      <c r="H383" s="397" t="s">
        <v>655</v>
      </c>
      <c r="I383" s="399"/>
      <c r="J383" s="399"/>
      <c r="K383" s="399"/>
      <c r="L383" s="399"/>
      <c r="M383" s="399" t="s">
        <v>656</v>
      </c>
      <c r="N383" s="399"/>
      <c r="O383" s="399" t="s">
        <v>656</v>
      </c>
      <c r="P383" s="399"/>
      <c r="Q383" s="399" t="s">
        <v>656</v>
      </c>
      <c r="R383" s="399">
        <f t="shared" si="178"/>
        <v>0</v>
      </c>
      <c r="S383" s="399" t="s">
        <v>656</v>
      </c>
    </row>
    <row r="384" spans="1:19" s="396" customFormat="1" x14ac:dyDescent="0.25">
      <c r="A384" s="747" t="s">
        <v>1217</v>
      </c>
      <c r="B384" s="748"/>
      <c r="C384" s="772" t="s">
        <v>1214</v>
      </c>
      <c r="D384" s="773"/>
      <c r="E384" s="773"/>
      <c r="F384" s="773"/>
      <c r="G384" s="774"/>
      <c r="H384" s="397" t="s">
        <v>655</v>
      </c>
      <c r="I384" s="399"/>
      <c r="J384" s="399"/>
      <c r="K384" s="399"/>
      <c r="L384" s="399"/>
      <c r="M384" s="399" t="s">
        <v>656</v>
      </c>
      <c r="N384" s="399"/>
      <c r="O384" s="399" t="s">
        <v>656</v>
      </c>
      <c r="P384" s="399"/>
      <c r="Q384" s="399" t="s">
        <v>656</v>
      </c>
      <c r="R384" s="399">
        <f t="shared" si="178"/>
        <v>0</v>
      </c>
      <c r="S384" s="399" t="s">
        <v>656</v>
      </c>
    </row>
    <row r="385" spans="1:19" s="396" customFormat="1" x14ac:dyDescent="0.25">
      <c r="A385" s="747" t="s">
        <v>1218</v>
      </c>
      <c r="B385" s="748"/>
      <c r="C385" s="763" t="s">
        <v>1219</v>
      </c>
      <c r="D385" s="764"/>
      <c r="E385" s="764"/>
      <c r="F385" s="764"/>
      <c r="G385" s="765"/>
      <c r="H385" s="397" t="s">
        <v>655</v>
      </c>
      <c r="I385" s="399">
        <v>0.78300000000000003</v>
      </c>
      <c r="J385" s="399">
        <f>5.5166658+7.57541672+1.37476667+1.90633333+0.61068855</f>
        <v>16.983871069999999</v>
      </c>
      <c r="K385" s="399">
        <v>0</v>
      </c>
      <c r="L385" s="399">
        <v>41.66</v>
      </c>
      <c r="M385" s="399" t="s">
        <v>656</v>
      </c>
      <c r="N385" s="399">
        <f>125.602276965434-14</f>
        <v>111.602276965434</v>
      </c>
      <c r="O385" s="399" t="s">
        <v>656</v>
      </c>
      <c r="P385" s="399">
        <f>101.053350492517-15</f>
        <v>86.053350492516998</v>
      </c>
      <c r="Q385" s="399" t="s">
        <v>656</v>
      </c>
      <c r="R385" s="399">
        <f>L385+N385+P385</f>
        <v>239.315627457951</v>
      </c>
      <c r="S385" s="399" t="s">
        <v>656</v>
      </c>
    </row>
    <row r="386" spans="1:19" s="396" customFormat="1" x14ac:dyDescent="0.25">
      <c r="A386" s="747" t="s">
        <v>1220</v>
      </c>
      <c r="B386" s="748"/>
      <c r="C386" s="763" t="s">
        <v>1029</v>
      </c>
      <c r="D386" s="764"/>
      <c r="E386" s="764"/>
      <c r="F386" s="764"/>
      <c r="G386" s="765"/>
      <c r="H386" s="397" t="s">
        <v>655</v>
      </c>
      <c r="I386" s="399"/>
      <c r="J386" s="399"/>
      <c r="K386" s="399"/>
      <c r="L386" s="399"/>
      <c r="M386" s="399" t="s">
        <v>656</v>
      </c>
      <c r="N386" s="399"/>
      <c r="O386" s="399" t="s">
        <v>656</v>
      </c>
      <c r="P386" s="399"/>
      <c r="Q386" s="399" t="s">
        <v>656</v>
      </c>
      <c r="R386" s="399">
        <f>L386+N386+P386</f>
        <v>0</v>
      </c>
      <c r="S386" s="399" t="s">
        <v>656</v>
      </c>
    </row>
    <row r="387" spans="1:19" s="396" customFormat="1" ht="16.5" customHeight="1" x14ac:dyDescent="0.25">
      <c r="A387" s="747" t="s">
        <v>1221</v>
      </c>
      <c r="B387" s="748"/>
      <c r="C387" s="763" t="s">
        <v>1222</v>
      </c>
      <c r="D387" s="764"/>
      <c r="E387" s="764"/>
      <c r="F387" s="764"/>
      <c r="G387" s="765"/>
      <c r="H387" s="397" t="s">
        <v>655</v>
      </c>
      <c r="I387" s="399">
        <f>I388+I389</f>
        <v>0</v>
      </c>
      <c r="J387" s="399">
        <f>J388+J389</f>
        <v>0</v>
      </c>
      <c r="K387" s="399">
        <f t="shared" ref="K387:P387" si="179">K388+K389</f>
        <v>0</v>
      </c>
      <c r="L387" s="399">
        <f t="shared" si="179"/>
        <v>0</v>
      </c>
      <c r="M387" s="399" t="s">
        <v>656</v>
      </c>
      <c r="N387" s="399">
        <f t="shared" si="179"/>
        <v>0</v>
      </c>
      <c r="O387" s="399" t="s">
        <v>656</v>
      </c>
      <c r="P387" s="399">
        <f t="shared" si="179"/>
        <v>0</v>
      </c>
      <c r="Q387" s="399" t="s">
        <v>656</v>
      </c>
      <c r="R387" s="399">
        <f>L387+N387+P387</f>
        <v>0</v>
      </c>
      <c r="S387" s="399" t="s">
        <v>656</v>
      </c>
    </row>
    <row r="388" spans="1:19" s="396" customFormat="1" x14ac:dyDescent="0.25">
      <c r="A388" s="747" t="s">
        <v>1223</v>
      </c>
      <c r="B388" s="748"/>
      <c r="C388" s="769" t="s">
        <v>675</v>
      </c>
      <c r="D388" s="770"/>
      <c r="E388" s="770"/>
      <c r="F388" s="770"/>
      <c r="G388" s="771"/>
      <c r="H388" s="397" t="s">
        <v>655</v>
      </c>
      <c r="I388" s="399"/>
      <c r="J388" s="399"/>
      <c r="K388" s="399"/>
      <c r="L388" s="399"/>
      <c r="M388" s="399" t="s">
        <v>656</v>
      </c>
      <c r="N388" s="399"/>
      <c r="O388" s="399" t="s">
        <v>656</v>
      </c>
      <c r="P388" s="399"/>
      <c r="Q388" s="399" t="s">
        <v>656</v>
      </c>
      <c r="R388" s="399">
        <f t="shared" ref="R388:R447" si="180">L388+N388+P388</f>
        <v>0</v>
      </c>
      <c r="S388" s="399" t="s">
        <v>656</v>
      </c>
    </row>
    <row r="389" spans="1:19" s="396" customFormat="1" x14ac:dyDescent="0.25">
      <c r="A389" s="747" t="s">
        <v>1224</v>
      </c>
      <c r="B389" s="748"/>
      <c r="C389" s="769" t="s">
        <v>677</v>
      </c>
      <c r="D389" s="770"/>
      <c r="E389" s="770"/>
      <c r="F389" s="770"/>
      <c r="G389" s="771"/>
      <c r="H389" s="397" t="s">
        <v>655</v>
      </c>
      <c r="I389" s="399"/>
      <c r="J389" s="399"/>
      <c r="K389" s="399"/>
      <c r="L389" s="399"/>
      <c r="M389" s="399" t="s">
        <v>656</v>
      </c>
      <c r="N389" s="399"/>
      <c r="O389" s="399" t="s">
        <v>656</v>
      </c>
      <c r="P389" s="399"/>
      <c r="Q389" s="399" t="s">
        <v>656</v>
      </c>
      <c r="R389" s="399">
        <f t="shared" si="180"/>
        <v>0</v>
      </c>
      <c r="S389" s="399" t="s">
        <v>656</v>
      </c>
    </row>
    <row r="390" spans="1:19" s="396" customFormat="1" ht="16.5" customHeight="1" x14ac:dyDescent="0.25">
      <c r="A390" s="747" t="s">
        <v>660</v>
      </c>
      <c r="B390" s="748"/>
      <c r="C390" s="752" t="s">
        <v>1225</v>
      </c>
      <c r="D390" s="753"/>
      <c r="E390" s="753"/>
      <c r="F390" s="753"/>
      <c r="G390" s="754"/>
      <c r="H390" s="397" t="s">
        <v>655</v>
      </c>
      <c r="I390" s="399">
        <f>I391+I392+I393</f>
        <v>0</v>
      </c>
      <c r="J390" s="399">
        <f>J391+J392+J393</f>
        <v>0</v>
      </c>
      <c r="K390" s="399">
        <f t="shared" ref="K390:P390" si="181">K391+K392+K393</f>
        <v>0</v>
      </c>
      <c r="L390" s="399">
        <f t="shared" si="181"/>
        <v>0</v>
      </c>
      <c r="M390" s="399" t="s">
        <v>656</v>
      </c>
      <c r="N390" s="399">
        <f t="shared" si="181"/>
        <v>0</v>
      </c>
      <c r="O390" s="399" t="s">
        <v>656</v>
      </c>
      <c r="P390" s="399">
        <f t="shared" si="181"/>
        <v>0</v>
      </c>
      <c r="Q390" s="399" t="s">
        <v>656</v>
      </c>
      <c r="R390" s="399">
        <f t="shared" si="180"/>
        <v>0</v>
      </c>
      <c r="S390" s="399" t="s">
        <v>656</v>
      </c>
    </row>
    <row r="391" spans="1:19" s="396" customFormat="1" ht="16.5" customHeight="1" x14ac:dyDescent="0.25">
      <c r="A391" s="747" t="s">
        <v>1226</v>
      </c>
      <c r="B391" s="748"/>
      <c r="C391" s="763" t="s">
        <v>659</v>
      </c>
      <c r="D391" s="764"/>
      <c r="E391" s="764"/>
      <c r="F391" s="764"/>
      <c r="G391" s="765"/>
      <c r="H391" s="397" t="s">
        <v>655</v>
      </c>
      <c r="I391" s="399"/>
      <c r="J391" s="399"/>
      <c r="K391" s="399"/>
      <c r="L391" s="399"/>
      <c r="M391" s="399" t="s">
        <v>656</v>
      </c>
      <c r="N391" s="399"/>
      <c r="O391" s="399" t="s">
        <v>656</v>
      </c>
      <c r="P391" s="399"/>
      <c r="Q391" s="399" t="s">
        <v>656</v>
      </c>
      <c r="R391" s="399">
        <f t="shared" si="180"/>
        <v>0</v>
      </c>
      <c r="S391" s="399" t="s">
        <v>656</v>
      </c>
    </row>
    <row r="392" spans="1:19" s="396" customFormat="1" ht="16.5" customHeight="1" x14ac:dyDescent="0.25">
      <c r="A392" s="747" t="s">
        <v>1227</v>
      </c>
      <c r="B392" s="748"/>
      <c r="C392" s="763" t="s">
        <v>661</v>
      </c>
      <c r="D392" s="764"/>
      <c r="E392" s="764"/>
      <c r="F392" s="764"/>
      <c r="G392" s="765"/>
      <c r="H392" s="397" t="s">
        <v>655</v>
      </c>
      <c r="I392" s="399"/>
      <c r="J392" s="399"/>
      <c r="K392" s="399"/>
      <c r="L392" s="399"/>
      <c r="M392" s="399" t="s">
        <v>656</v>
      </c>
      <c r="N392" s="399"/>
      <c r="O392" s="399" t="s">
        <v>656</v>
      </c>
      <c r="P392" s="399"/>
      <c r="Q392" s="399" t="s">
        <v>656</v>
      </c>
      <c r="R392" s="399">
        <f t="shared" si="180"/>
        <v>0</v>
      </c>
      <c r="S392" s="399" t="s">
        <v>656</v>
      </c>
    </row>
    <row r="393" spans="1:19" s="396" customFormat="1" ht="16.5" customHeight="1" x14ac:dyDescent="0.25">
      <c r="A393" s="747" t="s">
        <v>1228</v>
      </c>
      <c r="B393" s="748"/>
      <c r="C393" s="763" t="s">
        <v>663</v>
      </c>
      <c r="D393" s="764"/>
      <c r="E393" s="764"/>
      <c r="F393" s="764"/>
      <c r="G393" s="765"/>
      <c r="H393" s="397" t="s">
        <v>655</v>
      </c>
      <c r="I393" s="399"/>
      <c r="J393" s="399"/>
      <c r="K393" s="399"/>
      <c r="L393" s="399"/>
      <c r="M393" s="399" t="s">
        <v>656</v>
      </c>
      <c r="N393" s="399"/>
      <c r="O393" s="399" t="s">
        <v>656</v>
      </c>
      <c r="P393" s="399"/>
      <c r="Q393" s="399" t="s">
        <v>656</v>
      </c>
      <c r="R393" s="399">
        <f t="shared" si="180"/>
        <v>0</v>
      </c>
      <c r="S393" s="399" t="s">
        <v>656</v>
      </c>
    </row>
    <row r="394" spans="1:19" s="396" customFormat="1" x14ac:dyDescent="0.25">
      <c r="A394" s="747" t="s">
        <v>662</v>
      </c>
      <c r="B394" s="748"/>
      <c r="C394" s="752" t="s">
        <v>1229</v>
      </c>
      <c r="D394" s="753"/>
      <c r="E394" s="753"/>
      <c r="F394" s="753"/>
      <c r="G394" s="754"/>
      <c r="H394" s="397" t="s">
        <v>655</v>
      </c>
      <c r="I394" s="399"/>
      <c r="J394" s="399"/>
      <c r="K394" s="399"/>
      <c r="L394" s="399">
        <v>13.181234748208986</v>
      </c>
      <c r="M394" s="399" t="s">
        <v>656</v>
      </c>
      <c r="N394" s="399">
        <v>14</v>
      </c>
      <c r="O394" s="399" t="s">
        <v>656</v>
      </c>
      <c r="P394" s="399">
        <v>15</v>
      </c>
      <c r="Q394" s="399" t="s">
        <v>656</v>
      </c>
      <c r="R394" s="399">
        <f t="shared" si="180"/>
        <v>42.181234748208986</v>
      </c>
      <c r="S394" s="399" t="s">
        <v>656</v>
      </c>
    </row>
    <row r="395" spans="1:19" s="396" customFormat="1" x14ac:dyDescent="0.25">
      <c r="A395" s="747" t="s">
        <v>297</v>
      </c>
      <c r="B395" s="748"/>
      <c r="C395" s="749" t="s">
        <v>1230</v>
      </c>
      <c r="D395" s="750"/>
      <c r="E395" s="750"/>
      <c r="F395" s="750"/>
      <c r="G395" s="751"/>
      <c r="H395" s="397" t="s">
        <v>655</v>
      </c>
      <c r="I395" s="399">
        <f>I396+I409+I410</f>
        <v>1.1859999999999999</v>
      </c>
      <c r="J395" s="399">
        <f>J396+J409+J410</f>
        <v>1.1859999999999999</v>
      </c>
      <c r="K395" s="399">
        <f t="shared" ref="K395:P395" si="182">K396+K409+K410</f>
        <v>0</v>
      </c>
      <c r="L395" s="399">
        <f t="shared" si="182"/>
        <v>16.013999999999999</v>
      </c>
      <c r="M395" s="399" t="s">
        <v>656</v>
      </c>
      <c r="N395" s="399">
        <f t="shared" si="182"/>
        <v>21.822062949641801</v>
      </c>
      <c r="O395" s="399" t="s">
        <v>656</v>
      </c>
      <c r="P395" s="399">
        <f t="shared" si="182"/>
        <v>51.023616732657004</v>
      </c>
      <c r="Q395" s="399" t="s">
        <v>656</v>
      </c>
      <c r="R395" s="399">
        <f t="shared" si="180"/>
        <v>88.859679682298804</v>
      </c>
      <c r="S395" s="399" t="s">
        <v>656</v>
      </c>
    </row>
    <row r="396" spans="1:19" s="396" customFormat="1" x14ac:dyDescent="0.25">
      <c r="A396" s="747" t="s">
        <v>1231</v>
      </c>
      <c r="B396" s="748"/>
      <c r="C396" s="752" t="s">
        <v>1232</v>
      </c>
      <c r="D396" s="753"/>
      <c r="E396" s="753"/>
      <c r="F396" s="753"/>
      <c r="G396" s="754"/>
      <c r="H396" s="397" t="s">
        <v>655</v>
      </c>
      <c r="I396" s="399">
        <f>I397+I401+I402+I403+I404+I405+I406</f>
        <v>1.1859999999999999</v>
      </c>
      <c r="J396" s="399">
        <f>J397+J401+J402+J403+J404+J405+J406</f>
        <v>1.1859999999999999</v>
      </c>
      <c r="K396" s="399">
        <f t="shared" ref="K396:P396" si="183">K397+K401+K402+K403+K404+K405+K406</f>
        <v>0</v>
      </c>
      <c r="L396" s="399">
        <f t="shared" si="183"/>
        <v>10.015000000000001</v>
      </c>
      <c r="M396" s="399" t="s">
        <v>656</v>
      </c>
      <c r="N396" s="399">
        <f t="shared" si="183"/>
        <v>21.822062949641801</v>
      </c>
      <c r="O396" s="399" t="s">
        <v>656</v>
      </c>
      <c r="P396" s="399">
        <f t="shared" si="183"/>
        <v>51.023616732657004</v>
      </c>
      <c r="Q396" s="399" t="s">
        <v>656</v>
      </c>
      <c r="R396" s="399">
        <f t="shared" si="180"/>
        <v>82.860679682298809</v>
      </c>
      <c r="S396" s="399" t="s">
        <v>656</v>
      </c>
    </row>
    <row r="397" spans="1:19" s="396" customFormat="1" x14ac:dyDescent="0.25">
      <c r="A397" s="747" t="s">
        <v>1233</v>
      </c>
      <c r="B397" s="748"/>
      <c r="C397" s="763" t="s">
        <v>1234</v>
      </c>
      <c r="D397" s="764"/>
      <c r="E397" s="764"/>
      <c r="F397" s="764"/>
      <c r="G397" s="765"/>
      <c r="H397" s="397" t="s">
        <v>655</v>
      </c>
      <c r="I397" s="399">
        <f>I398+I399+I400</f>
        <v>0</v>
      </c>
      <c r="J397" s="399">
        <f>J398+J399+J400</f>
        <v>0</v>
      </c>
      <c r="K397" s="399">
        <f t="shared" ref="K397:P397" si="184">K398+K399+K400</f>
        <v>0</v>
      </c>
      <c r="L397" s="399">
        <f t="shared" si="184"/>
        <v>0</v>
      </c>
      <c r="M397" s="399" t="s">
        <v>656</v>
      </c>
      <c r="N397" s="399">
        <f t="shared" si="184"/>
        <v>0</v>
      </c>
      <c r="O397" s="399" t="s">
        <v>656</v>
      </c>
      <c r="P397" s="399">
        <f t="shared" si="184"/>
        <v>0</v>
      </c>
      <c r="Q397" s="399" t="s">
        <v>656</v>
      </c>
      <c r="R397" s="399">
        <f t="shared" si="180"/>
        <v>0</v>
      </c>
      <c r="S397" s="399" t="s">
        <v>656</v>
      </c>
    </row>
    <row r="398" spans="1:19" s="396" customFormat="1" ht="16.5" customHeight="1" x14ac:dyDescent="0.25">
      <c r="A398" s="747" t="s">
        <v>1235</v>
      </c>
      <c r="B398" s="748"/>
      <c r="C398" s="763" t="s">
        <v>659</v>
      </c>
      <c r="D398" s="764"/>
      <c r="E398" s="764"/>
      <c r="F398" s="764"/>
      <c r="G398" s="765"/>
      <c r="H398" s="397" t="s">
        <v>655</v>
      </c>
      <c r="I398" s="411"/>
      <c r="J398" s="411"/>
      <c r="K398" s="399"/>
      <c r="L398" s="411"/>
      <c r="M398" s="411" t="s">
        <v>656</v>
      </c>
      <c r="N398" s="399"/>
      <c r="O398" s="411" t="s">
        <v>656</v>
      </c>
      <c r="P398" s="399"/>
      <c r="Q398" s="411" t="s">
        <v>656</v>
      </c>
      <c r="R398" s="399">
        <f t="shared" si="180"/>
        <v>0</v>
      </c>
      <c r="S398" s="411" t="s">
        <v>656</v>
      </c>
    </row>
    <row r="399" spans="1:19" s="396" customFormat="1" ht="16.5" customHeight="1" x14ac:dyDescent="0.25">
      <c r="A399" s="747" t="s">
        <v>1236</v>
      </c>
      <c r="B399" s="748"/>
      <c r="C399" s="763" t="s">
        <v>661</v>
      </c>
      <c r="D399" s="764"/>
      <c r="E399" s="764"/>
      <c r="F399" s="764"/>
      <c r="G399" s="765"/>
      <c r="H399" s="397" t="s">
        <v>655</v>
      </c>
      <c r="I399" s="411"/>
      <c r="J399" s="411"/>
      <c r="K399" s="399"/>
      <c r="L399" s="411"/>
      <c r="M399" s="411" t="s">
        <v>656</v>
      </c>
      <c r="N399" s="399"/>
      <c r="O399" s="411" t="s">
        <v>656</v>
      </c>
      <c r="P399" s="399"/>
      <c r="Q399" s="411" t="s">
        <v>656</v>
      </c>
      <c r="R399" s="399">
        <f t="shared" si="180"/>
        <v>0</v>
      </c>
      <c r="S399" s="411" t="s">
        <v>656</v>
      </c>
    </row>
    <row r="400" spans="1:19" s="396" customFormat="1" ht="16.5" customHeight="1" x14ac:dyDescent="0.25">
      <c r="A400" s="747" t="s">
        <v>1237</v>
      </c>
      <c r="B400" s="748"/>
      <c r="C400" s="763" t="s">
        <v>663</v>
      </c>
      <c r="D400" s="764"/>
      <c r="E400" s="764"/>
      <c r="F400" s="764"/>
      <c r="G400" s="765"/>
      <c r="H400" s="397" t="s">
        <v>655</v>
      </c>
      <c r="I400" s="411"/>
      <c r="J400" s="411"/>
      <c r="K400" s="399"/>
      <c r="L400" s="411"/>
      <c r="M400" s="411" t="s">
        <v>656</v>
      </c>
      <c r="N400" s="399"/>
      <c r="O400" s="411" t="s">
        <v>656</v>
      </c>
      <c r="P400" s="399"/>
      <c r="Q400" s="411" t="s">
        <v>656</v>
      </c>
      <c r="R400" s="399">
        <f t="shared" si="180"/>
        <v>0</v>
      </c>
      <c r="S400" s="411" t="s">
        <v>656</v>
      </c>
    </row>
    <row r="401" spans="1:19" s="396" customFormat="1" x14ac:dyDescent="0.25">
      <c r="A401" s="747" t="s">
        <v>1238</v>
      </c>
      <c r="B401" s="748"/>
      <c r="C401" s="763" t="s">
        <v>1015</v>
      </c>
      <c r="D401" s="764"/>
      <c r="E401" s="764"/>
      <c r="F401" s="764"/>
      <c r="G401" s="765"/>
      <c r="H401" s="397" t="s">
        <v>655</v>
      </c>
      <c r="I401" s="411"/>
      <c r="J401" s="411"/>
      <c r="K401" s="399"/>
      <c r="L401" s="411"/>
      <c r="M401" s="411" t="s">
        <v>656</v>
      </c>
      <c r="N401" s="399"/>
      <c r="O401" s="411" t="s">
        <v>656</v>
      </c>
      <c r="P401" s="399"/>
      <c r="Q401" s="411" t="s">
        <v>656</v>
      </c>
      <c r="R401" s="399">
        <f t="shared" si="180"/>
        <v>0</v>
      </c>
      <c r="S401" s="411" t="s">
        <v>656</v>
      </c>
    </row>
    <row r="402" spans="1:19" s="396" customFormat="1" x14ac:dyDescent="0.25">
      <c r="A402" s="747" t="s">
        <v>1239</v>
      </c>
      <c r="B402" s="748"/>
      <c r="C402" s="763" t="s">
        <v>1018</v>
      </c>
      <c r="D402" s="764"/>
      <c r="E402" s="764"/>
      <c r="F402" s="764"/>
      <c r="G402" s="765"/>
      <c r="H402" s="397" t="s">
        <v>655</v>
      </c>
      <c r="I402" s="411"/>
      <c r="J402" s="411"/>
      <c r="K402" s="399"/>
      <c r="L402" s="411"/>
      <c r="M402" s="411" t="s">
        <v>656</v>
      </c>
      <c r="N402" s="399"/>
      <c r="O402" s="411" t="s">
        <v>656</v>
      </c>
      <c r="P402" s="399"/>
      <c r="Q402" s="411" t="s">
        <v>656</v>
      </c>
      <c r="R402" s="399">
        <f t="shared" si="180"/>
        <v>0</v>
      </c>
      <c r="S402" s="411" t="s">
        <v>656</v>
      </c>
    </row>
    <row r="403" spans="1:19" s="396" customFormat="1" x14ac:dyDescent="0.25">
      <c r="A403" s="747" t="s">
        <v>1240</v>
      </c>
      <c r="B403" s="748"/>
      <c r="C403" s="763" t="s">
        <v>1021</v>
      </c>
      <c r="D403" s="764"/>
      <c r="E403" s="764"/>
      <c r="F403" s="764"/>
      <c r="G403" s="765"/>
      <c r="H403" s="397" t="s">
        <v>655</v>
      </c>
      <c r="I403" s="411"/>
      <c r="J403" s="411"/>
      <c r="K403" s="399"/>
      <c r="L403" s="411"/>
      <c r="M403" s="411" t="s">
        <v>656</v>
      </c>
      <c r="N403" s="399"/>
      <c r="O403" s="411" t="s">
        <v>656</v>
      </c>
      <c r="P403" s="399"/>
      <c r="Q403" s="411" t="s">
        <v>656</v>
      </c>
      <c r="R403" s="399">
        <f t="shared" si="180"/>
        <v>0</v>
      </c>
      <c r="S403" s="411" t="s">
        <v>656</v>
      </c>
    </row>
    <row r="404" spans="1:19" s="396" customFormat="1" x14ac:dyDescent="0.25">
      <c r="A404" s="747" t="s">
        <v>1241</v>
      </c>
      <c r="B404" s="748"/>
      <c r="C404" s="763" t="s">
        <v>1027</v>
      </c>
      <c r="D404" s="764"/>
      <c r="E404" s="764"/>
      <c r="F404" s="764"/>
      <c r="G404" s="765"/>
      <c r="H404" s="397" t="s">
        <v>655</v>
      </c>
      <c r="I404" s="399">
        <v>1.1859999999999999</v>
      </c>
      <c r="J404" s="399">
        <v>1.1859999999999999</v>
      </c>
      <c r="K404" s="399">
        <v>0</v>
      </c>
      <c r="L404" s="399">
        <v>10.015000000000001</v>
      </c>
      <c r="M404" s="399" t="s">
        <v>656</v>
      </c>
      <c r="N404" s="399">
        <f>7.651+14.1710629496418</f>
        <v>21.822062949641801</v>
      </c>
      <c r="O404" s="399" t="s">
        <v>656</v>
      </c>
      <c r="P404" s="399">
        <f>6.047+14.1710629496418+30.8055537830152</f>
        <v>51.023616732657004</v>
      </c>
      <c r="Q404" s="399" t="s">
        <v>656</v>
      </c>
      <c r="R404" s="399">
        <f t="shared" si="180"/>
        <v>82.860679682298809</v>
      </c>
      <c r="S404" s="399" t="s">
        <v>656</v>
      </c>
    </row>
    <row r="405" spans="1:19" s="396" customFormat="1" x14ac:dyDescent="0.25">
      <c r="A405" s="747" t="s">
        <v>1242</v>
      </c>
      <c r="B405" s="748"/>
      <c r="C405" s="763" t="s">
        <v>1029</v>
      </c>
      <c r="D405" s="764"/>
      <c r="E405" s="764"/>
      <c r="F405" s="764"/>
      <c r="G405" s="765"/>
      <c r="H405" s="397" t="s">
        <v>655</v>
      </c>
      <c r="I405" s="399"/>
      <c r="J405" s="399"/>
      <c r="K405" s="399"/>
      <c r="L405" s="399"/>
      <c r="M405" s="399" t="s">
        <v>656</v>
      </c>
      <c r="N405" s="399"/>
      <c r="O405" s="399" t="s">
        <v>656</v>
      </c>
      <c r="P405" s="399"/>
      <c r="Q405" s="399" t="s">
        <v>656</v>
      </c>
      <c r="R405" s="399">
        <f t="shared" si="180"/>
        <v>0</v>
      </c>
      <c r="S405" s="399" t="s">
        <v>656</v>
      </c>
    </row>
    <row r="406" spans="1:19" s="396" customFormat="1" ht="16.5" customHeight="1" x14ac:dyDescent="0.25">
      <c r="A406" s="747" t="s">
        <v>1243</v>
      </c>
      <c r="B406" s="748"/>
      <c r="C406" s="763" t="s">
        <v>1244</v>
      </c>
      <c r="D406" s="764"/>
      <c r="E406" s="764"/>
      <c r="F406" s="764"/>
      <c r="G406" s="765"/>
      <c r="H406" s="397" t="s">
        <v>655</v>
      </c>
      <c r="I406" s="399">
        <f>I407+I408</f>
        <v>0</v>
      </c>
      <c r="J406" s="399">
        <f>J407+J408</f>
        <v>0</v>
      </c>
      <c r="K406" s="399">
        <f t="shared" ref="K406:P406" si="185">K407+K408</f>
        <v>0</v>
      </c>
      <c r="L406" s="399">
        <f t="shared" si="185"/>
        <v>0</v>
      </c>
      <c r="M406" s="399" t="s">
        <v>656</v>
      </c>
      <c r="N406" s="399">
        <f t="shared" si="185"/>
        <v>0</v>
      </c>
      <c r="O406" s="399" t="s">
        <v>656</v>
      </c>
      <c r="P406" s="399">
        <f t="shared" si="185"/>
        <v>0</v>
      </c>
      <c r="Q406" s="399" t="s">
        <v>656</v>
      </c>
      <c r="R406" s="399">
        <f t="shared" si="180"/>
        <v>0</v>
      </c>
      <c r="S406" s="399" t="s">
        <v>656</v>
      </c>
    </row>
    <row r="407" spans="1:19" s="396" customFormat="1" x14ac:dyDescent="0.25">
      <c r="A407" s="747" t="s">
        <v>1245</v>
      </c>
      <c r="B407" s="748"/>
      <c r="C407" s="769" t="s">
        <v>675</v>
      </c>
      <c r="D407" s="770"/>
      <c r="E407" s="770"/>
      <c r="F407" s="770"/>
      <c r="G407" s="771"/>
      <c r="H407" s="397" t="s">
        <v>655</v>
      </c>
      <c r="I407" s="399"/>
      <c r="J407" s="399"/>
      <c r="K407" s="399"/>
      <c r="L407" s="399"/>
      <c r="M407" s="399" t="s">
        <v>656</v>
      </c>
      <c r="N407" s="399"/>
      <c r="O407" s="399" t="s">
        <v>656</v>
      </c>
      <c r="P407" s="399"/>
      <c r="Q407" s="399" t="s">
        <v>656</v>
      </c>
      <c r="R407" s="399">
        <f t="shared" si="180"/>
        <v>0</v>
      </c>
      <c r="S407" s="399" t="s">
        <v>656</v>
      </c>
    </row>
    <row r="408" spans="1:19" s="396" customFormat="1" x14ac:dyDescent="0.25">
      <c r="A408" s="747" t="s">
        <v>1246</v>
      </c>
      <c r="B408" s="748"/>
      <c r="C408" s="769" t="s">
        <v>677</v>
      </c>
      <c r="D408" s="770"/>
      <c r="E408" s="770"/>
      <c r="F408" s="770"/>
      <c r="G408" s="771"/>
      <c r="H408" s="397" t="s">
        <v>655</v>
      </c>
      <c r="I408" s="399"/>
      <c r="J408" s="399"/>
      <c r="K408" s="399"/>
      <c r="L408" s="399"/>
      <c r="M408" s="399" t="s">
        <v>656</v>
      </c>
      <c r="N408" s="399"/>
      <c r="O408" s="399" t="s">
        <v>656</v>
      </c>
      <c r="P408" s="399"/>
      <c r="Q408" s="399" t="s">
        <v>656</v>
      </c>
      <c r="R408" s="399">
        <f t="shared" si="180"/>
        <v>0</v>
      </c>
      <c r="S408" s="399" t="s">
        <v>656</v>
      </c>
    </row>
    <row r="409" spans="1:19" s="396" customFormat="1" x14ac:dyDescent="0.25">
      <c r="A409" s="747" t="s">
        <v>1247</v>
      </c>
      <c r="B409" s="748"/>
      <c r="C409" s="752" t="s">
        <v>1248</v>
      </c>
      <c r="D409" s="753"/>
      <c r="E409" s="753"/>
      <c r="F409" s="753"/>
      <c r="G409" s="754"/>
      <c r="H409" s="397" t="s">
        <v>655</v>
      </c>
      <c r="I409" s="399"/>
      <c r="J409" s="399"/>
      <c r="K409" s="399"/>
      <c r="L409" s="399"/>
      <c r="M409" s="399" t="s">
        <v>656</v>
      </c>
      <c r="N409" s="399"/>
      <c r="O409" s="399" t="s">
        <v>656</v>
      </c>
      <c r="P409" s="399"/>
      <c r="Q409" s="399" t="s">
        <v>656</v>
      </c>
      <c r="R409" s="399">
        <f t="shared" si="180"/>
        <v>0</v>
      </c>
      <c r="S409" s="399" t="s">
        <v>656</v>
      </c>
    </row>
    <row r="410" spans="1:19" s="396" customFormat="1" x14ac:dyDescent="0.25">
      <c r="A410" s="747" t="s">
        <v>1249</v>
      </c>
      <c r="B410" s="748"/>
      <c r="C410" s="752" t="s">
        <v>1250</v>
      </c>
      <c r="D410" s="753"/>
      <c r="E410" s="753"/>
      <c r="F410" s="753"/>
      <c r="G410" s="754"/>
      <c r="H410" s="397" t="s">
        <v>655</v>
      </c>
      <c r="I410" s="399"/>
      <c r="J410" s="399"/>
      <c r="K410" s="399">
        <f t="shared" ref="K410" si="186">K411+K415+K416+K417+K418+K419+K420</f>
        <v>0</v>
      </c>
      <c r="L410" s="399">
        <f>L411+L415+L416+L417+L418+L419+L420</f>
        <v>5.9989999999999997</v>
      </c>
      <c r="M410" s="399" t="s">
        <v>656</v>
      </c>
      <c r="N410" s="399">
        <f t="shared" ref="N410" si="187">N411+N415+N416+N417+N418+N419+N420</f>
        <v>0</v>
      </c>
      <c r="O410" s="399" t="s">
        <v>656</v>
      </c>
      <c r="P410" s="399">
        <v>0</v>
      </c>
      <c r="Q410" s="399" t="s">
        <v>656</v>
      </c>
      <c r="R410" s="399">
        <f t="shared" si="180"/>
        <v>5.9989999999999997</v>
      </c>
      <c r="S410" s="399" t="s">
        <v>656</v>
      </c>
    </row>
    <row r="411" spans="1:19" s="396" customFormat="1" x14ac:dyDescent="0.25">
      <c r="A411" s="747" t="s">
        <v>1251</v>
      </c>
      <c r="B411" s="748"/>
      <c r="C411" s="763" t="s">
        <v>1234</v>
      </c>
      <c r="D411" s="764"/>
      <c r="E411" s="764"/>
      <c r="F411" s="764"/>
      <c r="G411" s="765"/>
      <c r="H411" s="397" t="s">
        <v>655</v>
      </c>
      <c r="I411" s="411"/>
      <c r="J411" s="411"/>
      <c r="K411" s="399"/>
      <c r="L411" s="411"/>
      <c r="M411" s="411" t="s">
        <v>656</v>
      </c>
      <c r="N411" s="399"/>
      <c r="O411" s="411" t="s">
        <v>656</v>
      </c>
      <c r="P411" s="399"/>
      <c r="Q411" s="411" t="s">
        <v>656</v>
      </c>
      <c r="R411" s="399">
        <f t="shared" si="180"/>
        <v>0</v>
      </c>
      <c r="S411" s="411" t="s">
        <v>656</v>
      </c>
    </row>
    <row r="412" spans="1:19" s="396" customFormat="1" ht="16.5" customHeight="1" x14ac:dyDescent="0.25">
      <c r="A412" s="747" t="s">
        <v>1252</v>
      </c>
      <c r="B412" s="748"/>
      <c r="C412" s="763" t="s">
        <v>659</v>
      </c>
      <c r="D412" s="764"/>
      <c r="E412" s="764"/>
      <c r="F412" s="764"/>
      <c r="G412" s="765"/>
      <c r="H412" s="397" t="s">
        <v>655</v>
      </c>
      <c r="I412" s="411"/>
      <c r="J412" s="411"/>
      <c r="K412" s="399"/>
      <c r="L412" s="411"/>
      <c r="M412" s="411" t="s">
        <v>656</v>
      </c>
      <c r="N412" s="399"/>
      <c r="O412" s="411" t="s">
        <v>656</v>
      </c>
      <c r="P412" s="399"/>
      <c r="Q412" s="411" t="s">
        <v>656</v>
      </c>
      <c r="R412" s="399">
        <f t="shared" si="180"/>
        <v>0</v>
      </c>
      <c r="S412" s="411" t="s">
        <v>656</v>
      </c>
    </row>
    <row r="413" spans="1:19" s="396" customFormat="1" ht="16.5" customHeight="1" x14ac:dyDescent="0.25">
      <c r="A413" s="747" t="s">
        <v>1253</v>
      </c>
      <c r="B413" s="748"/>
      <c r="C413" s="763" t="s">
        <v>661</v>
      </c>
      <c r="D413" s="764"/>
      <c r="E413" s="764"/>
      <c r="F413" s="764"/>
      <c r="G413" s="765"/>
      <c r="H413" s="397" t="s">
        <v>655</v>
      </c>
      <c r="I413" s="411"/>
      <c r="J413" s="411"/>
      <c r="K413" s="399"/>
      <c r="L413" s="411"/>
      <c r="M413" s="411" t="s">
        <v>656</v>
      </c>
      <c r="N413" s="399"/>
      <c r="O413" s="411" t="s">
        <v>656</v>
      </c>
      <c r="P413" s="399"/>
      <c r="Q413" s="411" t="s">
        <v>656</v>
      </c>
      <c r="R413" s="399">
        <f t="shared" si="180"/>
        <v>0</v>
      </c>
      <c r="S413" s="411" t="s">
        <v>656</v>
      </c>
    </row>
    <row r="414" spans="1:19" s="396" customFormat="1" ht="16.5" customHeight="1" x14ac:dyDescent="0.25">
      <c r="A414" s="747" t="s">
        <v>1253</v>
      </c>
      <c r="B414" s="748"/>
      <c r="C414" s="763" t="s">
        <v>663</v>
      </c>
      <c r="D414" s="764"/>
      <c r="E414" s="764"/>
      <c r="F414" s="764"/>
      <c r="G414" s="765"/>
      <c r="H414" s="397" t="s">
        <v>655</v>
      </c>
      <c r="I414" s="411"/>
      <c r="J414" s="411"/>
      <c r="K414" s="399"/>
      <c r="L414" s="411"/>
      <c r="M414" s="411" t="s">
        <v>656</v>
      </c>
      <c r="N414" s="399"/>
      <c r="O414" s="411" t="s">
        <v>656</v>
      </c>
      <c r="P414" s="399"/>
      <c r="Q414" s="411" t="s">
        <v>656</v>
      </c>
      <c r="R414" s="399">
        <f t="shared" si="180"/>
        <v>0</v>
      </c>
      <c r="S414" s="411" t="s">
        <v>656</v>
      </c>
    </row>
    <row r="415" spans="1:19" s="396" customFormat="1" x14ac:dyDescent="0.25">
      <c r="A415" s="747" t="s">
        <v>1254</v>
      </c>
      <c r="B415" s="748"/>
      <c r="C415" s="763" t="s">
        <v>1015</v>
      </c>
      <c r="D415" s="764"/>
      <c r="E415" s="764"/>
      <c r="F415" s="764"/>
      <c r="G415" s="765"/>
      <c r="H415" s="397" t="s">
        <v>655</v>
      </c>
      <c r="I415" s="411"/>
      <c r="J415" s="411"/>
      <c r="K415" s="399"/>
      <c r="L415" s="411"/>
      <c r="M415" s="411" t="s">
        <v>656</v>
      </c>
      <c r="N415" s="399"/>
      <c r="O415" s="411" t="s">
        <v>656</v>
      </c>
      <c r="P415" s="399"/>
      <c r="Q415" s="411" t="s">
        <v>656</v>
      </c>
      <c r="R415" s="399">
        <f t="shared" si="180"/>
        <v>0</v>
      </c>
      <c r="S415" s="411" t="s">
        <v>656</v>
      </c>
    </row>
    <row r="416" spans="1:19" s="396" customFormat="1" x14ac:dyDescent="0.25">
      <c r="A416" s="747" t="s">
        <v>1255</v>
      </c>
      <c r="B416" s="748"/>
      <c r="C416" s="763" t="s">
        <v>1018</v>
      </c>
      <c r="D416" s="764"/>
      <c r="E416" s="764"/>
      <c r="F416" s="764"/>
      <c r="G416" s="765"/>
      <c r="H416" s="397" t="s">
        <v>655</v>
      </c>
      <c r="I416" s="411"/>
      <c r="J416" s="411"/>
      <c r="K416" s="399"/>
      <c r="L416" s="411"/>
      <c r="M416" s="411" t="s">
        <v>656</v>
      </c>
      <c r="N416" s="399"/>
      <c r="O416" s="411" t="s">
        <v>656</v>
      </c>
      <c r="P416" s="399"/>
      <c r="Q416" s="411" t="s">
        <v>656</v>
      </c>
      <c r="R416" s="399">
        <f t="shared" si="180"/>
        <v>0</v>
      </c>
      <c r="S416" s="411" t="s">
        <v>656</v>
      </c>
    </row>
    <row r="417" spans="1:19" s="396" customFormat="1" x14ac:dyDescent="0.25">
      <c r="A417" s="747" t="s">
        <v>1256</v>
      </c>
      <c r="B417" s="748"/>
      <c r="C417" s="763" t="s">
        <v>1021</v>
      </c>
      <c r="D417" s="764"/>
      <c r="E417" s="764"/>
      <c r="F417" s="764"/>
      <c r="G417" s="765"/>
      <c r="H417" s="397" t="s">
        <v>655</v>
      </c>
      <c r="I417" s="411"/>
      <c r="J417" s="411"/>
      <c r="K417" s="399"/>
      <c r="L417" s="411"/>
      <c r="M417" s="411" t="s">
        <v>656</v>
      </c>
      <c r="N417" s="399"/>
      <c r="O417" s="411" t="s">
        <v>656</v>
      </c>
      <c r="P417" s="399"/>
      <c r="Q417" s="411" t="s">
        <v>656</v>
      </c>
      <c r="R417" s="399">
        <f t="shared" si="180"/>
        <v>0</v>
      </c>
      <c r="S417" s="411" t="s">
        <v>656</v>
      </c>
    </row>
    <row r="418" spans="1:19" s="396" customFormat="1" x14ac:dyDescent="0.25">
      <c r="A418" s="747" t="s">
        <v>1257</v>
      </c>
      <c r="B418" s="748"/>
      <c r="C418" s="763" t="s">
        <v>1027</v>
      </c>
      <c r="D418" s="764"/>
      <c r="E418" s="764"/>
      <c r="F418" s="764"/>
      <c r="G418" s="765"/>
      <c r="H418" s="397" t="s">
        <v>655</v>
      </c>
      <c r="I418" s="399"/>
      <c r="J418" s="399"/>
      <c r="K418" s="399">
        <v>0</v>
      </c>
      <c r="L418" s="399">
        <v>5.9989999999999997</v>
      </c>
      <c r="M418" s="399" t="s">
        <v>656</v>
      </c>
      <c r="N418" s="399">
        <v>0</v>
      </c>
      <c r="O418" s="399" t="s">
        <v>656</v>
      </c>
      <c r="P418" s="400"/>
      <c r="Q418" s="399" t="s">
        <v>656</v>
      </c>
      <c r="R418" s="399">
        <f t="shared" si="180"/>
        <v>5.9989999999999997</v>
      </c>
      <c r="S418" s="399" t="s">
        <v>656</v>
      </c>
    </row>
    <row r="419" spans="1:19" s="396" customFormat="1" x14ac:dyDescent="0.25">
      <c r="A419" s="747" t="s">
        <v>1258</v>
      </c>
      <c r="B419" s="748"/>
      <c r="C419" s="763" t="s">
        <v>1029</v>
      </c>
      <c r="D419" s="764"/>
      <c r="E419" s="764"/>
      <c r="F419" s="764"/>
      <c r="G419" s="765"/>
      <c r="H419" s="397" t="s">
        <v>655</v>
      </c>
      <c r="I419" s="411"/>
      <c r="J419" s="411"/>
      <c r="K419" s="411"/>
      <c r="L419" s="411"/>
      <c r="M419" s="411" t="s">
        <v>656</v>
      </c>
      <c r="N419" s="411"/>
      <c r="O419" s="411" t="s">
        <v>656</v>
      </c>
      <c r="P419" s="411"/>
      <c r="Q419" s="411" t="s">
        <v>656</v>
      </c>
      <c r="R419" s="399">
        <f t="shared" si="180"/>
        <v>0</v>
      </c>
      <c r="S419" s="411" t="s">
        <v>656</v>
      </c>
    </row>
    <row r="420" spans="1:19" s="396" customFormat="1" ht="16.5" customHeight="1" x14ac:dyDescent="0.25">
      <c r="A420" s="747" t="s">
        <v>1259</v>
      </c>
      <c r="B420" s="748"/>
      <c r="C420" s="763" t="s">
        <v>1244</v>
      </c>
      <c r="D420" s="764"/>
      <c r="E420" s="764"/>
      <c r="F420" s="764"/>
      <c r="G420" s="765"/>
      <c r="H420" s="397" t="s">
        <v>655</v>
      </c>
      <c r="I420" s="411">
        <f>I421+I422</f>
        <v>0</v>
      </c>
      <c r="J420" s="411">
        <f>J421+J422</f>
        <v>0</v>
      </c>
      <c r="K420" s="411">
        <f t="shared" ref="K420:P420" si="188">K421+K422</f>
        <v>0</v>
      </c>
      <c r="L420" s="411">
        <f t="shared" si="188"/>
        <v>0</v>
      </c>
      <c r="M420" s="411" t="s">
        <v>656</v>
      </c>
      <c r="N420" s="411">
        <f t="shared" si="188"/>
        <v>0</v>
      </c>
      <c r="O420" s="411" t="s">
        <v>656</v>
      </c>
      <c r="P420" s="411">
        <f t="shared" si="188"/>
        <v>0</v>
      </c>
      <c r="Q420" s="411" t="s">
        <v>656</v>
      </c>
      <c r="R420" s="411">
        <f t="shared" si="180"/>
        <v>0</v>
      </c>
      <c r="S420" s="411" t="s">
        <v>656</v>
      </c>
    </row>
    <row r="421" spans="1:19" s="396" customFormat="1" x14ac:dyDescent="0.25">
      <c r="A421" s="747" t="s">
        <v>1260</v>
      </c>
      <c r="B421" s="748"/>
      <c r="C421" s="769" t="s">
        <v>675</v>
      </c>
      <c r="D421" s="770"/>
      <c r="E421" s="770"/>
      <c r="F421" s="770"/>
      <c r="G421" s="771"/>
      <c r="H421" s="397" t="s">
        <v>655</v>
      </c>
      <c r="I421" s="411"/>
      <c r="J421" s="411"/>
      <c r="K421" s="411"/>
      <c r="L421" s="411"/>
      <c r="M421" s="411" t="s">
        <v>656</v>
      </c>
      <c r="N421" s="411"/>
      <c r="O421" s="411" t="s">
        <v>656</v>
      </c>
      <c r="P421" s="411"/>
      <c r="Q421" s="411" t="s">
        <v>656</v>
      </c>
      <c r="R421" s="399">
        <f t="shared" si="180"/>
        <v>0</v>
      </c>
      <c r="S421" s="411" t="s">
        <v>656</v>
      </c>
    </row>
    <row r="422" spans="1:19" s="396" customFormat="1" x14ac:dyDescent="0.25">
      <c r="A422" s="747" t="s">
        <v>1261</v>
      </c>
      <c r="B422" s="748"/>
      <c r="C422" s="769" t="s">
        <v>677</v>
      </c>
      <c r="D422" s="770"/>
      <c r="E422" s="770"/>
      <c r="F422" s="770"/>
      <c r="G422" s="771"/>
      <c r="H422" s="397" t="s">
        <v>655</v>
      </c>
      <c r="I422" s="411"/>
      <c r="J422" s="411"/>
      <c r="K422" s="411"/>
      <c r="L422" s="411"/>
      <c r="M422" s="411" t="s">
        <v>656</v>
      </c>
      <c r="N422" s="411"/>
      <c r="O422" s="411" t="s">
        <v>656</v>
      </c>
      <c r="P422" s="411"/>
      <c r="Q422" s="411" t="s">
        <v>656</v>
      </c>
      <c r="R422" s="399">
        <f t="shared" si="180"/>
        <v>0</v>
      </c>
      <c r="S422" s="411" t="s">
        <v>656</v>
      </c>
    </row>
    <row r="423" spans="1:19" s="396" customFormat="1" x14ac:dyDescent="0.25">
      <c r="A423" s="747" t="s">
        <v>298</v>
      </c>
      <c r="B423" s="748"/>
      <c r="C423" s="749" t="s">
        <v>1262</v>
      </c>
      <c r="D423" s="750"/>
      <c r="E423" s="750"/>
      <c r="F423" s="750"/>
      <c r="G423" s="751"/>
      <c r="H423" s="397" t="s">
        <v>655</v>
      </c>
      <c r="I423" s="411"/>
      <c r="J423" s="411"/>
      <c r="K423" s="411"/>
      <c r="L423" s="411"/>
      <c r="M423" s="411" t="s">
        <v>656</v>
      </c>
      <c r="N423" s="411"/>
      <c r="O423" s="411" t="s">
        <v>656</v>
      </c>
      <c r="P423" s="411"/>
      <c r="Q423" s="411" t="s">
        <v>656</v>
      </c>
      <c r="R423" s="399">
        <f t="shared" si="180"/>
        <v>0</v>
      </c>
      <c r="S423" s="411" t="s">
        <v>656</v>
      </c>
    </row>
    <row r="424" spans="1:19" s="396" customFormat="1" x14ac:dyDescent="0.25">
      <c r="A424" s="747" t="s">
        <v>299</v>
      </c>
      <c r="B424" s="748"/>
      <c r="C424" s="749" t="s">
        <v>1263</v>
      </c>
      <c r="D424" s="750"/>
      <c r="E424" s="750"/>
      <c r="F424" s="750"/>
      <c r="G424" s="751"/>
      <c r="H424" s="397" t="s">
        <v>655</v>
      </c>
      <c r="I424" s="399">
        <f>I425+I426</f>
        <v>8.8580508333333334</v>
      </c>
      <c r="J424" s="399">
        <f>J425+J426</f>
        <v>0</v>
      </c>
      <c r="K424" s="411">
        <f t="shared" ref="K424:P424" si="189">K425+K426</f>
        <v>0</v>
      </c>
      <c r="L424" s="411">
        <f t="shared" si="189"/>
        <v>0</v>
      </c>
      <c r="M424" s="411" t="s">
        <v>656</v>
      </c>
      <c r="N424" s="411">
        <f t="shared" si="189"/>
        <v>0</v>
      </c>
      <c r="O424" s="411" t="s">
        <v>656</v>
      </c>
      <c r="P424" s="411">
        <f t="shared" si="189"/>
        <v>0</v>
      </c>
      <c r="Q424" s="411" t="s">
        <v>656</v>
      </c>
      <c r="R424" s="411">
        <f t="shared" si="180"/>
        <v>0</v>
      </c>
      <c r="S424" s="411" t="s">
        <v>656</v>
      </c>
    </row>
    <row r="425" spans="1:19" s="396" customFormat="1" x14ac:dyDescent="0.25">
      <c r="A425" s="747" t="s">
        <v>1264</v>
      </c>
      <c r="B425" s="748"/>
      <c r="C425" s="752" t="s">
        <v>1265</v>
      </c>
      <c r="D425" s="753"/>
      <c r="E425" s="753"/>
      <c r="F425" s="753"/>
      <c r="G425" s="754"/>
      <c r="H425" s="397" t="s">
        <v>655</v>
      </c>
      <c r="I425" s="411"/>
      <c r="J425" s="411"/>
      <c r="K425" s="411"/>
      <c r="L425" s="411"/>
      <c r="M425" s="411" t="s">
        <v>656</v>
      </c>
      <c r="N425" s="411"/>
      <c r="O425" s="411" t="s">
        <v>656</v>
      </c>
      <c r="P425" s="411"/>
      <c r="Q425" s="411" t="s">
        <v>656</v>
      </c>
      <c r="R425" s="411">
        <f t="shared" si="180"/>
        <v>0</v>
      </c>
      <c r="S425" s="411" t="s">
        <v>656</v>
      </c>
    </row>
    <row r="426" spans="1:19" s="396" customFormat="1" x14ac:dyDescent="0.25">
      <c r="A426" s="747" t="s">
        <v>1266</v>
      </c>
      <c r="B426" s="748"/>
      <c r="C426" s="752" t="s">
        <v>1267</v>
      </c>
      <c r="D426" s="753"/>
      <c r="E426" s="753"/>
      <c r="F426" s="753"/>
      <c r="G426" s="754"/>
      <c r="H426" s="397" t="s">
        <v>655</v>
      </c>
      <c r="I426" s="399">
        <f>2.56332-0.783-1.186+9.916477/1.2</f>
        <v>8.8580508333333334</v>
      </c>
      <c r="J426" s="399">
        <v>0</v>
      </c>
      <c r="K426" s="411"/>
      <c r="L426" s="411"/>
      <c r="M426" s="411" t="s">
        <v>656</v>
      </c>
      <c r="N426" s="411"/>
      <c r="O426" s="411" t="s">
        <v>656</v>
      </c>
      <c r="P426" s="411"/>
      <c r="Q426" s="411" t="s">
        <v>656</v>
      </c>
      <c r="R426" s="411">
        <f t="shared" si="180"/>
        <v>0</v>
      </c>
      <c r="S426" s="411" t="s">
        <v>656</v>
      </c>
    </row>
    <row r="427" spans="1:19" s="396" customFormat="1" ht="9" customHeight="1" x14ac:dyDescent="0.25">
      <c r="A427" s="747" t="s">
        <v>680</v>
      </c>
      <c r="B427" s="748"/>
      <c r="C427" s="766" t="s">
        <v>1268</v>
      </c>
      <c r="D427" s="767"/>
      <c r="E427" s="767"/>
      <c r="F427" s="767"/>
      <c r="G427" s="768"/>
      <c r="H427" s="397" t="s">
        <v>655</v>
      </c>
      <c r="I427" s="411">
        <f>I428+I429+I430+I431+I432+I437+I438</f>
        <v>0</v>
      </c>
      <c r="J427" s="411">
        <f>J428+J429+J430+J431+J432+J437+J438</f>
        <v>0</v>
      </c>
      <c r="K427" s="411">
        <f t="shared" ref="K427:P427" si="190">K428+K429+K430+K431+K432+K437+K438</f>
        <v>0</v>
      </c>
      <c r="L427" s="411">
        <f t="shared" si="190"/>
        <v>0</v>
      </c>
      <c r="M427" s="411" t="s">
        <v>656</v>
      </c>
      <c r="N427" s="411">
        <f t="shared" si="190"/>
        <v>0</v>
      </c>
      <c r="O427" s="411" t="s">
        <v>656</v>
      </c>
      <c r="P427" s="411">
        <f t="shared" si="190"/>
        <v>0</v>
      </c>
      <c r="Q427" s="411" t="s">
        <v>656</v>
      </c>
      <c r="R427" s="411">
        <f t="shared" si="180"/>
        <v>0</v>
      </c>
      <c r="S427" s="411" t="s">
        <v>656</v>
      </c>
    </row>
    <row r="428" spans="1:19" s="396" customFormat="1" x14ac:dyDescent="0.25">
      <c r="A428" s="747" t="s">
        <v>682</v>
      </c>
      <c r="B428" s="748"/>
      <c r="C428" s="749" t="s">
        <v>1269</v>
      </c>
      <c r="D428" s="750"/>
      <c r="E428" s="750"/>
      <c r="F428" s="750"/>
      <c r="G428" s="751"/>
      <c r="H428" s="397" t="s">
        <v>655</v>
      </c>
      <c r="I428" s="411"/>
      <c r="J428" s="411"/>
      <c r="K428" s="411"/>
      <c r="L428" s="411"/>
      <c r="M428" s="411" t="s">
        <v>656</v>
      </c>
      <c r="N428" s="411"/>
      <c r="O428" s="411" t="s">
        <v>656</v>
      </c>
      <c r="P428" s="411"/>
      <c r="Q428" s="411" t="s">
        <v>656</v>
      </c>
      <c r="R428" s="411">
        <f t="shared" si="180"/>
        <v>0</v>
      </c>
      <c r="S428" s="411" t="s">
        <v>656</v>
      </c>
    </row>
    <row r="429" spans="1:19" s="396" customFormat="1" x14ac:dyDescent="0.25">
      <c r="A429" s="747" t="s">
        <v>686</v>
      </c>
      <c r="B429" s="748"/>
      <c r="C429" s="749" t="s">
        <v>1270</v>
      </c>
      <c r="D429" s="750"/>
      <c r="E429" s="750"/>
      <c r="F429" s="750"/>
      <c r="G429" s="751"/>
      <c r="H429" s="397" t="s">
        <v>655</v>
      </c>
      <c r="I429" s="411"/>
      <c r="J429" s="411"/>
      <c r="K429" s="411"/>
      <c r="L429" s="411"/>
      <c r="M429" s="411" t="s">
        <v>656</v>
      </c>
      <c r="N429" s="411"/>
      <c r="O429" s="411" t="s">
        <v>656</v>
      </c>
      <c r="P429" s="411"/>
      <c r="Q429" s="411" t="s">
        <v>656</v>
      </c>
      <c r="R429" s="411">
        <f t="shared" si="180"/>
        <v>0</v>
      </c>
      <c r="S429" s="411" t="s">
        <v>656</v>
      </c>
    </row>
    <row r="430" spans="1:19" s="396" customFormat="1" x14ac:dyDescent="0.25">
      <c r="A430" s="747" t="s">
        <v>687</v>
      </c>
      <c r="B430" s="748"/>
      <c r="C430" s="749" t="s">
        <v>1271</v>
      </c>
      <c r="D430" s="750"/>
      <c r="E430" s="750"/>
      <c r="F430" s="750"/>
      <c r="G430" s="751"/>
      <c r="H430" s="397" t="s">
        <v>655</v>
      </c>
      <c r="I430" s="411"/>
      <c r="J430" s="411"/>
      <c r="K430" s="411"/>
      <c r="L430" s="411"/>
      <c r="M430" s="411" t="s">
        <v>656</v>
      </c>
      <c r="N430" s="411"/>
      <c r="O430" s="411" t="s">
        <v>656</v>
      </c>
      <c r="P430" s="411"/>
      <c r="Q430" s="411" t="s">
        <v>656</v>
      </c>
      <c r="R430" s="411">
        <f t="shared" si="180"/>
        <v>0</v>
      </c>
      <c r="S430" s="411" t="s">
        <v>656</v>
      </c>
    </row>
    <row r="431" spans="1:19" s="396" customFormat="1" x14ac:dyDescent="0.25">
      <c r="A431" s="747" t="s">
        <v>688</v>
      </c>
      <c r="B431" s="748"/>
      <c r="C431" s="749" t="s">
        <v>1272</v>
      </c>
      <c r="D431" s="750"/>
      <c r="E431" s="750"/>
      <c r="F431" s="750"/>
      <c r="G431" s="751"/>
      <c r="H431" s="397" t="s">
        <v>655</v>
      </c>
      <c r="I431" s="411"/>
      <c r="J431" s="411"/>
      <c r="K431" s="411"/>
      <c r="L431" s="411"/>
      <c r="M431" s="411" t="s">
        <v>656</v>
      </c>
      <c r="N431" s="411"/>
      <c r="O431" s="411" t="s">
        <v>656</v>
      </c>
      <c r="P431" s="411"/>
      <c r="Q431" s="411" t="s">
        <v>656</v>
      </c>
      <c r="R431" s="411">
        <f t="shared" si="180"/>
        <v>0</v>
      </c>
      <c r="S431" s="411" t="s">
        <v>656</v>
      </c>
    </row>
    <row r="432" spans="1:19" s="396" customFormat="1" x14ac:dyDescent="0.25">
      <c r="A432" s="747" t="s">
        <v>689</v>
      </c>
      <c r="B432" s="748"/>
      <c r="C432" s="749" t="s">
        <v>1273</v>
      </c>
      <c r="D432" s="750"/>
      <c r="E432" s="750"/>
      <c r="F432" s="750"/>
      <c r="G432" s="751"/>
      <c r="H432" s="397" t="s">
        <v>655</v>
      </c>
      <c r="I432" s="411">
        <f>I433+I435</f>
        <v>0</v>
      </c>
      <c r="J432" s="411">
        <f>J433+J435</f>
        <v>0</v>
      </c>
      <c r="K432" s="411">
        <f t="shared" ref="K432:P432" si="191">K433+K435</f>
        <v>0</v>
      </c>
      <c r="L432" s="411">
        <f t="shared" si="191"/>
        <v>0</v>
      </c>
      <c r="M432" s="411" t="s">
        <v>656</v>
      </c>
      <c r="N432" s="411">
        <f t="shared" si="191"/>
        <v>0</v>
      </c>
      <c r="O432" s="411" t="s">
        <v>656</v>
      </c>
      <c r="P432" s="411">
        <f t="shared" si="191"/>
        <v>0</v>
      </c>
      <c r="Q432" s="411" t="s">
        <v>656</v>
      </c>
      <c r="R432" s="411">
        <f t="shared" si="180"/>
        <v>0</v>
      </c>
      <c r="S432" s="411" t="s">
        <v>656</v>
      </c>
    </row>
    <row r="433" spans="1:19" s="396" customFormat="1" x14ac:dyDescent="0.25">
      <c r="A433" s="747" t="s">
        <v>729</v>
      </c>
      <c r="B433" s="748"/>
      <c r="C433" s="752" t="s">
        <v>915</v>
      </c>
      <c r="D433" s="753"/>
      <c r="E433" s="753"/>
      <c r="F433" s="753"/>
      <c r="G433" s="754"/>
      <c r="H433" s="397" t="s">
        <v>655</v>
      </c>
      <c r="I433" s="411"/>
      <c r="J433" s="411"/>
      <c r="K433" s="411"/>
      <c r="L433" s="411"/>
      <c r="M433" s="411" t="s">
        <v>656</v>
      </c>
      <c r="N433" s="411"/>
      <c r="O433" s="411" t="s">
        <v>656</v>
      </c>
      <c r="P433" s="411"/>
      <c r="Q433" s="411" t="s">
        <v>656</v>
      </c>
      <c r="R433" s="411">
        <f t="shared" si="180"/>
        <v>0</v>
      </c>
      <c r="S433" s="411" t="s">
        <v>656</v>
      </c>
    </row>
    <row r="434" spans="1:19" s="396" customFormat="1" ht="16.5" customHeight="1" x14ac:dyDescent="0.25">
      <c r="A434" s="747" t="s">
        <v>1274</v>
      </c>
      <c r="B434" s="748"/>
      <c r="C434" s="763" t="s">
        <v>1275</v>
      </c>
      <c r="D434" s="764"/>
      <c r="E434" s="764"/>
      <c r="F434" s="764"/>
      <c r="G434" s="765"/>
      <c r="H434" s="397" t="s">
        <v>655</v>
      </c>
      <c r="I434" s="411"/>
      <c r="J434" s="411"/>
      <c r="K434" s="411"/>
      <c r="L434" s="411"/>
      <c r="M434" s="411" t="s">
        <v>656</v>
      </c>
      <c r="N434" s="411"/>
      <c r="O434" s="411" t="s">
        <v>656</v>
      </c>
      <c r="P434" s="411"/>
      <c r="Q434" s="411" t="s">
        <v>656</v>
      </c>
      <c r="R434" s="411">
        <f t="shared" si="180"/>
        <v>0</v>
      </c>
      <c r="S434" s="411" t="s">
        <v>656</v>
      </c>
    </row>
    <row r="435" spans="1:19" s="396" customFormat="1" x14ac:dyDescent="0.25">
      <c r="A435" s="747" t="s">
        <v>731</v>
      </c>
      <c r="B435" s="748"/>
      <c r="C435" s="752" t="s">
        <v>917</v>
      </c>
      <c r="D435" s="753"/>
      <c r="E435" s="753"/>
      <c r="F435" s="753"/>
      <c r="G435" s="754"/>
      <c r="H435" s="397" t="s">
        <v>655</v>
      </c>
      <c r="I435" s="411"/>
      <c r="J435" s="411"/>
      <c r="K435" s="411"/>
      <c r="L435" s="411"/>
      <c r="M435" s="411" t="s">
        <v>656</v>
      </c>
      <c r="N435" s="411"/>
      <c r="O435" s="411" t="s">
        <v>656</v>
      </c>
      <c r="P435" s="411"/>
      <c r="Q435" s="411" t="s">
        <v>656</v>
      </c>
      <c r="R435" s="411">
        <f t="shared" si="180"/>
        <v>0</v>
      </c>
      <c r="S435" s="411" t="s">
        <v>656</v>
      </c>
    </row>
    <row r="436" spans="1:19" s="396" customFormat="1" ht="16.5" customHeight="1" x14ac:dyDescent="0.25">
      <c r="A436" s="747" t="s">
        <v>1276</v>
      </c>
      <c r="B436" s="748"/>
      <c r="C436" s="763" t="s">
        <v>1277</v>
      </c>
      <c r="D436" s="764"/>
      <c r="E436" s="764"/>
      <c r="F436" s="764"/>
      <c r="G436" s="765"/>
      <c r="H436" s="397" t="s">
        <v>655</v>
      </c>
      <c r="I436" s="411"/>
      <c r="J436" s="411"/>
      <c r="K436" s="411"/>
      <c r="L436" s="411"/>
      <c r="M436" s="411" t="s">
        <v>656</v>
      </c>
      <c r="N436" s="411"/>
      <c r="O436" s="411" t="s">
        <v>656</v>
      </c>
      <c r="P436" s="411"/>
      <c r="Q436" s="411" t="s">
        <v>656</v>
      </c>
      <c r="R436" s="411">
        <f t="shared" si="180"/>
        <v>0</v>
      </c>
      <c r="S436" s="411" t="s">
        <v>656</v>
      </c>
    </row>
    <row r="437" spans="1:19" s="396" customFormat="1" x14ac:dyDescent="0.25">
      <c r="A437" s="747" t="s">
        <v>690</v>
      </c>
      <c r="B437" s="748"/>
      <c r="C437" s="749" t="s">
        <v>1278</v>
      </c>
      <c r="D437" s="750"/>
      <c r="E437" s="750"/>
      <c r="F437" s="750"/>
      <c r="G437" s="751"/>
      <c r="H437" s="397" t="s">
        <v>655</v>
      </c>
      <c r="I437" s="411"/>
      <c r="J437" s="411"/>
      <c r="K437" s="411"/>
      <c r="L437" s="411"/>
      <c r="M437" s="411" t="s">
        <v>656</v>
      </c>
      <c r="N437" s="411"/>
      <c r="O437" s="411" t="s">
        <v>656</v>
      </c>
      <c r="P437" s="411"/>
      <c r="Q437" s="411" t="s">
        <v>656</v>
      </c>
      <c r="R437" s="411">
        <f t="shared" si="180"/>
        <v>0</v>
      </c>
      <c r="S437" s="411" t="s">
        <v>656</v>
      </c>
    </row>
    <row r="438" spans="1:19" s="396" customFormat="1" ht="9" customHeight="1" thickBot="1" x14ac:dyDescent="0.3">
      <c r="A438" s="742" t="s">
        <v>691</v>
      </c>
      <c r="B438" s="743"/>
      <c r="C438" s="755" t="s">
        <v>1279</v>
      </c>
      <c r="D438" s="756"/>
      <c r="E438" s="756"/>
      <c r="F438" s="756"/>
      <c r="G438" s="757"/>
      <c r="H438" s="404" t="s">
        <v>655</v>
      </c>
      <c r="I438" s="422"/>
      <c r="J438" s="422"/>
      <c r="K438" s="422"/>
      <c r="L438" s="422"/>
      <c r="M438" s="422" t="s">
        <v>656</v>
      </c>
      <c r="N438" s="422"/>
      <c r="O438" s="422" t="s">
        <v>656</v>
      </c>
      <c r="P438" s="422"/>
      <c r="Q438" s="422" t="s">
        <v>656</v>
      </c>
      <c r="R438" s="411">
        <f t="shared" si="180"/>
        <v>0</v>
      </c>
      <c r="S438" s="422" t="s">
        <v>656</v>
      </c>
    </row>
    <row r="439" spans="1:19" s="396" customFormat="1" ht="9.75" customHeight="1" x14ac:dyDescent="0.25">
      <c r="A439" s="758" t="s">
        <v>749</v>
      </c>
      <c r="B439" s="759"/>
      <c r="C439" s="760" t="s">
        <v>742</v>
      </c>
      <c r="D439" s="761"/>
      <c r="E439" s="761"/>
      <c r="F439" s="761"/>
      <c r="G439" s="762"/>
      <c r="H439" s="405" t="s">
        <v>150</v>
      </c>
      <c r="I439" s="423"/>
      <c r="J439" s="423"/>
      <c r="K439" s="423"/>
      <c r="L439" s="423"/>
      <c r="M439" s="423" t="s">
        <v>656</v>
      </c>
      <c r="N439" s="423"/>
      <c r="O439" s="423" t="s">
        <v>656</v>
      </c>
      <c r="P439" s="423"/>
      <c r="Q439" s="423" t="s">
        <v>656</v>
      </c>
      <c r="R439" s="423">
        <f t="shared" si="180"/>
        <v>0</v>
      </c>
      <c r="S439" s="423" t="s">
        <v>656</v>
      </c>
    </row>
    <row r="440" spans="1:19" s="396" customFormat="1" ht="24.75" customHeight="1" x14ac:dyDescent="0.25">
      <c r="A440" s="747" t="s">
        <v>751</v>
      </c>
      <c r="B440" s="748"/>
      <c r="C440" s="749" t="s">
        <v>1280</v>
      </c>
      <c r="D440" s="750"/>
      <c r="E440" s="750"/>
      <c r="F440" s="750"/>
      <c r="G440" s="751"/>
      <c r="H440" s="397" t="s">
        <v>655</v>
      </c>
      <c r="I440" s="411">
        <f>I441+I442+I443</f>
        <v>0</v>
      </c>
      <c r="J440" s="411">
        <f>J441+J442+J443</f>
        <v>0</v>
      </c>
      <c r="K440" s="411">
        <f t="shared" ref="K440:P440" si="192">K441+K442+K443</f>
        <v>0</v>
      </c>
      <c r="L440" s="411">
        <f t="shared" si="192"/>
        <v>0</v>
      </c>
      <c r="M440" s="411" t="s">
        <v>656</v>
      </c>
      <c r="N440" s="411">
        <f t="shared" si="192"/>
        <v>0</v>
      </c>
      <c r="O440" s="411" t="s">
        <v>656</v>
      </c>
      <c r="P440" s="411">
        <f t="shared" si="192"/>
        <v>0</v>
      </c>
      <c r="Q440" s="411" t="s">
        <v>656</v>
      </c>
      <c r="R440" s="411">
        <f t="shared" si="180"/>
        <v>0</v>
      </c>
      <c r="S440" s="411" t="s">
        <v>656</v>
      </c>
    </row>
    <row r="441" spans="1:19" s="396" customFormat="1" x14ac:dyDescent="0.25">
      <c r="A441" s="747" t="s">
        <v>752</v>
      </c>
      <c r="B441" s="748"/>
      <c r="C441" s="752" t="s">
        <v>1281</v>
      </c>
      <c r="D441" s="753"/>
      <c r="E441" s="753"/>
      <c r="F441" s="753"/>
      <c r="G441" s="754"/>
      <c r="H441" s="397" t="s">
        <v>655</v>
      </c>
      <c r="I441" s="411"/>
      <c r="J441" s="411"/>
      <c r="K441" s="411"/>
      <c r="L441" s="411"/>
      <c r="M441" s="411" t="s">
        <v>656</v>
      </c>
      <c r="N441" s="411"/>
      <c r="O441" s="411" t="s">
        <v>656</v>
      </c>
      <c r="P441" s="411"/>
      <c r="Q441" s="411" t="s">
        <v>656</v>
      </c>
      <c r="R441" s="411">
        <f t="shared" si="180"/>
        <v>0</v>
      </c>
      <c r="S441" s="411" t="s">
        <v>656</v>
      </c>
    </row>
    <row r="442" spans="1:19" s="396" customFormat="1" ht="16.5" customHeight="1" x14ac:dyDescent="0.25">
      <c r="A442" s="747" t="s">
        <v>753</v>
      </c>
      <c r="B442" s="748"/>
      <c r="C442" s="752" t="s">
        <v>1282</v>
      </c>
      <c r="D442" s="753"/>
      <c r="E442" s="753"/>
      <c r="F442" s="753"/>
      <c r="G442" s="754"/>
      <c r="H442" s="397" t="s">
        <v>655</v>
      </c>
      <c r="I442" s="411"/>
      <c r="J442" s="411"/>
      <c r="K442" s="411"/>
      <c r="L442" s="411"/>
      <c r="M442" s="411" t="s">
        <v>656</v>
      </c>
      <c r="N442" s="411"/>
      <c r="O442" s="411" t="s">
        <v>656</v>
      </c>
      <c r="P442" s="411"/>
      <c r="Q442" s="411" t="s">
        <v>656</v>
      </c>
      <c r="R442" s="411">
        <f t="shared" si="180"/>
        <v>0</v>
      </c>
      <c r="S442" s="411" t="s">
        <v>656</v>
      </c>
    </row>
    <row r="443" spans="1:19" s="396" customFormat="1" x14ac:dyDescent="0.25">
      <c r="A443" s="747" t="s">
        <v>754</v>
      </c>
      <c r="B443" s="748"/>
      <c r="C443" s="752" t="s">
        <v>1283</v>
      </c>
      <c r="D443" s="753"/>
      <c r="E443" s="753"/>
      <c r="F443" s="753"/>
      <c r="G443" s="754"/>
      <c r="H443" s="397" t="s">
        <v>655</v>
      </c>
      <c r="I443" s="411"/>
      <c r="J443" s="411"/>
      <c r="K443" s="411"/>
      <c r="L443" s="411"/>
      <c r="M443" s="411" t="s">
        <v>656</v>
      </c>
      <c r="N443" s="411"/>
      <c r="O443" s="411" t="s">
        <v>656</v>
      </c>
      <c r="P443" s="411"/>
      <c r="Q443" s="411" t="s">
        <v>656</v>
      </c>
      <c r="R443" s="411">
        <f t="shared" si="180"/>
        <v>0</v>
      </c>
      <c r="S443" s="411" t="s">
        <v>656</v>
      </c>
    </row>
    <row r="444" spans="1:19" s="396" customFormat="1" ht="17.25" customHeight="1" x14ac:dyDescent="0.25">
      <c r="A444" s="747" t="s">
        <v>755</v>
      </c>
      <c r="B444" s="748"/>
      <c r="C444" s="749" t="s">
        <v>1284</v>
      </c>
      <c r="D444" s="750"/>
      <c r="E444" s="750"/>
      <c r="F444" s="750"/>
      <c r="G444" s="751"/>
      <c r="H444" s="397" t="s">
        <v>150</v>
      </c>
      <c r="I444" s="411"/>
      <c r="J444" s="411"/>
      <c r="K444" s="411"/>
      <c r="L444" s="411"/>
      <c r="M444" s="411" t="s">
        <v>656</v>
      </c>
      <c r="N444" s="411"/>
      <c r="O444" s="411" t="s">
        <v>656</v>
      </c>
      <c r="P444" s="411"/>
      <c r="Q444" s="411" t="s">
        <v>656</v>
      </c>
      <c r="R444" s="411">
        <f t="shared" si="180"/>
        <v>0</v>
      </c>
      <c r="S444" s="411" t="s">
        <v>656</v>
      </c>
    </row>
    <row r="445" spans="1:19" s="396" customFormat="1" x14ac:dyDescent="0.25">
      <c r="A445" s="747" t="s">
        <v>1285</v>
      </c>
      <c r="B445" s="748"/>
      <c r="C445" s="752" t="s">
        <v>1286</v>
      </c>
      <c r="D445" s="753"/>
      <c r="E445" s="753"/>
      <c r="F445" s="753"/>
      <c r="G445" s="754"/>
      <c r="H445" s="397" t="s">
        <v>655</v>
      </c>
      <c r="I445" s="411"/>
      <c r="J445" s="411"/>
      <c r="K445" s="411"/>
      <c r="L445" s="411"/>
      <c r="M445" s="411" t="s">
        <v>656</v>
      </c>
      <c r="N445" s="411"/>
      <c r="O445" s="411" t="s">
        <v>656</v>
      </c>
      <c r="P445" s="411"/>
      <c r="Q445" s="411" t="s">
        <v>656</v>
      </c>
      <c r="R445" s="411">
        <f t="shared" si="180"/>
        <v>0</v>
      </c>
      <c r="S445" s="411" t="s">
        <v>656</v>
      </c>
    </row>
    <row r="446" spans="1:19" s="396" customFormat="1" x14ac:dyDescent="0.25">
      <c r="A446" s="747" t="s">
        <v>1287</v>
      </c>
      <c r="B446" s="748"/>
      <c r="C446" s="752" t="s">
        <v>1288</v>
      </c>
      <c r="D446" s="753"/>
      <c r="E446" s="753"/>
      <c r="F446" s="753"/>
      <c r="G446" s="754"/>
      <c r="H446" s="397" t="s">
        <v>655</v>
      </c>
      <c r="I446" s="411"/>
      <c r="J446" s="411"/>
      <c r="K446" s="411"/>
      <c r="L446" s="411"/>
      <c r="M446" s="411" t="s">
        <v>656</v>
      </c>
      <c r="N446" s="411"/>
      <c r="O446" s="411" t="s">
        <v>656</v>
      </c>
      <c r="P446" s="411"/>
      <c r="Q446" s="411" t="s">
        <v>656</v>
      </c>
      <c r="R446" s="411">
        <f t="shared" si="180"/>
        <v>0</v>
      </c>
      <c r="S446" s="411" t="s">
        <v>656</v>
      </c>
    </row>
    <row r="447" spans="1:19" s="396" customFormat="1" ht="9" customHeight="1" thickBot="1" x14ac:dyDescent="0.3">
      <c r="A447" s="742" t="s">
        <v>1289</v>
      </c>
      <c r="B447" s="743"/>
      <c r="C447" s="744" t="s">
        <v>1290</v>
      </c>
      <c r="D447" s="745"/>
      <c r="E447" s="745"/>
      <c r="F447" s="745"/>
      <c r="G447" s="746"/>
      <c r="H447" s="424" t="s">
        <v>655</v>
      </c>
      <c r="I447" s="422"/>
      <c r="J447" s="422"/>
      <c r="K447" s="422"/>
      <c r="L447" s="422"/>
      <c r="M447" s="422" t="s">
        <v>656</v>
      </c>
      <c r="N447" s="422"/>
      <c r="O447" s="422" t="s">
        <v>656</v>
      </c>
      <c r="P447" s="422"/>
      <c r="Q447" s="422" t="s">
        <v>656</v>
      </c>
      <c r="R447" s="411">
        <f t="shared" si="180"/>
        <v>0</v>
      </c>
      <c r="S447" s="422" t="s">
        <v>656</v>
      </c>
    </row>
    <row r="448" spans="1:19" s="426" customFormat="1" ht="12" customHeight="1" x14ac:dyDescent="0.15">
      <c r="A448" s="425"/>
      <c r="B448" s="425"/>
      <c r="C448" s="425"/>
    </row>
    <row r="449" spans="1:17" s="428" customFormat="1" x14ac:dyDescent="0.15">
      <c r="A449" s="427" t="s">
        <v>1291</v>
      </c>
      <c r="L449" s="429"/>
      <c r="M449" s="429"/>
      <c r="N449" s="429"/>
      <c r="O449" s="429"/>
      <c r="P449" s="429"/>
      <c r="Q449" s="429"/>
    </row>
    <row r="450" spans="1:17" s="428" customFormat="1" ht="9" customHeight="1" x14ac:dyDescent="0.15">
      <c r="A450" s="427" t="s">
        <v>1292</v>
      </c>
      <c r="L450" s="429"/>
      <c r="M450" s="429"/>
      <c r="N450" s="429"/>
      <c r="O450" s="429"/>
      <c r="P450" s="429"/>
      <c r="Q450" s="429"/>
    </row>
    <row r="451" spans="1:17" s="428" customFormat="1" ht="9" customHeight="1" x14ac:dyDescent="0.15">
      <c r="A451" s="427" t="s">
        <v>1293</v>
      </c>
    </row>
    <row r="452" spans="1:17" s="428" customFormat="1" ht="9" customHeight="1" x14ac:dyDescent="0.15">
      <c r="A452" s="427" t="s">
        <v>1294</v>
      </c>
    </row>
    <row r="453" spans="1:17" s="428" customFormat="1" ht="9" customHeight="1" x14ac:dyDescent="0.15">
      <c r="A453" s="427" t="s">
        <v>1295</v>
      </c>
    </row>
    <row r="454" spans="1:17" s="428" customFormat="1" ht="9" customHeight="1" x14ac:dyDescent="0.15">
      <c r="A454" s="427" t="s">
        <v>1296</v>
      </c>
    </row>
    <row r="455" spans="1:17" s="428" customFormat="1" x14ac:dyDescent="0.15">
      <c r="A455" s="427" t="s">
        <v>1297</v>
      </c>
    </row>
    <row r="456" spans="1:17" s="428" customFormat="1" x14ac:dyDescent="0.15">
      <c r="A456" s="427" t="s">
        <v>1298</v>
      </c>
      <c r="L456" s="429"/>
      <c r="M456" s="429"/>
      <c r="N456" s="429"/>
      <c r="O456" s="429"/>
      <c r="P456" s="429"/>
      <c r="Q456" s="429"/>
    </row>
    <row r="457" spans="1:17" s="428" customFormat="1" x14ac:dyDescent="0.15">
      <c r="A457" s="427" t="s">
        <v>1299</v>
      </c>
    </row>
  </sheetData>
  <mergeCells count="870">
    <mergeCell ref="D7:F7"/>
    <mergeCell ref="D8:F8"/>
    <mergeCell ref="E9:F9"/>
    <mergeCell ref="B14:F14"/>
    <mergeCell ref="A15:S15"/>
    <mergeCell ref="A16:B17"/>
    <mergeCell ref="C16:G17"/>
    <mergeCell ref="H16:H17"/>
    <mergeCell ref="L16:M16"/>
    <mergeCell ref="N16:O16"/>
    <mergeCell ref="A21:B21"/>
    <mergeCell ref="C21:G21"/>
    <mergeCell ref="A22:B22"/>
    <mergeCell ref="C22:G22"/>
    <mergeCell ref="A23:B23"/>
    <mergeCell ref="C23:G23"/>
    <mergeCell ref="P16:Q16"/>
    <mergeCell ref="R16:S16"/>
    <mergeCell ref="A18:B18"/>
    <mergeCell ref="C18:G18"/>
    <mergeCell ref="A19:S19"/>
    <mergeCell ref="A20:B20"/>
    <mergeCell ref="C20:G20"/>
    <mergeCell ref="A27:B27"/>
    <mergeCell ref="C27:G27"/>
    <mergeCell ref="A28:B28"/>
    <mergeCell ref="C28:G28"/>
    <mergeCell ref="A29:B29"/>
    <mergeCell ref="C29:G29"/>
    <mergeCell ref="A24:B24"/>
    <mergeCell ref="C24:G24"/>
    <mergeCell ref="A25:B25"/>
    <mergeCell ref="C25:G25"/>
    <mergeCell ref="A26:B26"/>
    <mergeCell ref="C26:G26"/>
    <mergeCell ref="A33:B33"/>
    <mergeCell ref="C33:G33"/>
    <mergeCell ref="A34:B34"/>
    <mergeCell ref="C34:G34"/>
    <mergeCell ref="A35:B35"/>
    <mergeCell ref="C35:G35"/>
    <mergeCell ref="A30:B30"/>
    <mergeCell ref="C30:G30"/>
    <mergeCell ref="A31:B31"/>
    <mergeCell ref="C31:G31"/>
    <mergeCell ref="A32:B32"/>
    <mergeCell ref="C32:G32"/>
    <mergeCell ref="A39:B39"/>
    <mergeCell ref="C39:G39"/>
    <mergeCell ref="A40:B40"/>
    <mergeCell ref="C40:G40"/>
    <mergeCell ref="A41:B41"/>
    <mergeCell ref="C41:G41"/>
    <mergeCell ref="A36:B36"/>
    <mergeCell ref="C36:G36"/>
    <mergeCell ref="A37:B37"/>
    <mergeCell ref="C37:G37"/>
    <mergeCell ref="A38:B38"/>
    <mergeCell ref="C38:G38"/>
    <mergeCell ref="A45:B45"/>
    <mergeCell ref="C45:G45"/>
    <mergeCell ref="A46:B46"/>
    <mergeCell ref="C46:G46"/>
    <mergeCell ref="A47:B47"/>
    <mergeCell ref="C47:G47"/>
    <mergeCell ref="A42:B42"/>
    <mergeCell ref="C42:G42"/>
    <mergeCell ref="A43:B43"/>
    <mergeCell ref="C43:G43"/>
    <mergeCell ref="A44:B44"/>
    <mergeCell ref="C44:G44"/>
    <mergeCell ref="A51:B51"/>
    <mergeCell ref="C51:G51"/>
    <mergeCell ref="A52:B52"/>
    <mergeCell ref="C52:G52"/>
    <mergeCell ref="A53:B53"/>
    <mergeCell ref="C53:G53"/>
    <mergeCell ref="A48:B48"/>
    <mergeCell ref="C48:G48"/>
    <mergeCell ref="A49:B49"/>
    <mergeCell ref="C49:G49"/>
    <mergeCell ref="A50:B50"/>
    <mergeCell ref="C50:G50"/>
    <mergeCell ref="A57:B57"/>
    <mergeCell ref="C57:G57"/>
    <mergeCell ref="A58:B58"/>
    <mergeCell ref="C58:G58"/>
    <mergeCell ref="A59:B59"/>
    <mergeCell ref="C59:G59"/>
    <mergeCell ref="A54:B54"/>
    <mergeCell ref="C54:G54"/>
    <mergeCell ref="A55:B55"/>
    <mergeCell ref="C55:G55"/>
    <mergeCell ref="A56:B56"/>
    <mergeCell ref="C56:G56"/>
    <mergeCell ref="A63:B63"/>
    <mergeCell ref="C63:G63"/>
    <mergeCell ref="A64:B64"/>
    <mergeCell ref="C64:G64"/>
    <mergeCell ref="A65:B65"/>
    <mergeCell ref="C65:G65"/>
    <mergeCell ref="A60:B60"/>
    <mergeCell ref="C60:G60"/>
    <mergeCell ref="A61:B61"/>
    <mergeCell ref="C61:G61"/>
    <mergeCell ref="A62:B62"/>
    <mergeCell ref="C62:G62"/>
    <mergeCell ref="A69:B69"/>
    <mergeCell ref="C69:G69"/>
    <mergeCell ref="A70:B70"/>
    <mergeCell ref="C70:G70"/>
    <mergeCell ref="A71:B71"/>
    <mergeCell ref="C71:G71"/>
    <mergeCell ref="A66:B66"/>
    <mergeCell ref="C66:G66"/>
    <mergeCell ref="A67:B67"/>
    <mergeCell ref="C67:G67"/>
    <mergeCell ref="A68:B68"/>
    <mergeCell ref="C68:G68"/>
    <mergeCell ref="A75:B75"/>
    <mergeCell ref="C75:G75"/>
    <mergeCell ref="A76:B76"/>
    <mergeCell ref="C76:G76"/>
    <mergeCell ref="A77:B77"/>
    <mergeCell ref="C77:G77"/>
    <mergeCell ref="A72:B72"/>
    <mergeCell ref="C72:G72"/>
    <mergeCell ref="A73:B73"/>
    <mergeCell ref="C73:G73"/>
    <mergeCell ref="A74:B74"/>
    <mergeCell ref="C74:G74"/>
    <mergeCell ref="A81:B81"/>
    <mergeCell ref="C81:G81"/>
    <mergeCell ref="A82:B82"/>
    <mergeCell ref="C82:G82"/>
    <mergeCell ref="A83:B83"/>
    <mergeCell ref="C83:G83"/>
    <mergeCell ref="A78:B78"/>
    <mergeCell ref="C78:G78"/>
    <mergeCell ref="A79:B79"/>
    <mergeCell ref="C79:G79"/>
    <mergeCell ref="A80:B80"/>
    <mergeCell ref="C80:G80"/>
    <mergeCell ref="A87:B87"/>
    <mergeCell ref="C87:G87"/>
    <mergeCell ref="A88:B88"/>
    <mergeCell ref="C88:G88"/>
    <mergeCell ref="A89:B89"/>
    <mergeCell ref="C89:G89"/>
    <mergeCell ref="A84:B84"/>
    <mergeCell ref="C84:G84"/>
    <mergeCell ref="A85:B85"/>
    <mergeCell ref="C85:G85"/>
    <mergeCell ref="A86:B86"/>
    <mergeCell ref="C86:G86"/>
    <mergeCell ref="A93:B93"/>
    <mergeCell ref="C93:G93"/>
    <mergeCell ref="A94:B94"/>
    <mergeCell ref="C94:G94"/>
    <mergeCell ref="A95:B95"/>
    <mergeCell ref="C95:G95"/>
    <mergeCell ref="A90:B90"/>
    <mergeCell ref="C90:G90"/>
    <mergeCell ref="A91:B91"/>
    <mergeCell ref="C91:G91"/>
    <mergeCell ref="A92:B92"/>
    <mergeCell ref="C92:G92"/>
    <mergeCell ref="A99:B99"/>
    <mergeCell ref="C99:G99"/>
    <mergeCell ref="A100:B100"/>
    <mergeCell ref="C100:G100"/>
    <mergeCell ref="A101:B101"/>
    <mergeCell ref="C101:G101"/>
    <mergeCell ref="A96:B96"/>
    <mergeCell ref="C96:G96"/>
    <mergeCell ref="A97:B97"/>
    <mergeCell ref="C97:G97"/>
    <mergeCell ref="A98:B98"/>
    <mergeCell ref="C98:G98"/>
    <mergeCell ref="A105:B105"/>
    <mergeCell ref="C105:G105"/>
    <mergeCell ref="A106:B106"/>
    <mergeCell ref="C106:G106"/>
    <mergeCell ref="A107:B107"/>
    <mergeCell ref="C107:G107"/>
    <mergeCell ref="A102:B102"/>
    <mergeCell ref="C102:G102"/>
    <mergeCell ref="A103:B103"/>
    <mergeCell ref="C103:G103"/>
    <mergeCell ref="A104:B104"/>
    <mergeCell ref="C104:G104"/>
    <mergeCell ref="A111:B111"/>
    <mergeCell ref="C111:G111"/>
    <mergeCell ref="A112:B112"/>
    <mergeCell ref="C112:G112"/>
    <mergeCell ref="A113:B113"/>
    <mergeCell ref="C113:G113"/>
    <mergeCell ref="A108:B108"/>
    <mergeCell ref="C108:G108"/>
    <mergeCell ref="A109:B109"/>
    <mergeCell ref="C109:G109"/>
    <mergeCell ref="A110:B110"/>
    <mergeCell ref="C110:G110"/>
    <mergeCell ref="A117:B117"/>
    <mergeCell ref="C117:G117"/>
    <mergeCell ref="A118:B118"/>
    <mergeCell ref="C118:G118"/>
    <mergeCell ref="A119:B119"/>
    <mergeCell ref="C119:G119"/>
    <mergeCell ref="A114:B114"/>
    <mergeCell ref="C114:G114"/>
    <mergeCell ref="A115:B115"/>
    <mergeCell ref="C115:G115"/>
    <mergeCell ref="A116:B116"/>
    <mergeCell ref="C116:G116"/>
    <mergeCell ref="A123:B123"/>
    <mergeCell ref="C123:G123"/>
    <mergeCell ref="A124:B124"/>
    <mergeCell ref="C124:G124"/>
    <mergeCell ref="A125:B125"/>
    <mergeCell ref="C125:G125"/>
    <mergeCell ref="A120:B120"/>
    <mergeCell ref="C120:G120"/>
    <mergeCell ref="A121:B121"/>
    <mergeCell ref="C121:G121"/>
    <mergeCell ref="A122:B122"/>
    <mergeCell ref="C122:G122"/>
    <mergeCell ref="A129:B129"/>
    <mergeCell ref="C129:G129"/>
    <mergeCell ref="A130:B130"/>
    <mergeCell ref="C130:G130"/>
    <mergeCell ref="A131:B131"/>
    <mergeCell ref="C131:G131"/>
    <mergeCell ref="A126:B126"/>
    <mergeCell ref="C126:G126"/>
    <mergeCell ref="A127:B127"/>
    <mergeCell ref="C127:G127"/>
    <mergeCell ref="A128:B128"/>
    <mergeCell ref="C128:G128"/>
    <mergeCell ref="A135:B135"/>
    <mergeCell ref="C135:G135"/>
    <mergeCell ref="A136:B136"/>
    <mergeCell ref="C136:G136"/>
    <mergeCell ref="A137:B137"/>
    <mergeCell ref="C137:G137"/>
    <mergeCell ref="A132:B132"/>
    <mergeCell ref="C132:G132"/>
    <mergeCell ref="A133:B133"/>
    <mergeCell ref="C133:G133"/>
    <mergeCell ref="A134:B134"/>
    <mergeCell ref="C134:G134"/>
    <mergeCell ref="A141:B141"/>
    <mergeCell ref="C141:G141"/>
    <mergeCell ref="A142:B142"/>
    <mergeCell ref="C142:G142"/>
    <mergeCell ref="A143:B143"/>
    <mergeCell ref="C143:G143"/>
    <mergeCell ref="A138:B138"/>
    <mergeCell ref="C138:G138"/>
    <mergeCell ref="A139:B139"/>
    <mergeCell ref="C139:G139"/>
    <mergeCell ref="A140:B140"/>
    <mergeCell ref="C140:G140"/>
    <mergeCell ref="A147:B147"/>
    <mergeCell ref="C147:G147"/>
    <mergeCell ref="A148:B148"/>
    <mergeCell ref="C148:G148"/>
    <mergeCell ref="A149:B149"/>
    <mergeCell ref="C149:G149"/>
    <mergeCell ref="A144:B144"/>
    <mergeCell ref="C144:G144"/>
    <mergeCell ref="A145:B145"/>
    <mergeCell ref="C145:G145"/>
    <mergeCell ref="A146:B146"/>
    <mergeCell ref="C146:G146"/>
    <mergeCell ref="A153:B153"/>
    <mergeCell ref="C153:G153"/>
    <mergeCell ref="A154:B154"/>
    <mergeCell ref="C154:G154"/>
    <mergeCell ref="A155:B155"/>
    <mergeCell ref="C155:G155"/>
    <mergeCell ref="A150:B150"/>
    <mergeCell ref="C150:G150"/>
    <mergeCell ref="A151:B151"/>
    <mergeCell ref="C151:G151"/>
    <mergeCell ref="A152:B152"/>
    <mergeCell ref="C152:G152"/>
    <mergeCell ref="A159:B159"/>
    <mergeCell ref="C159:G159"/>
    <mergeCell ref="A160:B160"/>
    <mergeCell ref="C160:G160"/>
    <mergeCell ref="A161:B161"/>
    <mergeCell ref="C161:G161"/>
    <mergeCell ref="A156:B156"/>
    <mergeCell ref="C156:G156"/>
    <mergeCell ref="A157:B157"/>
    <mergeCell ref="C157:G157"/>
    <mergeCell ref="A158:B158"/>
    <mergeCell ref="C158:G158"/>
    <mergeCell ref="A166:B166"/>
    <mergeCell ref="C166:G166"/>
    <mergeCell ref="A167:B167"/>
    <mergeCell ref="C167:G167"/>
    <mergeCell ref="A168:B168"/>
    <mergeCell ref="C168:G168"/>
    <mergeCell ref="A162:B162"/>
    <mergeCell ref="C162:G162"/>
    <mergeCell ref="A163:S163"/>
    <mergeCell ref="A164:B164"/>
    <mergeCell ref="C164:G164"/>
    <mergeCell ref="A165:B165"/>
    <mergeCell ref="C165:G165"/>
    <mergeCell ref="A172:B172"/>
    <mergeCell ref="C172:G172"/>
    <mergeCell ref="A173:B173"/>
    <mergeCell ref="C173:G173"/>
    <mergeCell ref="A174:B174"/>
    <mergeCell ref="C174:G174"/>
    <mergeCell ref="A169:B169"/>
    <mergeCell ref="C169:G169"/>
    <mergeCell ref="A170:B170"/>
    <mergeCell ref="C170:G170"/>
    <mergeCell ref="A171:B171"/>
    <mergeCell ref="C171:G171"/>
    <mergeCell ref="A178:B178"/>
    <mergeCell ref="C178:G178"/>
    <mergeCell ref="A179:B179"/>
    <mergeCell ref="C179:G179"/>
    <mergeCell ref="A180:B180"/>
    <mergeCell ref="C180:G180"/>
    <mergeCell ref="A175:B175"/>
    <mergeCell ref="C175:G175"/>
    <mergeCell ref="A176:B176"/>
    <mergeCell ref="C176:G176"/>
    <mergeCell ref="A177:B177"/>
    <mergeCell ref="C177:G177"/>
    <mergeCell ref="A184:B184"/>
    <mergeCell ref="C184:G184"/>
    <mergeCell ref="A185:B185"/>
    <mergeCell ref="C185:G185"/>
    <mergeCell ref="A186:B186"/>
    <mergeCell ref="C186:G186"/>
    <mergeCell ref="A181:B181"/>
    <mergeCell ref="C181:G181"/>
    <mergeCell ref="A182:B182"/>
    <mergeCell ref="C182:G182"/>
    <mergeCell ref="A183:B183"/>
    <mergeCell ref="C183:G183"/>
    <mergeCell ref="A190:B190"/>
    <mergeCell ref="C190:G190"/>
    <mergeCell ref="A191:B191"/>
    <mergeCell ref="C191:G191"/>
    <mergeCell ref="A192:B192"/>
    <mergeCell ref="C192:G192"/>
    <mergeCell ref="A187:B187"/>
    <mergeCell ref="C187:G187"/>
    <mergeCell ref="A188:B188"/>
    <mergeCell ref="C188:G188"/>
    <mergeCell ref="A189:B189"/>
    <mergeCell ref="C189:G189"/>
    <mergeCell ref="A196:B196"/>
    <mergeCell ref="C196:G196"/>
    <mergeCell ref="A197:B197"/>
    <mergeCell ref="C197:G197"/>
    <mergeCell ref="A198:B198"/>
    <mergeCell ref="C198:G198"/>
    <mergeCell ref="A193:B193"/>
    <mergeCell ref="C193:G193"/>
    <mergeCell ref="A194:B194"/>
    <mergeCell ref="C194:G194"/>
    <mergeCell ref="A195:B195"/>
    <mergeCell ref="C195:G195"/>
    <mergeCell ref="A202:B202"/>
    <mergeCell ref="C202:G202"/>
    <mergeCell ref="A203:B203"/>
    <mergeCell ref="C203:G203"/>
    <mergeCell ref="A204:B204"/>
    <mergeCell ref="C204:G204"/>
    <mergeCell ref="A199:B199"/>
    <mergeCell ref="C199:G199"/>
    <mergeCell ref="A200:B200"/>
    <mergeCell ref="C200:G200"/>
    <mergeCell ref="A201:B201"/>
    <mergeCell ref="C201:G201"/>
    <mergeCell ref="A208:B208"/>
    <mergeCell ref="C208:G208"/>
    <mergeCell ref="A209:B209"/>
    <mergeCell ref="C209:G209"/>
    <mergeCell ref="A210:B210"/>
    <mergeCell ref="C210:G210"/>
    <mergeCell ref="A205:B205"/>
    <mergeCell ref="C205:G205"/>
    <mergeCell ref="A206:B206"/>
    <mergeCell ref="C206:G206"/>
    <mergeCell ref="A207:B207"/>
    <mergeCell ref="C207:G207"/>
    <mergeCell ref="A214:B214"/>
    <mergeCell ref="C214:G214"/>
    <mergeCell ref="A215:B215"/>
    <mergeCell ref="C215:G215"/>
    <mergeCell ref="A216:B216"/>
    <mergeCell ref="C216:G216"/>
    <mergeCell ref="A211:B211"/>
    <mergeCell ref="C211:G211"/>
    <mergeCell ref="A212:B212"/>
    <mergeCell ref="C212:G212"/>
    <mergeCell ref="A213:B213"/>
    <mergeCell ref="C213:G213"/>
    <mergeCell ref="A220:B220"/>
    <mergeCell ref="C220:G220"/>
    <mergeCell ref="A221:B221"/>
    <mergeCell ref="C221:G221"/>
    <mergeCell ref="A222:B222"/>
    <mergeCell ref="C222:G222"/>
    <mergeCell ref="A217:B217"/>
    <mergeCell ref="C217:G217"/>
    <mergeCell ref="A218:B218"/>
    <mergeCell ref="C218:G218"/>
    <mergeCell ref="A219:B219"/>
    <mergeCell ref="C219:G219"/>
    <mergeCell ref="A226:B226"/>
    <mergeCell ref="C226:G226"/>
    <mergeCell ref="A227:B227"/>
    <mergeCell ref="C227:G227"/>
    <mergeCell ref="A228:B228"/>
    <mergeCell ref="C228:G228"/>
    <mergeCell ref="A223:B223"/>
    <mergeCell ref="C223:G223"/>
    <mergeCell ref="A224:B224"/>
    <mergeCell ref="C224:G224"/>
    <mergeCell ref="A225:B225"/>
    <mergeCell ref="C225:G225"/>
    <mergeCell ref="A232:B232"/>
    <mergeCell ref="C232:G232"/>
    <mergeCell ref="A233:B233"/>
    <mergeCell ref="C233:G233"/>
    <mergeCell ref="A234:B234"/>
    <mergeCell ref="C234:G234"/>
    <mergeCell ref="A229:B229"/>
    <mergeCell ref="C229:G229"/>
    <mergeCell ref="A230:B230"/>
    <mergeCell ref="C230:G230"/>
    <mergeCell ref="A231:B231"/>
    <mergeCell ref="C231:G231"/>
    <mergeCell ref="A238:B238"/>
    <mergeCell ref="C238:G238"/>
    <mergeCell ref="A239:B239"/>
    <mergeCell ref="C239:G239"/>
    <mergeCell ref="A240:B240"/>
    <mergeCell ref="C240:G240"/>
    <mergeCell ref="A235:B235"/>
    <mergeCell ref="C235:G235"/>
    <mergeCell ref="A236:B236"/>
    <mergeCell ref="C236:G236"/>
    <mergeCell ref="A237:B237"/>
    <mergeCell ref="C237:G237"/>
    <mergeCell ref="A244:B244"/>
    <mergeCell ref="C244:G244"/>
    <mergeCell ref="A245:B245"/>
    <mergeCell ref="C245:G245"/>
    <mergeCell ref="A246:B246"/>
    <mergeCell ref="C246:G246"/>
    <mergeCell ref="A241:B241"/>
    <mergeCell ref="C241:G241"/>
    <mergeCell ref="A242:B242"/>
    <mergeCell ref="C242:G242"/>
    <mergeCell ref="A243:B243"/>
    <mergeCell ref="C243:G243"/>
    <mergeCell ref="A250:B250"/>
    <mergeCell ref="C250:G250"/>
    <mergeCell ref="A251:B251"/>
    <mergeCell ref="C251:G251"/>
    <mergeCell ref="A252:B252"/>
    <mergeCell ref="C252:G252"/>
    <mergeCell ref="A247:B247"/>
    <mergeCell ref="C247:G247"/>
    <mergeCell ref="A248:B248"/>
    <mergeCell ref="C248:G248"/>
    <mergeCell ref="A249:B249"/>
    <mergeCell ref="C249:G249"/>
    <mergeCell ref="A256:B256"/>
    <mergeCell ref="C256:G256"/>
    <mergeCell ref="A257:B257"/>
    <mergeCell ref="C257:G257"/>
    <mergeCell ref="A258:B258"/>
    <mergeCell ref="C258:G258"/>
    <mergeCell ref="A253:B253"/>
    <mergeCell ref="C253:G253"/>
    <mergeCell ref="A254:B254"/>
    <mergeCell ref="C254:G254"/>
    <mergeCell ref="A255:B255"/>
    <mergeCell ref="C255:G255"/>
    <mergeCell ref="A262:B262"/>
    <mergeCell ref="C262:G262"/>
    <mergeCell ref="A263:B263"/>
    <mergeCell ref="C263:G263"/>
    <mergeCell ref="A264:B264"/>
    <mergeCell ref="C264:G264"/>
    <mergeCell ref="A259:B259"/>
    <mergeCell ref="C259:G259"/>
    <mergeCell ref="A260:B260"/>
    <mergeCell ref="C260:G260"/>
    <mergeCell ref="A261:B261"/>
    <mergeCell ref="C261:G261"/>
    <mergeCell ref="A268:B268"/>
    <mergeCell ref="C268:G268"/>
    <mergeCell ref="A269:B269"/>
    <mergeCell ref="C269:G269"/>
    <mergeCell ref="A270:B270"/>
    <mergeCell ref="C270:G270"/>
    <mergeCell ref="A265:B265"/>
    <mergeCell ref="C265:G265"/>
    <mergeCell ref="A266:B266"/>
    <mergeCell ref="C266:G266"/>
    <mergeCell ref="A267:B267"/>
    <mergeCell ref="C267:G267"/>
    <mergeCell ref="A274:B274"/>
    <mergeCell ref="C274:G274"/>
    <mergeCell ref="A275:B275"/>
    <mergeCell ref="C275:G275"/>
    <mergeCell ref="A276:B276"/>
    <mergeCell ref="C276:G276"/>
    <mergeCell ref="A271:B271"/>
    <mergeCell ref="C271:G271"/>
    <mergeCell ref="A272:B272"/>
    <mergeCell ref="C272:G272"/>
    <mergeCell ref="A273:B273"/>
    <mergeCell ref="C273:G273"/>
    <mergeCell ref="A280:B280"/>
    <mergeCell ref="C280:G280"/>
    <mergeCell ref="A281:B281"/>
    <mergeCell ref="C281:G281"/>
    <mergeCell ref="A282:B282"/>
    <mergeCell ref="C282:G282"/>
    <mergeCell ref="A277:B277"/>
    <mergeCell ref="C277:G277"/>
    <mergeCell ref="A278:B278"/>
    <mergeCell ref="C278:G278"/>
    <mergeCell ref="A279:B279"/>
    <mergeCell ref="C279:G279"/>
    <mergeCell ref="A286:B286"/>
    <mergeCell ref="C286:G286"/>
    <mergeCell ref="A287:B287"/>
    <mergeCell ref="C287:G287"/>
    <mergeCell ref="A288:B288"/>
    <mergeCell ref="C288:G288"/>
    <mergeCell ref="A283:B283"/>
    <mergeCell ref="C283:G283"/>
    <mergeCell ref="A284:B284"/>
    <mergeCell ref="C284:G284"/>
    <mergeCell ref="A285:B285"/>
    <mergeCell ref="C285:G285"/>
    <mergeCell ref="A292:B292"/>
    <mergeCell ref="C292:G292"/>
    <mergeCell ref="A293:B293"/>
    <mergeCell ref="C293:G293"/>
    <mergeCell ref="A294:B294"/>
    <mergeCell ref="C294:G294"/>
    <mergeCell ref="A289:B289"/>
    <mergeCell ref="C289:G289"/>
    <mergeCell ref="A290:B290"/>
    <mergeCell ref="C290:G290"/>
    <mergeCell ref="A291:B291"/>
    <mergeCell ref="C291:G291"/>
    <mergeCell ref="A298:B298"/>
    <mergeCell ref="C298:G298"/>
    <mergeCell ref="A299:B299"/>
    <mergeCell ref="C299:G299"/>
    <mergeCell ref="A300:B300"/>
    <mergeCell ref="C300:G300"/>
    <mergeCell ref="A295:B295"/>
    <mergeCell ref="C295:G295"/>
    <mergeCell ref="A296:B296"/>
    <mergeCell ref="C296:G296"/>
    <mergeCell ref="A297:B297"/>
    <mergeCell ref="C297:G297"/>
    <mergeCell ref="A304:B304"/>
    <mergeCell ref="C304:G304"/>
    <mergeCell ref="A305:B305"/>
    <mergeCell ref="C305:G305"/>
    <mergeCell ref="A306:B306"/>
    <mergeCell ref="C306:G306"/>
    <mergeCell ref="A301:B301"/>
    <mergeCell ref="C301:G301"/>
    <mergeCell ref="A302:B302"/>
    <mergeCell ref="C302:G302"/>
    <mergeCell ref="A303:B303"/>
    <mergeCell ref="C303:G303"/>
    <mergeCell ref="A310:B310"/>
    <mergeCell ref="C310:G310"/>
    <mergeCell ref="A311:B311"/>
    <mergeCell ref="C311:G311"/>
    <mergeCell ref="A312:B312"/>
    <mergeCell ref="C312:G312"/>
    <mergeCell ref="A307:B307"/>
    <mergeCell ref="C307:G307"/>
    <mergeCell ref="A308:B308"/>
    <mergeCell ref="C308:G308"/>
    <mergeCell ref="A309:B309"/>
    <mergeCell ref="C309:G309"/>
    <mergeCell ref="A317:B317"/>
    <mergeCell ref="C317:G317"/>
    <mergeCell ref="A318:B318"/>
    <mergeCell ref="C318:G318"/>
    <mergeCell ref="A319:B319"/>
    <mergeCell ref="C319:G319"/>
    <mergeCell ref="A313:B313"/>
    <mergeCell ref="C313:G313"/>
    <mergeCell ref="A314:B314"/>
    <mergeCell ref="C314:G314"/>
    <mergeCell ref="A315:S315"/>
    <mergeCell ref="A316:B316"/>
    <mergeCell ref="C316:G316"/>
    <mergeCell ref="A323:B323"/>
    <mergeCell ref="C323:G323"/>
    <mergeCell ref="A324:B324"/>
    <mergeCell ref="C324:G324"/>
    <mergeCell ref="A325:B325"/>
    <mergeCell ref="C325:G325"/>
    <mergeCell ref="A320:B320"/>
    <mergeCell ref="C320:G320"/>
    <mergeCell ref="A321:B321"/>
    <mergeCell ref="C321:G321"/>
    <mergeCell ref="A322:B322"/>
    <mergeCell ref="C322:G322"/>
    <mergeCell ref="A329:B329"/>
    <mergeCell ref="C329:G329"/>
    <mergeCell ref="A330:B330"/>
    <mergeCell ref="C330:G330"/>
    <mergeCell ref="A331:B331"/>
    <mergeCell ref="C331:G331"/>
    <mergeCell ref="A326:B326"/>
    <mergeCell ref="C326:G326"/>
    <mergeCell ref="A327:B327"/>
    <mergeCell ref="C327:G327"/>
    <mergeCell ref="A328:B328"/>
    <mergeCell ref="C328:G328"/>
    <mergeCell ref="A335:B335"/>
    <mergeCell ref="C335:G335"/>
    <mergeCell ref="A336:B336"/>
    <mergeCell ref="C336:G336"/>
    <mergeCell ref="A337:B337"/>
    <mergeCell ref="C337:G337"/>
    <mergeCell ref="A332:B332"/>
    <mergeCell ref="C332:G332"/>
    <mergeCell ref="A333:B333"/>
    <mergeCell ref="C333:G333"/>
    <mergeCell ref="A334:B334"/>
    <mergeCell ref="C334:G334"/>
    <mergeCell ref="A341:B341"/>
    <mergeCell ref="C341:G341"/>
    <mergeCell ref="A342:B342"/>
    <mergeCell ref="C342:G342"/>
    <mergeCell ref="A343:B343"/>
    <mergeCell ref="C343:G343"/>
    <mergeCell ref="A338:B338"/>
    <mergeCell ref="C338:G338"/>
    <mergeCell ref="A339:B339"/>
    <mergeCell ref="C339:G339"/>
    <mergeCell ref="A340:B340"/>
    <mergeCell ref="C340:G340"/>
    <mergeCell ref="A347:B347"/>
    <mergeCell ref="C347:G347"/>
    <mergeCell ref="A348:B348"/>
    <mergeCell ref="C348:G348"/>
    <mergeCell ref="A349:B349"/>
    <mergeCell ref="C349:G349"/>
    <mergeCell ref="A344:B344"/>
    <mergeCell ref="C344:G344"/>
    <mergeCell ref="A345:B345"/>
    <mergeCell ref="C345:G345"/>
    <mergeCell ref="A346:B346"/>
    <mergeCell ref="C346:G346"/>
    <mergeCell ref="A353:B353"/>
    <mergeCell ref="C353:G353"/>
    <mergeCell ref="A354:B354"/>
    <mergeCell ref="C354:G354"/>
    <mergeCell ref="A355:B355"/>
    <mergeCell ref="C355:G355"/>
    <mergeCell ref="A350:B350"/>
    <mergeCell ref="C350:G350"/>
    <mergeCell ref="A351:B351"/>
    <mergeCell ref="C351:G351"/>
    <mergeCell ref="A352:B352"/>
    <mergeCell ref="C352:G352"/>
    <mergeCell ref="A359:B359"/>
    <mergeCell ref="C359:G359"/>
    <mergeCell ref="A360:B360"/>
    <mergeCell ref="C360:G360"/>
    <mergeCell ref="A361:B361"/>
    <mergeCell ref="C361:G361"/>
    <mergeCell ref="A356:B356"/>
    <mergeCell ref="C356:G356"/>
    <mergeCell ref="A357:B357"/>
    <mergeCell ref="C357:G357"/>
    <mergeCell ref="A358:B358"/>
    <mergeCell ref="C358:G358"/>
    <mergeCell ref="A365:S365"/>
    <mergeCell ref="A366:B367"/>
    <mergeCell ref="C366:G367"/>
    <mergeCell ref="H366:H367"/>
    <mergeCell ref="L366:M366"/>
    <mergeCell ref="N366:O366"/>
    <mergeCell ref="P366:Q366"/>
    <mergeCell ref="R366:S366"/>
    <mergeCell ref="A362:B362"/>
    <mergeCell ref="C362:G362"/>
    <mergeCell ref="A363:B363"/>
    <mergeCell ref="C363:G363"/>
    <mergeCell ref="A364:B364"/>
    <mergeCell ref="C364:G364"/>
    <mergeCell ref="A372:B372"/>
    <mergeCell ref="C372:G372"/>
    <mergeCell ref="A373:B373"/>
    <mergeCell ref="C373:G373"/>
    <mergeCell ref="A374:B374"/>
    <mergeCell ref="C374:G374"/>
    <mergeCell ref="A368:B368"/>
    <mergeCell ref="C368:G368"/>
    <mergeCell ref="A369:G369"/>
    <mergeCell ref="A370:B370"/>
    <mergeCell ref="C370:G370"/>
    <mergeCell ref="A371:B371"/>
    <mergeCell ref="C371:G371"/>
    <mergeCell ref="A378:B378"/>
    <mergeCell ref="C378:G378"/>
    <mergeCell ref="A379:B379"/>
    <mergeCell ref="C379:G379"/>
    <mergeCell ref="A380:B380"/>
    <mergeCell ref="C380:G380"/>
    <mergeCell ref="A375:B375"/>
    <mergeCell ref="C375:G375"/>
    <mergeCell ref="A376:B376"/>
    <mergeCell ref="C376:G376"/>
    <mergeCell ref="A377:B377"/>
    <mergeCell ref="C377:G377"/>
    <mergeCell ref="A384:B384"/>
    <mergeCell ref="C384:G384"/>
    <mergeCell ref="A385:B385"/>
    <mergeCell ref="C385:G385"/>
    <mergeCell ref="A386:B386"/>
    <mergeCell ref="C386:G386"/>
    <mergeCell ref="A381:B381"/>
    <mergeCell ref="C381:G381"/>
    <mergeCell ref="A382:B382"/>
    <mergeCell ref="C382:G382"/>
    <mergeCell ref="A383:B383"/>
    <mergeCell ref="C383:G383"/>
    <mergeCell ref="A390:B390"/>
    <mergeCell ref="C390:G390"/>
    <mergeCell ref="A391:B391"/>
    <mergeCell ref="C391:G391"/>
    <mergeCell ref="A392:B392"/>
    <mergeCell ref="C392:G392"/>
    <mergeCell ref="A387:B387"/>
    <mergeCell ref="C387:G387"/>
    <mergeCell ref="A388:B388"/>
    <mergeCell ref="C388:G388"/>
    <mergeCell ref="A389:B389"/>
    <mergeCell ref="C389:G389"/>
    <mergeCell ref="A396:B396"/>
    <mergeCell ref="C396:G396"/>
    <mergeCell ref="A397:B397"/>
    <mergeCell ref="C397:G397"/>
    <mergeCell ref="A398:B398"/>
    <mergeCell ref="C398:G398"/>
    <mergeCell ref="A393:B393"/>
    <mergeCell ref="C393:G393"/>
    <mergeCell ref="A394:B394"/>
    <mergeCell ref="C394:G394"/>
    <mergeCell ref="A395:B395"/>
    <mergeCell ref="C395:G395"/>
    <mergeCell ref="A402:B402"/>
    <mergeCell ref="C402:G402"/>
    <mergeCell ref="A403:B403"/>
    <mergeCell ref="C403:G403"/>
    <mergeCell ref="A404:B404"/>
    <mergeCell ref="C404:G404"/>
    <mergeCell ref="A399:B399"/>
    <mergeCell ref="C399:G399"/>
    <mergeCell ref="A400:B400"/>
    <mergeCell ref="C400:G400"/>
    <mergeCell ref="A401:B401"/>
    <mergeCell ref="C401:G401"/>
    <mergeCell ref="A408:B408"/>
    <mergeCell ref="C408:G408"/>
    <mergeCell ref="A409:B409"/>
    <mergeCell ref="C409:G409"/>
    <mergeCell ref="A410:B410"/>
    <mergeCell ref="C410:G410"/>
    <mergeCell ref="A405:B405"/>
    <mergeCell ref="C405:G405"/>
    <mergeCell ref="A406:B406"/>
    <mergeCell ref="C406:G406"/>
    <mergeCell ref="A407:B407"/>
    <mergeCell ref="C407:G407"/>
    <mergeCell ref="A414:B414"/>
    <mergeCell ref="C414:G414"/>
    <mergeCell ref="A415:B415"/>
    <mergeCell ref="C415:G415"/>
    <mergeCell ref="A416:B416"/>
    <mergeCell ref="C416:G416"/>
    <mergeCell ref="A411:B411"/>
    <mergeCell ref="C411:G411"/>
    <mergeCell ref="A412:B412"/>
    <mergeCell ref="C412:G412"/>
    <mergeCell ref="A413:B413"/>
    <mergeCell ref="C413:G413"/>
    <mergeCell ref="A420:B420"/>
    <mergeCell ref="C420:G420"/>
    <mergeCell ref="A421:B421"/>
    <mergeCell ref="C421:G421"/>
    <mergeCell ref="A422:B422"/>
    <mergeCell ref="C422:G422"/>
    <mergeCell ref="A417:B417"/>
    <mergeCell ref="C417:G417"/>
    <mergeCell ref="A418:B418"/>
    <mergeCell ref="C418:G418"/>
    <mergeCell ref="A419:B419"/>
    <mergeCell ref="C419:G419"/>
    <mergeCell ref="A426:B426"/>
    <mergeCell ref="C426:G426"/>
    <mergeCell ref="A427:B427"/>
    <mergeCell ref="C427:G427"/>
    <mergeCell ref="A428:B428"/>
    <mergeCell ref="C428:G428"/>
    <mergeCell ref="A423:B423"/>
    <mergeCell ref="C423:G423"/>
    <mergeCell ref="A424:B424"/>
    <mergeCell ref="C424:G424"/>
    <mergeCell ref="A425:B425"/>
    <mergeCell ref="C425:G425"/>
    <mergeCell ref="A432:B432"/>
    <mergeCell ref="C432:G432"/>
    <mergeCell ref="A433:B433"/>
    <mergeCell ref="C433:G433"/>
    <mergeCell ref="A434:B434"/>
    <mergeCell ref="C434:G434"/>
    <mergeCell ref="A429:B429"/>
    <mergeCell ref="C429:G429"/>
    <mergeCell ref="A430:B430"/>
    <mergeCell ref="C430:G430"/>
    <mergeCell ref="A431:B431"/>
    <mergeCell ref="C431:G431"/>
    <mergeCell ref="A438:B438"/>
    <mergeCell ref="C438:G438"/>
    <mergeCell ref="A439:B439"/>
    <mergeCell ref="C439:G439"/>
    <mergeCell ref="A440:B440"/>
    <mergeCell ref="C440:G440"/>
    <mergeCell ref="A435:B435"/>
    <mergeCell ref="C435:G435"/>
    <mergeCell ref="A436:B436"/>
    <mergeCell ref="C436:G436"/>
    <mergeCell ref="A437:B437"/>
    <mergeCell ref="C437:G437"/>
    <mergeCell ref="A447:B447"/>
    <mergeCell ref="C447:G447"/>
    <mergeCell ref="A444:B444"/>
    <mergeCell ref="C444:G444"/>
    <mergeCell ref="A445:B445"/>
    <mergeCell ref="C445:G445"/>
    <mergeCell ref="A446:B446"/>
    <mergeCell ref="C446:G446"/>
    <mergeCell ref="A441:B441"/>
    <mergeCell ref="C441:G441"/>
    <mergeCell ref="A442:B442"/>
    <mergeCell ref="C442:G442"/>
    <mergeCell ref="A443:B443"/>
    <mergeCell ref="C443:G44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DD5EC-DAB8-4804-9476-9D42A25C59BE}">
  <dimension ref="A1:BV62"/>
  <sheetViews>
    <sheetView tabSelected="1" workbookViewId="0">
      <selection activeCell="I24" sqref="I24"/>
    </sheetView>
  </sheetViews>
  <sheetFormatPr defaultColWidth="9.28515625" defaultRowHeight="15.75" x14ac:dyDescent="0.25"/>
  <cols>
    <col min="1" max="1" width="9.28515625" style="430"/>
    <col min="2" max="2" width="62.7109375" style="430" customWidth="1"/>
    <col min="3" max="3" width="10.5703125" style="430" bestFit="1" customWidth="1"/>
    <col min="4" max="4" width="15.42578125" style="430" bestFit="1" customWidth="1"/>
    <col min="5" max="5" width="15.42578125" style="430" customWidth="1"/>
    <col min="6" max="6" width="8.28515625" style="431" bestFit="1" customWidth="1"/>
    <col min="7" max="9" width="21" style="432" customWidth="1"/>
    <col min="10" max="10" width="8.28515625" style="431" bestFit="1" customWidth="1"/>
    <col min="11" max="11" width="21.42578125" style="432" customWidth="1"/>
    <col min="12" max="12" width="16.5703125" style="433" customWidth="1"/>
    <col min="13" max="13" width="23.7109375" style="430" customWidth="1"/>
    <col min="14" max="16384" width="9.28515625" style="430"/>
  </cols>
  <sheetData>
    <row r="1" spans="1:74" ht="18.75" x14ac:dyDescent="0.25">
      <c r="M1" s="434" t="s">
        <v>1300</v>
      </c>
      <c r="N1" s="432"/>
    </row>
    <row r="2" spans="1:74" ht="18.75" x14ac:dyDescent="0.3">
      <c r="M2" s="435" t="s">
        <v>207</v>
      </c>
      <c r="N2" s="432"/>
    </row>
    <row r="3" spans="1:74" ht="18.75" x14ac:dyDescent="0.3">
      <c r="M3" s="435" t="s">
        <v>1301</v>
      </c>
      <c r="N3" s="432"/>
    </row>
    <row r="5" spans="1:74" x14ac:dyDescent="0.25">
      <c r="A5" s="849" t="s">
        <v>212</v>
      </c>
      <c r="B5" s="849"/>
      <c r="C5" s="849"/>
      <c r="D5" s="849"/>
      <c r="E5" s="849"/>
      <c r="F5" s="849"/>
      <c r="G5" s="849"/>
      <c r="H5" s="849"/>
      <c r="I5" s="849"/>
      <c r="J5" s="849"/>
      <c r="K5" s="849"/>
      <c r="L5" s="849"/>
      <c r="M5" s="849"/>
      <c r="N5" s="436"/>
      <c r="O5" s="436"/>
      <c r="P5" s="436"/>
      <c r="Q5" s="436"/>
      <c r="R5" s="436"/>
    </row>
    <row r="6" spans="1:74" ht="5.65" customHeight="1" x14ac:dyDescent="0.25"/>
    <row r="7" spans="1:74" s="437" customFormat="1" ht="25.5" customHeight="1" x14ac:dyDescent="0.3">
      <c r="A7" s="850" t="s">
        <v>1302</v>
      </c>
      <c r="B7" s="850"/>
      <c r="C7" s="850"/>
      <c r="D7" s="850"/>
      <c r="E7" s="850"/>
      <c r="F7" s="850"/>
      <c r="G7" s="850"/>
      <c r="H7" s="850"/>
      <c r="I7" s="850"/>
      <c r="J7" s="850"/>
      <c r="K7" s="850"/>
      <c r="L7" s="850"/>
      <c r="M7" s="850"/>
    </row>
    <row r="8" spans="1:74" s="437" customFormat="1" ht="16.5" customHeight="1" x14ac:dyDescent="0.3">
      <c r="A8" s="438"/>
      <c r="B8" s="438"/>
      <c r="C8" s="438"/>
      <c r="D8" s="438"/>
      <c r="E8" s="438"/>
      <c r="F8" s="439"/>
      <c r="G8" s="440"/>
      <c r="H8" s="440"/>
      <c r="I8" s="440"/>
      <c r="J8" s="439"/>
      <c r="K8" s="440"/>
      <c r="L8" s="441"/>
    </row>
    <row r="9" spans="1:74" s="443" customFormat="1" x14ac:dyDescent="0.2">
      <c r="A9" s="851" t="s">
        <v>631</v>
      </c>
      <c r="B9" s="851"/>
      <c r="C9" s="851"/>
      <c r="D9" s="851"/>
      <c r="E9" s="851"/>
      <c r="F9" s="851"/>
      <c r="G9" s="851"/>
      <c r="H9" s="851"/>
      <c r="I9" s="851"/>
      <c r="J9" s="851"/>
      <c r="K9" s="851"/>
      <c r="L9" s="851"/>
      <c r="M9" s="851"/>
      <c r="N9" s="378"/>
      <c r="O9" s="378"/>
      <c r="P9" s="442"/>
      <c r="Q9" s="442"/>
      <c r="R9" s="442"/>
      <c r="S9" s="442"/>
      <c r="T9" s="442"/>
      <c r="U9" s="442"/>
      <c r="V9" s="442"/>
      <c r="W9" s="442"/>
      <c r="X9" s="442"/>
      <c r="Y9" s="442"/>
      <c r="Z9" s="442"/>
      <c r="AA9" s="442"/>
      <c r="AB9" s="442"/>
      <c r="AC9" s="442"/>
      <c r="AD9" s="442"/>
      <c r="AE9" s="442"/>
      <c r="AF9" s="442"/>
      <c r="AG9" s="442"/>
      <c r="AH9" s="442"/>
      <c r="AI9" s="442"/>
      <c r="AJ9" s="442"/>
      <c r="AK9" s="442"/>
      <c r="AL9" s="442"/>
      <c r="AM9" s="442"/>
      <c r="AN9" s="442"/>
      <c r="AO9" s="442"/>
      <c r="AP9" s="442"/>
      <c r="AQ9" s="442"/>
      <c r="AR9" s="442"/>
      <c r="AS9" s="442"/>
      <c r="AT9" s="442"/>
      <c r="AU9" s="442"/>
      <c r="AV9" s="442"/>
      <c r="AW9" s="442"/>
      <c r="AX9" s="442"/>
      <c r="AY9" s="442"/>
      <c r="AZ9" s="442"/>
      <c r="BA9" s="442"/>
      <c r="BB9" s="442"/>
      <c r="BC9" s="442"/>
      <c r="BD9" s="442"/>
      <c r="BE9" s="442"/>
      <c r="BF9" s="442"/>
      <c r="BG9" s="442"/>
      <c r="BH9" s="442"/>
      <c r="BI9" s="442"/>
      <c r="BJ9" s="442"/>
      <c r="BK9" s="442"/>
      <c r="BL9" s="442"/>
      <c r="BM9" s="442"/>
      <c r="BN9" s="442"/>
      <c r="BO9" s="442"/>
      <c r="BP9" s="442"/>
      <c r="BQ9" s="442"/>
      <c r="BR9" s="442"/>
      <c r="BS9" s="442"/>
      <c r="BT9" s="442"/>
      <c r="BU9" s="442"/>
      <c r="BV9" s="442"/>
    </row>
    <row r="10" spans="1:74" s="443" customFormat="1" ht="15" customHeight="1" x14ac:dyDescent="0.2">
      <c r="A10" s="841" t="s">
        <v>1303</v>
      </c>
      <c r="B10" s="841"/>
      <c r="C10" s="841"/>
      <c r="D10" s="841"/>
      <c r="E10" s="841"/>
      <c r="F10" s="841"/>
      <c r="G10" s="841"/>
      <c r="H10" s="841"/>
      <c r="I10" s="841"/>
      <c r="J10" s="841"/>
      <c r="K10" s="841"/>
      <c r="L10" s="841"/>
      <c r="M10" s="841"/>
      <c r="N10" s="378"/>
      <c r="O10" s="378"/>
      <c r="P10" s="444"/>
      <c r="Q10" s="444"/>
      <c r="R10" s="444"/>
      <c r="S10" s="444"/>
      <c r="T10" s="444"/>
      <c r="U10" s="444"/>
      <c r="V10" s="444"/>
      <c r="W10" s="444"/>
      <c r="X10" s="444"/>
      <c r="Y10" s="444"/>
      <c r="Z10" s="444"/>
      <c r="AA10" s="444"/>
      <c r="AB10" s="444"/>
      <c r="AC10" s="444"/>
      <c r="AD10" s="444"/>
      <c r="AE10" s="444"/>
      <c r="AF10" s="444"/>
      <c r="AG10" s="444"/>
      <c r="AH10" s="444"/>
      <c r="AI10" s="444"/>
      <c r="AJ10" s="444"/>
      <c r="AK10" s="444"/>
      <c r="AL10" s="444"/>
      <c r="AM10" s="444"/>
      <c r="AN10" s="444"/>
      <c r="AO10" s="444"/>
      <c r="AP10" s="444"/>
      <c r="AQ10" s="444"/>
      <c r="AR10" s="444"/>
      <c r="AS10" s="444"/>
      <c r="AT10" s="444"/>
      <c r="AU10" s="444"/>
      <c r="AV10" s="444"/>
      <c r="AW10" s="444"/>
      <c r="AX10" s="444"/>
      <c r="AY10" s="444"/>
      <c r="AZ10" s="444"/>
      <c r="BA10" s="444"/>
      <c r="BB10" s="444"/>
      <c r="BC10" s="444"/>
      <c r="BD10" s="444"/>
      <c r="BE10" s="444"/>
      <c r="BF10" s="444"/>
      <c r="BG10" s="444"/>
      <c r="BH10" s="444"/>
      <c r="BI10" s="444"/>
      <c r="BJ10" s="444"/>
      <c r="BK10" s="444"/>
      <c r="BL10" s="444"/>
      <c r="BM10" s="444"/>
      <c r="BN10" s="444"/>
      <c r="BO10" s="444"/>
      <c r="BP10" s="444"/>
      <c r="BQ10" s="444"/>
      <c r="BR10" s="444"/>
      <c r="BS10" s="444"/>
      <c r="BT10" s="444"/>
      <c r="BU10" s="444"/>
      <c r="BV10" s="444"/>
    </row>
    <row r="11" spans="1:74" s="443" customFormat="1" ht="15" customHeight="1" x14ac:dyDescent="0.3">
      <c r="A11" s="852" t="s">
        <v>1304</v>
      </c>
      <c r="B11" s="852"/>
      <c r="C11" s="852"/>
      <c r="D11" s="852"/>
      <c r="E11" s="852"/>
      <c r="F11" s="852"/>
      <c r="G11" s="852"/>
      <c r="H11" s="852"/>
      <c r="I11" s="852"/>
      <c r="J11" s="852"/>
      <c r="K11" s="852"/>
      <c r="L11" s="852"/>
      <c r="M11" s="852"/>
      <c r="N11" s="445"/>
      <c r="O11" s="378"/>
      <c r="P11" s="446"/>
      <c r="Q11" s="446"/>
      <c r="R11" s="446"/>
      <c r="S11" s="446"/>
      <c r="T11" s="446"/>
      <c r="U11" s="446"/>
      <c r="V11" s="446"/>
      <c r="W11" s="446"/>
      <c r="X11" s="446"/>
      <c r="Y11" s="446"/>
      <c r="Z11" s="446"/>
      <c r="AA11" s="446"/>
      <c r="AB11" s="446"/>
      <c r="AC11" s="446"/>
      <c r="AD11" s="446"/>
      <c r="AE11" s="446"/>
      <c r="AF11" s="446"/>
      <c r="AG11" s="446"/>
      <c r="AH11" s="446"/>
      <c r="AI11" s="446"/>
      <c r="AJ11" s="446"/>
      <c r="AK11" s="446"/>
      <c r="AL11" s="446"/>
      <c r="AM11" s="446"/>
      <c r="AN11" s="446"/>
      <c r="AO11" s="446"/>
      <c r="AP11" s="446"/>
      <c r="AQ11" s="446"/>
      <c r="AR11" s="446"/>
      <c r="AS11" s="446"/>
      <c r="AT11" s="446"/>
      <c r="AU11" s="446"/>
      <c r="AV11" s="446"/>
      <c r="AW11" s="446"/>
      <c r="AX11" s="446"/>
      <c r="AY11" s="446"/>
      <c r="AZ11" s="446"/>
      <c r="BA11" s="446"/>
      <c r="BB11" s="446"/>
      <c r="BC11" s="446"/>
      <c r="BD11" s="446"/>
      <c r="BE11" s="446"/>
      <c r="BF11" s="446"/>
      <c r="BG11" s="446"/>
      <c r="BH11" s="446"/>
      <c r="BI11" s="446"/>
      <c r="BJ11" s="446"/>
      <c r="BK11" s="446"/>
      <c r="BL11" s="446"/>
      <c r="BM11" s="446"/>
      <c r="BN11" s="446"/>
      <c r="BO11" s="446"/>
      <c r="BP11" s="446"/>
      <c r="BQ11" s="446"/>
      <c r="BR11" s="446"/>
      <c r="BS11" s="446"/>
      <c r="BT11" s="446"/>
      <c r="BU11" s="446"/>
      <c r="BV11" s="446"/>
    </row>
    <row r="12" spans="1:74" s="443" customFormat="1" ht="15" customHeight="1" x14ac:dyDescent="0.2">
      <c r="A12" s="853" t="s">
        <v>1305</v>
      </c>
      <c r="B12" s="853"/>
      <c r="C12" s="853"/>
      <c r="D12" s="853"/>
      <c r="E12" s="853"/>
      <c r="F12" s="853"/>
      <c r="G12" s="853"/>
      <c r="H12" s="853"/>
      <c r="I12" s="853"/>
      <c r="J12" s="853"/>
      <c r="K12" s="853"/>
      <c r="L12" s="853"/>
      <c r="M12" s="853"/>
      <c r="N12" s="378"/>
      <c r="O12" s="378"/>
      <c r="P12" s="447"/>
      <c r="Q12" s="447"/>
      <c r="R12" s="447"/>
      <c r="S12" s="447"/>
      <c r="T12" s="447"/>
      <c r="U12" s="447"/>
      <c r="V12" s="447"/>
      <c r="W12" s="447"/>
      <c r="X12" s="447"/>
      <c r="Y12" s="447"/>
      <c r="Z12" s="447"/>
      <c r="AA12" s="447"/>
      <c r="AB12" s="447"/>
      <c r="AC12" s="447"/>
      <c r="AD12" s="447"/>
      <c r="AE12" s="447"/>
      <c r="AF12" s="447"/>
      <c r="AG12" s="447"/>
      <c r="AH12" s="447"/>
      <c r="AI12" s="447"/>
      <c r="AJ12" s="447"/>
      <c r="AK12" s="447"/>
      <c r="AL12" s="447"/>
      <c r="AM12" s="447"/>
      <c r="AN12" s="447"/>
      <c r="AO12" s="447"/>
      <c r="AP12" s="447"/>
      <c r="AQ12" s="447"/>
      <c r="AR12" s="447"/>
      <c r="AS12" s="447"/>
      <c r="AT12" s="447"/>
      <c r="AU12" s="447"/>
      <c r="AV12" s="447"/>
      <c r="AW12" s="447"/>
      <c r="AX12" s="447"/>
      <c r="AY12" s="447"/>
      <c r="AZ12" s="447"/>
      <c r="BA12" s="447"/>
      <c r="BB12" s="447"/>
      <c r="BC12" s="447"/>
      <c r="BD12" s="447"/>
      <c r="BE12" s="447"/>
      <c r="BF12" s="447"/>
      <c r="BG12" s="447"/>
      <c r="BH12" s="447"/>
      <c r="BI12" s="447"/>
      <c r="BJ12" s="447"/>
      <c r="BK12" s="447"/>
      <c r="BL12" s="447"/>
      <c r="BM12" s="447"/>
      <c r="BN12" s="447"/>
      <c r="BO12" s="447"/>
      <c r="BP12" s="447"/>
      <c r="BQ12" s="447"/>
      <c r="BR12" s="447"/>
      <c r="BS12" s="447"/>
      <c r="BT12" s="447"/>
      <c r="BU12" s="447"/>
      <c r="BV12" s="447"/>
    </row>
    <row r="13" spans="1:74" s="443" customFormat="1" ht="15" customHeight="1" x14ac:dyDescent="0.2">
      <c r="A13" s="841" t="s">
        <v>1306</v>
      </c>
      <c r="B13" s="841"/>
      <c r="C13" s="841"/>
      <c r="D13" s="841"/>
      <c r="E13" s="841"/>
      <c r="F13" s="841"/>
      <c r="G13" s="841"/>
      <c r="H13" s="841"/>
      <c r="I13" s="841"/>
      <c r="J13" s="841"/>
      <c r="K13" s="841"/>
      <c r="L13" s="841"/>
      <c r="M13" s="841"/>
      <c r="N13" s="378"/>
      <c r="O13" s="378"/>
      <c r="P13" s="444"/>
      <c r="Q13" s="444"/>
      <c r="R13" s="444"/>
      <c r="S13" s="444"/>
      <c r="T13" s="444"/>
      <c r="U13" s="444"/>
      <c r="V13" s="444"/>
      <c r="W13" s="444"/>
      <c r="X13" s="444"/>
      <c r="Y13" s="444"/>
      <c r="Z13" s="444"/>
      <c r="AA13" s="444"/>
      <c r="AB13" s="444"/>
      <c r="AC13" s="444"/>
      <c r="AD13" s="444"/>
      <c r="AE13" s="444"/>
      <c r="AF13" s="444"/>
      <c r="AG13" s="444"/>
      <c r="AH13" s="444"/>
      <c r="AI13" s="444"/>
      <c r="AJ13" s="444"/>
      <c r="AK13" s="444"/>
      <c r="AL13" s="444"/>
      <c r="AM13" s="444"/>
      <c r="AN13" s="444"/>
      <c r="AO13" s="444"/>
      <c r="AP13" s="444"/>
      <c r="AQ13" s="444"/>
      <c r="AR13" s="444"/>
      <c r="AS13" s="444"/>
      <c r="AT13" s="444"/>
      <c r="AU13" s="444"/>
      <c r="AV13" s="444"/>
      <c r="AW13" s="444"/>
      <c r="AX13" s="444"/>
      <c r="AY13" s="444"/>
      <c r="AZ13" s="444"/>
      <c r="BA13" s="444"/>
      <c r="BB13" s="444"/>
      <c r="BC13" s="444"/>
      <c r="BD13" s="444"/>
      <c r="BE13" s="444"/>
      <c r="BF13" s="444"/>
      <c r="BG13" s="444"/>
      <c r="BH13" s="444"/>
      <c r="BI13" s="444"/>
      <c r="BJ13" s="444"/>
      <c r="BK13" s="444"/>
      <c r="BL13" s="444"/>
      <c r="BM13" s="444"/>
      <c r="BN13" s="444"/>
      <c r="BO13" s="444"/>
      <c r="BP13" s="444"/>
      <c r="BQ13" s="444"/>
      <c r="BR13" s="444"/>
      <c r="BS13" s="444"/>
      <c r="BT13" s="444"/>
      <c r="BU13" s="444"/>
      <c r="BV13" s="444"/>
    </row>
    <row r="14" spans="1:74" ht="18.75" x14ac:dyDescent="0.3">
      <c r="A14" s="445" t="s">
        <v>638</v>
      </c>
      <c r="B14" s="448"/>
      <c r="C14" s="449" t="s">
        <v>1307</v>
      </c>
      <c r="D14" s="450"/>
      <c r="E14" s="450"/>
      <c r="F14" s="450"/>
      <c r="G14" s="450"/>
      <c r="H14" s="450"/>
      <c r="I14" s="450"/>
      <c r="J14" s="450"/>
      <c r="K14" s="450"/>
      <c r="L14" s="450"/>
      <c r="N14" s="378"/>
      <c r="O14" s="378"/>
    </row>
    <row r="15" spans="1:74" ht="19.5" thickBot="1" x14ac:dyDescent="0.3">
      <c r="A15" s="451"/>
      <c r="C15" s="452" t="s">
        <v>641</v>
      </c>
      <c r="F15" s="453"/>
      <c r="G15" s="452"/>
      <c r="H15" s="452"/>
      <c r="I15" s="452"/>
      <c r="J15" s="453"/>
      <c r="K15" s="452"/>
      <c r="M15" s="454" t="s">
        <v>1308</v>
      </c>
      <c r="N15" s="378"/>
      <c r="O15" s="378"/>
    </row>
    <row r="16" spans="1:74" ht="52.5" customHeight="1" thickBot="1" x14ac:dyDescent="0.3">
      <c r="A16" s="842" t="s">
        <v>1309</v>
      </c>
      <c r="B16" s="844" t="s">
        <v>1310</v>
      </c>
      <c r="C16" s="455" t="s">
        <v>1311</v>
      </c>
      <c r="D16" s="456" t="s">
        <v>1312</v>
      </c>
      <c r="E16" s="456" t="s">
        <v>613</v>
      </c>
      <c r="F16" s="846" t="s">
        <v>614</v>
      </c>
      <c r="G16" s="846"/>
      <c r="H16" s="846" t="s">
        <v>615</v>
      </c>
      <c r="I16" s="846"/>
      <c r="J16" s="846" t="s">
        <v>616</v>
      </c>
      <c r="K16" s="846"/>
      <c r="L16" s="847" t="s">
        <v>1313</v>
      </c>
      <c r="M16" s="848"/>
      <c r="N16" s="369"/>
      <c r="O16" s="378"/>
    </row>
    <row r="17" spans="1:16" ht="69" customHeight="1" thickBot="1" x14ac:dyDescent="0.3">
      <c r="A17" s="843"/>
      <c r="B17" s="845"/>
      <c r="C17" s="457" t="s">
        <v>481</v>
      </c>
      <c r="D17" s="457" t="s">
        <v>481</v>
      </c>
      <c r="E17" s="457" t="s">
        <v>651</v>
      </c>
      <c r="F17" s="458" t="s">
        <v>228</v>
      </c>
      <c r="G17" s="458" t="s">
        <v>229</v>
      </c>
      <c r="H17" s="458" t="s">
        <v>228</v>
      </c>
      <c r="I17" s="458" t="s">
        <v>229</v>
      </c>
      <c r="J17" s="458" t="s">
        <v>228</v>
      </c>
      <c r="K17" s="458" t="s">
        <v>229</v>
      </c>
      <c r="L17" s="459" t="s">
        <v>228</v>
      </c>
      <c r="M17" s="460" t="s">
        <v>342</v>
      </c>
      <c r="N17" s="432"/>
    </row>
    <row r="18" spans="1:16" x14ac:dyDescent="0.25">
      <c r="A18" s="461">
        <v>1</v>
      </c>
      <c r="B18" s="461">
        <v>2</v>
      </c>
      <c r="C18" s="461">
        <v>3</v>
      </c>
      <c r="D18" s="461">
        <v>4</v>
      </c>
      <c r="E18" s="461">
        <v>5</v>
      </c>
      <c r="F18" s="461">
        <v>6</v>
      </c>
      <c r="G18" s="461">
        <v>7</v>
      </c>
      <c r="H18" s="461"/>
      <c r="I18" s="461"/>
      <c r="J18" s="461">
        <v>8</v>
      </c>
      <c r="K18" s="461">
        <v>9</v>
      </c>
      <c r="L18" s="461">
        <v>10</v>
      </c>
      <c r="M18" s="461">
        <f t="shared" ref="M18" si="0">L18+1</f>
        <v>11</v>
      </c>
    </row>
    <row r="19" spans="1:16" ht="37.5" x14ac:dyDescent="0.25">
      <c r="A19" s="462"/>
      <c r="B19" s="462" t="s">
        <v>1314</v>
      </c>
      <c r="C19" s="463">
        <f t="shared" ref="C19:F19" si="1">C20+C38</f>
        <v>10.827050833333333</v>
      </c>
      <c r="D19" s="463">
        <f t="shared" si="1"/>
        <v>18.169871069999999</v>
      </c>
      <c r="E19" s="463">
        <f t="shared" si="1"/>
        <v>5.9989999999999997</v>
      </c>
      <c r="F19" s="464">
        <f t="shared" si="1"/>
        <v>70.855234748208986</v>
      </c>
      <c r="G19" s="464"/>
      <c r="H19" s="464">
        <f t="shared" ref="H19" si="2">H20+H38</f>
        <v>147.42433991507579</v>
      </c>
      <c r="I19" s="464"/>
      <c r="J19" s="464">
        <f t="shared" ref="J19:M19" si="3">J20+J38</f>
        <v>152.076967225174</v>
      </c>
      <c r="K19" s="464"/>
      <c r="L19" s="465">
        <f t="shared" si="3"/>
        <v>370.35654188845876</v>
      </c>
      <c r="M19" s="463">
        <f t="shared" si="3"/>
        <v>0</v>
      </c>
    </row>
    <row r="20" spans="1:16" ht="18.75" x14ac:dyDescent="0.25">
      <c r="A20" s="466" t="s">
        <v>4</v>
      </c>
      <c r="B20" s="467" t="s">
        <v>1315</v>
      </c>
      <c r="C20" s="468">
        <f t="shared" ref="C20:F20" si="4">C21+C30+C34+C35+C37</f>
        <v>10.827050833333333</v>
      </c>
      <c r="D20" s="468">
        <f t="shared" si="4"/>
        <v>18.169871069999999</v>
      </c>
      <c r="E20" s="468">
        <f t="shared" si="4"/>
        <v>5.9989999999999997</v>
      </c>
      <c r="F20" s="469">
        <f t="shared" si="4"/>
        <v>70.855234748208986</v>
      </c>
      <c r="G20" s="469"/>
      <c r="H20" s="469">
        <f t="shared" ref="H20" si="5">H21+H30+H34+H35+H37</f>
        <v>147.42433991507579</v>
      </c>
      <c r="I20" s="469"/>
      <c r="J20" s="469">
        <f t="shared" ref="J20" si="6">J21+J30+J34+J35+J37</f>
        <v>152.076967225174</v>
      </c>
      <c r="K20" s="469"/>
      <c r="L20" s="469">
        <f t="shared" ref="L20:M20" si="7">L21+L30+L34+L35+L37</f>
        <v>370.35654188845876</v>
      </c>
      <c r="M20" s="469">
        <f t="shared" si="7"/>
        <v>0</v>
      </c>
    </row>
    <row r="21" spans="1:16" ht="18.75" x14ac:dyDescent="0.25">
      <c r="A21" s="466" t="s">
        <v>296</v>
      </c>
      <c r="B21" s="467" t="s">
        <v>1196</v>
      </c>
      <c r="C21" s="468">
        <f t="shared" ref="C21:F21" si="8">C22+C23+C24+C29</f>
        <v>0.78300000000000003</v>
      </c>
      <c r="D21" s="468">
        <f t="shared" si="8"/>
        <v>16.983871069999999</v>
      </c>
      <c r="E21" s="468">
        <f t="shared" si="8"/>
        <v>0</v>
      </c>
      <c r="F21" s="469">
        <f t="shared" si="8"/>
        <v>54.841234748208983</v>
      </c>
      <c r="G21" s="469"/>
      <c r="H21" s="469">
        <f t="shared" ref="H21" si="9">H22+H23+H24+H29</f>
        <v>125.602276965434</v>
      </c>
      <c r="I21" s="469"/>
      <c r="J21" s="469">
        <f t="shared" ref="J21" si="10">J22+J23+J24+J29</f>
        <v>101.053350492517</v>
      </c>
      <c r="K21" s="469"/>
      <c r="L21" s="469">
        <f>L22+L23+L24+L29</f>
        <v>281.49686220615996</v>
      </c>
      <c r="M21" s="469">
        <f t="shared" ref="M21" si="11">M22+M23+M24+M29</f>
        <v>0</v>
      </c>
    </row>
    <row r="22" spans="1:16" ht="37.5" x14ac:dyDescent="0.25">
      <c r="A22" s="466" t="s">
        <v>658</v>
      </c>
      <c r="B22" s="470" t="s">
        <v>1316</v>
      </c>
      <c r="C22" s="468">
        <v>0.78300000000000003</v>
      </c>
      <c r="D22" s="468">
        <v>16.983871069999999</v>
      </c>
      <c r="E22" s="468">
        <v>0</v>
      </c>
      <c r="F22" s="469">
        <v>41.66</v>
      </c>
      <c r="G22" s="471"/>
      <c r="H22" s="471">
        <f>125.602276965434-14</f>
        <v>111.602276965434</v>
      </c>
      <c r="I22" s="471"/>
      <c r="J22" s="471">
        <f>101.053350492517-15</f>
        <v>86.053350492516998</v>
      </c>
      <c r="K22" s="471"/>
      <c r="L22" s="471">
        <f>F22+H22+J22</f>
        <v>239.315627457951</v>
      </c>
      <c r="M22" s="471">
        <f>G22+I22+K22</f>
        <v>0</v>
      </c>
      <c r="P22" s="472"/>
    </row>
    <row r="23" spans="1:16" ht="18.75" x14ac:dyDescent="0.25">
      <c r="A23" s="466" t="s">
        <v>660</v>
      </c>
      <c r="B23" s="467" t="s">
        <v>1317</v>
      </c>
      <c r="C23" s="473"/>
      <c r="D23" s="473"/>
      <c r="E23" s="473"/>
      <c r="F23" s="469"/>
      <c r="G23" s="471"/>
      <c r="H23" s="471"/>
      <c r="I23" s="471"/>
      <c r="J23" s="471"/>
      <c r="K23" s="471"/>
      <c r="L23" s="471">
        <f t="shared" ref="L23:M53" si="12">F23+H23+J23</f>
        <v>0</v>
      </c>
      <c r="M23" s="471">
        <f t="shared" si="12"/>
        <v>0</v>
      </c>
    </row>
    <row r="24" spans="1:16" ht="18.75" x14ac:dyDescent="0.25">
      <c r="A24" s="466" t="s">
        <v>662</v>
      </c>
      <c r="B24" s="470" t="s">
        <v>1210</v>
      </c>
      <c r="C24" s="473">
        <f t="shared" ref="C24:D24" si="13">C25+C27</f>
        <v>0</v>
      </c>
      <c r="D24" s="473">
        <f t="shared" si="13"/>
        <v>0</v>
      </c>
      <c r="E24" s="473"/>
      <c r="F24" s="469"/>
      <c r="G24" s="469"/>
      <c r="H24" s="469"/>
      <c r="I24" s="469"/>
      <c r="J24" s="469"/>
      <c r="K24" s="469"/>
      <c r="L24" s="469">
        <f t="shared" si="12"/>
        <v>0</v>
      </c>
      <c r="M24" s="469">
        <f t="shared" si="12"/>
        <v>0</v>
      </c>
    </row>
    <row r="25" spans="1:16" ht="18.75" x14ac:dyDescent="0.25">
      <c r="A25" s="466" t="s">
        <v>1318</v>
      </c>
      <c r="B25" s="467" t="s">
        <v>1319</v>
      </c>
      <c r="C25" s="473"/>
      <c r="D25" s="473"/>
      <c r="E25" s="473"/>
      <c r="F25" s="469"/>
      <c r="G25" s="471"/>
      <c r="H25" s="471"/>
      <c r="I25" s="471"/>
      <c r="J25" s="471"/>
      <c r="K25" s="471"/>
      <c r="L25" s="471">
        <f t="shared" si="12"/>
        <v>0</v>
      </c>
      <c r="M25" s="471">
        <f t="shared" si="12"/>
        <v>0</v>
      </c>
    </row>
    <row r="26" spans="1:16" ht="18.75" x14ac:dyDescent="0.25">
      <c r="A26" s="466"/>
      <c r="B26" s="474" t="s">
        <v>1214</v>
      </c>
      <c r="C26" s="473"/>
      <c r="D26" s="473"/>
      <c r="E26" s="473"/>
      <c r="F26" s="469"/>
      <c r="G26" s="471"/>
      <c r="H26" s="471"/>
      <c r="I26" s="471"/>
      <c r="J26" s="471"/>
      <c r="K26" s="471"/>
      <c r="L26" s="471">
        <f t="shared" si="12"/>
        <v>0</v>
      </c>
      <c r="M26" s="471">
        <f t="shared" si="12"/>
        <v>0</v>
      </c>
    </row>
    <row r="27" spans="1:16" ht="18.75" x14ac:dyDescent="0.25">
      <c r="A27" s="466" t="s">
        <v>1320</v>
      </c>
      <c r="B27" s="467" t="s">
        <v>1321</v>
      </c>
      <c r="C27" s="473"/>
      <c r="D27" s="473"/>
      <c r="E27" s="473"/>
      <c r="F27" s="469"/>
      <c r="G27" s="471"/>
      <c r="H27" s="471"/>
      <c r="I27" s="471"/>
      <c r="J27" s="471"/>
      <c r="K27" s="471"/>
      <c r="L27" s="471">
        <f t="shared" si="12"/>
        <v>0</v>
      </c>
      <c r="M27" s="471">
        <f t="shared" si="12"/>
        <v>0</v>
      </c>
    </row>
    <row r="28" spans="1:16" ht="18.75" x14ac:dyDescent="0.25">
      <c r="A28" s="466"/>
      <c r="B28" s="474" t="s">
        <v>1214</v>
      </c>
      <c r="C28" s="473"/>
      <c r="D28" s="473"/>
      <c r="E28" s="473"/>
      <c r="F28" s="469"/>
      <c r="G28" s="471"/>
      <c r="H28" s="471"/>
      <c r="I28" s="471"/>
      <c r="J28" s="471"/>
      <c r="K28" s="471"/>
      <c r="L28" s="471">
        <f t="shared" si="12"/>
        <v>0</v>
      </c>
      <c r="M28" s="471">
        <f t="shared" si="12"/>
        <v>0</v>
      </c>
    </row>
    <row r="29" spans="1:16" ht="18.75" x14ac:dyDescent="0.25">
      <c r="A29" s="466" t="s">
        <v>1322</v>
      </c>
      <c r="B29" s="467" t="s">
        <v>1323</v>
      </c>
      <c r="C29" s="473"/>
      <c r="D29" s="473"/>
      <c r="E29" s="473"/>
      <c r="F29" s="469">
        <v>13.181234748208986</v>
      </c>
      <c r="G29" s="471"/>
      <c r="H29" s="471">
        <v>14</v>
      </c>
      <c r="I29" s="471"/>
      <c r="J29" s="471">
        <v>15</v>
      </c>
      <c r="K29" s="471"/>
      <c r="L29" s="471">
        <f t="shared" si="12"/>
        <v>42.181234748208986</v>
      </c>
      <c r="M29" s="471">
        <f t="shared" si="12"/>
        <v>0</v>
      </c>
    </row>
    <row r="30" spans="1:16" ht="18.75" x14ac:dyDescent="0.25">
      <c r="A30" s="466" t="s">
        <v>297</v>
      </c>
      <c r="B30" s="467" t="s">
        <v>1324</v>
      </c>
      <c r="C30" s="468">
        <f t="shared" ref="C30:J30" si="14">C31+C32+C33</f>
        <v>1.1859999999999999</v>
      </c>
      <c r="D30" s="468">
        <f t="shared" si="14"/>
        <v>1.1859999999999999</v>
      </c>
      <c r="E30" s="468">
        <f t="shared" si="14"/>
        <v>5.9989999999999997</v>
      </c>
      <c r="F30" s="469">
        <f>F31+F32+F33</f>
        <v>16.013999999999999</v>
      </c>
      <c r="G30" s="469"/>
      <c r="H30" s="469">
        <f t="shared" si="14"/>
        <v>21.822062949641801</v>
      </c>
      <c r="I30" s="469"/>
      <c r="J30" s="469">
        <f t="shared" si="14"/>
        <v>51.023616732657004</v>
      </c>
      <c r="K30" s="469"/>
      <c r="L30" s="469">
        <f t="shared" si="12"/>
        <v>88.859679682298804</v>
      </c>
      <c r="M30" s="469">
        <f t="shared" si="12"/>
        <v>0</v>
      </c>
    </row>
    <row r="31" spans="1:16" ht="37.5" x14ac:dyDescent="0.25">
      <c r="A31" s="466" t="s">
        <v>1231</v>
      </c>
      <c r="B31" s="470" t="s">
        <v>1325</v>
      </c>
      <c r="C31" s="468">
        <v>1.1859999999999999</v>
      </c>
      <c r="D31" s="468">
        <v>1.1859999999999999</v>
      </c>
      <c r="E31" s="468">
        <v>5.9989999999999997</v>
      </c>
      <c r="F31" s="469">
        <v>10.015000000000001</v>
      </c>
      <c r="G31" s="471"/>
      <c r="H31" s="471">
        <f>7.651+14.1710629496418</f>
        <v>21.822062949641801</v>
      </c>
      <c r="I31" s="471"/>
      <c r="J31" s="471">
        <f>6.047+14.1710629496418+30.8055537830152</f>
        <v>51.023616732657004</v>
      </c>
      <c r="K31" s="471"/>
      <c r="L31" s="471">
        <f t="shared" si="12"/>
        <v>82.860679682298809</v>
      </c>
      <c r="M31" s="471">
        <f t="shared" si="12"/>
        <v>0</v>
      </c>
    </row>
    <row r="32" spans="1:16" ht="18.75" x14ac:dyDescent="0.25">
      <c r="A32" s="466" t="s">
        <v>1247</v>
      </c>
      <c r="B32" s="467" t="s">
        <v>1326</v>
      </c>
      <c r="C32" s="473"/>
      <c r="D32" s="473"/>
      <c r="E32" s="473"/>
      <c r="F32" s="469"/>
      <c r="G32" s="471"/>
      <c r="H32" s="471"/>
      <c r="I32" s="471"/>
      <c r="J32" s="471"/>
      <c r="K32" s="471"/>
      <c r="L32" s="471">
        <f t="shared" si="12"/>
        <v>0</v>
      </c>
      <c r="M32" s="471">
        <f t="shared" si="12"/>
        <v>0</v>
      </c>
    </row>
    <row r="33" spans="1:13" ht="37.5" x14ac:dyDescent="0.25">
      <c r="A33" s="466" t="s">
        <v>1249</v>
      </c>
      <c r="B33" s="475" t="s">
        <v>1327</v>
      </c>
      <c r="C33" s="468"/>
      <c r="D33" s="468">
        <v>0</v>
      </c>
      <c r="E33" s="468"/>
      <c r="F33" s="469">
        <v>5.9989999999999997</v>
      </c>
      <c r="G33" s="469"/>
      <c r="H33" s="469"/>
      <c r="I33" s="469"/>
      <c r="J33" s="469"/>
      <c r="K33" s="469"/>
      <c r="L33" s="471">
        <f t="shared" si="12"/>
        <v>5.9989999999999997</v>
      </c>
      <c r="M33" s="471">
        <f t="shared" si="12"/>
        <v>0</v>
      </c>
    </row>
    <row r="34" spans="1:13" ht="18.75" x14ac:dyDescent="0.25">
      <c r="A34" s="466" t="s">
        <v>298</v>
      </c>
      <c r="B34" s="467" t="s">
        <v>1328</v>
      </c>
      <c r="C34" s="473"/>
      <c r="D34" s="473"/>
      <c r="E34" s="473"/>
      <c r="F34" s="469"/>
      <c r="G34" s="469"/>
      <c r="H34" s="469"/>
      <c r="I34" s="469"/>
      <c r="J34" s="469"/>
      <c r="K34" s="469"/>
      <c r="L34" s="471">
        <f t="shared" si="12"/>
        <v>0</v>
      </c>
      <c r="M34" s="471">
        <f t="shared" si="12"/>
        <v>0</v>
      </c>
    </row>
    <row r="35" spans="1:13" ht="18.75" x14ac:dyDescent="0.25">
      <c r="A35" s="466" t="s">
        <v>299</v>
      </c>
      <c r="B35" s="467" t="s">
        <v>1263</v>
      </c>
      <c r="C35" s="473"/>
      <c r="D35" s="473"/>
      <c r="E35" s="473"/>
      <c r="F35" s="469"/>
      <c r="G35" s="469"/>
      <c r="H35" s="469"/>
      <c r="I35" s="469"/>
      <c r="J35" s="469"/>
      <c r="K35" s="469"/>
      <c r="L35" s="471">
        <f t="shared" si="12"/>
        <v>0</v>
      </c>
      <c r="M35" s="471">
        <f t="shared" si="12"/>
        <v>0</v>
      </c>
    </row>
    <row r="36" spans="1:13" ht="18.75" x14ac:dyDescent="0.25">
      <c r="A36" s="466" t="s">
        <v>1264</v>
      </c>
      <c r="B36" s="467" t="s">
        <v>1329</v>
      </c>
      <c r="C36" s="473"/>
      <c r="D36" s="473"/>
      <c r="E36" s="473"/>
      <c r="F36" s="469"/>
      <c r="G36" s="469"/>
      <c r="H36" s="469"/>
      <c r="I36" s="469"/>
      <c r="J36" s="469"/>
      <c r="K36" s="469"/>
      <c r="L36" s="471">
        <f t="shared" si="12"/>
        <v>0</v>
      </c>
      <c r="M36" s="471">
        <f t="shared" si="12"/>
        <v>0</v>
      </c>
    </row>
    <row r="37" spans="1:13" ht="18.75" x14ac:dyDescent="0.25">
      <c r="A37" s="466" t="s">
        <v>300</v>
      </c>
      <c r="B37" s="467" t="s">
        <v>1330</v>
      </c>
      <c r="C37" s="468">
        <v>8.8580508333333334</v>
      </c>
      <c r="D37" s="473"/>
      <c r="E37" s="473"/>
      <c r="F37" s="469"/>
      <c r="G37" s="471"/>
      <c r="H37" s="471"/>
      <c r="I37" s="471"/>
      <c r="J37" s="471"/>
      <c r="K37" s="471"/>
      <c r="L37" s="471">
        <f t="shared" si="12"/>
        <v>0</v>
      </c>
      <c r="M37" s="471">
        <f t="shared" si="12"/>
        <v>0</v>
      </c>
    </row>
    <row r="38" spans="1:13" ht="18.75" x14ac:dyDescent="0.25">
      <c r="A38" s="466" t="s">
        <v>6</v>
      </c>
      <c r="B38" s="467" t="s">
        <v>1268</v>
      </c>
      <c r="C38" s="473">
        <f t="shared" ref="C38:D38" si="15">C39+C40+C41+C42+C47+C48+C49</f>
        <v>0</v>
      </c>
      <c r="D38" s="473">
        <f t="shared" si="15"/>
        <v>0</v>
      </c>
      <c r="E38" s="473"/>
      <c r="F38" s="469"/>
      <c r="G38" s="469"/>
      <c r="H38" s="469"/>
      <c r="I38" s="469"/>
      <c r="J38" s="469"/>
      <c r="K38" s="469"/>
      <c r="L38" s="469">
        <f t="shared" si="12"/>
        <v>0</v>
      </c>
      <c r="M38" s="473">
        <f t="shared" si="12"/>
        <v>0</v>
      </c>
    </row>
    <row r="39" spans="1:13" ht="18.75" x14ac:dyDescent="0.25">
      <c r="A39" s="466" t="s">
        <v>682</v>
      </c>
      <c r="B39" s="467" t="s">
        <v>1269</v>
      </c>
      <c r="C39" s="473"/>
      <c r="D39" s="473"/>
      <c r="E39" s="473"/>
      <c r="F39" s="469"/>
      <c r="G39" s="471"/>
      <c r="H39" s="471"/>
      <c r="I39" s="471"/>
      <c r="J39" s="471"/>
      <c r="K39" s="471"/>
      <c r="L39" s="471">
        <f t="shared" si="12"/>
        <v>0</v>
      </c>
      <c r="M39" s="471">
        <f t="shared" si="12"/>
        <v>0</v>
      </c>
    </row>
    <row r="40" spans="1:13" ht="18.75" x14ac:dyDescent="0.25">
      <c r="A40" s="466" t="s">
        <v>686</v>
      </c>
      <c r="B40" s="467" t="s">
        <v>1270</v>
      </c>
      <c r="C40" s="473"/>
      <c r="D40" s="473"/>
      <c r="E40" s="473"/>
      <c r="F40" s="469"/>
      <c r="G40" s="471"/>
      <c r="H40" s="471"/>
      <c r="I40" s="471"/>
      <c r="J40" s="471"/>
      <c r="K40" s="471"/>
      <c r="L40" s="471">
        <f t="shared" si="12"/>
        <v>0</v>
      </c>
      <c r="M40" s="471">
        <f t="shared" si="12"/>
        <v>0</v>
      </c>
    </row>
    <row r="41" spans="1:13" ht="18.75" x14ac:dyDescent="0.25">
      <c r="A41" s="466" t="s">
        <v>687</v>
      </c>
      <c r="B41" s="467" t="s">
        <v>1272</v>
      </c>
      <c r="C41" s="473"/>
      <c r="D41" s="473"/>
      <c r="E41" s="473"/>
      <c r="F41" s="469"/>
      <c r="G41" s="471"/>
      <c r="H41" s="471"/>
      <c r="I41" s="471"/>
      <c r="J41" s="471"/>
      <c r="K41" s="471"/>
      <c r="L41" s="471">
        <f t="shared" si="12"/>
        <v>0</v>
      </c>
      <c r="M41" s="471">
        <f t="shared" si="12"/>
        <v>0</v>
      </c>
    </row>
    <row r="42" spans="1:13" ht="18.75" x14ac:dyDescent="0.25">
      <c r="A42" s="466" t="s">
        <v>688</v>
      </c>
      <c r="B42" s="467" t="s">
        <v>1273</v>
      </c>
      <c r="C42" s="473">
        <f t="shared" ref="C42:D42" si="16">C43+C44+C45+C46</f>
        <v>0</v>
      </c>
      <c r="D42" s="473">
        <f t="shared" si="16"/>
        <v>0</v>
      </c>
      <c r="E42" s="473"/>
      <c r="F42" s="469"/>
      <c r="G42" s="469"/>
      <c r="H42" s="469"/>
      <c r="I42" s="469"/>
      <c r="J42" s="469"/>
      <c r="K42" s="469"/>
      <c r="L42" s="469">
        <f t="shared" si="12"/>
        <v>0</v>
      </c>
      <c r="M42" s="473">
        <f t="shared" si="12"/>
        <v>0</v>
      </c>
    </row>
    <row r="43" spans="1:13" ht="18.75" x14ac:dyDescent="0.25">
      <c r="A43" s="466"/>
      <c r="B43" s="467" t="s">
        <v>1331</v>
      </c>
      <c r="C43" s="473"/>
      <c r="D43" s="473"/>
      <c r="E43" s="473"/>
      <c r="F43" s="469"/>
      <c r="G43" s="471"/>
      <c r="H43" s="471"/>
      <c r="I43" s="471"/>
      <c r="J43" s="471"/>
      <c r="K43" s="471"/>
      <c r="L43" s="471">
        <f t="shared" si="12"/>
        <v>0</v>
      </c>
      <c r="M43" s="471">
        <f t="shared" si="12"/>
        <v>0</v>
      </c>
    </row>
    <row r="44" spans="1:13" ht="37.5" x14ac:dyDescent="0.25">
      <c r="A44" s="466"/>
      <c r="B44" s="475" t="s">
        <v>1332</v>
      </c>
      <c r="C44" s="473"/>
      <c r="D44" s="473"/>
      <c r="E44" s="473"/>
      <c r="F44" s="469"/>
      <c r="G44" s="471"/>
      <c r="H44" s="471"/>
      <c r="I44" s="471"/>
      <c r="J44" s="471"/>
      <c r="K44" s="471"/>
      <c r="L44" s="471">
        <f t="shared" si="12"/>
        <v>0</v>
      </c>
      <c r="M44" s="471">
        <f t="shared" si="12"/>
        <v>0</v>
      </c>
    </row>
    <row r="45" spans="1:13" ht="37.5" x14ac:dyDescent="0.25">
      <c r="A45" s="466"/>
      <c r="B45" s="475" t="s">
        <v>1333</v>
      </c>
      <c r="C45" s="473"/>
      <c r="D45" s="473"/>
      <c r="E45" s="473"/>
      <c r="F45" s="469"/>
      <c r="G45" s="471"/>
      <c r="H45" s="471"/>
      <c r="I45" s="471"/>
      <c r="J45" s="471"/>
      <c r="K45" s="471"/>
      <c r="L45" s="471">
        <f t="shared" si="12"/>
        <v>0</v>
      </c>
      <c r="M45" s="471">
        <f t="shared" si="12"/>
        <v>0</v>
      </c>
    </row>
    <row r="46" spans="1:13" ht="37.5" x14ac:dyDescent="0.25">
      <c r="A46" s="466"/>
      <c r="B46" s="475" t="s">
        <v>1334</v>
      </c>
      <c r="C46" s="473"/>
      <c r="D46" s="473"/>
      <c r="E46" s="473"/>
      <c r="F46" s="469"/>
      <c r="G46" s="471"/>
      <c r="H46" s="471"/>
      <c r="I46" s="471"/>
      <c r="J46" s="471"/>
      <c r="K46" s="471"/>
      <c r="L46" s="471">
        <f t="shared" si="12"/>
        <v>0</v>
      </c>
      <c r="M46" s="471">
        <f t="shared" si="12"/>
        <v>0</v>
      </c>
    </row>
    <row r="47" spans="1:13" ht="18.75" x14ac:dyDescent="0.25">
      <c r="A47" s="466" t="s">
        <v>689</v>
      </c>
      <c r="B47" s="467" t="s">
        <v>1335</v>
      </c>
      <c r="C47" s="473"/>
      <c r="D47" s="473"/>
      <c r="E47" s="473"/>
      <c r="F47" s="469"/>
      <c r="G47" s="471"/>
      <c r="H47" s="471"/>
      <c r="I47" s="471"/>
      <c r="J47" s="471"/>
      <c r="K47" s="471"/>
      <c r="L47" s="471">
        <f t="shared" si="12"/>
        <v>0</v>
      </c>
      <c r="M47" s="471">
        <f t="shared" si="12"/>
        <v>0</v>
      </c>
    </row>
    <row r="48" spans="1:13" ht="18.75" x14ac:dyDescent="0.25">
      <c r="A48" s="466" t="s">
        <v>690</v>
      </c>
      <c r="B48" s="467" t="s">
        <v>1278</v>
      </c>
      <c r="C48" s="473"/>
      <c r="D48" s="473"/>
      <c r="E48" s="473"/>
      <c r="F48" s="469"/>
      <c r="G48" s="471"/>
      <c r="H48" s="471"/>
      <c r="I48" s="471"/>
      <c r="J48" s="471"/>
      <c r="K48" s="471"/>
      <c r="L48" s="471">
        <f t="shared" si="12"/>
        <v>0</v>
      </c>
      <c r="M48" s="471">
        <f t="shared" si="12"/>
        <v>0</v>
      </c>
    </row>
    <row r="49" spans="1:13" ht="18.75" x14ac:dyDescent="0.25">
      <c r="A49" s="466" t="s">
        <v>691</v>
      </c>
      <c r="B49" s="467" t="s">
        <v>1279</v>
      </c>
      <c r="C49" s="473"/>
      <c r="D49" s="473"/>
      <c r="E49" s="473"/>
      <c r="F49" s="469"/>
      <c r="G49" s="471"/>
      <c r="H49" s="471"/>
      <c r="I49" s="471"/>
      <c r="J49" s="471"/>
      <c r="K49" s="471"/>
      <c r="L49" s="471">
        <f t="shared" si="12"/>
        <v>0</v>
      </c>
      <c r="M49" s="471">
        <f t="shared" si="12"/>
        <v>0</v>
      </c>
    </row>
    <row r="50" spans="1:13" ht="37.5" x14ac:dyDescent="0.25">
      <c r="A50" s="476"/>
      <c r="B50" s="477" t="s">
        <v>1336</v>
      </c>
      <c r="C50" s="473"/>
      <c r="D50" s="473"/>
      <c r="E50" s="473"/>
      <c r="F50" s="469"/>
      <c r="G50" s="471"/>
      <c r="H50" s="471"/>
      <c r="I50" s="471"/>
      <c r="J50" s="471"/>
      <c r="K50" s="471"/>
      <c r="L50" s="471">
        <f t="shared" si="12"/>
        <v>0</v>
      </c>
      <c r="M50" s="478">
        <f t="shared" si="12"/>
        <v>0</v>
      </c>
    </row>
    <row r="51" spans="1:13" ht="37.5" x14ac:dyDescent="0.25">
      <c r="A51" s="476"/>
      <c r="B51" s="479" t="s">
        <v>1337</v>
      </c>
      <c r="C51" s="473"/>
      <c r="D51" s="473"/>
      <c r="E51" s="473"/>
      <c r="F51" s="469"/>
      <c r="G51" s="471"/>
      <c r="H51" s="471"/>
      <c r="I51" s="471"/>
      <c r="J51" s="471"/>
      <c r="K51" s="471"/>
      <c r="L51" s="471">
        <f t="shared" si="12"/>
        <v>0</v>
      </c>
      <c r="M51" s="478">
        <f t="shared" si="12"/>
        <v>0</v>
      </c>
    </row>
    <row r="52" spans="1:13" ht="37.5" x14ac:dyDescent="0.25">
      <c r="A52" s="476"/>
      <c r="B52" s="479" t="s">
        <v>1338</v>
      </c>
      <c r="C52" s="473"/>
      <c r="D52" s="473"/>
      <c r="E52" s="473"/>
      <c r="F52" s="469"/>
      <c r="G52" s="471"/>
      <c r="H52" s="471"/>
      <c r="I52" s="471"/>
      <c r="J52" s="471"/>
      <c r="K52" s="471"/>
      <c r="L52" s="471">
        <f t="shared" si="12"/>
        <v>0</v>
      </c>
      <c r="M52" s="478">
        <f t="shared" si="12"/>
        <v>0</v>
      </c>
    </row>
    <row r="53" spans="1:13" ht="19.5" thickBot="1" x14ac:dyDescent="0.3">
      <c r="A53" s="480"/>
      <c r="B53" s="481" t="s">
        <v>1339</v>
      </c>
      <c r="C53" s="482"/>
      <c r="D53" s="482"/>
      <c r="E53" s="483"/>
      <c r="F53" s="484"/>
      <c r="G53" s="485"/>
      <c r="H53" s="471"/>
      <c r="I53" s="486"/>
      <c r="J53" s="487"/>
      <c r="K53" s="488"/>
      <c r="L53" s="487">
        <f t="shared" si="12"/>
        <v>0</v>
      </c>
      <c r="M53" s="489">
        <f t="shared" si="12"/>
        <v>0</v>
      </c>
    </row>
    <row r="54" spans="1:13" x14ac:dyDescent="0.25">
      <c r="A54" s="490"/>
      <c r="B54" s="491"/>
      <c r="C54" s="491"/>
      <c r="D54" s="491"/>
      <c r="E54" s="491"/>
      <c r="F54" s="492"/>
      <c r="G54" s="490"/>
      <c r="H54" s="490"/>
      <c r="I54" s="490"/>
      <c r="J54" s="493"/>
      <c r="K54" s="490"/>
      <c r="L54" s="493"/>
    </row>
    <row r="55" spans="1:13" x14ac:dyDescent="0.25">
      <c r="A55" s="494"/>
      <c r="B55" s="495"/>
      <c r="C55" s="495"/>
      <c r="D55" s="495"/>
      <c r="E55" s="495"/>
      <c r="F55" s="493"/>
    </row>
    <row r="56" spans="1:13" x14ac:dyDescent="0.25">
      <c r="A56" s="494"/>
    </row>
    <row r="57" spans="1:13" x14ac:dyDescent="0.25">
      <c r="A57" s="494"/>
    </row>
    <row r="58" spans="1:13" x14ac:dyDescent="0.25">
      <c r="A58" s="496"/>
      <c r="B58" s="496"/>
      <c r="C58" s="496"/>
      <c r="D58" s="496"/>
      <c r="E58" s="496"/>
      <c r="F58" s="497"/>
      <c r="G58" s="498"/>
      <c r="H58" s="498"/>
      <c r="I58" s="498"/>
      <c r="J58" s="497"/>
      <c r="K58" s="498"/>
      <c r="L58" s="499"/>
    </row>
    <row r="59" spans="1:13" x14ac:dyDescent="0.25">
      <c r="A59" s="494"/>
    </row>
    <row r="60" spans="1:13" x14ac:dyDescent="0.25">
      <c r="A60" s="500"/>
      <c r="G60" s="501"/>
      <c r="H60" s="501"/>
      <c r="I60" s="501"/>
      <c r="J60" s="502"/>
      <c r="K60" s="501"/>
      <c r="L60" s="503"/>
    </row>
    <row r="61" spans="1:13" x14ac:dyDescent="0.25">
      <c r="G61" s="504"/>
      <c r="H61" s="504"/>
      <c r="I61" s="504"/>
      <c r="J61" s="505"/>
      <c r="K61" s="504"/>
    </row>
    <row r="62" spans="1:13" x14ac:dyDescent="0.25">
      <c r="A62" s="432"/>
      <c r="K62" s="506"/>
    </row>
  </sheetData>
  <mergeCells count="13">
    <mergeCell ref="A12:M12"/>
    <mergeCell ref="A5:M5"/>
    <mergeCell ref="A7:M7"/>
    <mergeCell ref="A9:M9"/>
    <mergeCell ref="A10:M10"/>
    <mergeCell ref="A11:M11"/>
    <mergeCell ref="A13:M13"/>
    <mergeCell ref="A16:A17"/>
    <mergeCell ref="B16:B17"/>
    <mergeCell ref="F16:G16"/>
    <mergeCell ref="H16:I16"/>
    <mergeCell ref="J16:K16"/>
    <mergeCell ref="L16:M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781DB-BAEC-4388-A2A0-9E52530ABB00}">
  <dimension ref="A1:M131"/>
  <sheetViews>
    <sheetView workbookViewId="0">
      <selection sqref="A1:XFD1048576"/>
    </sheetView>
  </sheetViews>
  <sheetFormatPr defaultColWidth="9.140625" defaultRowHeight="15.75" x14ac:dyDescent="0.25"/>
  <cols>
    <col min="1" max="1" width="7.7109375" style="1" bestFit="1" customWidth="1"/>
    <col min="2" max="2" width="51.42578125" style="1" customWidth="1"/>
    <col min="3" max="3" width="26.85546875" style="1" customWidth="1"/>
    <col min="4" max="4" width="24.85546875" style="1" customWidth="1"/>
    <col min="5" max="5" width="18.28515625" style="1" customWidth="1"/>
    <col min="6" max="6" width="20.5703125" style="1" customWidth="1"/>
    <col min="7" max="7" width="24.85546875" style="1" customWidth="1"/>
    <col min="8" max="8" width="9.140625" style="1"/>
    <col min="9" max="13" width="8.85546875" style="1" bestFit="1" customWidth="1"/>
    <col min="14" max="16384" width="9.140625" style="1"/>
  </cols>
  <sheetData>
    <row r="1" spans="1:7" x14ac:dyDescent="0.25">
      <c r="A1" s="510" t="s">
        <v>1</v>
      </c>
      <c r="B1" s="511"/>
      <c r="C1" s="511"/>
      <c r="D1" s="511"/>
      <c r="E1" s="511"/>
      <c r="F1" s="511"/>
      <c r="G1" s="511"/>
    </row>
    <row r="2" spans="1:7" x14ac:dyDescent="0.25">
      <c r="A2" s="512" t="s">
        <v>119</v>
      </c>
      <c r="B2" s="512"/>
      <c r="C2" s="512"/>
      <c r="D2" s="512"/>
      <c r="E2" s="512"/>
      <c r="F2" s="512"/>
      <c r="G2" s="512"/>
    </row>
    <row r="3" spans="1:7" x14ac:dyDescent="0.25">
      <c r="A3" s="58" t="s">
        <v>2</v>
      </c>
    </row>
    <row r="4" spans="1:7" ht="16.5" thickBot="1" x14ac:dyDescent="0.3">
      <c r="A4" s="58" t="s">
        <v>3</v>
      </c>
    </row>
    <row r="5" spans="1:7" s="12" customFormat="1" ht="35.25" customHeight="1" x14ac:dyDescent="0.25">
      <c r="A5" s="24" t="s">
        <v>4</v>
      </c>
      <c r="B5" s="15" t="s">
        <v>5</v>
      </c>
      <c r="C5" s="513" t="s">
        <v>172</v>
      </c>
      <c r="D5" s="513"/>
      <c r="E5" s="513"/>
      <c r="F5" s="513"/>
      <c r="G5" s="514"/>
    </row>
    <row r="6" spans="1:7" s="12" customFormat="1" ht="18.600000000000001" customHeight="1" x14ac:dyDescent="0.25">
      <c r="A6" s="24" t="s">
        <v>6</v>
      </c>
      <c r="B6" s="16" t="s">
        <v>7</v>
      </c>
      <c r="C6" s="519" t="s">
        <v>173</v>
      </c>
      <c r="D6" s="519"/>
      <c r="E6" s="519"/>
      <c r="F6" s="519"/>
      <c r="G6" s="623"/>
    </row>
    <row r="7" spans="1:7" s="12" customFormat="1" ht="32.25" thickBot="1" x14ac:dyDescent="0.3">
      <c r="A7" s="24" t="s">
        <v>8</v>
      </c>
      <c r="B7" s="64" t="s">
        <v>9</v>
      </c>
      <c r="C7" s="624" t="s">
        <v>0</v>
      </c>
      <c r="D7" s="624"/>
      <c r="E7" s="624"/>
      <c r="F7" s="624"/>
      <c r="G7" s="625"/>
    </row>
    <row r="8" spans="1:7" s="12" customFormat="1" x14ac:dyDescent="0.25"/>
    <row r="9" spans="1:7" s="12" customFormat="1" x14ac:dyDescent="0.25">
      <c r="A9" s="515" t="s">
        <v>121</v>
      </c>
      <c r="B9" s="515"/>
      <c r="C9" s="515"/>
      <c r="D9" s="515"/>
      <c r="E9" s="515"/>
      <c r="F9" s="515"/>
      <c r="G9" s="515"/>
    </row>
    <row r="10" spans="1:7" s="12" customFormat="1" ht="16.5" thickBot="1" x14ac:dyDescent="0.3">
      <c r="D10" s="14"/>
    </row>
    <row r="11" spans="1:7" s="12" customFormat="1" ht="47.25" x14ac:dyDescent="0.25">
      <c r="A11" s="24" t="s">
        <v>10</v>
      </c>
      <c r="B11" s="15" t="s">
        <v>11</v>
      </c>
      <c r="C11" s="516" t="s">
        <v>12</v>
      </c>
      <c r="D11" s="517"/>
      <c r="E11" s="517"/>
      <c r="F11" s="517"/>
      <c r="G11" s="518"/>
    </row>
    <row r="12" spans="1:7" s="12" customFormat="1" x14ac:dyDescent="0.25">
      <c r="A12" s="24" t="s">
        <v>13</v>
      </c>
      <c r="B12" s="16" t="s">
        <v>14</v>
      </c>
      <c r="C12" s="507" t="s">
        <v>174</v>
      </c>
      <c r="D12" s="508"/>
      <c r="E12" s="508"/>
      <c r="F12" s="508"/>
      <c r="G12" s="509"/>
    </row>
    <row r="13" spans="1:7" s="12" customFormat="1" ht="31.5" x14ac:dyDescent="0.25">
      <c r="A13" s="24" t="s">
        <v>15</v>
      </c>
      <c r="B13" s="16" t="s">
        <v>16</v>
      </c>
      <c r="C13" s="507" t="s">
        <v>17</v>
      </c>
      <c r="D13" s="508"/>
      <c r="E13" s="508"/>
      <c r="F13" s="508"/>
      <c r="G13" s="509"/>
    </row>
    <row r="14" spans="1:7" s="12" customFormat="1" x14ac:dyDescent="0.25">
      <c r="A14" s="24" t="s">
        <v>18</v>
      </c>
      <c r="B14" s="16" t="s">
        <v>19</v>
      </c>
      <c r="C14" s="507" t="s">
        <v>20</v>
      </c>
      <c r="D14" s="508"/>
      <c r="E14" s="508"/>
      <c r="F14" s="508"/>
      <c r="G14" s="509"/>
    </row>
    <row r="15" spans="1:7" s="12" customFormat="1" ht="126.6" customHeight="1" x14ac:dyDescent="0.25">
      <c r="A15" s="24" t="s">
        <v>21</v>
      </c>
      <c r="B15" s="16" t="s">
        <v>22</v>
      </c>
      <c r="C15" s="507" t="s">
        <v>175</v>
      </c>
      <c r="D15" s="508"/>
      <c r="E15" s="508"/>
      <c r="F15" s="508"/>
      <c r="G15" s="509"/>
    </row>
    <row r="16" spans="1:7" s="12" customFormat="1" ht="53.25" customHeight="1" x14ac:dyDescent="0.25">
      <c r="A16" s="24" t="s">
        <v>23</v>
      </c>
      <c r="B16" s="16" t="s">
        <v>24</v>
      </c>
      <c r="C16" s="507" t="s">
        <v>139</v>
      </c>
      <c r="D16" s="508"/>
      <c r="E16" s="508"/>
      <c r="F16" s="508"/>
      <c r="G16" s="509"/>
    </row>
    <row r="17" spans="1:7" s="12" customFormat="1" ht="31.5" x14ac:dyDescent="0.25">
      <c r="A17" s="24" t="s">
        <v>25</v>
      </c>
      <c r="B17" s="16" t="s">
        <v>26</v>
      </c>
      <c r="C17" s="507" t="s">
        <v>176</v>
      </c>
      <c r="D17" s="508"/>
      <c r="E17" s="508"/>
      <c r="F17" s="508"/>
      <c r="G17" s="509"/>
    </row>
    <row r="18" spans="1:7" s="12" customFormat="1" ht="63" x14ac:dyDescent="0.25">
      <c r="A18" s="24" t="s">
        <v>27</v>
      </c>
      <c r="B18" s="16" t="s">
        <v>28</v>
      </c>
      <c r="C18" s="507" t="s">
        <v>177</v>
      </c>
      <c r="D18" s="508"/>
      <c r="E18" s="508"/>
      <c r="F18" s="508"/>
      <c r="G18" s="509"/>
    </row>
    <row r="19" spans="1:7" s="12" customFormat="1" ht="31.5" x14ac:dyDescent="0.25">
      <c r="A19" s="24" t="s">
        <v>29</v>
      </c>
      <c r="B19" s="16" t="s">
        <v>30</v>
      </c>
      <c r="C19" s="507"/>
      <c r="D19" s="508"/>
      <c r="E19" s="508"/>
      <c r="F19" s="508"/>
      <c r="G19" s="509"/>
    </row>
    <row r="20" spans="1:7" s="12" customFormat="1" ht="31.5" x14ac:dyDescent="0.25">
      <c r="A20" s="24" t="s">
        <v>31</v>
      </c>
      <c r="B20" s="16" t="s">
        <v>32</v>
      </c>
      <c r="C20" s="507"/>
      <c r="D20" s="508"/>
      <c r="E20" s="508"/>
      <c r="F20" s="508"/>
      <c r="G20" s="509"/>
    </row>
    <row r="21" spans="1:7" s="12" customFormat="1" ht="79.5" thickBot="1" x14ac:dyDescent="0.3">
      <c r="A21" s="24" t="s">
        <v>33</v>
      </c>
      <c r="B21" s="64" t="s">
        <v>34</v>
      </c>
      <c r="C21" s="525" t="s">
        <v>178</v>
      </c>
      <c r="D21" s="526"/>
      <c r="E21" s="526"/>
      <c r="F21" s="526"/>
      <c r="G21" s="527"/>
    </row>
    <row r="22" spans="1:7" s="12" customFormat="1" x14ac:dyDescent="0.25"/>
    <row r="23" spans="1:7" s="12" customFormat="1" x14ac:dyDescent="0.25">
      <c r="A23" s="515" t="s">
        <v>129</v>
      </c>
      <c r="B23" s="515"/>
      <c r="C23" s="515"/>
      <c r="D23" s="515"/>
      <c r="E23" s="515"/>
      <c r="F23" s="515"/>
      <c r="G23" s="515"/>
    </row>
    <row r="24" spans="1:7" s="12" customFormat="1" ht="16.5" thickBot="1" x14ac:dyDescent="0.3"/>
    <row r="25" spans="1:7" s="12" customFormat="1" ht="47.25" x14ac:dyDescent="0.25">
      <c r="A25" s="24" t="s">
        <v>35</v>
      </c>
      <c r="B25" s="15" t="s">
        <v>36</v>
      </c>
      <c r="C25" s="516" t="s">
        <v>37</v>
      </c>
      <c r="D25" s="517"/>
      <c r="E25" s="517"/>
      <c r="F25" s="517"/>
      <c r="G25" s="518"/>
    </row>
    <row r="26" spans="1:7" s="12" customFormat="1" ht="57" customHeight="1" x14ac:dyDescent="0.25">
      <c r="A26" s="24" t="s">
        <v>38</v>
      </c>
      <c r="B26" s="16" t="s">
        <v>39</v>
      </c>
      <c r="C26" s="529" t="s">
        <v>0</v>
      </c>
      <c r="D26" s="530"/>
      <c r="E26" s="530"/>
      <c r="F26" s="530"/>
      <c r="G26" s="531"/>
    </row>
    <row r="27" spans="1:7" s="12" customFormat="1" ht="83.25" customHeight="1" x14ac:dyDescent="0.25">
      <c r="A27" s="24" t="s">
        <v>40</v>
      </c>
      <c r="B27" s="16" t="s">
        <v>41</v>
      </c>
      <c r="C27" s="529" t="s">
        <v>37</v>
      </c>
      <c r="D27" s="530"/>
      <c r="E27" s="530"/>
      <c r="F27" s="530"/>
      <c r="G27" s="531"/>
    </row>
    <row r="28" spans="1:7" s="12" customFormat="1" ht="32.25" thickBot="1" x14ac:dyDescent="0.3">
      <c r="A28" s="24" t="s">
        <v>42</v>
      </c>
      <c r="B28" s="18" t="s">
        <v>43</v>
      </c>
      <c r="C28" s="525" t="s">
        <v>159</v>
      </c>
      <c r="D28" s="526"/>
      <c r="E28" s="526"/>
      <c r="F28" s="526"/>
      <c r="G28" s="527"/>
    </row>
    <row r="29" spans="1:7" s="12" customFormat="1" x14ac:dyDescent="0.25"/>
    <row r="30" spans="1:7" s="12" customFormat="1" x14ac:dyDescent="0.25">
      <c r="A30" s="515" t="s">
        <v>122</v>
      </c>
      <c r="B30" s="515"/>
      <c r="C30" s="515"/>
      <c r="D30" s="515"/>
      <c r="E30" s="515"/>
      <c r="F30" s="515"/>
      <c r="G30" s="515"/>
    </row>
    <row r="31" spans="1:7" s="12" customFormat="1" ht="16.5" thickBot="1" x14ac:dyDescent="0.3"/>
    <row r="32" spans="1:7" s="12" customFormat="1" ht="88.9" customHeight="1" x14ac:dyDescent="0.25">
      <c r="A32" s="24" t="s">
        <v>44</v>
      </c>
      <c r="B32" s="15" t="s">
        <v>45</v>
      </c>
      <c r="C32" s="516" t="s">
        <v>179</v>
      </c>
      <c r="D32" s="517"/>
      <c r="E32" s="517"/>
      <c r="F32" s="517"/>
      <c r="G32" s="518"/>
    </row>
    <row r="33" spans="1:7" s="12" customFormat="1" ht="46.9" customHeight="1" thickBot="1" x14ac:dyDescent="0.3">
      <c r="A33" s="24" t="s">
        <v>46</v>
      </c>
      <c r="B33" s="16" t="s">
        <v>47</v>
      </c>
      <c r="C33" s="525" t="s">
        <v>180</v>
      </c>
      <c r="D33" s="526"/>
      <c r="E33" s="526"/>
      <c r="F33" s="526"/>
      <c r="G33" s="527"/>
    </row>
    <row r="34" spans="1:7" s="12" customFormat="1" ht="47.25" x14ac:dyDescent="0.25">
      <c r="A34" s="24" t="s">
        <v>48</v>
      </c>
      <c r="B34" s="16" t="s">
        <v>49</v>
      </c>
      <c r="C34" s="507" t="s">
        <v>181</v>
      </c>
      <c r="D34" s="508"/>
      <c r="E34" s="508"/>
      <c r="F34" s="508"/>
      <c r="G34" s="509"/>
    </row>
    <row r="35" spans="1:7" s="12" customFormat="1" ht="86.25" customHeight="1" thickBot="1" x14ac:dyDescent="0.3">
      <c r="A35" s="24" t="s">
        <v>50</v>
      </c>
      <c r="B35" s="18" t="s">
        <v>51</v>
      </c>
      <c r="C35" s="525" t="s">
        <v>182</v>
      </c>
      <c r="D35" s="526"/>
      <c r="E35" s="526"/>
      <c r="F35" s="526"/>
      <c r="G35" s="527"/>
    </row>
    <row r="36" spans="1:7" s="12" customFormat="1" x14ac:dyDescent="0.25"/>
    <row r="37" spans="1:7" s="12" customFormat="1" x14ac:dyDescent="0.25">
      <c r="A37" s="515" t="s">
        <v>124</v>
      </c>
      <c r="B37" s="515"/>
      <c r="C37" s="515"/>
      <c r="D37" s="515"/>
      <c r="E37" s="515"/>
      <c r="F37" s="515"/>
      <c r="G37" s="515"/>
    </row>
    <row r="38" spans="1:7" s="12" customFormat="1" ht="16.5" thickBot="1" x14ac:dyDescent="0.3"/>
    <row r="39" spans="1:7" s="12" customFormat="1" ht="63" x14ac:dyDescent="0.25">
      <c r="A39" s="24" t="s">
        <v>52</v>
      </c>
      <c r="B39" s="15" t="s">
        <v>53</v>
      </c>
      <c r="C39" s="516" t="s">
        <v>183</v>
      </c>
      <c r="D39" s="517"/>
      <c r="E39" s="517"/>
      <c r="F39" s="517"/>
      <c r="G39" s="518"/>
    </row>
    <row r="40" spans="1:7" s="12" customFormat="1" ht="47.25" x14ac:dyDescent="0.25">
      <c r="A40" s="24" t="s">
        <v>54</v>
      </c>
      <c r="B40" s="16" t="s">
        <v>55</v>
      </c>
      <c r="C40" s="507" t="s">
        <v>136</v>
      </c>
      <c r="D40" s="508"/>
      <c r="E40" s="508"/>
      <c r="F40" s="508"/>
      <c r="G40" s="509"/>
    </row>
    <row r="41" spans="1:7" s="12" customFormat="1" ht="63.75" thickBot="1" x14ac:dyDescent="0.3">
      <c r="A41" s="24" t="s">
        <v>56</v>
      </c>
      <c r="B41" s="18" t="s">
        <v>57</v>
      </c>
      <c r="C41" s="525" t="s">
        <v>184</v>
      </c>
      <c r="D41" s="526"/>
      <c r="E41" s="526"/>
      <c r="F41" s="526"/>
      <c r="G41" s="527"/>
    </row>
    <row r="43" spans="1:7" x14ac:dyDescent="0.25">
      <c r="A43" s="528" t="s">
        <v>123</v>
      </c>
      <c r="B43" s="528"/>
      <c r="C43" s="528"/>
      <c r="D43" s="528"/>
      <c r="E43" s="528"/>
      <c r="F43" s="528"/>
      <c r="G43" s="528"/>
    </row>
    <row r="44" spans="1:7" ht="16.5" thickBot="1" x14ac:dyDescent="0.3"/>
    <row r="45" spans="1:7" s="12" customFormat="1" ht="16.5" thickBot="1" x14ac:dyDescent="0.3">
      <c r="A45" s="535" t="s">
        <v>58</v>
      </c>
      <c r="B45" s="19" t="s">
        <v>59</v>
      </c>
      <c r="C45" s="537" t="s">
        <v>60</v>
      </c>
      <c r="D45" s="538"/>
      <c r="E45" s="538"/>
      <c r="F45" s="538"/>
      <c r="G45" s="539"/>
    </row>
    <row r="46" spans="1:7" s="12" customFormat="1" ht="225" customHeight="1" thickBot="1" x14ac:dyDescent="0.3">
      <c r="A46" s="536"/>
      <c r="B46" s="20" t="s">
        <v>185</v>
      </c>
      <c r="C46" s="584" t="s">
        <v>186</v>
      </c>
      <c r="D46" s="585"/>
      <c r="E46" s="585"/>
      <c r="F46" s="585"/>
      <c r="G46" s="586"/>
    </row>
    <row r="47" spans="1:7" ht="31.5" x14ac:dyDescent="0.25">
      <c r="B47" s="10" t="s">
        <v>120</v>
      </c>
    </row>
    <row r="49" spans="1:12" ht="31.5" customHeight="1" x14ac:dyDescent="0.25">
      <c r="A49" s="540" t="s">
        <v>61</v>
      </c>
      <c r="B49" s="540"/>
      <c r="C49" s="540"/>
      <c r="D49" s="540"/>
      <c r="E49" s="540"/>
      <c r="F49" s="540"/>
      <c r="G49" s="540"/>
    </row>
    <row r="51" spans="1:12" ht="13.5" customHeight="1" thickBot="1" x14ac:dyDescent="0.3">
      <c r="A51" s="3" t="s">
        <v>62</v>
      </c>
      <c r="B51" s="62" t="s">
        <v>63</v>
      </c>
      <c r="C51" s="62" t="s">
        <v>64</v>
      </c>
      <c r="D51" s="541" t="s">
        <v>65</v>
      </c>
      <c r="E51" s="541"/>
      <c r="F51" s="541" t="s">
        <v>66</v>
      </c>
      <c r="G51" s="541"/>
    </row>
    <row r="52" spans="1:12" s="12" customFormat="1" ht="63.75" customHeight="1" thickBot="1" x14ac:dyDescent="0.3">
      <c r="A52" s="13"/>
      <c r="B52" s="60" t="s">
        <v>67</v>
      </c>
      <c r="C52" s="22" t="s">
        <v>68</v>
      </c>
      <c r="D52" s="542" t="s">
        <v>69</v>
      </c>
      <c r="E52" s="543"/>
      <c r="F52" s="542" t="s">
        <v>70</v>
      </c>
      <c r="G52" s="543"/>
    </row>
    <row r="53" spans="1:12" s="12" customFormat="1" ht="48" thickBot="1" x14ac:dyDescent="0.3">
      <c r="A53" s="13"/>
      <c r="B53" s="48" t="s">
        <v>187</v>
      </c>
      <c r="C53" s="66">
        <v>9505.4519999999993</v>
      </c>
      <c r="D53" s="622">
        <v>0</v>
      </c>
      <c r="E53" s="545"/>
      <c r="F53" s="622" t="s">
        <v>188</v>
      </c>
      <c r="G53" s="545"/>
    </row>
    <row r="55" spans="1:12" x14ac:dyDescent="0.25">
      <c r="A55" s="528" t="s">
        <v>125</v>
      </c>
      <c r="B55" s="528"/>
      <c r="C55" s="528"/>
      <c r="D55" s="528"/>
      <c r="E55" s="528"/>
      <c r="F55" s="528"/>
      <c r="G55" s="528"/>
    </row>
    <row r="57" spans="1:12" ht="13.5" customHeight="1" thickBot="1" x14ac:dyDescent="0.3">
      <c r="A57" s="3">
        <v>42</v>
      </c>
      <c r="B57" s="62" t="s">
        <v>71</v>
      </c>
      <c r="C57" s="608" t="s">
        <v>72</v>
      </c>
      <c r="D57" s="609"/>
      <c r="E57" s="541" t="s">
        <v>73</v>
      </c>
      <c r="F57" s="541"/>
      <c r="G57" s="541"/>
    </row>
    <row r="58" spans="1:12" ht="31.5" customHeight="1" thickBot="1" x14ac:dyDescent="0.3">
      <c r="A58" s="548"/>
      <c r="B58" s="5" t="s">
        <v>74</v>
      </c>
      <c r="C58" s="550" t="s">
        <v>75</v>
      </c>
      <c r="D58" s="551"/>
      <c r="E58" s="552" t="s">
        <v>76</v>
      </c>
      <c r="F58" s="553"/>
      <c r="G58" s="554"/>
    </row>
    <row r="59" spans="1:12" s="12" customFormat="1" ht="47.25" customHeight="1" thickBot="1" x14ac:dyDescent="0.3">
      <c r="A59" s="549"/>
      <c r="B59" s="67" t="s">
        <v>189</v>
      </c>
      <c r="C59" s="615">
        <v>28.353916365143899</v>
      </c>
      <c r="D59" s="616"/>
      <c r="E59" s="617" t="s">
        <v>190</v>
      </c>
      <c r="F59" s="618"/>
      <c r="G59" s="619"/>
      <c r="I59" s="68"/>
      <c r="J59" s="68"/>
    </row>
    <row r="60" spans="1:12" s="12" customFormat="1" ht="47.25" customHeight="1" thickBot="1" x14ac:dyDescent="0.3">
      <c r="A60" s="549"/>
      <c r="B60" s="69" t="s">
        <v>191</v>
      </c>
      <c r="C60" s="620">
        <v>0.94503947831083801</v>
      </c>
      <c r="D60" s="621"/>
      <c r="E60" s="617" t="s">
        <v>190</v>
      </c>
      <c r="F60" s="618"/>
      <c r="G60" s="619"/>
    </row>
    <row r="62" spans="1:12" x14ac:dyDescent="0.25">
      <c r="A62" s="528" t="s">
        <v>126</v>
      </c>
      <c r="B62" s="528"/>
      <c r="C62" s="528"/>
      <c r="D62" s="528"/>
      <c r="E62" s="528"/>
      <c r="F62" s="528"/>
      <c r="G62" s="528"/>
    </row>
    <row r="64" spans="1:12" ht="16.5" thickBot="1" x14ac:dyDescent="0.3">
      <c r="A64" s="3" t="s">
        <v>77</v>
      </c>
      <c r="B64" s="608" t="s">
        <v>78</v>
      </c>
      <c r="C64" s="609"/>
      <c r="D64" s="62" t="s">
        <v>79</v>
      </c>
      <c r="E64" s="608" t="s">
        <v>80</v>
      </c>
      <c r="F64" s="610"/>
      <c r="G64" s="609"/>
      <c r="I64" s="70"/>
      <c r="J64" s="70"/>
      <c r="K64" s="70"/>
      <c r="L64" s="70"/>
    </row>
    <row r="65" spans="1:13" ht="34.5" customHeight="1" thickBot="1" x14ac:dyDescent="0.3">
      <c r="A65" s="548"/>
      <c r="B65" s="611" t="s">
        <v>81</v>
      </c>
      <c r="C65" s="71" t="s">
        <v>82</v>
      </c>
      <c r="D65" s="5" t="s">
        <v>83</v>
      </c>
      <c r="E65" s="550" t="s">
        <v>84</v>
      </c>
      <c r="F65" s="551"/>
      <c r="G65" s="612"/>
      <c r="I65" s="70"/>
      <c r="J65" s="72"/>
      <c r="K65" s="72"/>
      <c r="L65" s="72"/>
    </row>
    <row r="66" spans="1:13" ht="88.5" customHeight="1" thickBot="1" x14ac:dyDescent="0.3">
      <c r="A66" s="549"/>
      <c r="B66" s="603"/>
      <c r="C66" s="73" t="s">
        <v>85</v>
      </c>
      <c r="D66" s="74" t="s">
        <v>192</v>
      </c>
      <c r="E66" s="597" t="s">
        <v>193</v>
      </c>
      <c r="F66" s="587"/>
      <c r="G66" s="588"/>
      <c r="I66" s="70"/>
      <c r="J66" s="75"/>
      <c r="K66" s="75"/>
      <c r="L66" s="75"/>
    </row>
    <row r="67" spans="1:13" x14ac:dyDescent="0.25">
      <c r="A67" s="58"/>
      <c r="B67" s="76"/>
      <c r="C67" s="77" t="s">
        <v>151</v>
      </c>
      <c r="D67" s="78">
        <v>2.7221388662386714E-2</v>
      </c>
      <c r="E67" s="511"/>
      <c r="F67" s="511"/>
      <c r="G67" s="549"/>
      <c r="I67" s="70"/>
      <c r="J67" s="70"/>
      <c r="K67" s="70"/>
      <c r="L67" s="70"/>
    </row>
    <row r="68" spans="1:13" x14ac:dyDescent="0.25">
      <c r="A68" s="58"/>
      <c r="B68" s="79"/>
      <c r="C68" s="80" t="s">
        <v>152</v>
      </c>
      <c r="D68" s="78">
        <v>5.2832501096871043E-2</v>
      </c>
      <c r="E68" s="511"/>
      <c r="F68" s="511"/>
      <c r="G68" s="549"/>
      <c r="I68" s="70"/>
      <c r="J68" s="70"/>
      <c r="K68" s="70"/>
      <c r="L68" s="70"/>
    </row>
    <row r="69" spans="1:13" x14ac:dyDescent="0.25">
      <c r="A69" s="58"/>
      <c r="B69" s="81"/>
      <c r="C69" s="82" t="s">
        <v>153</v>
      </c>
      <c r="D69" s="78">
        <v>5.1142052218046019E-2</v>
      </c>
      <c r="E69" s="613"/>
      <c r="F69" s="613"/>
      <c r="G69" s="614"/>
      <c r="I69" s="70"/>
      <c r="J69" s="70"/>
      <c r="K69" s="70"/>
      <c r="L69" s="70"/>
    </row>
    <row r="70" spans="1:13" x14ac:dyDescent="0.25">
      <c r="A70" s="3" t="s">
        <v>86</v>
      </c>
      <c r="B70" s="602" t="s">
        <v>87</v>
      </c>
      <c r="C70" s="602"/>
      <c r="D70" s="63" t="s">
        <v>88</v>
      </c>
      <c r="E70" s="602" t="s">
        <v>89</v>
      </c>
      <c r="F70" s="602"/>
      <c r="G70" s="602"/>
      <c r="I70" s="83"/>
      <c r="J70" s="83"/>
      <c r="K70" s="83"/>
      <c r="L70" s="83"/>
      <c r="M70" s="83"/>
    </row>
    <row r="71" spans="1:13" ht="39.75" customHeight="1" thickBot="1" x14ac:dyDescent="0.3">
      <c r="A71" s="548"/>
      <c r="B71" s="603" t="s">
        <v>90</v>
      </c>
      <c r="C71" s="65" t="s">
        <v>82</v>
      </c>
      <c r="D71" s="84" t="s">
        <v>83</v>
      </c>
      <c r="E71" s="590" t="s">
        <v>84</v>
      </c>
      <c r="F71" s="591"/>
      <c r="G71" s="592"/>
      <c r="J71" s="85"/>
      <c r="K71" s="85"/>
      <c r="L71" s="85"/>
      <c r="M71" s="85"/>
    </row>
    <row r="72" spans="1:13" ht="116.25" customHeight="1" thickBot="1" x14ac:dyDescent="0.3">
      <c r="A72" s="549"/>
      <c r="B72" s="603"/>
      <c r="C72" s="86" t="s">
        <v>132</v>
      </c>
      <c r="D72" s="74" t="s">
        <v>194</v>
      </c>
      <c r="E72" s="597" t="s">
        <v>195</v>
      </c>
      <c r="F72" s="587"/>
      <c r="G72" s="588"/>
      <c r="I72" s="83"/>
      <c r="M72" s="83"/>
    </row>
    <row r="73" spans="1:13" ht="17.25" customHeight="1" x14ac:dyDescent="0.25">
      <c r="A73" s="549"/>
      <c r="B73" s="603"/>
      <c r="C73" s="87" t="s">
        <v>154</v>
      </c>
      <c r="D73" s="88">
        <v>1.0094724204795074</v>
      </c>
      <c r="E73" s="511"/>
      <c r="F73" s="511"/>
      <c r="G73" s="549"/>
      <c r="I73" s="83"/>
      <c r="M73" s="83"/>
    </row>
    <row r="74" spans="1:13" ht="17.25" customHeight="1" x14ac:dyDescent="0.25">
      <c r="A74" s="549"/>
      <c r="B74" s="603"/>
      <c r="C74" s="87" t="s">
        <v>155</v>
      </c>
      <c r="D74" s="88">
        <v>1.0085553743062987</v>
      </c>
      <c r="E74" s="511"/>
      <c r="F74" s="511"/>
      <c r="G74" s="549"/>
      <c r="I74" s="83"/>
      <c r="M74" s="83"/>
    </row>
    <row r="75" spans="1:13" ht="17.25" customHeight="1" x14ac:dyDescent="0.25">
      <c r="A75" s="549"/>
      <c r="B75" s="603"/>
      <c r="C75" s="87" t="s">
        <v>156</v>
      </c>
      <c r="D75" s="88">
        <v>0.9994547529170672</v>
      </c>
      <c r="E75" s="511"/>
      <c r="F75" s="511"/>
      <c r="G75" s="549"/>
      <c r="I75" s="83"/>
      <c r="M75" s="83"/>
    </row>
    <row r="76" spans="1:13" ht="4.9000000000000004" customHeight="1" thickBot="1" x14ac:dyDescent="0.3">
      <c r="A76" s="549"/>
      <c r="B76" s="604"/>
      <c r="C76" s="89"/>
      <c r="D76" s="90"/>
      <c r="E76" s="605"/>
      <c r="F76" s="606"/>
      <c r="G76" s="607"/>
      <c r="M76" s="91"/>
    </row>
    <row r="78" spans="1:13" x14ac:dyDescent="0.25">
      <c r="A78" s="528" t="s">
        <v>127</v>
      </c>
      <c r="B78" s="528"/>
      <c r="C78" s="528"/>
      <c r="D78" s="528"/>
      <c r="E78" s="528"/>
      <c r="F78" s="528"/>
      <c r="G78" s="528"/>
    </row>
    <row r="80" spans="1:13" s="12" customFormat="1" ht="16.5" thickBot="1" x14ac:dyDescent="0.3">
      <c r="A80" s="23" t="s">
        <v>91</v>
      </c>
      <c r="B80" s="534" t="s">
        <v>92</v>
      </c>
      <c r="C80" s="534"/>
      <c r="D80" s="534" t="s">
        <v>93</v>
      </c>
      <c r="E80" s="534"/>
      <c r="F80" s="594" t="s">
        <v>94</v>
      </c>
      <c r="G80" s="595"/>
    </row>
    <row r="81" spans="1:11" s="12" customFormat="1" ht="55.15" customHeight="1" thickBot="1" x14ac:dyDescent="0.3">
      <c r="B81" s="561" t="s">
        <v>95</v>
      </c>
      <c r="C81" s="563"/>
      <c r="D81" s="561" t="s">
        <v>96</v>
      </c>
      <c r="E81" s="563"/>
      <c r="F81" s="542" t="s">
        <v>97</v>
      </c>
      <c r="G81" s="543"/>
    </row>
    <row r="82" spans="1:11" s="12" customFormat="1" ht="16.5" thickBot="1" x14ac:dyDescent="0.3">
      <c r="B82" s="572"/>
      <c r="C82" s="596"/>
      <c r="D82" s="572"/>
      <c r="E82" s="596"/>
      <c r="F82" s="22" t="s">
        <v>98</v>
      </c>
      <c r="G82" s="61" t="s">
        <v>99</v>
      </c>
    </row>
    <row r="83" spans="1:11" s="12" customFormat="1" ht="113.25" customHeight="1" x14ac:dyDescent="0.25">
      <c r="B83" s="574" t="s">
        <v>196</v>
      </c>
      <c r="C83" s="575"/>
      <c r="D83" s="576" t="s">
        <v>100</v>
      </c>
      <c r="E83" s="577"/>
      <c r="F83" s="50" t="s">
        <v>197</v>
      </c>
      <c r="G83" s="50" t="s">
        <v>197</v>
      </c>
    </row>
    <row r="84" spans="1:11" s="12" customFormat="1" ht="102" customHeight="1" x14ac:dyDescent="0.25">
      <c r="B84" s="598" t="s">
        <v>198</v>
      </c>
      <c r="C84" s="599"/>
      <c r="D84" s="600" t="s">
        <v>100</v>
      </c>
      <c r="E84" s="601"/>
      <c r="F84" s="50" t="s">
        <v>199</v>
      </c>
      <c r="G84" s="50" t="s">
        <v>199</v>
      </c>
    </row>
    <row r="85" spans="1:11" s="12" customFormat="1" ht="97.5" customHeight="1" x14ac:dyDescent="0.25">
      <c r="B85" s="598" t="s">
        <v>200</v>
      </c>
      <c r="C85" s="599"/>
      <c r="D85" s="600" t="s">
        <v>100</v>
      </c>
      <c r="E85" s="601"/>
      <c r="F85" s="50" t="s">
        <v>201</v>
      </c>
      <c r="G85" s="50" t="s">
        <v>201</v>
      </c>
    </row>
    <row r="86" spans="1:11" s="12" customFormat="1" ht="32.25" customHeight="1" thickBot="1" x14ac:dyDescent="0.3">
      <c r="B86" s="572" t="s">
        <v>101</v>
      </c>
      <c r="C86" s="573"/>
      <c r="D86" s="573"/>
      <c r="E86" s="573"/>
      <c r="F86" s="28" t="s">
        <v>102</v>
      </c>
      <c r="G86" s="28" t="s">
        <v>102</v>
      </c>
    </row>
    <row r="89" spans="1:11" x14ac:dyDescent="0.25">
      <c r="A89" s="528" t="s">
        <v>128</v>
      </c>
      <c r="B89" s="528"/>
      <c r="C89" s="528"/>
      <c r="D89" s="528"/>
      <c r="E89" s="528"/>
      <c r="F89" s="528"/>
      <c r="G89" s="528"/>
    </row>
    <row r="91" spans="1:11" ht="16.5" thickBot="1" x14ac:dyDescent="0.3">
      <c r="A91" s="3" t="s">
        <v>103</v>
      </c>
      <c r="B91" s="62" t="s">
        <v>104</v>
      </c>
      <c r="C91" s="62" t="s">
        <v>105</v>
      </c>
      <c r="D91" s="62" t="s">
        <v>106</v>
      </c>
      <c r="E91" s="62" t="s">
        <v>107</v>
      </c>
      <c r="F91" s="62" t="s">
        <v>108</v>
      </c>
      <c r="G91" s="62" t="s">
        <v>109</v>
      </c>
    </row>
    <row r="92" spans="1:11" s="12" customFormat="1" ht="94.5" customHeight="1" thickBot="1" x14ac:dyDescent="0.3">
      <c r="A92" s="548"/>
      <c r="B92" s="22" t="s">
        <v>110</v>
      </c>
      <c r="C92" s="22" t="s">
        <v>111</v>
      </c>
      <c r="D92" s="22" t="s">
        <v>112</v>
      </c>
      <c r="E92" s="22" t="s">
        <v>113</v>
      </c>
      <c r="F92" s="22" t="s">
        <v>114</v>
      </c>
      <c r="G92" s="22" t="s">
        <v>115</v>
      </c>
    </row>
    <row r="93" spans="1:11" s="12" customFormat="1" ht="79.5" thickBot="1" x14ac:dyDescent="0.3">
      <c r="A93" s="549"/>
      <c r="B93" s="31" t="s">
        <v>202</v>
      </c>
      <c r="C93" s="51" t="s">
        <v>203</v>
      </c>
      <c r="D93" s="51">
        <v>10</v>
      </c>
      <c r="E93" s="92">
        <v>341.4935908590993</v>
      </c>
      <c r="F93" s="92">
        <v>306.08911899999998</v>
      </c>
      <c r="G93" s="51" t="s">
        <v>204</v>
      </c>
      <c r="K93" s="13"/>
    </row>
    <row r="94" spans="1:11" s="9" customFormat="1" ht="16.5" thickBot="1" x14ac:dyDescent="0.3">
      <c r="A94" s="549"/>
      <c r="B94" s="6" t="s">
        <v>116</v>
      </c>
      <c r="C94" s="93"/>
      <c r="D94" s="93"/>
      <c r="E94" s="94">
        <f>SUM(E93:E93)</f>
        <v>341.4935908590993</v>
      </c>
      <c r="F94" s="94">
        <f>SUM(F93:F93)</f>
        <v>306.08911899999998</v>
      </c>
      <c r="G94" s="93"/>
      <c r="K94" s="40"/>
    </row>
    <row r="95" spans="1:11" x14ac:dyDescent="0.25">
      <c r="K95" s="41"/>
    </row>
    <row r="96" spans="1:11" ht="16.5" thickBot="1" x14ac:dyDescent="0.3">
      <c r="A96" s="511" t="s">
        <v>117</v>
      </c>
      <c r="B96" s="511"/>
      <c r="C96" s="511"/>
      <c r="D96" s="511"/>
      <c r="E96" s="511"/>
      <c r="F96" s="511"/>
      <c r="G96" s="511"/>
      <c r="K96" s="41"/>
    </row>
    <row r="97" spans="1:7" s="12" customFormat="1" ht="12.6" customHeight="1" x14ac:dyDescent="0.25">
      <c r="A97" s="24">
        <v>47</v>
      </c>
      <c r="B97" s="578" t="s">
        <v>205</v>
      </c>
      <c r="C97" s="579"/>
      <c r="D97" s="579"/>
      <c r="E97" s="579"/>
      <c r="F97" s="579"/>
      <c r="G97" s="580"/>
    </row>
    <row r="98" spans="1:7" s="12" customFormat="1" ht="12.6" customHeight="1" x14ac:dyDescent="0.25">
      <c r="A98" s="13"/>
      <c r="B98" s="581"/>
      <c r="C98" s="582"/>
      <c r="D98" s="582"/>
      <c r="E98" s="582"/>
      <c r="F98" s="582"/>
      <c r="G98" s="583"/>
    </row>
    <row r="99" spans="1:7" s="12" customFormat="1" ht="22.15" customHeight="1" x14ac:dyDescent="0.25">
      <c r="A99" s="13"/>
      <c r="B99" s="581"/>
      <c r="C99" s="582"/>
      <c r="D99" s="582"/>
      <c r="E99" s="582"/>
      <c r="F99" s="582"/>
      <c r="G99" s="583"/>
    </row>
    <row r="100" spans="1:7" s="12" customFormat="1" ht="14.45" customHeight="1" thickBot="1" x14ac:dyDescent="0.3">
      <c r="A100" s="13"/>
      <c r="B100" s="584"/>
      <c r="C100" s="585"/>
      <c r="D100" s="585"/>
      <c r="E100" s="585"/>
      <c r="F100" s="585"/>
      <c r="G100" s="586"/>
    </row>
    <row r="102" spans="1:7" x14ac:dyDescent="0.25">
      <c r="A102" s="511" t="s">
        <v>118</v>
      </c>
      <c r="B102" s="511"/>
      <c r="C102" s="511"/>
      <c r="D102" s="511"/>
      <c r="E102" s="511"/>
      <c r="F102" s="511"/>
      <c r="G102" s="511"/>
    </row>
    <row r="103" spans="1:7" ht="16.5" thickBot="1" x14ac:dyDescent="0.3"/>
    <row r="104" spans="1:7" ht="6" customHeight="1" x14ac:dyDescent="0.25">
      <c r="A104" s="548">
        <v>48</v>
      </c>
      <c r="B104" s="597" t="s">
        <v>102</v>
      </c>
      <c r="C104" s="587"/>
      <c r="D104" s="587"/>
      <c r="E104" s="587"/>
      <c r="F104" s="587"/>
      <c r="G104" s="588"/>
    </row>
    <row r="105" spans="1:7" ht="2.4500000000000002" customHeight="1" x14ac:dyDescent="0.25">
      <c r="A105" s="549"/>
      <c r="B105" s="589"/>
      <c r="C105" s="511"/>
      <c r="D105" s="511"/>
      <c r="E105" s="511"/>
      <c r="F105" s="511"/>
      <c r="G105" s="549"/>
    </row>
    <row r="106" spans="1:7" ht="2.4500000000000002" customHeight="1" x14ac:dyDescent="0.25">
      <c r="A106" s="549"/>
      <c r="B106" s="589"/>
      <c r="C106" s="511"/>
      <c r="D106" s="511"/>
      <c r="E106" s="511"/>
      <c r="F106" s="511"/>
      <c r="G106" s="549"/>
    </row>
    <row r="107" spans="1:7" ht="2.4500000000000002" customHeight="1" x14ac:dyDescent="0.25">
      <c r="A107" s="549"/>
      <c r="B107" s="589"/>
      <c r="C107" s="511"/>
      <c r="D107" s="511"/>
      <c r="E107" s="511"/>
      <c r="F107" s="511"/>
      <c r="G107" s="549"/>
    </row>
    <row r="108" spans="1:7" ht="2.4500000000000002" customHeight="1" x14ac:dyDescent="0.25">
      <c r="A108" s="549"/>
      <c r="B108" s="589"/>
      <c r="C108" s="511"/>
      <c r="D108" s="511"/>
      <c r="E108" s="511"/>
      <c r="F108" s="511"/>
      <c r="G108" s="549"/>
    </row>
    <row r="109" spans="1:7" ht="2.4500000000000002" customHeight="1" x14ac:dyDescent="0.25">
      <c r="B109" s="589"/>
      <c r="C109" s="511"/>
      <c r="D109" s="511"/>
      <c r="E109" s="511"/>
      <c r="F109" s="511"/>
      <c r="G109" s="549"/>
    </row>
    <row r="110" spans="1:7" ht="2.4500000000000002" customHeight="1" x14ac:dyDescent="0.25">
      <c r="B110" s="589"/>
      <c r="C110" s="511"/>
      <c r="D110" s="511"/>
      <c r="E110" s="511"/>
      <c r="F110" s="511"/>
      <c r="G110" s="549"/>
    </row>
    <row r="111" spans="1:7" ht="2.4500000000000002" customHeight="1" x14ac:dyDescent="0.25">
      <c r="B111" s="589"/>
      <c r="C111" s="511"/>
      <c r="D111" s="511"/>
      <c r="E111" s="511"/>
      <c r="F111" s="511"/>
      <c r="G111" s="549"/>
    </row>
    <row r="112" spans="1:7" ht="2.4500000000000002" customHeight="1" x14ac:dyDescent="0.25">
      <c r="B112" s="589"/>
      <c r="C112" s="511"/>
      <c r="D112" s="511"/>
      <c r="E112" s="511"/>
      <c r="F112" s="511"/>
      <c r="G112" s="549"/>
    </row>
    <row r="113" spans="2:7" ht="2.4500000000000002" customHeight="1" x14ac:dyDescent="0.25">
      <c r="B113" s="589"/>
      <c r="C113" s="511"/>
      <c r="D113" s="511"/>
      <c r="E113" s="511"/>
      <c r="F113" s="511"/>
      <c r="G113" s="549"/>
    </row>
    <row r="114" spans="2:7" ht="2.4500000000000002" customHeight="1" x14ac:dyDescent="0.25">
      <c r="B114" s="589"/>
      <c r="C114" s="511"/>
      <c r="D114" s="511"/>
      <c r="E114" s="511"/>
      <c r="F114" s="511"/>
      <c r="G114" s="549"/>
    </row>
    <row r="115" spans="2:7" ht="2.4500000000000002" customHeight="1" x14ac:dyDescent="0.25">
      <c r="B115" s="589"/>
      <c r="C115" s="511"/>
      <c r="D115" s="511"/>
      <c r="E115" s="511"/>
      <c r="F115" s="511"/>
      <c r="G115" s="549"/>
    </row>
    <row r="116" spans="2:7" ht="2.4500000000000002" customHeight="1" x14ac:dyDescent="0.25">
      <c r="B116" s="589"/>
      <c r="C116" s="511"/>
      <c r="D116" s="511"/>
      <c r="E116" s="511"/>
      <c r="F116" s="511"/>
      <c r="G116" s="549"/>
    </row>
    <row r="117" spans="2:7" ht="2.4500000000000002" customHeight="1" x14ac:dyDescent="0.25">
      <c r="B117" s="589"/>
      <c r="C117" s="511"/>
      <c r="D117" s="511"/>
      <c r="E117" s="511"/>
      <c r="F117" s="511"/>
      <c r="G117" s="549"/>
    </row>
    <row r="118" spans="2:7" ht="2.4500000000000002" customHeight="1" x14ac:dyDescent="0.25">
      <c r="B118" s="589"/>
      <c r="C118" s="511"/>
      <c r="D118" s="511"/>
      <c r="E118" s="511"/>
      <c r="F118" s="511"/>
      <c r="G118" s="549"/>
    </row>
    <row r="119" spans="2:7" ht="2.4500000000000002" customHeight="1" x14ac:dyDescent="0.25">
      <c r="B119" s="589"/>
      <c r="C119" s="511"/>
      <c r="D119" s="511"/>
      <c r="E119" s="511"/>
      <c r="F119" s="511"/>
      <c r="G119" s="549"/>
    </row>
    <row r="120" spans="2:7" ht="2.4500000000000002" customHeight="1" x14ac:dyDescent="0.25">
      <c r="B120" s="589"/>
      <c r="C120" s="511"/>
      <c r="D120" s="511"/>
      <c r="E120" s="511"/>
      <c r="F120" s="511"/>
      <c r="G120" s="549"/>
    </row>
    <row r="121" spans="2:7" ht="2.4500000000000002" customHeight="1" x14ac:dyDescent="0.25">
      <c r="B121" s="589"/>
      <c r="C121" s="511"/>
      <c r="D121" s="511"/>
      <c r="E121" s="511"/>
      <c r="F121" s="511"/>
      <c r="G121" s="549"/>
    </row>
    <row r="122" spans="2:7" ht="2.4500000000000002" customHeight="1" x14ac:dyDescent="0.25">
      <c r="B122" s="589"/>
      <c r="C122" s="511"/>
      <c r="D122" s="511"/>
      <c r="E122" s="511"/>
      <c r="F122" s="511"/>
      <c r="G122" s="549"/>
    </row>
    <row r="123" spans="2:7" ht="2.4500000000000002" customHeight="1" x14ac:dyDescent="0.25">
      <c r="B123" s="589"/>
      <c r="C123" s="511"/>
      <c r="D123" s="511"/>
      <c r="E123" s="511"/>
      <c r="F123" s="511"/>
      <c r="G123" s="549"/>
    </row>
    <row r="124" spans="2:7" ht="2.4500000000000002" customHeight="1" x14ac:dyDescent="0.25">
      <c r="B124" s="589"/>
      <c r="C124" s="511"/>
      <c r="D124" s="511"/>
      <c r="E124" s="511"/>
      <c r="F124" s="511"/>
      <c r="G124" s="549"/>
    </row>
    <row r="125" spans="2:7" ht="2.4500000000000002" customHeight="1" x14ac:dyDescent="0.25">
      <c r="B125" s="589"/>
      <c r="C125" s="511"/>
      <c r="D125" s="511"/>
      <c r="E125" s="511"/>
      <c r="F125" s="511"/>
      <c r="G125" s="549"/>
    </row>
    <row r="126" spans="2:7" ht="2.4500000000000002" customHeight="1" x14ac:dyDescent="0.25">
      <c r="B126" s="589"/>
      <c r="C126" s="511"/>
      <c r="D126" s="511"/>
      <c r="E126" s="511"/>
      <c r="F126" s="511"/>
      <c r="G126" s="549"/>
    </row>
    <row r="127" spans="2:7" ht="2.4500000000000002" customHeight="1" x14ac:dyDescent="0.25">
      <c r="B127" s="589"/>
      <c r="C127" s="511"/>
      <c r="D127" s="511"/>
      <c r="E127" s="511"/>
      <c r="F127" s="511"/>
      <c r="G127" s="549"/>
    </row>
    <row r="128" spans="2:7" ht="2.4500000000000002" customHeight="1" x14ac:dyDescent="0.25">
      <c r="B128" s="589"/>
      <c r="C128" s="511"/>
      <c r="D128" s="511"/>
      <c r="E128" s="511"/>
      <c r="F128" s="511"/>
      <c r="G128" s="549"/>
    </row>
    <row r="129" spans="2:7" ht="2.4500000000000002" customHeight="1" x14ac:dyDescent="0.25">
      <c r="B129" s="589"/>
      <c r="C129" s="511"/>
      <c r="D129" s="511"/>
      <c r="E129" s="511"/>
      <c r="F129" s="511"/>
      <c r="G129" s="549"/>
    </row>
    <row r="130" spans="2:7" ht="2.4500000000000002" customHeight="1" x14ac:dyDescent="0.25">
      <c r="B130" s="589"/>
      <c r="C130" s="511"/>
      <c r="D130" s="511"/>
      <c r="E130" s="511"/>
      <c r="F130" s="511"/>
      <c r="G130" s="549"/>
    </row>
    <row r="131" spans="2:7" ht="2.4500000000000002" customHeight="1" thickBot="1" x14ac:dyDescent="0.3">
      <c r="B131" s="590"/>
      <c r="C131" s="591"/>
      <c r="D131" s="591"/>
      <c r="E131" s="591"/>
      <c r="F131" s="591"/>
      <c r="G131" s="592"/>
    </row>
  </sheetData>
  <mergeCells count="87">
    <mergeCell ref="C16:G16"/>
    <mergeCell ref="A1:G1"/>
    <mergeCell ref="A2:G2"/>
    <mergeCell ref="C5:G5"/>
    <mergeCell ref="C6:G6"/>
    <mergeCell ref="C7:G7"/>
    <mergeCell ref="A9:G9"/>
    <mergeCell ref="C11:G11"/>
    <mergeCell ref="C12:G12"/>
    <mergeCell ref="C13:G13"/>
    <mergeCell ref="C14:G14"/>
    <mergeCell ref="C15:G15"/>
    <mergeCell ref="C32:G32"/>
    <mergeCell ref="C17:G17"/>
    <mergeCell ref="C18:G18"/>
    <mergeCell ref="C19:G19"/>
    <mergeCell ref="C20:G20"/>
    <mergeCell ref="C21:G21"/>
    <mergeCell ref="A23:G23"/>
    <mergeCell ref="C25:G25"/>
    <mergeCell ref="C26:G26"/>
    <mergeCell ref="C27:G27"/>
    <mergeCell ref="C28:G28"/>
    <mergeCell ref="A30:G30"/>
    <mergeCell ref="A49:G49"/>
    <mergeCell ref="C33:G33"/>
    <mergeCell ref="C34:G34"/>
    <mergeCell ref="C35:G35"/>
    <mergeCell ref="A37:G37"/>
    <mergeCell ref="C39:G39"/>
    <mergeCell ref="C40:G40"/>
    <mergeCell ref="C41:G41"/>
    <mergeCell ref="A43:G43"/>
    <mergeCell ref="A45:A46"/>
    <mergeCell ref="C45:G45"/>
    <mergeCell ref="C46:G46"/>
    <mergeCell ref="D51:E51"/>
    <mergeCell ref="F51:G51"/>
    <mergeCell ref="D52:E52"/>
    <mergeCell ref="F52:G52"/>
    <mergeCell ref="D53:E53"/>
    <mergeCell ref="F53:G53"/>
    <mergeCell ref="A55:G55"/>
    <mergeCell ref="C57:D57"/>
    <mergeCell ref="E57:G57"/>
    <mergeCell ref="A58:A60"/>
    <mergeCell ref="C58:D58"/>
    <mergeCell ref="E58:G58"/>
    <mergeCell ref="C59:D59"/>
    <mergeCell ref="E59:G59"/>
    <mergeCell ref="C60:D60"/>
    <mergeCell ref="E60:G60"/>
    <mergeCell ref="A62:G62"/>
    <mergeCell ref="B64:C64"/>
    <mergeCell ref="E64:G64"/>
    <mergeCell ref="A65:A66"/>
    <mergeCell ref="B65:B66"/>
    <mergeCell ref="E65:G65"/>
    <mergeCell ref="E66:G69"/>
    <mergeCell ref="B70:C70"/>
    <mergeCell ref="E70:G70"/>
    <mergeCell ref="A71:A76"/>
    <mergeCell ref="B71:B76"/>
    <mergeCell ref="E71:G71"/>
    <mergeCell ref="E72:G75"/>
    <mergeCell ref="E76:G76"/>
    <mergeCell ref="A78:G78"/>
    <mergeCell ref="B80:C80"/>
    <mergeCell ref="D80:E80"/>
    <mergeCell ref="F80:G80"/>
    <mergeCell ref="B81:C82"/>
    <mergeCell ref="D81:E82"/>
    <mergeCell ref="F81:G81"/>
    <mergeCell ref="B83:C83"/>
    <mergeCell ref="D83:E83"/>
    <mergeCell ref="B84:C84"/>
    <mergeCell ref="D84:E84"/>
    <mergeCell ref="B85:C85"/>
    <mergeCell ref="D85:E85"/>
    <mergeCell ref="A104:A108"/>
    <mergeCell ref="B104:G131"/>
    <mergeCell ref="B86:E86"/>
    <mergeCell ref="A89:G89"/>
    <mergeCell ref="A92:A94"/>
    <mergeCell ref="A96:G96"/>
    <mergeCell ref="B97:G100"/>
    <mergeCell ref="A102:G10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9A8CC-6104-46EC-87EB-92615B44A508}">
  <dimension ref="A1:BR41"/>
  <sheetViews>
    <sheetView topLeftCell="A22" workbookViewId="0">
      <selection sqref="A1:XFD1048576"/>
    </sheetView>
  </sheetViews>
  <sheetFormatPr defaultColWidth="12" defaultRowHeight="15.75" outlineLevelRow="1" x14ac:dyDescent="0.25"/>
  <cols>
    <col min="1" max="1" width="6.7109375" style="95" customWidth="1"/>
    <col min="2" max="2" width="23.28515625" style="96" customWidth="1"/>
    <col min="3" max="3" width="14.5703125" style="95" customWidth="1"/>
    <col min="4" max="6" width="6.28515625" style="95" customWidth="1"/>
    <col min="7" max="7" width="5.85546875" style="97" customWidth="1"/>
    <col min="8" max="13" width="4.42578125" style="97" customWidth="1"/>
    <col min="14" max="14" width="5.42578125" style="95" customWidth="1"/>
    <col min="15" max="15" width="9" style="95" customWidth="1"/>
    <col min="16" max="16" width="10" style="95" customWidth="1"/>
    <col min="17" max="17" width="11.28515625" style="95" customWidth="1"/>
    <col min="18" max="18" width="13.140625" style="95" customWidth="1"/>
    <col min="19" max="19" width="13.5703125" style="95" customWidth="1"/>
    <col min="20" max="29" width="4.140625" style="95" customWidth="1"/>
    <col min="30" max="30" width="9.7109375" style="95" customWidth="1"/>
    <col min="31" max="32" width="6.7109375" style="95" customWidth="1"/>
    <col min="33" max="33" width="7.7109375" style="95" customWidth="1"/>
    <col min="34" max="34" width="6.7109375" style="95" customWidth="1"/>
    <col min="35" max="36" width="6.42578125" style="95" customWidth="1"/>
    <col min="37" max="37" width="6.140625" style="95" customWidth="1"/>
    <col min="38" max="38" width="6.28515625" style="95" customWidth="1"/>
    <col min="39" max="39" width="6.7109375" style="95" customWidth="1"/>
    <col min="40" max="54" width="8.140625" style="95" customWidth="1"/>
    <col min="55" max="55" width="17.5703125" style="95" customWidth="1"/>
    <col min="56" max="59" width="8.140625" style="95" customWidth="1"/>
    <col min="60" max="60" width="13.7109375" style="95" customWidth="1"/>
    <col min="61" max="61" width="11.5703125" style="95" customWidth="1"/>
    <col min="62" max="62" width="8.140625" style="95" customWidth="1"/>
    <col min="63" max="63" width="12.85546875" style="95" customWidth="1"/>
    <col min="64" max="64" width="8.140625" style="95" customWidth="1"/>
    <col min="65" max="65" width="13.7109375" style="95" customWidth="1"/>
    <col min="66" max="67" width="8.140625" style="95" customWidth="1"/>
    <col min="68" max="68" width="10.28515625" style="95" customWidth="1"/>
    <col min="69" max="69" width="8.140625" style="95" customWidth="1"/>
    <col min="70" max="70" width="17.85546875" style="95" customWidth="1"/>
    <col min="71" max="16384" width="12" style="95"/>
  </cols>
  <sheetData>
    <row r="1" spans="1:70" ht="18.75" x14ac:dyDescent="0.25">
      <c r="AC1" s="98" t="s">
        <v>206</v>
      </c>
    </row>
    <row r="2" spans="1:70" ht="18.75" x14ac:dyDescent="0.3">
      <c r="AC2" s="99" t="s">
        <v>207</v>
      </c>
    </row>
    <row r="3" spans="1:70" ht="18.75" x14ac:dyDescent="0.3">
      <c r="AC3" s="99" t="s">
        <v>208</v>
      </c>
    </row>
    <row r="4" spans="1:70" ht="18.75" x14ac:dyDescent="0.25">
      <c r="A4" s="648" t="s">
        <v>209</v>
      </c>
      <c r="B4" s="648"/>
      <c r="C4" s="648"/>
      <c r="D4" s="648"/>
      <c r="E4" s="648"/>
      <c r="F4" s="648"/>
      <c r="G4" s="648"/>
      <c r="H4" s="648"/>
      <c r="I4" s="648"/>
      <c r="J4" s="648"/>
      <c r="K4" s="648"/>
      <c r="L4" s="648"/>
      <c r="M4" s="648"/>
      <c r="N4" s="648"/>
      <c r="O4" s="648"/>
      <c r="P4" s="648"/>
      <c r="Q4" s="648"/>
      <c r="R4" s="648"/>
      <c r="S4" s="648"/>
      <c r="T4" s="648"/>
      <c r="U4" s="648"/>
      <c r="V4" s="648"/>
      <c r="W4" s="648"/>
      <c r="X4" s="648"/>
      <c r="Y4" s="648"/>
      <c r="Z4" s="648"/>
      <c r="AA4" s="648"/>
      <c r="AB4" s="648"/>
      <c r="AC4" s="648"/>
    </row>
    <row r="5" spans="1:70" ht="18.75" x14ac:dyDescent="0.3">
      <c r="A5" s="652"/>
      <c r="B5" s="652"/>
      <c r="C5" s="652"/>
      <c r="D5" s="652"/>
      <c r="E5" s="652"/>
      <c r="F5" s="652"/>
      <c r="G5" s="652"/>
      <c r="H5" s="652"/>
      <c r="I5" s="652"/>
      <c r="J5" s="652"/>
      <c r="K5" s="652"/>
      <c r="L5" s="652"/>
      <c r="M5" s="652"/>
      <c r="N5" s="652"/>
      <c r="O5" s="652"/>
      <c r="P5" s="652"/>
      <c r="Q5" s="652"/>
      <c r="R5" s="652"/>
      <c r="S5" s="652"/>
      <c r="T5" s="652"/>
      <c r="U5" s="652"/>
      <c r="V5" s="652"/>
      <c r="W5" s="652"/>
      <c r="X5" s="652"/>
      <c r="Y5" s="652"/>
      <c r="Z5" s="652"/>
      <c r="AA5" s="652"/>
      <c r="AB5" s="652"/>
      <c r="AC5" s="652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</row>
    <row r="6" spans="1:70" ht="18.75" x14ac:dyDescent="0.25">
      <c r="A6" s="653" t="s">
        <v>210</v>
      </c>
      <c r="B6" s="653"/>
      <c r="C6" s="653"/>
      <c r="D6" s="653"/>
      <c r="E6" s="653"/>
      <c r="F6" s="653"/>
      <c r="G6" s="653"/>
      <c r="H6" s="653"/>
      <c r="I6" s="653"/>
      <c r="J6" s="653"/>
      <c r="K6" s="653"/>
      <c r="L6" s="653"/>
      <c r="M6" s="653"/>
      <c r="N6" s="653"/>
      <c r="O6" s="653"/>
      <c r="P6" s="653"/>
      <c r="Q6" s="653"/>
      <c r="R6" s="653"/>
      <c r="S6" s="653"/>
      <c r="T6" s="653"/>
      <c r="U6" s="653"/>
      <c r="V6" s="653"/>
      <c r="W6" s="653"/>
      <c r="X6" s="653"/>
      <c r="Y6" s="653"/>
      <c r="Z6" s="653"/>
      <c r="AA6" s="653"/>
      <c r="AB6" s="653"/>
      <c r="AC6" s="653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</row>
    <row r="7" spans="1:70" x14ac:dyDescent="0.25">
      <c r="A7" s="654" t="s">
        <v>211</v>
      </c>
      <c r="B7" s="654"/>
      <c r="C7" s="654"/>
      <c r="D7" s="654"/>
      <c r="E7" s="654"/>
      <c r="F7" s="654"/>
      <c r="G7" s="654"/>
      <c r="H7" s="654"/>
      <c r="I7" s="654"/>
      <c r="J7" s="654"/>
      <c r="K7" s="654"/>
      <c r="L7" s="654"/>
      <c r="M7" s="654"/>
      <c r="N7" s="654"/>
      <c r="O7" s="654"/>
      <c r="P7" s="654"/>
      <c r="Q7" s="654"/>
      <c r="R7" s="654"/>
      <c r="S7" s="654"/>
      <c r="T7" s="654"/>
      <c r="U7" s="654"/>
      <c r="V7" s="654"/>
      <c r="W7" s="654"/>
      <c r="X7" s="654"/>
      <c r="Y7" s="654"/>
      <c r="Z7" s="654"/>
      <c r="AA7" s="654"/>
      <c r="AB7" s="654"/>
      <c r="AC7" s="654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</row>
    <row r="8" spans="1:70" ht="18.75" x14ac:dyDescent="0.3">
      <c r="A8" s="655"/>
      <c r="B8" s="655"/>
      <c r="C8" s="655"/>
      <c r="D8" s="655"/>
      <c r="E8" s="655"/>
      <c r="F8" s="655"/>
      <c r="G8" s="655"/>
      <c r="H8" s="655"/>
      <c r="I8" s="655"/>
      <c r="J8" s="655"/>
      <c r="K8" s="655"/>
      <c r="L8" s="655"/>
      <c r="M8" s="655"/>
      <c r="N8" s="655"/>
      <c r="O8" s="655"/>
      <c r="P8" s="655"/>
      <c r="Q8" s="655"/>
      <c r="R8" s="655"/>
      <c r="S8" s="655"/>
      <c r="T8" s="655"/>
      <c r="U8" s="655"/>
      <c r="V8" s="655"/>
      <c r="W8" s="655"/>
      <c r="X8" s="655"/>
      <c r="Y8" s="655"/>
      <c r="Z8" s="655"/>
      <c r="AA8" s="655"/>
      <c r="AB8" s="655"/>
      <c r="AC8" s="655"/>
      <c r="BR8" s="99"/>
    </row>
    <row r="9" spans="1:70" ht="18.75" x14ac:dyDescent="0.3">
      <c r="A9" s="656" t="s">
        <v>212</v>
      </c>
      <c r="B9" s="656"/>
      <c r="C9" s="656"/>
      <c r="D9" s="656"/>
      <c r="E9" s="656"/>
      <c r="F9" s="656"/>
      <c r="G9" s="656"/>
      <c r="H9" s="656"/>
      <c r="I9" s="656"/>
      <c r="J9" s="656"/>
      <c r="K9" s="656"/>
      <c r="L9" s="656"/>
      <c r="M9" s="656"/>
      <c r="N9" s="656"/>
      <c r="O9" s="656"/>
      <c r="P9" s="656"/>
      <c r="Q9" s="656"/>
      <c r="R9" s="656"/>
      <c r="S9" s="656"/>
      <c r="T9" s="656"/>
      <c r="U9" s="656"/>
      <c r="V9" s="656"/>
      <c r="W9" s="656"/>
      <c r="X9" s="656"/>
      <c r="Y9" s="656"/>
      <c r="Z9" s="656"/>
      <c r="AA9" s="656"/>
      <c r="AB9" s="656"/>
      <c r="AC9" s="656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</row>
    <row r="10" spans="1:70" ht="18.75" x14ac:dyDescent="0.25">
      <c r="A10" s="648"/>
      <c r="B10" s="648"/>
      <c r="C10" s="648"/>
      <c r="D10" s="648"/>
      <c r="E10" s="648"/>
      <c r="F10" s="648"/>
      <c r="G10" s="648"/>
      <c r="H10" s="648"/>
      <c r="I10" s="648"/>
      <c r="J10" s="648"/>
      <c r="K10" s="648"/>
      <c r="L10" s="648"/>
      <c r="M10" s="648"/>
      <c r="N10" s="648"/>
      <c r="O10" s="648"/>
      <c r="P10" s="648"/>
      <c r="Q10" s="648"/>
      <c r="R10" s="648"/>
      <c r="S10" s="648"/>
      <c r="T10" s="648"/>
      <c r="U10" s="648"/>
      <c r="V10" s="648"/>
      <c r="W10" s="648"/>
      <c r="X10" s="648"/>
      <c r="Y10" s="648"/>
      <c r="Z10" s="648"/>
      <c r="AA10" s="648"/>
      <c r="AB10" s="648"/>
      <c r="AC10" s="648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</row>
    <row r="11" spans="1:70" ht="18.75" x14ac:dyDescent="0.3">
      <c r="A11" s="649" t="s">
        <v>213</v>
      </c>
      <c r="B11" s="649"/>
      <c r="C11" s="649"/>
      <c r="D11" s="649"/>
      <c r="E11" s="649"/>
      <c r="F11" s="649"/>
      <c r="G11" s="649"/>
      <c r="H11" s="649"/>
      <c r="I11" s="649"/>
      <c r="J11" s="649"/>
      <c r="K11" s="649"/>
      <c r="L11" s="649"/>
      <c r="M11" s="649"/>
      <c r="N11" s="649"/>
      <c r="O11" s="649"/>
      <c r="P11" s="649"/>
      <c r="Q11" s="649"/>
      <c r="R11" s="649"/>
      <c r="S11" s="649"/>
      <c r="T11" s="649"/>
      <c r="U11" s="649"/>
      <c r="V11" s="649"/>
      <c r="W11" s="649"/>
      <c r="X11" s="649"/>
      <c r="Y11" s="649"/>
      <c r="Z11" s="649"/>
      <c r="AA11" s="649"/>
      <c r="AB11" s="649"/>
      <c r="AC11" s="649"/>
      <c r="AD11" s="649"/>
      <c r="AE11" s="649"/>
      <c r="AF11" s="649"/>
      <c r="AG11" s="649"/>
      <c r="AH11" s="649"/>
      <c r="AI11" s="649"/>
      <c r="AJ11" s="649"/>
      <c r="AK11" s="649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105"/>
    </row>
    <row r="12" spans="1:70" x14ac:dyDescent="0.25">
      <c r="A12" s="106" t="s">
        <v>214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</row>
    <row r="13" spans="1:70" x14ac:dyDescent="0.25">
      <c r="BQ13" s="107"/>
    </row>
    <row r="14" spans="1:70" x14ac:dyDescent="0.25">
      <c r="A14" s="632" t="s">
        <v>215</v>
      </c>
      <c r="B14" s="632" t="s">
        <v>216</v>
      </c>
      <c r="C14" s="632" t="s">
        <v>217</v>
      </c>
      <c r="D14" s="650" t="s">
        <v>218</v>
      </c>
      <c r="E14" s="650" t="s">
        <v>219</v>
      </c>
      <c r="F14" s="632" t="s">
        <v>220</v>
      </c>
      <c r="G14" s="632"/>
      <c r="H14" s="651" t="s">
        <v>221</v>
      </c>
      <c r="I14" s="651"/>
      <c r="J14" s="651"/>
      <c r="K14" s="651"/>
      <c r="L14" s="651"/>
      <c r="M14" s="651"/>
      <c r="N14" s="639" t="s">
        <v>222</v>
      </c>
      <c r="O14" s="632" t="s">
        <v>223</v>
      </c>
      <c r="P14" s="632"/>
      <c r="Q14" s="633" t="s">
        <v>224</v>
      </c>
      <c r="R14" s="634"/>
      <c r="S14" s="635"/>
      <c r="T14" s="632" t="s">
        <v>225</v>
      </c>
      <c r="U14" s="632"/>
      <c r="V14" s="632"/>
      <c r="W14" s="632"/>
      <c r="X14" s="632"/>
      <c r="Y14" s="632"/>
      <c r="Z14" s="632"/>
      <c r="AA14" s="632"/>
      <c r="AB14" s="632"/>
      <c r="AC14" s="632"/>
      <c r="AD14" s="632" t="s">
        <v>226</v>
      </c>
      <c r="AE14" s="632"/>
      <c r="AF14" s="632"/>
      <c r="AG14" s="632"/>
      <c r="AH14" s="632"/>
      <c r="AI14" s="632"/>
      <c r="AJ14" s="632"/>
      <c r="AK14" s="632"/>
      <c r="AL14" s="632"/>
      <c r="AM14" s="632"/>
      <c r="AN14" s="632"/>
      <c r="AO14" s="632"/>
      <c r="AP14" s="632"/>
      <c r="AQ14" s="632"/>
      <c r="AR14" s="632"/>
      <c r="AS14" s="632"/>
      <c r="AT14" s="632"/>
      <c r="AU14" s="632"/>
      <c r="AV14" s="632"/>
      <c r="AW14" s="632"/>
      <c r="AX14" s="632"/>
      <c r="AY14" s="632"/>
      <c r="AZ14" s="632"/>
      <c r="BA14" s="632"/>
      <c r="BB14" s="632"/>
      <c r="BC14" s="632"/>
      <c r="BD14" s="632"/>
      <c r="BE14" s="632"/>
      <c r="BF14" s="632"/>
      <c r="BG14" s="632"/>
      <c r="BH14" s="632"/>
      <c r="BI14" s="632"/>
      <c r="BJ14" s="632"/>
      <c r="BK14" s="632"/>
      <c r="BL14" s="632"/>
      <c r="BM14" s="632"/>
      <c r="BN14" s="632"/>
      <c r="BO14" s="632"/>
      <c r="BP14" s="632"/>
      <c r="BQ14" s="632"/>
      <c r="BR14" s="639" t="s">
        <v>227</v>
      </c>
    </row>
    <row r="15" spans="1:70" x14ac:dyDescent="0.25">
      <c r="A15" s="632"/>
      <c r="B15" s="632"/>
      <c r="C15" s="632"/>
      <c r="D15" s="650"/>
      <c r="E15" s="650"/>
      <c r="F15" s="632"/>
      <c r="G15" s="632"/>
      <c r="H15" s="642" t="s">
        <v>228</v>
      </c>
      <c r="I15" s="643"/>
      <c r="J15" s="644"/>
      <c r="K15" s="645" t="s">
        <v>229</v>
      </c>
      <c r="L15" s="646"/>
      <c r="M15" s="647"/>
      <c r="N15" s="640"/>
      <c r="O15" s="632"/>
      <c r="P15" s="632"/>
      <c r="Q15" s="636"/>
      <c r="R15" s="637"/>
      <c r="S15" s="638"/>
      <c r="T15" s="632" t="s">
        <v>230</v>
      </c>
      <c r="U15" s="632"/>
      <c r="V15" s="632"/>
      <c r="W15" s="632"/>
      <c r="X15" s="632"/>
      <c r="Y15" s="632" t="s">
        <v>231</v>
      </c>
      <c r="Z15" s="632"/>
      <c r="AA15" s="632"/>
      <c r="AB15" s="632"/>
      <c r="AC15" s="632"/>
      <c r="AD15" s="629" t="s">
        <v>232</v>
      </c>
      <c r="AE15" s="630"/>
      <c r="AF15" s="630"/>
      <c r="AG15" s="630"/>
      <c r="AH15" s="631"/>
      <c r="AI15" s="629" t="s">
        <v>233</v>
      </c>
      <c r="AJ15" s="630"/>
      <c r="AK15" s="630"/>
      <c r="AL15" s="630"/>
      <c r="AM15" s="631"/>
      <c r="AN15" s="629" t="s">
        <v>234</v>
      </c>
      <c r="AO15" s="630"/>
      <c r="AP15" s="630"/>
      <c r="AQ15" s="630"/>
      <c r="AR15" s="631"/>
      <c r="AS15" s="629" t="s">
        <v>235</v>
      </c>
      <c r="AT15" s="630"/>
      <c r="AU15" s="630"/>
      <c r="AV15" s="630"/>
      <c r="AW15" s="631"/>
      <c r="AX15" s="629" t="s">
        <v>236</v>
      </c>
      <c r="AY15" s="630"/>
      <c r="AZ15" s="630"/>
      <c r="BA15" s="630"/>
      <c r="BB15" s="631"/>
      <c r="BC15" s="629" t="s">
        <v>237</v>
      </c>
      <c r="BD15" s="630"/>
      <c r="BE15" s="630"/>
      <c r="BF15" s="630"/>
      <c r="BG15" s="631"/>
      <c r="BH15" s="629" t="s">
        <v>238</v>
      </c>
      <c r="BI15" s="630"/>
      <c r="BJ15" s="630"/>
      <c r="BK15" s="630"/>
      <c r="BL15" s="631"/>
      <c r="BM15" s="629" t="s">
        <v>239</v>
      </c>
      <c r="BN15" s="630"/>
      <c r="BO15" s="630"/>
      <c r="BP15" s="630"/>
      <c r="BQ15" s="631"/>
      <c r="BR15" s="640"/>
    </row>
    <row r="16" spans="1:70" ht="409.5" x14ac:dyDescent="0.25">
      <c r="A16" s="632"/>
      <c r="B16" s="632"/>
      <c r="C16" s="632"/>
      <c r="D16" s="650"/>
      <c r="E16" s="650"/>
      <c r="F16" s="108" t="s">
        <v>240</v>
      </c>
      <c r="G16" s="109" t="s">
        <v>229</v>
      </c>
      <c r="H16" s="110" t="s">
        <v>241</v>
      </c>
      <c r="I16" s="110" t="s">
        <v>242</v>
      </c>
      <c r="J16" s="110" t="s">
        <v>243</v>
      </c>
      <c r="K16" s="110" t="s">
        <v>241</v>
      </c>
      <c r="L16" s="110" t="s">
        <v>242</v>
      </c>
      <c r="M16" s="110" t="s">
        <v>243</v>
      </c>
      <c r="N16" s="641"/>
      <c r="O16" s="111" t="s">
        <v>228</v>
      </c>
      <c r="P16" s="111" t="s">
        <v>229</v>
      </c>
      <c r="Q16" s="112" t="s">
        <v>244</v>
      </c>
      <c r="R16" s="112" t="s">
        <v>245</v>
      </c>
      <c r="S16" s="110" t="s">
        <v>246</v>
      </c>
      <c r="T16" s="110" t="s">
        <v>247</v>
      </c>
      <c r="U16" s="110" t="s">
        <v>248</v>
      </c>
      <c r="V16" s="110" t="s">
        <v>249</v>
      </c>
      <c r="W16" s="113" t="s">
        <v>250</v>
      </c>
      <c r="X16" s="113" t="s">
        <v>251</v>
      </c>
      <c r="Y16" s="110" t="s">
        <v>247</v>
      </c>
      <c r="Z16" s="110" t="s">
        <v>248</v>
      </c>
      <c r="AA16" s="110" t="s">
        <v>249</v>
      </c>
      <c r="AB16" s="113" t="s">
        <v>250</v>
      </c>
      <c r="AC16" s="113" t="s">
        <v>251</v>
      </c>
      <c r="AD16" s="112" t="s">
        <v>247</v>
      </c>
      <c r="AE16" s="112" t="s">
        <v>248</v>
      </c>
      <c r="AF16" s="112" t="s">
        <v>249</v>
      </c>
      <c r="AG16" s="111" t="s">
        <v>250</v>
      </c>
      <c r="AH16" s="111" t="s">
        <v>251</v>
      </c>
      <c r="AI16" s="112" t="s">
        <v>247</v>
      </c>
      <c r="AJ16" s="112" t="s">
        <v>248</v>
      </c>
      <c r="AK16" s="112" t="s">
        <v>249</v>
      </c>
      <c r="AL16" s="111" t="s">
        <v>250</v>
      </c>
      <c r="AM16" s="111" t="s">
        <v>251</v>
      </c>
      <c r="AN16" s="112" t="s">
        <v>247</v>
      </c>
      <c r="AO16" s="112" t="s">
        <v>248</v>
      </c>
      <c r="AP16" s="112" t="s">
        <v>249</v>
      </c>
      <c r="AQ16" s="111" t="s">
        <v>250</v>
      </c>
      <c r="AR16" s="111" t="s">
        <v>251</v>
      </c>
      <c r="AS16" s="112" t="s">
        <v>247</v>
      </c>
      <c r="AT16" s="112" t="s">
        <v>248</v>
      </c>
      <c r="AU16" s="112" t="s">
        <v>249</v>
      </c>
      <c r="AV16" s="111" t="s">
        <v>250</v>
      </c>
      <c r="AW16" s="111" t="s">
        <v>251</v>
      </c>
      <c r="AX16" s="112" t="s">
        <v>247</v>
      </c>
      <c r="AY16" s="112" t="s">
        <v>248</v>
      </c>
      <c r="AZ16" s="112" t="s">
        <v>249</v>
      </c>
      <c r="BA16" s="111" t="s">
        <v>250</v>
      </c>
      <c r="BB16" s="111" t="s">
        <v>251</v>
      </c>
      <c r="BC16" s="112" t="s">
        <v>247</v>
      </c>
      <c r="BD16" s="112" t="s">
        <v>248</v>
      </c>
      <c r="BE16" s="112" t="s">
        <v>249</v>
      </c>
      <c r="BF16" s="111" t="s">
        <v>250</v>
      </c>
      <c r="BG16" s="111" t="s">
        <v>251</v>
      </c>
      <c r="BH16" s="112" t="s">
        <v>247</v>
      </c>
      <c r="BI16" s="112" t="s">
        <v>248</v>
      </c>
      <c r="BJ16" s="112" t="s">
        <v>249</v>
      </c>
      <c r="BK16" s="111" t="s">
        <v>250</v>
      </c>
      <c r="BL16" s="111" t="s">
        <v>251</v>
      </c>
      <c r="BM16" s="112" t="s">
        <v>247</v>
      </c>
      <c r="BN16" s="112" t="s">
        <v>248</v>
      </c>
      <c r="BO16" s="112" t="s">
        <v>249</v>
      </c>
      <c r="BP16" s="111" t="s">
        <v>250</v>
      </c>
      <c r="BQ16" s="112" t="s">
        <v>251</v>
      </c>
      <c r="BR16" s="641"/>
    </row>
    <row r="17" spans="1:70" x14ac:dyDescent="0.25">
      <c r="A17" s="114">
        <v>1</v>
      </c>
      <c r="B17" s="114">
        <v>2</v>
      </c>
      <c r="C17" s="114">
        <v>3</v>
      </c>
      <c r="D17" s="114">
        <v>4</v>
      </c>
      <c r="E17" s="114">
        <v>5</v>
      </c>
      <c r="F17" s="114">
        <v>6</v>
      </c>
      <c r="G17" s="115">
        <v>7</v>
      </c>
      <c r="H17" s="115">
        <v>8</v>
      </c>
      <c r="I17" s="115">
        <v>9</v>
      </c>
      <c r="J17" s="115">
        <v>10</v>
      </c>
      <c r="K17" s="115">
        <v>11</v>
      </c>
      <c r="L17" s="115">
        <v>12</v>
      </c>
      <c r="M17" s="115">
        <v>13</v>
      </c>
      <c r="N17" s="114">
        <v>14</v>
      </c>
      <c r="O17" s="114">
        <v>15</v>
      </c>
      <c r="P17" s="114">
        <v>16</v>
      </c>
      <c r="Q17" s="114">
        <v>17</v>
      </c>
      <c r="R17" s="114">
        <v>18</v>
      </c>
      <c r="S17" s="114">
        <v>19</v>
      </c>
      <c r="T17" s="114">
        <v>20</v>
      </c>
      <c r="U17" s="114">
        <v>21</v>
      </c>
      <c r="V17" s="114">
        <v>22</v>
      </c>
      <c r="W17" s="114">
        <v>23</v>
      </c>
      <c r="X17" s="114">
        <v>24</v>
      </c>
      <c r="Y17" s="114">
        <v>25</v>
      </c>
      <c r="Z17" s="114">
        <v>26</v>
      </c>
      <c r="AA17" s="114">
        <v>27</v>
      </c>
      <c r="AB17" s="114">
        <v>28</v>
      </c>
      <c r="AC17" s="114">
        <v>29</v>
      </c>
      <c r="AD17" s="116" t="s">
        <v>252</v>
      </c>
      <c r="AE17" s="116" t="s">
        <v>253</v>
      </c>
      <c r="AF17" s="116" t="s">
        <v>254</v>
      </c>
      <c r="AG17" s="116" t="s">
        <v>255</v>
      </c>
      <c r="AH17" s="116" t="s">
        <v>256</v>
      </c>
      <c r="AI17" s="116" t="s">
        <v>257</v>
      </c>
      <c r="AJ17" s="116" t="s">
        <v>258</v>
      </c>
      <c r="AK17" s="116" t="s">
        <v>259</v>
      </c>
      <c r="AL17" s="116" t="s">
        <v>260</v>
      </c>
      <c r="AM17" s="116" t="s">
        <v>261</v>
      </c>
      <c r="AN17" s="116" t="s">
        <v>262</v>
      </c>
      <c r="AO17" s="116" t="s">
        <v>263</v>
      </c>
      <c r="AP17" s="116" t="s">
        <v>264</v>
      </c>
      <c r="AQ17" s="116" t="s">
        <v>265</v>
      </c>
      <c r="AR17" s="116" t="s">
        <v>266</v>
      </c>
      <c r="AS17" s="116" t="s">
        <v>267</v>
      </c>
      <c r="AT17" s="116" t="s">
        <v>268</v>
      </c>
      <c r="AU17" s="116" t="s">
        <v>269</v>
      </c>
      <c r="AV17" s="116" t="s">
        <v>270</v>
      </c>
      <c r="AW17" s="116" t="s">
        <v>271</v>
      </c>
      <c r="AX17" s="116" t="s">
        <v>272</v>
      </c>
      <c r="AY17" s="116" t="s">
        <v>273</v>
      </c>
      <c r="AZ17" s="116" t="s">
        <v>274</v>
      </c>
      <c r="BA17" s="116" t="s">
        <v>275</v>
      </c>
      <c r="BB17" s="116" t="s">
        <v>276</v>
      </c>
      <c r="BC17" s="116" t="s">
        <v>277</v>
      </c>
      <c r="BD17" s="116" t="s">
        <v>278</v>
      </c>
      <c r="BE17" s="116" t="s">
        <v>279</v>
      </c>
      <c r="BF17" s="116" t="s">
        <v>280</v>
      </c>
      <c r="BG17" s="116" t="s">
        <v>281</v>
      </c>
      <c r="BH17" s="114">
        <v>31</v>
      </c>
      <c r="BI17" s="114">
        <v>32</v>
      </c>
      <c r="BJ17" s="114">
        <v>33</v>
      </c>
      <c r="BK17" s="114">
        <v>34</v>
      </c>
      <c r="BL17" s="114">
        <v>35</v>
      </c>
      <c r="BM17" s="114">
        <v>36</v>
      </c>
      <c r="BN17" s="114">
        <v>37</v>
      </c>
      <c r="BO17" s="114">
        <v>38</v>
      </c>
      <c r="BP17" s="114">
        <v>39</v>
      </c>
      <c r="BQ17" s="114">
        <v>40</v>
      </c>
      <c r="BR17" s="114">
        <v>41</v>
      </c>
    </row>
    <row r="18" spans="1:70" ht="63" outlineLevel="1" x14ac:dyDescent="0.25">
      <c r="A18" s="117" t="s">
        <v>282</v>
      </c>
      <c r="B18" s="118" t="s">
        <v>283</v>
      </c>
      <c r="C18" s="59" t="s">
        <v>284</v>
      </c>
      <c r="D18" s="119" t="s">
        <v>0</v>
      </c>
      <c r="E18" s="119">
        <f>E23</f>
        <v>2023</v>
      </c>
      <c r="F18" s="119">
        <f>F23</f>
        <v>2025</v>
      </c>
      <c r="G18" s="120" t="s">
        <v>0</v>
      </c>
      <c r="H18" s="120" t="s">
        <v>0</v>
      </c>
      <c r="I18" s="120" t="s">
        <v>0</v>
      </c>
      <c r="J18" s="120" t="s">
        <v>0</v>
      </c>
      <c r="K18" s="120" t="s">
        <v>0</v>
      </c>
      <c r="L18" s="120" t="s">
        <v>0</v>
      </c>
      <c r="M18" s="120" t="s">
        <v>0</v>
      </c>
      <c r="N18" s="119">
        <f t="shared" ref="N18:O18" si="0">N19+N20+N21+N22+N23</f>
        <v>0</v>
      </c>
      <c r="O18" s="121">
        <f t="shared" si="0"/>
        <v>444.42794626615114</v>
      </c>
      <c r="P18" s="120" t="s">
        <v>0</v>
      </c>
      <c r="Q18" s="121">
        <v>0</v>
      </c>
      <c r="R18" s="121">
        <v>0</v>
      </c>
      <c r="S18" s="121" t="str">
        <f>P18</f>
        <v>нд</v>
      </c>
      <c r="T18" s="121" t="s">
        <v>0</v>
      </c>
      <c r="U18" s="121" t="s">
        <v>0</v>
      </c>
      <c r="V18" s="121" t="s">
        <v>0</v>
      </c>
      <c r="W18" s="121" t="s">
        <v>0</v>
      </c>
      <c r="X18" s="121" t="s">
        <v>0</v>
      </c>
      <c r="Y18" s="121" t="s">
        <v>0</v>
      </c>
      <c r="Z18" s="121" t="s">
        <v>0</v>
      </c>
      <c r="AA18" s="121" t="s">
        <v>0</v>
      </c>
      <c r="AB18" s="121" t="s">
        <v>0</v>
      </c>
      <c r="AC18" s="121" t="s">
        <v>0</v>
      </c>
      <c r="AD18" s="121">
        <f t="shared" ref="AD18" si="1">AD19+AD20+AD21+AD22+AD23</f>
        <v>85.026377697850776</v>
      </c>
      <c r="AE18" s="121">
        <f t="shared" ref="AD18:AH23" si="2">AE24</f>
        <v>0</v>
      </c>
      <c r="AF18" s="121">
        <f t="shared" si="2"/>
        <v>0</v>
      </c>
      <c r="AG18" s="121">
        <f t="shared" ref="AG18" si="3">AG19+AG20+AG21+AG22+AG23</f>
        <v>85.026377697850776</v>
      </c>
      <c r="AH18" s="121">
        <f t="shared" ref="AH18" si="4">AH24</f>
        <v>0</v>
      </c>
      <c r="AI18" s="121" t="s">
        <v>0</v>
      </c>
      <c r="AJ18" s="121" t="s">
        <v>0</v>
      </c>
      <c r="AK18" s="121" t="s">
        <v>0</v>
      </c>
      <c r="AL18" s="121" t="s">
        <v>0</v>
      </c>
      <c r="AM18" s="121" t="s">
        <v>0</v>
      </c>
      <c r="AN18" s="121">
        <f t="shared" ref="AN18" si="5">AN19+AN20+AN21+AN22+AN23</f>
        <v>176.90920789809149</v>
      </c>
      <c r="AO18" s="121">
        <v>0</v>
      </c>
      <c r="AP18" s="121">
        <v>0</v>
      </c>
      <c r="AQ18" s="121">
        <f t="shared" ref="AQ18" si="6">AQ19+AQ20+AQ21+AQ22+AQ23</f>
        <v>176.90920789809149</v>
      </c>
      <c r="AR18" s="121">
        <v>0</v>
      </c>
      <c r="AS18" s="121" t="s">
        <v>0</v>
      </c>
      <c r="AT18" s="121" t="s">
        <v>0</v>
      </c>
      <c r="AU18" s="121" t="s">
        <v>0</v>
      </c>
      <c r="AV18" s="121" t="s">
        <v>0</v>
      </c>
      <c r="AW18" s="121" t="s">
        <v>0</v>
      </c>
      <c r="AX18" s="121">
        <f t="shared" ref="AX18" si="7">AX19+AX20+AX21+AX22+AX23</f>
        <v>182.49236067020891</v>
      </c>
      <c r="AY18" s="121">
        <v>0</v>
      </c>
      <c r="AZ18" s="121">
        <v>0</v>
      </c>
      <c r="BA18" s="121">
        <f t="shared" ref="BA18" si="8">BA19+BA20+BA21+BA22+BA23</f>
        <v>182.49236067020891</v>
      </c>
      <c r="BB18" s="121">
        <v>0</v>
      </c>
      <c r="BC18" s="121" t="s">
        <v>0</v>
      </c>
      <c r="BD18" s="121" t="s">
        <v>0</v>
      </c>
      <c r="BE18" s="121" t="s">
        <v>0</v>
      </c>
      <c r="BF18" s="121" t="s">
        <v>0</v>
      </c>
      <c r="BG18" s="121" t="s">
        <v>0</v>
      </c>
      <c r="BH18" s="121">
        <f t="shared" ref="BH18:BL31" si="9">AD18+AN18+AX18</f>
        <v>444.42794626615114</v>
      </c>
      <c r="BI18" s="121">
        <f t="shared" si="9"/>
        <v>0</v>
      </c>
      <c r="BJ18" s="121">
        <f t="shared" si="9"/>
        <v>0</v>
      </c>
      <c r="BK18" s="121">
        <f t="shared" si="9"/>
        <v>444.42794626615114</v>
      </c>
      <c r="BL18" s="121">
        <f t="shared" si="9"/>
        <v>0</v>
      </c>
      <c r="BM18" s="121" t="s">
        <v>0</v>
      </c>
      <c r="BN18" s="121" t="s">
        <v>0</v>
      </c>
      <c r="BO18" s="121" t="s">
        <v>0</v>
      </c>
      <c r="BP18" s="121" t="s">
        <v>0</v>
      </c>
      <c r="BQ18" s="121" t="s">
        <v>0</v>
      </c>
      <c r="BR18" s="121" t="s">
        <v>0</v>
      </c>
    </row>
    <row r="19" spans="1:70" outlineLevel="1" x14ac:dyDescent="0.25">
      <c r="A19" s="117" t="s">
        <v>285</v>
      </c>
      <c r="B19" s="118" t="s">
        <v>286</v>
      </c>
      <c r="C19" s="59" t="s">
        <v>284</v>
      </c>
      <c r="D19" s="119" t="s">
        <v>0</v>
      </c>
      <c r="E19" s="119" t="s">
        <v>0</v>
      </c>
      <c r="F19" s="119" t="s">
        <v>0</v>
      </c>
      <c r="G19" s="120" t="s">
        <v>0</v>
      </c>
      <c r="H19" s="120" t="s">
        <v>0</v>
      </c>
      <c r="I19" s="120" t="s">
        <v>0</v>
      </c>
      <c r="J19" s="120" t="s">
        <v>0</v>
      </c>
      <c r="K19" s="120" t="s">
        <v>0</v>
      </c>
      <c r="L19" s="120" t="s">
        <v>0</v>
      </c>
      <c r="M19" s="120" t="s">
        <v>0</v>
      </c>
      <c r="N19" s="119">
        <f t="shared" ref="N19:O23" si="10">N25</f>
        <v>0</v>
      </c>
      <c r="O19" s="121">
        <f t="shared" si="10"/>
        <v>0</v>
      </c>
      <c r="P19" s="120" t="s">
        <v>0</v>
      </c>
      <c r="Q19" s="121" t="s">
        <v>0</v>
      </c>
      <c r="R19" s="121" t="s">
        <v>0</v>
      </c>
      <c r="S19" s="121" t="str">
        <f t="shared" ref="S19:S30" si="11">P19</f>
        <v>нд</v>
      </c>
      <c r="T19" s="121" t="s">
        <v>0</v>
      </c>
      <c r="U19" s="121" t="s">
        <v>0</v>
      </c>
      <c r="V19" s="121" t="s">
        <v>0</v>
      </c>
      <c r="W19" s="121" t="s">
        <v>0</v>
      </c>
      <c r="X19" s="121" t="s">
        <v>0</v>
      </c>
      <c r="Y19" s="121" t="s">
        <v>0</v>
      </c>
      <c r="Z19" s="121" t="s">
        <v>0</v>
      </c>
      <c r="AA19" s="121" t="s">
        <v>0</v>
      </c>
      <c r="AB19" s="121" t="s">
        <v>0</v>
      </c>
      <c r="AC19" s="121" t="s">
        <v>0</v>
      </c>
      <c r="AD19" s="121">
        <f t="shared" si="2"/>
        <v>0</v>
      </c>
      <c r="AE19" s="121">
        <f t="shared" si="2"/>
        <v>0</v>
      </c>
      <c r="AF19" s="121">
        <f t="shared" si="2"/>
        <v>0</v>
      </c>
      <c r="AG19" s="121">
        <f t="shared" si="2"/>
        <v>0</v>
      </c>
      <c r="AH19" s="121">
        <f t="shared" si="2"/>
        <v>0</v>
      </c>
      <c r="AI19" s="121" t="s">
        <v>0</v>
      </c>
      <c r="AJ19" s="121" t="s">
        <v>0</v>
      </c>
      <c r="AK19" s="121" t="s">
        <v>0</v>
      </c>
      <c r="AL19" s="121" t="s">
        <v>0</v>
      </c>
      <c r="AM19" s="121" t="s">
        <v>0</v>
      </c>
      <c r="AN19" s="121">
        <f t="shared" ref="AN19:AN23" si="12">AN25</f>
        <v>0</v>
      </c>
      <c r="AO19" s="121">
        <v>0</v>
      </c>
      <c r="AP19" s="121">
        <v>0</v>
      </c>
      <c r="AQ19" s="121">
        <f t="shared" ref="AQ19:AQ23" si="13">AQ25</f>
        <v>0</v>
      </c>
      <c r="AR19" s="121">
        <v>0</v>
      </c>
      <c r="AS19" s="121" t="s">
        <v>0</v>
      </c>
      <c r="AT19" s="121" t="s">
        <v>0</v>
      </c>
      <c r="AU19" s="121" t="s">
        <v>0</v>
      </c>
      <c r="AV19" s="121" t="s">
        <v>0</v>
      </c>
      <c r="AW19" s="121" t="s">
        <v>0</v>
      </c>
      <c r="AX19" s="121">
        <f t="shared" ref="AX19:AX23" si="14">AX25</f>
        <v>0</v>
      </c>
      <c r="AY19" s="121">
        <v>0</v>
      </c>
      <c r="AZ19" s="121">
        <v>0</v>
      </c>
      <c r="BA19" s="121">
        <f t="shared" ref="BA19:BA23" si="15">BA25</f>
        <v>0</v>
      </c>
      <c r="BB19" s="121">
        <v>0</v>
      </c>
      <c r="BC19" s="121" t="s">
        <v>0</v>
      </c>
      <c r="BD19" s="121" t="s">
        <v>0</v>
      </c>
      <c r="BE19" s="121" t="s">
        <v>0</v>
      </c>
      <c r="BF19" s="121" t="s">
        <v>0</v>
      </c>
      <c r="BG19" s="121" t="s">
        <v>0</v>
      </c>
      <c r="BH19" s="121">
        <f t="shared" si="9"/>
        <v>0</v>
      </c>
      <c r="BI19" s="121">
        <f t="shared" si="9"/>
        <v>0</v>
      </c>
      <c r="BJ19" s="121">
        <f t="shared" si="9"/>
        <v>0</v>
      </c>
      <c r="BK19" s="121">
        <f t="shared" si="9"/>
        <v>0</v>
      </c>
      <c r="BL19" s="121">
        <f t="shared" si="9"/>
        <v>0</v>
      </c>
      <c r="BM19" s="121" t="s">
        <v>0</v>
      </c>
      <c r="BN19" s="121" t="s">
        <v>0</v>
      </c>
      <c r="BO19" s="121" t="s">
        <v>0</v>
      </c>
      <c r="BP19" s="121" t="s">
        <v>0</v>
      </c>
      <c r="BQ19" s="121" t="s">
        <v>0</v>
      </c>
      <c r="BR19" s="121" t="s">
        <v>0</v>
      </c>
    </row>
    <row r="20" spans="1:70" ht="63" outlineLevel="1" x14ac:dyDescent="0.25">
      <c r="A20" s="117" t="s">
        <v>287</v>
      </c>
      <c r="B20" s="118" t="s">
        <v>288</v>
      </c>
      <c r="C20" s="59" t="s">
        <v>284</v>
      </c>
      <c r="D20" s="119" t="s">
        <v>0</v>
      </c>
      <c r="E20" s="119" t="s">
        <v>0</v>
      </c>
      <c r="F20" s="119" t="s">
        <v>0</v>
      </c>
      <c r="G20" s="120" t="s">
        <v>0</v>
      </c>
      <c r="H20" s="120" t="s">
        <v>0</v>
      </c>
      <c r="I20" s="120" t="s">
        <v>0</v>
      </c>
      <c r="J20" s="120" t="s">
        <v>0</v>
      </c>
      <c r="K20" s="120" t="s">
        <v>0</v>
      </c>
      <c r="L20" s="120" t="s">
        <v>0</v>
      </c>
      <c r="M20" s="120" t="s">
        <v>0</v>
      </c>
      <c r="N20" s="119">
        <f t="shared" si="10"/>
        <v>0</v>
      </c>
      <c r="O20" s="121">
        <f t="shared" si="10"/>
        <v>0</v>
      </c>
      <c r="P20" s="120" t="s">
        <v>0</v>
      </c>
      <c r="Q20" s="121" t="s">
        <v>0</v>
      </c>
      <c r="R20" s="121" t="s">
        <v>0</v>
      </c>
      <c r="S20" s="121" t="str">
        <f t="shared" si="11"/>
        <v>нд</v>
      </c>
      <c r="T20" s="121" t="s">
        <v>0</v>
      </c>
      <c r="U20" s="121" t="s">
        <v>0</v>
      </c>
      <c r="V20" s="121" t="s">
        <v>0</v>
      </c>
      <c r="W20" s="121" t="s">
        <v>0</v>
      </c>
      <c r="X20" s="121" t="s">
        <v>0</v>
      </c>
      <c r="Y20" s="121" t="s">
        <v>0</v>
      </c>
      <c r="Z20" s="121" t="s">
        <v>0</v>
      </c>
      <c r="AA20" s="121" t="s">
        <v>0</v>
      </c>
      <c r="AB20" s="121" t="s">
        <v>0</v>
      </c>
      <c r="AC20" s="121" t="s">
        <v>0</v>
      </c>
      <c r="AD20" s="121">
        <f t="shared" si="2"/>
        <v>0</v>
      </c>
      <c r="AE20" s="121">
        <f t="shared" si="2"/>
        <v>0</v>
      </c>
      <c r="AF20" s="121">
        <f t="shared" si="2"/>
        <v>0</v>
      </c>
      <c r="AG20" s="121">
        <f t="shared" si="2"/>
        <v>0</v>
      </c>
      <c r="AH20" s="121">
        <f t="shared" si="2"/>
        <v>0</v>
      </c>
      <c r="AI20" s="121" t="s">
        <v>0</v>
      </c>
      <c r="AJ20" s="121" t="s">
        <v>0</v>
      </c>
      <c r="AK20" s="121" t="s">
        <v>0</v>
      </c>
      <c r="AL20" s="121" t="s">
        <v>0</v>
      </c>
      <c r="AM20" s="121" t="s">
        <v>0</v>
      </c>
      <c r="AN20" s="121">
        <f t="shared" si="12"/>
        <v>0</v>
      </c>
      <c r="AO20" s="121">
        <v>0</v>
      </c>
      <c r="AP20" s="121">
        <v>0</v>
      </c>
      <c r="AQ20" s="121">
        <f t="shared" si="13"/>
        <v>0</v>
      </c>
      <c r="AR20" s="121">
        <v>0</v>
      </c>
      <c r="AS20" s="121" t="s">
        <v>0</v>
      </c>
      <c r="AT20" s="121" t="s">
        <v>0</v>
      </c>
      <c r="AU20" s="121" t="s">
        <v>0</v>
      </c>
      <c r="AV20" s="121" t="s">
        <v>0</v>
      </c>
      <c r="AW20" s="121" t="s">
        <v>0</v>
      </c>
      <c r="AX20" s="121">
        <f t="shared" si="14"/>
        <v>0</v>
      </c>
      <c r="AY20" s="121">
        <v>0</v>
      </c>
      <c r="AZ20" s="121">
        <v>0</v>
      </c>
      <c r="BA20" s="121">
        <f t="shared" si="15"/>
        <v>0</v>
      </c>
      <c r="BB20" s="121">
        <v>0</v>
      </c>
      <c r="BC20" s="121" t="s">
        <v>0</v>
      </c>
      <c r="BD20" s="121" t="s">
        <v>0</v>
      </c>
      <c r="BE20" s="121" t="s">
        <v>0</v>
      </c>
      <c r="BF20" s="121" t="s">
        <v>0</v>
      </c>
      <c r="BG20" s="121" t="s">
        <v>0</v>
      </c>
      <c r="BH20" s="121">
        <f t="shared" si="9"/>
        <v>0</v>
      </c>
      <c r="BI20" s="121">
        <f t="shared" si="9"/>
        <v>0</v>
      </c>
      <c r="BJ20" s="121">
        <f t="shared" si="9"/>
        <v>0</v>
      </c>
      <c r="BK20" s="121">
        <f t="shared" si="9"/>
        <v>0</v>
      </c>
      <c r="BL20" s="121">
        <f t="shared" si="9"/>
        <v>0</v>
      </c>
      <c r="BM20" s="121" t="s">
        <v>0</v>
      </c>
      <c r="BN20" s="121" t="s">
        <v>0</v>
      </c>
      <c r="BO20" s="121" t="s">
        <v>0</v>
      </c>
      <c r="BP20" s="121" t="s">
        <v>0</v>
      </c>
      <c r="BQ20" s="121" t="s">
        <v>0</v>
      </c>
      <c r="BR20" s="121" t="s">
        <v>0</v>
      </c>
    </row>
    <row r="21" spans="1:70" ht="47.25" outlineLevel="1" x14ac:dyDescent="0.25">
      <c r="A21" s="117" t="s">
        <v>289</v>
      </c>
      <c r="B21" s="118" t="s">
        <v>290</v>
      </c>
      <c r="C21" s="59" t="s">
        <v>284</v>
      </c>
      <c r="D21" s="119" t="s">
        <v>0</v>
      </c>
      <c r="E21" s="119" t="s">
        <v>0</v>
      </c>
      <c r="F21" s="119" t="s">
        <v>0</v>
      </c>
      <c r="G21" s="120" t="s">
        <v>0</v>
      </c>
      <c r="H21" s="120" t="s">
        <v>0</v>
      </c>
      <c r="I21" s="120" t="s">
        <v>0</v>
      </c>
      <c r="J21" s="120" t="s">
        <v>0</v>
      </c>
      <c r="K21" s="120" t="s">
        <v>0</v>
      </c>
      <c r="L21" s="120" t="s">
        <v>0</v>
      </c>
      <c r="M21" s="120" t="s">
        <v>0</v>
      </c>
      <c r="N21" s="119">
        <f t="shared" si="10"/>
        <v>0</v>
      </c>
      <c r="O21" s="121">
        <f t="shared" si="10"/>
        <v>0</v>
      </c>
      <c r="P21" s="120" t="s">
        <v>0</v>
      </c>
      <c r="Q21" s="121" t="s">
        <v>0</v>
      </c>
      <c r="R21" s="121" t="s">
        <v>0</v>
      </c>
      <c r="S21" s="121" t="str">
        <f t="shared" si="11"/>
        <v>нд</v>
      </c>
      <c r="T21" s="121" t="s">
        <v>0</v>
      </c>
      <c r="U21" s="121" t="s">
        <v>0</v>
      </c>
      <c r="V21" s="121" t="s">
        <v>0</v>
      </c>
      <c r="W21" s="121" t="s">
        <v>0</v>
      </c>
      <c r="X21" s="121" t="s">
        <v>0</v>
      </c>
      <c r="Y21" s="121" t="s">
        <v>0</v>
      </c>
      <c r="Z21" s="121" t="s">
        <v>0</v>
      </c>
      <c r="AA21" s="121" t="s">
        <v>0</v>
      </c>
      <c r="AB21" s="121" t="s">
        <v>0</v>
      </c>
      <c r="AC21" s="121" t="s">
        <v>0</v>
      </c>
      <c r="AD21" s="121">
        <f t="shared" si="2"/>
        <v>0</v>
      </c>
      <c r="AE21" s="121">
        <f t="shared" si="2"/>
        <v>0</v>
      </c>
      <c r="AF21" s="121">
        <f t="shared" si="2"/>
        <v>0</v>
      </c>
      <c r="AG21" s="121">
        <f t="shared" si="2"/>
        <v>0</v>
      </c>
      <c r="AH21" s="121">
        <f t="shared" si="2"/>
        <v>0</v>
      </c>
      <c r="AI21" s="121" t="s">
        <v>0</v>
      </c>
      <c r="AJ21" s="121" t="s">
        <v>0</v>
      </c>
      <c r="AK21" s="121" t="s">
        <v>0</v>
      </c>
      <c r="AL21" s="121" t="s">
        <v>0</v>
      </c>
      <c r="AM21" s="121" t="s">
        <v>0</v>
      </c>
      <c r="AN21" s="121">
        <f t="shared" si="12"/>
        <v>0</v>
      </c>
      <c r="AO21" s="121">
        <v>0</v>
      </c>
      <c r="AP21" s="121">
        <v>0</v>
      </c>
      <c r="AQ21" s="121">
        <f t="shared" si="13"/>
        <v>0</v>
      </c>
      <c r="AR21" s="121">
        <v>0</v>
      </c>
      <c r="AS21" s="121" t="s">
        <v>0</v>
      </c>
      <c r="AT21" s="121" t="s">
        <v>0</v>
      </c>
      <c r="AU21" s="121" t="s">
        <v>0</v>
      </c>
      <c r="AV21" s="121" t="s">
        <v>0</v>
      </c>
      <c r="AW21" s="121" t="s">
        <v>0</v>
      </c>
      <c r="AX21" s="121">
        <f t="shared" si="14"/>
        <v>0</v>
      </c>
      <c r="AY21" s="121">
        <v>0</v>
      </c>
      <c r="AZ21" s="121">
        <v>0</v>
      </c>
      <c r="BA21" s="121">
        <f t="shared" si="15"/>
        <v>0</v>
      </c>
      <c r="BB21" s="121">
        <v>0</v>
      </c>
      <c r="BC21" s="121" t="s">
        <v>0</v>
      </c>
      <c r="BD21" s="121" t="s">
        <v>0</v>
      </c>
      <c r="BE21" s="121" t="s">
        <v>0</v>
      </c>
      <c r="BF21" s="121" t="s">
        <v>0</v>
      </c>
      <c r="BG21" s="121" t="s">
        <v>0</v>
      </c>
      <c r="BH21" s="121">
        <f t="shared" si="9"/>
        <v>0</v>
      </c>
      <c r="BI21" s="121">
        <f t="shared" si="9"/>
        <v>0</v>
      </c>
      <c r="BJ21" s="121">
        <f t="shared" si="9"/>
        <v>0</v>
      </c>
      <c r="BK21" s="121">
        <f t="shared" si="9"/>
        <v>0</v>
      </c>
      <c r="BL21" s="121">
        <f t="shared" si="9"/>
        <v>0</v>
      </c>
      <c r="BM21" s="121" t="s">
        <v>0</v>
      </c>
      <c r="BN21" s="121" t="s">
        <v>0</v>
      </c>
      <c r="BO21" s="121" t="s">
        <v>0</v>
      </c>
      <c r="BP21" s="121" t="s">
        <v>0</v>
      </c>
      <c r="BQ21" s="121" t="s">
        <v>0</v>
      </c>
      <c r="BR21" s="121" t="s">
        <v>0</v>
      </c>
    </row>
    <row r="22" spans="1:70" ht="78.75" outlineLevel="1" x14ac:dyDescent="0.25">
      <c r="A22" s="117" t="s">
        <v>291</v>
      </c>
      <c r="B22" s="118" t="s">
        <v>292</v>
      </c>
      <c r="C22" s="59" t="s">
        <v>284</v>
      </c>
      <c r="D22" s="119" t="s">
        <v>0</v>
      </c>
      <c r="E22" s="119" t="s">
        <v>0</v>
      </c>
      <c r="F22" s="119" t="s">
        <v>0</v>
      </c>
      <c r="G22" s="120" t="s">
        <v>0</v>
      </c>
      <c r="H22" s="120" t="s">
        <v>0</v>
      </c>
      <c r="I22" s="120" t="s">
        <v>0</v>
      </c>
      <c r="J22" s="120" t="s">
        <v>0</v>
      </c>
      <c r="K22" s="120" t="s">
        <v>0</v>
      </c>
      <c r="L22" s="120" t="s">
        <v>0</v>
      </c>
      <c r="M22" s="120" t="s">
        <v>0</v>
      </c>
      <c r="N22" s="119">
        <f t="shared" si="10"/>
        <v>0</v>
      </c>
      <c r="O22" s="121">
        <f t="shared" si="10"/>
        <v>0</v>
      </c>
      <c r="P22" s="120" t="s">
        <v>0</v>
      </c>
      <c r="Q22" s="121" t="s">
        <v>0</v>
      </c>
      <c r="R22" s="121" t="s">
        <v>0</v>
      </c>
      <c r="S22" s="121" t="str">
        <f t="shared" si="11"/>
        <v>нд</v>
      </c>
      <c r="T22" s="121" t="s">
        <v>0</v>
      </c>
      <c r="U22" s="121" t="s">
        <v>0</v>
      </c>
      <c r="V22" s="121" t="s">
        <v>0</v>
      </c>
      <c r="W22" s="121" t="s">
        <v>0</v>
      </c>
      <c r="X22" s="121" t="s">
        <v>0</v>
      </c>
      <c r="Y22" s="121" t="s">
        <v>0</v>
      </c>
      <c r="Z22" s="121" t="s">
        <v>0</v>
      </c>
      <c r="AA22" s="121" t="s">
        <v>0</v>
      </c>
      <c r="AB22" s="121" t="s">
        <v>0</v>
      </c>
      <c r="AC22" s="121" t="s">
        <v>0</v>
      </c>
      <c r="AD22" s="121">
        <f t="shared" si="2"/>
        <v>0</v>
      </c>
      <c r="AE22" s="121">
        <f t="shared" si="2"/>
        <v>0</v>
      </c>
      <c r="AF22" s="121">
        <f t="shared" si="2"/>
        <v>0</v>
      </c>
      <c r="AG22" s="121">
        <f t="shared" si="2"/>
        <v>0</v>
      </c>
      <c r="AH22" s="121">
        <f t="shared" si="2"/>
        <v>0</v>
      </c>
      <c r="AI22" s="121" t="s">
        <v>0</v>
      </c>
      <c r="AJ22" s="121" t="s">
        <v>0</v>
      </c>
      <c r="AK22" s="121" t="s">
        <v>0</v>
      </c>
      <c r="AL22" s="121" t="s">
        <v>0</v>
      </c>
      <c r="AM22" s="121" t="s">
        <v>0</v>
      </c>
      <c r="AN22" s="121">
        <f t="shared" si="12"/>
        <v>0</v>
      </c>
      <c r="AO22" s="121">
        <v>0</v>
      </c>
      <c r="AP22" s="121">
        <v>0</v>
      </c>
      <c r="AQ22" s="121">
        <f t="shared" si="13"/>
        <v>0</v>
      </c>
      <c r="AR22" s="121">
        <v>0</v>
      </c>
      <c r="AS22" s="121" t="s">
        <v>0</v>
      </c>
      <c r="AT22" s="121" t="s">
        <v>0</v>
      </c>
      <c r="AU22" s="121" t="s">
        <v>0</v>
      </c>
      <c r="AV22" s="121" t="s">
        <v>0</v>
      </c>
      <c r="AW22" s="121" t="s">
        <v>0</v>
      </c>
      <c r="AX22" s="121">
        <f t="shared" si="14"/>
        <v>0</v>
      </c>
      <c r="AY22" s="121">
        <v>0</v>
      </c>
      <c r="AZ22" s="121">
        <v>0</v>
      </c>
      <c r="BA22" s="121">
        <f t="shared" si="15"/>
        <v>0</v>
      </c>
      <c r="BB22" s="121">
        <v>0</v>
      </c>
      <c r="BC22" s="121" t="s">
        <v>0</v>
      </c>
      <c r="BD22" s="121" t="s">
        <v>0</v>
      </c>
      <c r="BE22" s="121" t="s">
        <v>0</v>
      </c>
      <c r="BF22" s="121" t="s">
        <v>0</v>
      </c>
      <c r="BG22" s="121" t="s">
        <v>0</v>
      </c>
      <c r="BH22" s="121">
        <f t="shared" si="9"/>
        <v>0</v>
      </c>
      <c r="BI22" s="121">
        <f t="shared" si="9"/>
        <v>0</v>
      </c>
      <c r="BJ22" s="121">
        <f t="shared" si="9"/>
        <v>0</v>
      </c>
      <c r="BK22" s="121">
        <f t="shared" si="9"/>
        <v>0</v>
      </c>
      <c r="BL22" s="121">
        <f t="shared" si="9"/>
        <v>0</v>
      </c>
      <c r="BM22" s="121" t="s">
        <v>0</v>
      </c>
      <c r="BN22" s="121" t="s">
        <v>0</v>
      </c>
      <c r="BO22" s="121" t="s">
        <v>0</v>
      </c>
      <c r="BP22" s="121" t="s">
        <v>0</v>
      </c>
      <c r="BQ22" s="121" t="s">
        <v>0</v>
      </c>
      <c r="BR22" s="121" t="s">
        <v>0</v>
      </c>
    </row>
    <row r="23" spans="1:70" ht="47.25" outlineLevel="1" x14ac:dyDescent="0.25">
      <c r="A23" s="117" t="s">
        <v>293</v>
      </c>
      <c r="B23" s="118" t="s">
        <v>294</v>
      </c>
      <c r="C23" s="59" t="s">
        <v>284</v>
      </c>
      <c r="D23" s="119" t="s">
        <v>0</v>
      </c>
      <c r="E23" s="119">
        <f>E30</f>
        <v>2023</v>
      </c>
      <c r="F23" s="119">
        <v>2025</v>
      </c>
      <c r="G23" s="120" t="s">
        <v>0</v>
      </c>
      <c r="H23" s="120" t="s">
        <v>0</v>
      </c>
      <c r="I23" s="120" t="s">
        <v>0</v>
      </c>
      <c r="J23" s="120" t="s">
        <v>0</v>
      </c>
      <c r="K23" s="120" t="s">
        <v>0</v>
      </c>
      <c r="L23" s="120" t="s">
        <v>0</v>
      </c>
      <c r="M23" s="120" t="s">
        <v>0</v>
      </c>
      <c r="N23" s="119">
        <f t="shared" si="10"/>
        <v>0</v>
      </c>
      <c r="O23" s="121">
        <f t="shared" si="10"/>
        <v>444.42794626615114</v>
      </c>
      <c r="P23" s="120" t="s">
        <v>0</v>
      </c>
      <c r="Q23" s="121" t="s">
        <v>0</v>
      </c>
      <c r="R23" s="121" t="s">
        <v>0</v>
      </c>
      <c r="S23" s="121" t="str">
        <f t="shared" si="11"/>
        <v>нд</v>
      </c>
      <c r="T23" s="121" t="s">
        <v>0</v>
      </c>
      <c r="U23" s="121" t="s">
        <v>0</v>
      </c>
      <c r="V23" s="121" t="s">
        <v>0</v>
      </c>
      <c r="W23" s="121" t="s">
        <v>0</v>
      </c>
      <c r="X23" s="121" t="s">
        <v>0</v>
      </c>
      <c r="Y23" s="121" t="s">
        <v>0</v>
      </c>
      <c r="Z23" s="121" t="s">
        <v>0</v>
      </c>
      <c r="AA23" s="121" t="s">
        <v>0</v>
      </c>
      <c r="AB23" s="121" t="s">
        <v>0</v>
      </c>
      <c r="AC23" s="121" t="s">
        <v>0</v>
      </c>
      <c r="AD23" s="121">
        <f t="shared" si="2"/>
        <v>85.026377697850776</v>
      </c>
      <c r="AE23" s="121">
        <f t="shared" si="2"/>
        <v>0</v>
      </c>
      <c r="AF23" s="121">
        <f t="shared" si="2"/>
        <v>0</v>
      </c>
      <c r="AG23" s="121">
        <f t="shared" si="2"/>
        <v>85.026377697850776</v>
      </c>
      <c r="AH23" s="121">
        <f t="shared" si="2"/>
        <v>0</v>
      </c>
      <c r="AI23" s="121" t="s">
        <v>0</v>
      </c>
      <c r="AJ23" s="121" t="s">
        <v>0</v>
      </c>
      <c r="AK23" s="121" t="s">
        <v>0</v>
      </c>
      <c r="AL23" s="121" t="s">
        <v>0</v>
      </c>
      <c r="AM23" s="121" t="s">
        <v>0</v>
      </c>
      <c r="AN23" s="121">
        <f t="shared" si="12"/>
        <v>176.90920789809149</v>
      </c>
      <c r="AO23" s="121">
        <v>0</v>
      </c>
      <c r="AP23" s="121">
        <v>0</v>
      </c>
      <c r="AQ23" s="121">
        <f t="shared" si="13"/>
        <v>176.90920789809149</v>
      </c>
      <c r="AR23" s="121">
        <v>0</v>
      </c>
      <c r="AS23" s="121" t="s">
        <v>0</v>
      </c>
      <c r="AT23" s="121" t="s">
        <v>0</v>
      </c>
      <c r="AU23" s="121" t="s">
        <v>0</v>
      </c>
      <c r="AV23" s="121" t="s">
        <v>0</v>
      </c>
      <c r="AW23" s="121" t="s">
        <v>0</v>
      </c>
      <c r="AX23" s="121">
        <f t="shared" si="14"/>
        <v>182.49236067020891</v>
      </c>
      <c r="AY23" s="121">
        <v>0</v>
      </c>
      <c r="AZ23" s="121">
        <v>0</v>
      </c>
      <c r="BA23" s="121">
        <f t="shared" si="15"/>
        <v>182.49236067020891</v>
      </c>
      <c r="BB23" s="121">
        <v>0</v>
      </c>
      <c r="BC23" s="121" t="s">
        <v>0</v>
      </c>
      <c r="BD23" s="121" t="s">
        <v>0</v>
      </c>
      <c r="BE23" s="121" t="s">
        <v>0</v>
      </c>
      <c r="BF23" s="121" t="s">
        <v>0</v>
      </c>
      <c r="BG23" s="121" t="s">
        <v>0</v>
      </c>
      <c r="BH23" s="121">
        <f t="shared" si="9"/>
        <v>444.42794626615114</v>
      </c>
      <c r="BI23" s="121">
        <f t="shared" si="9"/>
        <v>0</v>
      </c>
      <c r="BJ23" s="121">
        <f t="shared" si="9"/>
        <v>0</v>
      </c>
      <c r="BK23" s="121">
        <f t="shared" si="9"/>
        <v>444.42794626615114</v>
      </c>
      <c r="BL23" s="121">
        <f t="shared" si="9"/>
        <v>0</v>
      </c>
      <c r="BM23" s="121" t="s">
        <v>0</v>
      </c>
      <c r="BN23" s="121" t="s">
        <v>0</v>
      </c>
      <c r="BO23" s="121" t="s">
        <v>0</v>
      </c>
      <c r="BP23" s="121" t="s">
        <v>0</v>
      </c>
      <c r="BQ23" s="121" t="s">
        <v>0</v>
      </c>
      <c r="BR23" s="121" t="s">
        <v>0</v>
      </c>
    </row>
    <row r="24" spans="1:70" outlineLevel="1" x14ac:dyDescent="0.25">
      <c r="A24" s="122" t="s">
        <v>4</v>
      </c>
      <c r="B24" s="123" t="s">
        <v>295</v>
      </c>
      <c r="C24" s="59" t="s">
        <v>284</v>
      </c>
      <c r="D24" s="119" t="s">
        <v>0</v>
      </c>
      <c r="E24" s="119">
        <f>E23</f>
        <v>2023</v>
      </c>
      <c r="F24" s="119">
        <f>F23</f>
        <v>2025</v>
      </c>
      <c r="G24" s="120" t="s">
        <v>0</v>
      </c>
      <c r="H24" s="120" t="s">
        <v>0</v>
      </c>
      <c r="I24" s="120" t="s">
        <v>0</v>
      </c>
      <c r="J24" s="120" t="s">
        <v>0</v>
      </c>
      <c r="K24" s="120" t="s">
        <v>0</v>
      </c>
      <c r="L24" s="120" t="s">
        <v>0</v>
      </c>
      <c r="M24" s="120" t="s">
        <v>0</v>
      </c>
      <c r="N24" s="119">
        <v>0</v>
      </c>
      <c r="O24" s="121">
        <f>O25+O26+O27+O28+O29</f>
        <v>444.42794626615114</v>
      </c>
      <c r="P24" s="120" t="s">
        <v>0</v>
      </c>
      <c r="Q24" s="121" t="s">
        <v>0</v>
      </c>
      <c r="R24" s="121" t="s">
        <v>0</v>
      </c>
      <c r="S24" s="121" t="str">
        <f t="shared" si="11"/>
        <v>нд</v>
      </c>
      <c r="T24" s="121" t="s">
        <v>0</v>
      </c>
      <c r="U24" s="121" t="s">
        <v>0</v>
      </c>
      <c r="V24" s="121" t="s">
        <v>0</v>
      </c>
      <c r="W24" s="121" t="s">
        <v>0</v>
      </c>
      <c r="X24" s="121" t="s">
        <v>0</v>
      </c>
      <c r="Y24" s="121" t="s">
        <v>0</v>
      </c>
      <c r="Z24" s="121" t="s">
        <v>0</v>
      </c>
      <c r="AA24" s="121" t="s">
        <v>0</v>
      </c>
      <c r="AB24" s="121" t="s">
        <v>0</v>
      </c>
      <c r="AC24" s="121" t="s">
        <v>0</v>
      </c>
      <c r="AD24" s="121">
        <f>AD25+AD26+AD27+AD28+AD29</f>
        <v>85.026377697850776</v>
      </c>
      <c r="AE24" s="121">
        <f>AE30</f>
        <v>0</v>
      </c>
      <c r="AF24" s="121">
        <f>AF30</f>
        <v>0</v>
      </c>
      <c r="AG24" s="121">
        <f>AG25+AG26+AG27+AG28+AG29</f>
        <v>85.026377697850776</v>
      </c>
      <c r="AH24" s="121">
        <f>AH30</f>
        <v>0</v>
      </c>
      <c r="AI24" s="121" t="s">
        <v>0</v>
      </c>
      <c r="AJ24" s="121" t="s">
        <v>0</v>
      </c>
      <c r="AK24" s="121" t="s">
        <v>0</v>
      </c>
      <c r="AL24" s="121" t="s">
        <v>0</v>
      </c>
      <c r="AM24" s="121" t="s">
        <v>0</v>
      </c>
      <c r="AN24" s="121">
        <f>AN25+AN26+AN27+AN28+AN29</f>
        <v>176.90920789809149</v>
      </c>
      <c r="AO24" s="121">
        <v>0</v>
      </c>
      <c r="AP24" s="121">
        <v>0</v>
      </c>
      <c r="AQ24" s="121">
        <f>AQ25+AQ26+AQ27+AQ28+AQ29</f>
        <v>176.90920789809149</v>
      </c>
      <c r="AR24" s="121">
        <v>0</v>
      </c>
      <c r="AS24" s="121" t="s">
        <v>0</v>
      </c>
      <c r="AT24" s="121" t="s">
        <v>0</v>
      </c>
      <c r="AU24" s="121" t="s">
        <v>0</v>
      </c>
      <c r="AV24" s="121" t="s">
        <v>0</v>
      </c>
      <c r="AW24" s="121" t="s">
        <v>0</v>
      </c>
      <c r="AX24" s="121">
        <f>AX25+AX26+AX27+AX28+AX29</f>
        <v>182.49236067020891</v>
      </c>
      <c r="AY24" s="121">
        <v>0</v>
      </c>
      <c r="AZ24" s="121">
        <v>0</v>
      </c>
      <c r="BA24" s="121">
        <f>BA25+BA26+BA27+BA28+BA29</f>
        <v>182.49236067020891</v>
      </c>
      <c r="BB24" s="121">
        <v>0</v>
      </c>
      <c r="BC24" s="121" t="s">
        <v>0</v>
      </c>
      <c r="BD24" s="121" t="s">
        <v>0</v>
      </c>
      <c r="BE24" s="121" t="s">
        <v>0</v>
      </c>
      <c r="BF24" s="121" t="s">
        <v>0</v>
      </c>
      <c r="BG24" s="121" t="s">
        <v>0</v>
      </c>
      <c r="BH24" s="121">
        <f t="shared" si="9"/>
        <v>444.42794626615114</v>
      </c>
      <c r="BI24" s="121">
        <f t="shared" si="9"/>
        <v>0</v>
      </c>
      <c r="BJ24" s="121">
        <f t="shared" si="9"/>
        <v>0</v>
      </c>
      <c r="BK24" s="121">
        <f t="shared" si="9"/>
        <v>444.42794626615114</v>
      </c>
      <c r="BL24" s="121">
        <f t="shared" si="9"/>
        <v>0</v>
      </c>
      <c r="BM24" s="121" t="s">
        <v>0</v>
      </c>
      <c r="BN24" s="121" t="s">
        <v>0</v>
      </c>
      <c r="BO24" s="121" t="s">
        <v>0</v>
      </c>
      <c r="BP24" s="121" t="s">
        <v>0</v>
      </c>
      <c r="BQ24" s="121" t="s">
        <v>0</v>
      </c>
      <c r="BR24" s="121" t="s">
        <v>0</v>
      </c>
    </row>
    <row r="25" spans="1:70" outlineLevel="1" x14ac:dyDescent="0.25">
      <c r="A25" s="117" t="s">
        <v>296</v>
      </c>
      <c r="B25" s="118" t="s">
        <v>286</v>
      </c>
      <c r="C25" s="59" t="s">
        <v>284</v>
      </c>
      <c r="D25" s="119" t="s">
        <v>0</v>
      </c>
      <c r="E25" s="119" t="s">
        <v>0</v>
      </c>
      <c r="F25" s="119" t="s">
        <v>0</v>
      </c>
      <c r="G25" s="120" t="s">
        <v>0</v>
      </c>
      <c r="H25" s="120" t="s">
        <v>0</v>
      </c>
      <c r="I25" s="120" t="s">
        <v>0</v>
      </c>
      <c r="J25" s="120" t="s">
        <v>0</v>
      </c>
      <c r="K25" s="120" t="s">
        <v>0</v>
      </c>
      <c r="L25" s="120" t="s">
        <v>0</v>
      </c>
      <c r="M25" s="120" t="s">
        <v>0</v>
      </c>
      <c r="N25" s="119">
        <v>0</v>
      </c>
      <c r="O25" s="121">
        <v>0</v>
      </c>
      <c r="P25" s="120" t="s">
        <v>0</v>
      </c>
      <c r="Q25" s="121" t="s">
        <v>0</v>
      </c>
      <c r="R25" s="121" t="s">
        <v>0</v>
      </c>
      <c r="S25" s="121" t="str">
        <f t="shared" si="11"/>
        <v>нд</v>
      </c>
      <c r="T25" s="121" t="s">
        <v>0</v>
      </c>
      <c r="U25" s="121" t="s">
        <v>0</v>
      </c>
      <c r="V25" s="121" t="s">
        <v>0</v>
      </c>
      <c r="W25" s="121" t="s">
        <v>0</v>
      </c>
      <c r="X25" s="121" t="s">
        <v>0</v>
      </c>
      <c r="Y25" s="121" t="s">
        <v>0</v>
      </c>
      <c r="Z25" s="121" t="s">
        <v>0</v>
      </c>
      <c r="AA25" s="121" t="s">
        <v>0</v>
      </c>
      <c r="AB25" s="121" t="s">
        <v>0</v>
      </c>
      <c r="AC25" s="121" t="s">
        <v>0</v>
      </c>
      <c r="AD25" s="121">
        <v>0</v>
      </c>
      <c r="AE25" s="121">
        <v>0</v>
      </c>
      <c r="AF25" s="121">
        <v>0</v>
      </c>
      <c r="AG25" s="121">
        <v>0</v>
      </c>
      <c r="AH25" s="121">
        <v>0</v>
      </c>
      <c r="AI25" s="121" t="s">
        <v>0</v>
      </c>
      <c r="AJ25" s="121" t="s">
        <v>0</v>
      </c>
      <c r="AK25" s="121" t="s">
        <v>0</v>
      </c>
      <c r="AL25" s="121" t="s">
        <v>0</v>
      </c>
      <c r="AM25" s="121" t="s">
        <v>0</v>
      </c>
      <c r="AN25" s="121">
        <v>0</v>
      </c>
      <c r="AO25" s="121">
        <v>0</v>
      </c>
      <c r="AP25" s="121">
        <v>0</v>
      </c>
      <c r="AQ25" s="121">
        <v>0</v>
      </c>
      <c r="AR25" s="121">
        <v>0</v>
      </c>
      <c r="AS25" s="121" t="s">
        <v>0</v>
      </c>
      <c r="AT25" s="121" t="s">
        <v>0</v>
      </c>
      <c r="AU25" s="121" t="s">
        <v>0</v>
      </c>
      <c r="AV25" s="121" t="s">
        <v>0</v>
      </c>
      <c r="AW25" s="121" t="s">
        <v>0</v>
      </c>
      <c r="AX25" s="121">
        <v>0</v>
      </c>
      <c r="AY25" s="121">
        <v>0</v>
      </c>
      <c r="AZ25" s="121">
        <v>0</v>
      </c>
      <c r="BA25" s="121">
        <v>0</v>
      </c>
      <c r="BB25" s="121">
        <v>0</v>
      </c>
      <c r="BC25" s="121" t="s">
        <v>0</v>
      </c>
      <c r="BD25" s="121" t="s">
        <v>0</v>
      </c>
      <c r="BE25" s="121" t="s">
        <v>0</v>
      </c>
      <c r="BF25" s="121" t="s">
        <v>0</v>
      </c>
      <c r="BG25" s="121" t="s">
        <v>0</v>
      </c>
      <c r="BH25" s="121">
        <f t="shared" si="9"/>
        <v>0</v>
      </c>
      <c r="BI25" s="121">
        <f>AE25+AO25+AY25</f>
        <v>0</v>
      </c>
      <c r="BJ25" s="121">
        <f t="shared" si="9"/>
        <v>0</v>
      </c>
      <c r="BK25" s="121">
        <f t="shared" si="9"/>
        <v>0</v>
      </c>
      <c r="BL25" s="121">
        <f t="shared" si="9"/>
        <v>0</v>
      </c>
      <c r="BM25" s="121" t="s">
        <v>0</v>
      </c>
      <c r="BN25" s="121" t="s">
        <v>0</v>
      </c>
      <c r="BO25" s="121" t="s">
        <v>0</v>
      </c>
      <c r="BP25" s="121" t="s">
        <v>0</v>
      </c>
      <c r="BQ25" s="121" t="s">
        <v>0</v>
      </c>
      <c r="BR25" s="121" t="s">
        <v>0</v>
      </c>
    </row>
    <row r="26" spans="1:70" ht="63" outlineLevel="1" x14ac:dyDescent="0.25">
      <c r="A26" s="117" t="s">
        <v>297</v>
      </c>
      <c r="B26" s="118" t="s">
        <v>288</v>
      </c>
      <c r="C26" s="59" t="s">
        <v>284</v>
      </c>
      <c r="D26" s="119" t="s">
        <v>0</v>
      </c>
      <c r="E26" s="119" t="s">
        <v>0</v>
      </c>
      <c r="F26" s="119" t="s">
        <v>0</v>
      </c>
      <c r="G26" s="120" t="s">
        <v>0</v>
      </c>
      <c r="H26" s="120" t="s">
        <v>0</v>
      </c>
      <c r="I26" s="120" t="s">
        <v>0</v>
      </c>
      <c r="J26" s="120" t="s">
        <v>0</v>
      </c>
      <c r="K26" s="120" t="s">
        <v>0</v>
      </c>
      <c r="L26" s="120" t="s">
        <v>0</v>
      </c>
      <c r="M26" s="120" t="s">
        <v>0</v>
      </c>
      <c r="N26" s="119">
        <v>0</v>
      </c>
      <c r="O26" s="121">
        <v>0</v>
      </c>
      <c r="P26" s="120" t="s">
        <v>0</v>
      </c>
      <c r="Q26" s="121" t="s">
        <v>0</v>
      </c>
      <c r="R26" s="121" t="s">
        <v>0</v>
      </c>
      <c r="S26" s="121" t="str">
        <f t="shared" si="11"/>
        <v>нд</v>
      </c>
      <c r="T26" s="121" t="s">
        <v>0</v>
      </c>
      <c r="U26" s="121" t="s">
        <v>0</v>
      </c>
      <c r="V26" s="121" t="s">
        <v>0</v>
      </c>
      <c r="W26" s="121" t="s">
        <v>0</v>
      </c>
      <c r="X26" s="121" t="s">
        <v>0</v>
      </c>
      <c r="Y26" s="121" t="s">
        <v>0</v>
      </c>
      <c r="Z26" s="121" t="s">
        <v>0</v>
      </c>
      <c r="AA26" s="121" t="s">
        <v>0</v>
      </c>
      <c r="AB26" s="121" t="s">
        <v>0</v>
      </c>
      <c r="AC26" s="121" t="s">
        <v>0</v>
      </c>
      <c r="AD26" s="121">
        <v>0</v>
      </c>
      <c r="AE26" s="121">
        <v>0</v>
      </c>
      <c r="AF26" s="121">
        <v>0</v>
      </c>
      <c r="AG26" s="121">
        <v>0</v>
      </c>
      <c r="AH26" s="121">
        <v>0</v>
      </c>
      <c r="AI26" s="121" t="s">
        <v>0</v>
      </c>
      <c r="AJ26" s="121" t="s">
        <v>0</v>
      </c>
      <c r="AK26" s="121" t="s">
        <v>0</v>
      </c>
      <c r="AL26" s="121" t="s">
        <v>0</v>
      </c>
      <c r="AM26" s="121" t="s">
        <v>0</v>
      </c>
      <c r="AN26" s="121">
        <v>0</v>
      </c>
      <c r="AO26" s="121">
        <v>0</v>
      </c>
      <c r="AP26" s="121">
        <v>0</v>
      </c>
      <c r="AQ26" s="121">
        <v>0</v>
      </c>
      <c r="AR26" s="121">
        <v>0</v>
      </c>
      <c r="AS26" s="121" t="s">
        <v>0</v>
      </c>
      <c r="AT26" s="121" t="s">
        <v>0</v>
      </c>
      <c r="AU26" s="121" t="s">
        <v>0</v>
      </c>
      <c r="AV26" s="121" t="s">
        <v>0</v>
      </c>
      <c r="AW26" s="121" t="s">
        <v>0</v>
      </c>
      <c r="AX26" s="121">
        <v>0</v>
      </c>
      <c r="AY26" s="121">
        <v>0</v>
      </c>
      <c r="AZ26" s="121">
        <v>0</v>
      </c>
      <c r="BA26" s="121">
        <v>0</v>
      </c>
      <c r="BB26" s="121">
        <v>0</v>
      </c>
      <c r="BC26" s="121" t="s">
        <v>0</v>
      </c>
      <c r="BD26" s="121" t="s">
        <v>0</v>
      </c>
      <c r="BE26" s="121" t="s">
        <v>0</v>
      </c>
      <c r="BF26" s="121" t="s">
        <v>0</v>
      </c>
      <c r="BG26" s="121" t="s">
        <v>0</v>
      </c>
      <c r="BH26" s="121">
        <f t="shared" si="9"/>
        <v>0</v>
      </c>
      <c r="BI26" s="121">
        <f t="shared" si="9"/>
        <v>0</v>
      </c>
      <c r="BJ26" s="121">
        <f t="shared" si="9"/>
        <v>0</v>
      </c>
      <c r="BK26" s="121">
        <f t="shared" si="9"/>
        <v>0</v>
      </c>
      <c r="BL26" s="121">
        <f t="shared" si="9"/>
        <v>0</v>
      </c>
      <c r="BM26" s="121" t="s">
        <v>0</v>
      </c>
      <c r="BN26" s="121" t="s">
        <v>0</v>
      </c>
      <c r="BO26" s="121" t="s">
        <v>0</v>
      </c>
      <c r="BP26" s="121" t="s">
        <v>0</v>
      </c>
      <c r="BQ26" s="121" t="s">
        <v>0</v>
      </c>
      <c r="BR26" s="121" t="s">
        <v>0</v>
      </c>
    </row>
    <row r="27" spans="1:70" ht="47.25" outlineLevel="1" x14ac:dyDescent="0.25">
      <c r="A27" s="117" t="s">
        <v>298</v>
      </c>
      <c r="B27" s="118" t="s">
        <v>290</v>
      </c>
      <c r="C27" s="59" t="s">
        <v>284</v>
      </c>
      <c r="D27" s="119" t="s">
        <v>0</v>
      </c>
      <c r="E27" s="119" t="s">
        <v>0</v>
      </c>
      <c r="F27" s="119" t="s">
        <v>0</v>
      </c>
      <c r="G27" s="120" t="s">
        <v>0</v>
      </c>
      <c r="H27" s="120" t="s">
        <v>0</v>
      </c>
      <c r="I27" s="120" t="s">
        <v>0</v>
      </c>
      <c r="J27" s="120" t="s">
        <v>0</v>
      </c>
      <c r="K27" s="120" t="s">
        <v>0</v>
      </c>
      <c r="L27" s="120" t="s">
        <v>0</v>
      </c>
      <c r="M27" s="120" t="s">
        <v>0</v>
      </c>
      <c r="N27" s="119">
        <v>0</v>
      </c>
      <c r="O27" s="121">
        <v>0</v>
      </c>
      <c r="P27" s="120" t="s">
        <v>0</v>
      </c>
      <c r="Q27" s="121" t="s">
        <v>0</v>
      </c>
      <c r="R27" s="121" t="s">
        <v>0</v>
      </c>
      <c r="S27" s="121" t="str">
        <f t="shared" si="11"/>
        <v>нд</v>
      </c>
      <c r="T27" s="121" t="s">
        <v>0</v>
      </c>
      <c r="U27" s="121" t="s">
        <v>0</v>
      </c>
      <c r="V27" s="121" t="s">
        <v>0</v>
      </c>
      <c r="W27" s="121" t="s">
        <v>0</v>
      </c>
      <c r="X27" s="121" t="s">
        <v>0</v>
      </c>
      <c r="Y27" s="121" t="s">
        <v>0</v>
      </c>
      <c r="Z27" s="121" t="s">
        <v>0</v>
      </c>
      <c r="AA27" s="121" t="s">
        <v>0</v>
      </c>
      <c r="AB27" s="121" t="s">
        <v>0</v>
      </c>
      <c r="AC27" s="121" t="s">
        <v>0</v>
      </c>
      <c r="AD27" s="121">
        <v>0</v>
      </c>
      <c r="AE27" s="121">
        <f t="shared" ref="AE27:AF27" si="16">AE31</f>
        <v>0</v>
      </c>
      <c r="AF27" s="121">
        <f t="shared" si="16"/>
        <v>0</v>
      </c>
      <c r="AG27" s="121">
        <v>0</v>
      </c>
      <c r="AH27" s="121">
        <f t="shared" ref="AH27:AH30" si="17">AH31</f>
        <v>0</v>
      </c>
      <c r="AI27" s="121" t="s">
        <v>0</v>
      </c>
      <c r="AJ27" s="121" t="s">
        <v>0</v>
      </c>
      <c r="AK27" s="121" t="s">
        <v>0</v>
      </c>
      <c r="AL27" s="121" t="s">
        <v>0</v>
      </c>
      <c r="AM27" s="121" t="s">
        <v>0</v>
      </c>
      <c r="AN27" s="121">
        <v>0</v>
      </c>
      <c r="AO27" s="121">
        <v>0</v>
      </c>
      <c r="AP27" s="121">
        <v>0</v>
      </c>
      <c r="AQ27" s="121">
        <v>0</v>
      </c>
      <c r="AR27" s="121">
        <v>0</v>
      </c>
      <c r="AS27" s="121" t="s">
        <v>0</v>
      </c>
      <c r="AT27" s="121" t="s">
        <v>0</v>
      </c>
      <c r="AU27" s="121" t="s">
        <v>0</v>
      </c>
      <c r="AV27" s="121" t="s">
        <v>0</v>
      </c>
      <c r="AW27" s="121" t="s">
        <v>0</v>
      </c>
      <c r="AX27" s="121">
        <v>0</v>
      </c>
      <c r="AY27" s="121">
        <v>0</v>
      </c>
      <c r="AZ27" s="121">
        <v>0</v>
      </c>
      <c r="BA27" s="121">
        <v>0</v>
      </c>
      <c r="BB27" s="121">
        <v>0</v>
      </c>
      <c r="BC27" s="121" t="s">
        <v>0</v>
      </c>
      <c r="BD27" s="121" t="s">
        <v>0</v>
      </c>
      <c r="BE27" s="121" t="s">
        <v>0</v>
      </c>
      <c r="BF27" s="121" t="s">
        <v>0</v>
      </c>
      <c r="BG27" s="121" t="s">
        <v>0</v>
      </c>
      <c r="BH27" s="121">
        <f t="shared" si="9"/>
        <v>0</v>
      </c>
      <c r="BI27" s="121">
        <f t="shared" si="9"/>
        <v>0</v>
      </c>
      <c r="BJ27" s="121">
        <f t="shared" si="9"/>
        <v>0</v>
      </c>
      <c r="BK27" s="121">
        <f t="shared" si="9"/>
        <v>0</v>
      </c>
      <c r="BL27" s="121">
        <f t="shared" si="9"/>
        <v>0</v>
      </c>
      <c r="BM27" s="121" t="s">
        <v>0</v>
      </c>
      <c r="BN27" s="121" t="s">
        <v>0</v>
      </c>
      <c r="BO27" s="121" t="s">
        <v>0</v>
      </c>
      <c r="BP27" s="121" t="s">
        <v>0</v>
      </c>
      <c r="BQ27" s="121" t="s">
        <v>0</v>
      </c>
      <c r="BR27" s="121" t="s">
        <v>0</v>
      </c>
    </row>
    <row r="28" spans="1:70" ht="78.75" outlineLevel="1" x14ac:dyDescent="0.25">
      <c r="A28" s="117" t="s">
        <v>299</v>
      </c>
      <c r="B28" s="118" t="s">
        <v>292</v>
      </c>
      <c r="C28" s="59" t="s">
        <v>284</v>
      </c>
      <c r="D28" s="119" t="s">
        <v>0</v>
      </c>
      <c r="E28" s="119" t="s">
        <v>0</v>
      </c>
      <c r="F28" s="119" t="s">
        <v>0</v>
      </c>
      <c r="G28" s="120" t="s">
        <v>0</v>
      </c>
      <c r="H28" s="120" t="s">
        <v>0</v>
      </c>
      <c r="I28" s="120" t="s">
        <v>0</v>
      </c>
      <c r="J28" s="120" t="s">
        <v>0</v>
      </c>
      <c r="K28" s="120" t="s">
        <v>0</v>
      </c>
      <c r="L28" s="120" t="s">
        <v>0</v>
      </c>
      <c r="M28" s="120" t="s">
        <v>0</v>
      </c>
      <c r="N28" s="119">
        <v>0</v>
      </c>
      <c r="O28" s="121">
        <v>0</v>
      </c>
      <c r="P28" s="120" t="s">
        <v>0</v>
      </c>
      <c r="Q28" s="121" t="s">
        <v>0</v>
      </c>
      <c r="R28" s="121" t="s">
        <v>0</v>
      </c>
      <c r="S28" s="121" t="str">
        <f t="shared" si="11"/>
        <v>нд</v>
      </c>
      <c r="T28" s="121" t="s">
        <v>0</v>
      </c>
      <c r="U28" s="121" t="s">
        <v>0</v>
      </c>
      <c r="V28" s="121" t="s">
        <v>0</v>
      </c>
      <c r="W28" s="121" t="s">
        <v>0</v>
      </c>
      <c r="X28" s="121" t="s">
        <v>0</v>
      </c>
      <c r="Y28" s="121" t="s">
        <v>0</v>
      </c>
      <c r="Z28" s="121" t="s">
        <v>0</v>
      </c>
      <c r="AA28" s="121" t="s">
        <v>0</v>
      </c>
      <c r="AB28" s="121" t="s">
        <v>0</v>
      </c>
      <c r="AC28" s="121" t="s">
        <v>0</v>
      </c>
      <c r="AD28" s="121">
        <v>0</v>
      </c>
      <c r="AE28" s="121">
        <f>AE32</f>
        <v>0</v>
      </c>
      <c r="AF28" s="121">
        <f>AF32</f>
        <v>0</v>
      </c>
      <c r="AG28" s="121">
        <v>0</v>
      </c>
      <c r="AH28" s="121">
        <f t="shared" si="17"/>
        <v>0</v>
      </c>
      <c r="AI28" s="121" t="s">
        <v>0</v>
      </c>
      <c r="AJ28" s="121" t="s">
        <v>0</v>
      </c>
      <c r="AK28" s="121" t="s">
        <v>0</v>
      </c>
      <c r="AL28" s="121" t="s">
        <v>0</v>
      </c>
      <c r="AM28" s="121" t="s">
        <v>0</v>
      </c>
      <c r="AN28" s="121">
        <v>0</v>
      </c>
      <c r="AO28" s="121">
        <v>0</v>
      </c>
      <c r="AP28" s="121">
        <v>0</v>
      </c>
      <c r="AQ28" s="121">
        <v>0</v>
      </c>
      <c r="AR28" s="121">
        <v>0</v>
      </c>
      <c r="AS28" s="121" t="s">
        <v>0</v>
      </c>
      <c r="AT28" s="121" t="s">
        <v>0</v>
      </c>
      <c r="AU28" s="121" t="s">
        <v>0</v>
      </c>
      <c r="AV28" s="121" t="s">
        <v>0</v>
      </c>
      <c r="AW28" s="121" t="s">
        <v>0</v>
      </c>
      <c r="AX28" s="121">
        <v>0</v>
      </c>
      <c r="AY28" s="121">
        <v>0</v>
      </c>
      <c r="AZ28" s="121">
        <v>0</v>
      </c>
      <c r="BA28" s="121">
        <v>0</v>
      </c>
      <c r="BB28" s="121">
        <v>0</v>
      </c>
      <c r="BC28" s="121" t="s">
        <v>0</v>
      </c>
      <c r="BD28" s="121" t="s">
        <v>0</v>
      </c>
      <c r="BE28" s="121" t="s">
        <v>0</v>
      </c>
      <c r="BF28" s="121" t="s">
        <v>0</v>
      </c>
      <c r="BG28" s="121" t="s">
        <v>0</v>
      </c>
      <c r="BH28" s="121">
        <f t="shared" si="9"/>
        <v>0</v>
      </c>
      <c r="BI28" s="121">
        <f t="shared" si="9"/>
        <v>0</v>
      </c>
      <c r="BJ28" s="121">
        <f t="shared" si="9"/>
        <v>0</v>
      </c>
      <c r="BK28" s="121">
        <f t="shared" si="9"/>
        <v>0</v>
      </c>
      <c r="BL28" s="121">
        <f t="shared" si="9"/>
        <v>0</v>
      </c>
      <c r="BM28" s="121" t="s">
        <v>0</v>
      </c>
      <c r="BN28" s="121" t="s">
        <v>0</v>
      </c>
      <c r="BO28" s="121" t="s">
        <v>0</v>
      </c>
      <c r="BP28" s="121" t="s">
        <v>0</v>
      </c>
      <c r="BQ28" s="121" t="s">
        <v>0</v>
      </c>
      <c r="BR28" s="121" t="s">
        <v>0</v>
      </c>
    </row>
    <row r="29" spans="1:70" ht="47.25" outlineLevel="1" x14ac:dyDescent="0.25">
      <c r="A29" s="117" t="s">
        <v>300</v>
      </c>
      <c r="B29" s="118" t="s">
        <v>294</v>
      </c>
      <c r="C29" s="59" t="s">
        <v>284</v>
      </c>
      <c r="D29" s="119" t="s">
        <v>0</v>
      </c>
      <c r="E29" s="119">
        <v>2023</v>
      </c>
      <c r="F29" s="119">
        <v>2025</v>
      </c>
      <c r="G29" s="120" t="s">
        <v>0</v>
      </c>
      <c r="H29" s="120" t="s">
        <v>0</v>
      </c>
      <c r="I29" s="120" t="s">
        <v>0</v>
      </c>
      <c r="J29" s="120" t="s">
        <v>0</v>
      </c>
      <c r="K29" s="120" t="s">
        <v>0</v>
      </c>
      <c r="L29" s="120" t="s">
        <v>0</v>
      </c>
      <c r="M29" s="120" t="s">
        <v>0</v>
      </c>
      <c r="N29" s="119">
        <v>0</v>
      </c>
      <c r="O29" s="124">
        <f>O30+O31</f>
        <v>444.42794626615114</v>
      </c>
      <c r="P29" s="120" t="s">
        <v>0</v>
      </c>
      <c r="Q29" s="121" t="s">
        <v>0</v>
      </c>
      <c r="R29" s="121" t="s">
        <v>0</v>
      </c>
      <c r="S29" s="121" t="str">
        <f t="shared" si="11"/>
        <v>нд</v>
      </c>
      <c r="T29" s="121" t="s">
        <v>0</v>
      </c>
      <c r="U29" s="121" t="s">
        <v>0</v>
      </c>
      <c r="V29" s="121" t="s">
        <v>0</v>
      </c>
      <c r="W29" s="121" t="s">
        <v>0</v>
      </c>
      <c r="X29" s="121" t="s">
        <v>0</v>
      </c>
      <c r="Y29" s="121" t="s">
        <v>0</v>
      </c>
      <c r="Z29" s="121" t="s">
        <v>0</v>
      </c>
      <c r="AA29" s="121" t="s">
        <v>0</v>
      </c>
      <c r="AB29" s="121" t="s">
        <v>0</v>
      </c>
      <c r="AC29" s="121" t="s">
        <v>0</v>
      </c>
      <c r="AD29" s="124">
        <f>AD30+AD31</f>
        <v>85.026377697850776</v>
      </c>
      <c r="AE29" s="121">
        <f>AE30+AE31</f>
        <v>0</v>
      </c>
      <c r="AF29" s="121">
        <f t="shared" ref="AF29:AG29" si="18">AF30+AF31</f>
        <v>0</v>
      </c>
      <c r="AG29" s="121">
        <f t="shared" si="18"/>
        <v>85.026377697850776</v>
      </c>
      <c r="AH29" s="121">
        <f t="shared" si="17"/>
        <v>0</v>
      </c>
      <c r="AI29" s="121" t="s">
        <v>0</v>
      </c>
      <c r="AJ29" s="121" t="s">
        <v>0</v>
      </c>
      <c r="AK29" s="121" t="s">
        <v>0</v>
      </c>
      <c r="AL29" s="121" t="s">
        <v>0</v>
      </c>
      <c r="AM29" s="121" t="s">
        <v>0</v>
      </c>
      <c r="AN29" s="124">
        <f t="shared" ref="AN29" si="19">AN30+AN31</f>
        <v>176.90920789809149</v>
      </c>
      <c r="AO29" s="121">
        <v>0</v>
      </c>
      <c r="AP29" s="121">
        <v>0</v>
      </c>
      <c r="AQ29" s="121">
        <f t="shared" ref="AQ29" si="20">AQ30+AQ31</f>
        <v>176.90920789809149</v>
      </c>
      <c r="AR29" s="121">
        <v>0</v>
      </c>
      <c r="AS29" s="121" t="s">
        <v>0</v>
      </c>
      <c r="AT29" s="121" t="s">
        <v>0</v>
      </c>
      <c r="AU29" s="121" t="s">
        <v>0</v>
      </c>
      <c r="AV29" s="121" t="s">
        <v>0</v>
      </c>
      <c r="AW29" s="121" t="s">
        <v>0</v>
      </c>
      <c r="AX29" s="124">
        <f t="shared" ref="AX29" si="21">AX30+AX31</f>
        <v>182.49236067020891</v>
      </c>
      <c r="AY29" s="121">
        <v>0</v>
      </c>
      <c r="AZ29" s="121">
        <v>0</v>
      </c>
      <c r="BA29" s="121">
        <f t="shared" ref="BA29" si="22">BA30+BA31</f>
        <v>182.49236067020891</v>
      </c>
      <c r="BB29" s="121">
        <v>0</v>
      </c>
      <c r="BC29" s="121" t="s">
        <v>0</v>
      </c>
      <c r="BD29" s="121" t="s">
        <v>0</v>
      </c>
      <c r="BE29" s="121" t="s">
        <v>0</v>
      </c>
      <c r="BF29" s="121" t="s">
        <v>0</v>
      </c>
      <c r="BG29" s="121" t="s">
        <v>0</v>
      </c>
      <c r="BH29" s="124">
        <f>AD29+AN29+AX29</f>
        <v>444.42794626615114</v>
      </c>
      <c r="BI29" s="121">
        <f t="shared" si="9"/>
        <v>0</v>
      </c>
      <c r="BJ29" s="121">
        <f t="shared" si="9"/>
        <v>0</v>
      </c>
      <c r="BK29" s="121">
        <f t="shared" si="9"/>
        <v>444.42794626615114</v>
      </c>
      <c r="BL29" s="121">
        <f t="shared" si="9"/>
        <v>0</v>
      </c>
      <c r="BM29" s="121" t="s">
        <v>0</v>
      </c>
      <c r="BN29" s="121" t="s">
        <v>0</v>
      </c>
      <c r="BO29" s="121" t="s">
        <v>0</v>
      </c>
      <c r="BP29" s="121" t="s">
        <v>0</v>
      </c>
      <c r="BQ29" s="121" t="s">
        <v>0</v>
      </c>
      <c r="BR29" s="121" t="s">
        <v>0</v>
      </c>
    </row>
    <row r="30" spans="1:70" s="127" customFormat="1" ht="180" x14ac:dyDescent="0.25">
      <c r="A30" s="117" t="s">
        <v>301</v>
      </c>
      <c r="B30" s="125" t="s">
        <v>172</v>
      </c>
      <c r="C30" s="126" t="s">
        <v>173</v>
      </c>
      <c r="D30" s="119" t="s">
        <v>0</v>
      </c>
      <c r="E30" s="119">
        <v>2023</v>
      </c>
      <c r="F30" s="119">
        <v>2025</v>
      </c>
      <c r="G30" s="120" t="s">
        <v>0</v>
      </c>
      <c r="H30" s="120" t="s">
        <v>0</v>
      </c>
      <c r="I30" s="120" t="s">
        <v>0</v>
      </c>
      <c r="J30" s="120" t="s">
        <v>0</v>
      </c>
      <c r="K30" s="120" t="s">
        <v>0</v>
      </c>
      <c r="L30" s="120" t="s">
        <v>0</v>
      </c>
      <c r="M30" s="120" t="s">
        <v>0</v>
      </c>
      <c r="N30" s="119">
        <v>0</v>
      </c>
      <c r="O30" s="124">
        <v>409.79230903091917</v>
      </c>
      <c r="P30" s="120" t="s">
        <v>0</v>
      </c>
      <c r="Q30" s="121" t="s">
        <v>0</v>
      </c>
      <c r="R30" s="121" t="s">
        <v>0</v>
      </c>
      <c r="S30" s="121" t="str">
        <f t="shared" si="11"/>
        <v>нд</v>
      </c>
      <c r="T30" s="121" t="s">
        <v>0</v>
      </c>
      <c r="U30" s="121" t="s">
        <v>0</v>
      </c>
      <c r="V30" s="121" t="s">
        <v>0</v>
      </c>
      <c r="W30" s="121" t="s">
        <v>0</v>
      </c>
      <c r="X30" s="121" t="s">
        <v>0</v>
      </c>
      <c r="Y30" s="121" t="s">
        <v>0</v>
      </c>
      <c r="Z30" s="121" t="s">
        <v>0</v>
      </c>
      <c r="AA30" s="121" t="s">
        <v>0</v>
      </c>
      <c r="AB30" s="121" t="s">
        <v>0</v>
      </c>
      <c r="AC30" s="121" t="s">
        <v>0</v>
      </c>
      <c r="AD30" s="124">
        <f>AG30</f>
        <v>85.026377697850776</v>
      </c>
      <c r="AE30" s="121">
        <f t="shared" ref="AE30:AF30" si="23">AE34</f>
        <v>0</v>
      </c>
      <c r="AF30" s="121">
        <f t="shared" si="23"/>
        <v>0</v>
      </c>
      <c r="AG30" s="121">
        <v>85.026377697850776</v>
      </c>
      <c r="AH30" s="121">
        <f t="shared" si="17"/>
        <v>0</v>
      </c>
      <c r="AI30" s="121" t="s">
        <v>0</v>
      </c>
      <c r="AJ30" s="121" t="s">
        <v>0</v>
      </c>
      <c r="AK30" s="121" t="s">
        <v>0</v>
      </c>
      <c r="AL30" s="121" t="s">
        <v>0</v>
      </c>
      <c r="AM30" s="121" t="s">
        <v>0</v>
      </c>
      <c r="AN30" s="124">
        <f>AQ30</f>
        <v>165.02303569809149</v>
      </c>
      <c r="AO30" s="121">
        <v>0</v>
      </c>
      <c r="AP30" s="121">
        <v>0</v>
      </c>
      <c r="AQ30" s="121">
        <v>165.02303569809149</v>
      </c>
      <c r="AR30" s="121">
        <v>0</v>
      </c>
      <c r="AS30" s="121" t="s">
        <v>0</v>
      </c>
      <c r="AT30" s="121" t="s">
        <v>0</v>
      </c>
      <c r="AU30" s="121" t="s">
        <v>0</v>
      </c>
      <c r="AV30" s="121" t="s">
        <v>0</v>
      </c>
      <c r="AW30" s="121" t="s">
        <v>0</v>
      </c>
      <c r="AX30" s="124">
        <f>BA30</f>
        <v>159.74289563497692</v>
      </c>
      <c r="AY30" s="121">
        <v>0</v>
      </c>
      <c r="AZ30" s="121">
        <v>0</v>
      </c>
      <c r="BA30" s="121">
        <v>159.74289563497692</v>
      </c>
      <c r="BB30" s="121">
        <v>0</v>
      </c>
      <c r="BC30" s="121" t="s">
        <v>0</v>
      </c>
      <c r="BD30" s="121" t="s">
        <v>0</v>
      </c>
      <c r="BE30" s="121" t="s">
        <v>0</v>
      </c>
      <c r="BF30" s="121" t="s">
        <v>0</v>
      </c>
      <c r="BG30" s="121" t="s">
        <v>0</v>
      </c>
      <c r="BH30" s="124">
        <f t="shared" ref="BH30:BH31" si="24">AD30+AN30+AX30</f>
        <v>409.79230903091923</v>
      </c>
      <c r="BI30" s="121">
        <f t="shared" si="9"/>
        <v>0</v>
      </c>
      <c r="BJ30" s="121">
        <f t="shared" si="9"/>
        <v>0</v>
      </c>
      <c r="BK30" s="121">
        <f t="shared" si="9"/>
        <v>409.79230903091923</v>
      </c>
      <c r="BL30" s="121">
        <f t="shared" si="9"/>
        <v>0</v>
      </c>
      <c r="BM30" s="121" t="s">
        <v>0</v>
      </c>
      <c r="BN30" s="121" t="s">
        <v>0</v>
      </c>
      <c r="BO30" s="121" t="s">
        <v>0</v>
      </c>
      <c r="BP30" s="121" t="s">
        <v>0</v>
      </c>
      <c r="BQ30" s="121" t="s">
        <v>0</v>
      </c>
      <c r="BR30" s="121" t="s">
        <v>0</v>
      </c>
    </row>
    <row r="31" spans="1:70" ht="75" x14ac:dyDescent="0.25">
      <c r="A31" s="117" t="s">
        <v>302</v>
      </c>
      <c r="B31" s="125" t="s">
        <v>303</v>
      </c>
      <c r="C31" s="126" t="s">
        <v>149</v>
      </c>
      <c r="D31" s="119" t="s">
        <v>0</v>
      </c>
      <c r="E31" s="119">
        <v>2023</v>
      </c>
      <c r="F31" s="119">
        <v>2025</v>
      </c>
      <c r="G31" s="120" t="s">
        <v>0</v>
      </c>
      <c r="H31" s="120" t="s">
        <v>0</v>
      </c>
      <c r="I31" s="120" t="s">
        <v>0</v>
      </c>
      <c r="J31" s="120" t="s">
        <v>0</v>
      </c>
      <c r="K31" s="120" t="s">
        <v>0</v>
      </c>
      <c r="L31" s="120" t="s">
        <v>0</v>
      </c>
      <c r="M31" s="120" t="s">
        <v>0</v>
      </c>
      <c r="N31" s="119">
        <v>0</v>
      </c>
      <c r="O31" s="121">
        <f>28.86303102936*1.2</f>
        <v>34.635637235231997</v>
      </c>
      <c r="P31" s="120" t="s">
        <v>0</v>
      </c>
      <c r="Q31" s="121" t="s">
        <v>0</v>
      </c>
      <c r="R31" s="121" t="s">
        <v>0</v>
      </c>
      <c r="S31" s="121" t="str">
        <f>P31</f>
        <v>нд</v>
      </c>
      <c r="T31" s="121" t="s">
        <v>0</v>
      </c>
      <c r="U31" s="121" t="s">
        <v>0</v>
      </c>
      <c r="V31" s="121" t="s">
        <v>0</v>
      </c>
      <c r="W31" s="121" t="s">
        <v>0</v>
      </c>
      <c r="X31" s="121" t="s">
        <v>0</v>
      </c>
      <c r="Y31" s="121" t="s">
        <v>0</v>
      </c>
      <c r="Z31" s="121" t="s">
        <v>0</v>
      </c>
      <c r="AA31" s="121" t="s">
        <v>0</v>
      </c>
      <c r="AB31" s="121" t="s">
        <v>0</v>
      </c>
      <c r="AC31" s="121" t="s">
        <v>0</v>
      </c>
      <c r="AD31" s="121">
        <f t="shared" ref="AD31" si="25">AG31</f>
        <v>0</v>
      </c>
      <c r="AE31" s="121">
        <f>AE37</f>
        <v>0</v>
      </c>
      <c r="AF31" s="121">
        <f>AF37</f>
        <v>0</v>
      </c>
      <c r="AG31" s="121">
        <v>0</v>
      </c>
      <c r="AH31" s="121">
        <f t="shared" ref="AH31" si="26">AH37</f>
        <v>0</v>
      </c>
      <c r="AI31" s="121" t="s">
        <v>0</v>
      </c>
      <c r="AJ31" s="121" t="s">
        <v>0</v>
      </c>
      <c r="AK31" s="121" t="s">
        <v>0</v>
      </c>
      <c r="AL31" s="121" t="s">
        <v>0</v>
      </c>
      <c r="AM31" s="121" t="s">
        <v>0</v>
      </c>
      <c r="AN31" s="121">
        <f t="shared" ref="AN31" si="27">AQ31</f>
        <v>11.886172199999999</v>
      </c>
      <c r="AO31" s="121">
        <v>0</v>
      </c>
      <c r="AP31" s="121">
        <v>0</v>
      </c>
      <c r="AQ31" s="121">
        <f>9.9051435*1.2</f>
        <v>11.886172199999999</v>
      </c>
      <c r="AR31" s="121">
        <v>0</v>
      </c>
      <c r="AS31" s="121" t="s">
        <v>0</v>
      </c>
      <c r="AT31" s="121" t="s">
        <v>0</v>
      </c>
      <c r="AU31" s="121" t="s">
        <v>0</v>
      </c>
      <c r="AV31" s="121" t="s">
        <v>0</v>
      </c>
      <c r="AW31" s="121" t="s">
        <v>0</v>
      </c>
      <c r="AX31" s="121">
        <f t="shared" ref="AX31" si="28">BA31</f>
        <v>22.749465035231999</v>
      </c>
      <c r="AY31" s="121">
        <v>0</v>
      </c>
      <c r="AZ31" s="121">
        <v>0</v>
      </c>
      <c r="BA31" s="121">
        <f>18.95788752936*1.2</f>
        <v>22.749465035231999</v>
      </c>
      <c r="BB31" s="121">
        <v>0</v>
      </c>
      <c r="BC31" s="121" t="s">
        <v>0</v>
      </c>
      <c r="BD31" s="121" t="s">
        <v>0</v>
      </c>
      <c r="BE31" s="121" t="s">
        <v>0</v>
      </c>
      <c r="BF31" s="121" t="s">
        <v>0</v>
      </c>
      <c r="BG31" s="121" t="s">
        <v>0</v>
      </c>
      <c r="BH31" s="121">
        <f t="shared" si="24"/>
        <v>34.635637235231997</v>
      </c>
      <c r="BI31" s="121">
        <f t="shared" si="9"/>
        <v>0</v>
      </c>
      <c r="BJ31" s="121">
        <f t="shared" si="9"/>
        <v>0</v>
      </c>
      <c r="BK31" s="121">
        <f t="shared" si="9"/>
        <v>34.635637235231997</v>
      </c>
      <c r="BL31" s="121">
        <f t="shared" si="9"/>
        <v>0</v>
      </c>
      <c r="BM31" s="121" t="s">
        <v>0</v>
      </c>
      <c r="BN31" s="121" t="s">
        <v>0</v>
      </c>
      <c r="BO31" s="121" t="s">
        <v>0</v>
      </c>
      <c r="BP31" s="121" t="s">
        <v>0</v>
      </c>
      <c r="BQ31" s="121" t="s">
        <v>0</v>
      </c>
      <c r="BR31" s="121" t="s">
        <v>0</v>
      </c>
    </row>
    <row r="32" spans="1:70" x14ac:dyDescent="0.25">
      <c r="A32" s="626" t="s">
        <v>304</v>
      </c>
      <c r="B32" s="626"/>
      <c r="C32" s="626"/>
      <c r="D32" s="626"/>
      <c r="E32" s="626"/>
      <c r="F32" s="626"/>
      <c r="G32" s="626"/>
      <c r="H32" s="626"/>
      <c r="I32" s="626"/>
      <c r="J32" s="626"/>
      <c r="K32" s="626"/>
      <c r="L32" s="626"/>
      <c r="M32" s="626"/>
      <c r="N32" s="626"/>
      <c r="O32" s="626"/>
      <c r="P32" s="626"/>
      <c r="BR32" s="128"/>
    </row>
    <row r="33" spans="1:17" x14ac:dyDescent="0.25">
      <c r="A33" s="627" t="s">
        <v>305</v>
      </c>
      <c r="B33" s="627"/>
      <c r="C33" s="627"/>
      <c r="D33" s="627"/>
      <c r="E33" s="627"/>
      <c r="F33" s="627"/>
      <c r="G33" s="627"/>
      <c r="H33" s="627"/>
      <c r="I33" s="627"/>
      <c r="J33" s="627"/>
      <c r="K33" s="627"/>
      <c r="L33" s="627"/>
      <c r="M33" s="627"/>
      <c r="N33" s="627"/>
      <c r="O33" s="627"/>
      <c r="P33" s="627"/>
    </row>
    <row r="34" spans="1:17" x14ac:dyDescent="0.25">
      <c r="A34" s="627" t="s">
        <v>306</v>
      </c>
      <c r="B34" s="627"/>
      <c r="C34" s="627"/>
      <c r="D34" s="627"/>
      <c r="E34" s="627"/>
      <c r="F34" s="627"/>
      <c r="G34" s="627"/>
      <c r="H34" s="627"/>
      <c r="I34" s="627"/>
      <c r="J34" s="627"/>
      <c r="K34" s="627"/>
      <c r="L34" s="627"/>
      <c r="M34" s="627"/>
      <c r="N34" s="627"/>
      <c r="O34" s="627"/>
      <c r="P34" s="627"/>
    </row>
    <row r="35" spans="1:17" x14ac:dyDescent="0.25">
      <c r="A35" s="627" t="s">
        <v>307</v>
      </c>
      <c r="B35" s="627"/>
      <c r="C35" s="627"/>
      <c r="D35" s="627"/>
      <c r="E35" s="627"/>
      <c r="F35" s="627"/>
      <c r="G35" s="627"/>
      <c r="H35" s="627"/>
      <c r="I35" s="627"/>
      <c r="J35" s="627"/>
      <c r="K35" s="627"/>
      <c r="L35" s="627"/>
      <c r="M35" s="627"/>
      <c r="N35" s="627"/>
      <c r="O35" s="627"/>
      <c r="P35" s="627"/>
    </row>
    <row r="36" spans="1:17" hidden="1" x14ac:dyDescent="0.25">
      <c r="B36" s="626"/>
      <c r="C36" s="626"/>
      <c r="D36" s="626"/>
      <c r="E36" s="626"/>
      <c r="F36" s="626"/>
      <c r="G36" s="626"/>
      <c r="H36" s="626"/>
      <c r="I36" s="626"/>
      <c r="J36" s="626"/>
      <c r="K36" s="626"/>
      <c r="L36" s="626"/>
      <c r="M36" s="626"/>
      <c r="N36" s="626"/>
      <c r="O36" s="626"/>
      <c r="P36" s="626"/>
      <c r="Q36" s="626"/>
    </row>
    <row r="37" spans="1:17" x14ac:dyDescent="0.25">
      <c r="A37" s="95" t="s">
        <v>308</v>
      </c>
      <c r="B37" s="129"/>
      <c r="C37" s="130"/>
    </row>
    <row r="38" spans="1:17" x14ac:dyDescent="0.25">
      <c r="B38" s="626"/>
      <c r="C38" s="626"/>
      <c r="D38" s="626"/>
      <c r="E38" s="626"/>
      <c r="F38" s="626"/>
      <c r="G38" s="626"/>
      <c r="H38" s="626"/>
      <c r="I38" s="626"/>
      <c r="J38" s="626"/>
      <c r="K38" s="626"/>
      <c r="L38" s="626"/>
      <c r="M38" s="626"/>
      <c r="N38" s="626"/>
      <c r="O38" s="626"/>
      <c r="P38" s="626"/>
      <c r="Q38" s="626"/>
    </row>
    <row r="39" spans="1:17" x14ac:dyDescent="0.25">
      <c r="B39" s="627"/>
      <c r="C39" s="627"/>
      <c r="D39" s="627"/>
      <c r="E39" s="627"/>
      <c r="F39" s="627"/>
      <c r="G39" s="627"/>
      <c r="H39" s="627"/>
      <c r="I39" s="627"/>
      <c r="J39" s="627"/>
      <c r="K39" s="627"/>
      <c r="L39" s="627"/>
      <c r="M39" s="627"/>
      <c r="N39" s="627"/>
      <c r="O39" s="627"/>
      <c r="P39" s="627"/>
      <c r="Q39" s="627"/>
    </row>
    <row r="40" spans="1:17" x14ac:dyDescent="0.25">
      <c r="B40" s="626"/>
      <c r="C40" s="626"/>
      <c r="D40" s="626"/>
      <c r="E40" s="626"/>
      <c r="F40" s="626"/>
      <c r="G40" s="626"/>
      <c r="H40" s="626"/>
      <c r="I40" s="626"/>
      <c r="J40" s="626"/>
      <c r="K40" s="626"/>
      <c r="L40" s="626"/>
      <c r="M40" s="626"/>
      <c r="N40" s="626"/>
      <c r="O40" s="626"/>
      <c r="P40" s="626"/>
      <c r="Q40" s="626"/>
    </row>
    <row r="41" spans="1:17" x14ac:dyDescent="0.25">
      <c r="B41" s="628"/>
      <c r="C41" s="628"/>
      <c r="D41" s="628"/>
      <c r="E41" s="628"/>
      <c r="F41" s="628"/>
      <c r="G41" s="628"/>
      <c r="H41" s="628"/>
      <c r="I41" s="628"/>
      <c r="J41" s="628"/>
      <c r="K41" s="628"/>
      <c r="L41" s="628"/>
      <c r="M41" s="628"/>
      <c r="N41" s="628"/>
      <c r="O41" s="628"/>
      <c r="P41" s="628"/>
      <c r="Q41" s="628"/>
    </row>
  </sheetData>
  <mergeCells count="42">
    <mergeCell ref="A9:AC9"/>
    <mergeCell ref="A4:AC4"/>
    <mergeCell ref="A5:AC5"/>
    <mergeCell ref="A6:AC6"/>
    <mergeCell ref="A7:AC7"/>
    <mergeCell ref="A8:AC8"/>
    <mergeCell ref="A10:AC10"/>
    <mergeCell ref="A11:AK11"/>
    <mergeCell ref="A14:A16"/>
    <mergeCell ref="B14:B16"/>
    <mergeCell ref="C14:C16"/>
    <mergeCell ref="D14:D16"/>
    <mergeCell ref="E14:E16"/>
    <mergeCell ref="F14:G15"/>
    <mergeCell ref="H14:M14"/>
    <mergeCell ref="N14:N16"/>
    <mergeCell ref="H15:J15"/>
    <mergeCell ref="K15:M15"/>
    <mergeCell ref="T15:X15"/>
    <mergeCell ref="Y15:AC15"/>
    <mergeCell ref="AD15:AH15"/>
    <mergeCell ref="O14:P15"/>
    <mergeCell ref="Q14:S15"/>
    <mergeCell ref="T14:AC14"/>
    <mergeCell ref="AD14:BQ14"/>
    <mergeCell ref="BR14:BR16"/>
    <mergeCell ref="B38:Q38"/>
    <mergeCell ref="B39:Q39"/>
    <mergeCell ref="B40:Q40"/>
    <mergeCell ref="B41:Q41"/>
    <mergeCell ref="BM15:BQ15"/>
    <mergeCell ref="A32:P32"/>
    <mergeCell ref="A33:P33"/>
    <mergeCell ref="A34:P34"/>
    <mergeCell ref="A35:P35"/>
    <mergeCell ref="B36:Q36"/>
    <mergeCell ref="AI15:AM15"/>
    <mergeCell ref="AN15:AR15"/>
    <mergeCell ref="AS15:AW15"/>
    <mergeCell ref="AX15:BB15"/>
    <mergeCell ref="BC15:BG15"/>
    <mergeCell ref="BH15:BL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B5491-9D96-4AC7-A644-A47275631A25}">
  <dimension ref="A1:AK37"/>
  <sheetViews>
    <sheetView workbookViewId="0">
      <selection sqref="A1:XFD1048576"/>
    </sheetView>
  </sheetViews>
  <sheetFormatPr defaultRowHeight="15.75" x14ac:dyDescent="0.25"/>
  <cols>
    <col min="1" max="1" width="9.28515625" style="95" customWidth="1"/>
    <col min="2" max="2" width="28.85546875" style="96" customWidth="1"/>
    <col min="3" max="3" width="16.5703125" style="95" customWidth="1"/>
    <col min="4" max="4" width="8.7109375" style="95" customWidth="1"/>
    <col min="5" max="5" width="8.28515625" style="95" customWidth="1"/>
    <col min="6" max="6" width="9" style="95" customWidth="1"/>
    <col min="7" max="10" width="7" style="95" customWidth="1"/>
    <col min="11" max="11" width="9.5703125" style="95" customWidth="1"/>
    <col min="12" max="12" width="8.5703125" style="95" customWidth="1"/>
    <col min="13" max="13" width="10.85546875" style="95" customWidth="1"/>
    <col min="14" max="14" width="10" style="95" customWidth="1"/>
    <col min="15" max="15" width="10.5703125" style="95" customWidth="1"/>
    <col min="16" max="16" width="8.42578125" style="95" customWidth="1"/>
    <col min="17" max="17" width="7.85546875" style="95" customWidth="1"/>
    <col min="18" max="18" width="7.7109375" style="95" customWidth="1"/>
    <col min="19" max="19" width="8.42578125" style="95" customWidth="1"/>
    <col min="20" max="20" width="5.7109375" style="95" customWidth="1"/>
    <col min="21" max="26" width="7.7109375" style="95" customWidth="1"/>
    <col min="27" max="27" width="8.140625" style="95" customWidth="1"/>
    <col min="28" max="28" width="6.140625" style="95" customWidth="1"/>
    <col min="29" max="31" width="7.7109375" style="95" customWidth="1"/>
    <col min="32" max="32" width="7.85546875" style="95" customWidth="1"/>
    <col min="33" max="33" width="8" style="95" customWidth="1"/>
    <col min="34" max="34" width="7.42578125" style="95" customWidth="1"/>
    <col min="35" max="35" width="13.140625" style="95" customWidth="1"/>
    <col min="36" max="36" width="11" style="95" customWidth="1"/>
    <col min="37" max="37" width="17.7109375" style="95" customWidth="1"/>
    <col min="38" max="213" width="9.140625" style="95"/>
    <col min="214" max="214" width="12.42578125" style="95" customWidth="1"/>
    <col min="215" max="215" width="35" style="95" customWidth="1"/>
    <col min="216" max="216" width="14" style="95" customWidth="1"/>
    <col min="217" max="217" width="8.7109375" style="95" customWidth="1"/>
    <col min="218" max="218" width="8.28515625" style="95" customWidth="1"/>
    <col min="219" max="219" width="14.85546875" style="95" customWidth="1"/>
    <col min="220" max="220" width="16.42578125" style="95" customWidth="1"/>
    <col min="221" max="221" width="18.28515625" style="95" customWidth="1"/>
    <col min="222" max="223" width="21.7109375" style="95" customWidth="1"/>
    <col min="224" max="224" width="9.5703125" style="95" customWidth="1"/>
    <col min="225" max="225" width="8.5703125" style="95" customWidth="1"/>
    <col min="226" max="226" width="10.85546875" style="95" customWidth="1"/>
    <col min="227" max="227" width="10" style="95" customWidth="1"/>
    <col min="228" max="228" width="10.5703125" style="95" customWidth="1"/>
    <col min="229" max="229" width="8" style="95" customWidth="1"/>
    <col min="230" max="233" width="10.5703125" style="95" customWidth="1"/>
    <col min="234" max="234" width="14.28515625" style="95" customWidth="1"/>
    <col min="235" max="235" width="14.7109375" style="95" customWidth="1"/>
    <col min="236" max="236" width="13" style="95" customWidth="1"/>
    <col min="237" max="237" width="12.85546875" style="95" customWidth="1"/>
    <col min="238" max="238" width="15.85546875" style="95" customWidth="1"/>
    <col min="239" max="239" width="17.5703125" style="95" customWidth="1"/>
    <col min="240" max="240" width="16.140625" style="95" customWidth="1"/>
    <col min="241" max="241" width="18.140625" style="95" customWidth="1"/>
    <col min="242" max="249" width="19" style="95" customWidth="1"/>
    <col min="250" max="250" width="24.140625" style="95" customWidth="1"/>
    <col min="251" max="251" width="8.28515625" style="95" customWidth="1"/>
    <col min="252" max="252" width="11.28515625" style="95" customWidth="1"/>
    <col min="253" max="253" width="8.140625" style="95" customWidth="1"/>
    <col min="254" max="254" width="6.85546875" style="95" customWidth="1"/>
    <col min="255" max="255" width="9.5703125" style="95" customWidth="1"/>
    <col min="256" max="256" width="6.42578125" style="95" customWidth="1"/>
    <col min="257" max="257" width="8.42578125" style="95" customWidth="1"/>
    <col min="258" max="258" width="11.42578125" style="95" customWidth="1"/>
    <col min="259" max="259" width="9" style="95" customWidth="1"/>
    <col min="260" max="260" width="7.7109375" style="95" customWidth="1"/>
    <col min="261" max="261" width="10.28515625" style="95" customWidth="1"/>
    <col min="262" max="262" width="7" style="95" customWidth="1"/>
    <col min="263" max="263" width="7.7109375" style="95" customWidth="1"/>
    <col min="264" max="264" width="10.7109375" style="95" customWidth="1"/>
    <col min="265" max="265" width="8.42578125" style="95" customWidth="1"/>
    <col min="266" max="272" width="8.28515625" style="95" customWidth="1"/>
    <col min="273" max="273" width="9.85546875" style="95" customWidth="1"/>
    <col min="274" max="274" width="7" style="95" customWidth="1"/>
    <col min="275" max="275" width="7.85546875" style="95" customWidth="1"/>
    <col min="276" max="276" width="11" style="95" customWidth="1"/>
    <col min="277" max="277" width="7.7109375" style="95" customWidth="1"/>
    <col min="278" max="278" width="8.85546875" style="95" customWidth="1"/>
    <col min="279" max="469" width="9.140625" style="95"/>
    <col min="470" max="470" width="12.42578125" style="95" customWidth="1"/>
    <col min="471" max="471" width="35" style="95" customWidth="1"/>
    <col min="472" max="472" width="14" style="95" customWidth="1"/>
    <col min="473" max="473" width="8.7109375" style="95" customWidth="1"/>
    <col min="474" max="474" width="8.28515625" style="95" customWidth="1"/>
    <col min="475" max="475" width="14.85546875" style="95" customWidth="1"/>
    <col min="476" max="476" width="16.42578125" style="95" customWidth="1"/>
    <col min="477" max="477" width="18.28515625" style="95" customWidth="1"/>
    <col min="478" max="479" width="21.7109375" style="95" customWidth="1"/>
    <col min="480" max="480" width="9.5703125" style="95" customWidth="1"/>
    <col min="481" max="481" width="8.5703125" style="95" customWidth="1"/>
    <col min="482" max="482" width="10.85546875" style="95" customWidth="1"/>
    <col min="483" max="483" width="10" style="95" customWidth="1"/>
    <col min="484" max="484" width="10.5703125" style="95" customWidth="1"/>
    <col min="485" max="485" width="8" style="95" customWidth="1"/>
    <col min="486" max="489" width="10.5703125" style="95" customWidth="1"/>
    <col min="490" max="490" width="14.28515625" style="95" customWidth="1"/>
    <col min="491" max="491" width="14.7109375" style="95" customWidth="1"/>
    <col min="492" max="492" width="13" style="95" customWidth="1"/>
    <col min="493" max="493" width="12.85546875" style="95" customWidth="1"/>
    <col min="494" max="494" width="15.85546875" style="95" customWidth="1"/>
    <col min="495" max="495" width="17.5703125" style="95" customWidth="1"/>
    <col min="496" max="496" width="16.140625" style="95" customWidth="1"/>
    <col min="497" max="497" width="18.140625" style="95" customWidth="1"/>
    <col min="498" max="505" width="19" style="95" customWidth="1"/>
    <col min="506" max="506" width="24.140625" style="95" customWidth="1"/>
    <col min="507" max="507" width="8.28515625" style="95" customWidth="1"/>
    <col min="508" max="508" width="11.28515625" style="95" customWidth="1"/>
    <col min="509" max="509" width="8.140625" style="95" customWidth="1"/>
    <col min="510" max="510" width="6.85546875" style="95" customWidth="1"/>
    <col min="511" max="511" width="9.5703125" style="95" customWidth="1"/>
    <col min="512" max="512" width="6.42578125" style="95" customWidth="1"/>
    <col min="513" max="513" width="8.42578125" style="95" customWidth="1"/>
    <col min="514" max="514" width="11.42578125" style="95" customWidth="1"/>
    <col min="515" max="515" width="9" style="95" customWidth="1"/>
    <col min="516" max="516" width="7.7109375" style="95" customWidth="1"/>
    <col min="517" max="517" width="10.28515625" style="95" customWidth="1"/>
    <col min="518" max="518" width="7" style="95" customWidth="1"/>
    <col min="519" max="519" width="7.7109375" style="95" customWidth="1"/>
    <col min="520" max="520" width="10.7109375" style="95" customWidth="1"/>
    <col min="521" max="521" width="8.42578125" style="95" customWidth="1"/>
    <col min="522" max="528" width="8.28515625" style="95" customWidth="1"/>
    <col min="529" max="529" width="9.85546875" style="95" customWidth="1"/>
    <col min="530" max="530" width="7" style="95" customWidth="1"/>
    <col min="531" max="531" width="7.85546875" style="95" customWidth="1"/>
    <col min="532" max="532" width="11" style="95" customWidth="1"/>
    <col min="533" max="533" width="7.7109375" style="95" customWidth="1"/>
    <col min="534" max="534" width="8.85546875" style="95" customWidth="1"/>
    <col min="535" max="725" width="9.140625" style="95"/>
    <col min="726" max="726" width="12.42578125" style="95" customWidth="1"/>
    <col min="727" max="727" width="35" style="95" customWidth="1"/>
    <col min="728" max="728" width="14" style="95" customWidth="1"/>
    <col min="729" max="729" width="8.7109375" style="95" customWidth="1"/>
    <col min="730" max="730" width="8.28515625" style="95" customWidth="1"/>
    <col min="731" max="731" width="14.85546875" style="95" customWidth="1"/>
    <col min="732" max="732" width="16.42578125" style="95" customWidth="1"/>
    <col min="733" max="733" width="18.28515625" style="95" customWidth="1"/>
    <col min="734" max="735" width="21.7109375" style="95" customWidth="1"/>
    <col min="736" max="736" width="9.5703125" style="95" customWidth="1"/>
    <col min="737" max="737" width="8.5703125" style="95" customWidth="1"/>
    <col min="738" max="738" width="10.85546875" style="95" customWidth="1"/>
    <col min="739" max="739" width="10" style="95" customWidth="1"/>
    <col min="740" max="740" width="10.5703125" style="95" customWidth="1"/>
    <col min="741" max="741" width="8" style="95" customWidth="1"/>
    <col min="742" max="745" width="10.5703125" style="95" customWidth="1"/>
    <col min="746" max="746" width="14.28515625" style="95" customWidth="1"/>
    <col min="747" max="747" width="14.7109375" style="95" customWidth="1"/>
    <col min="748" max="748" width="13" style="95" customWidth="1"/>
    <col min="749" max="749" width="12.85546875" style="95" customWidth="1"/>
    <col min="750" max="750" width="15.85546875" style="95" customWidth="1"/>
    <col min="751" max="751" width="17.5703125" style="95" customWidth="1"/>
    <col min="752" max="752" width="16.140625" style="95" customWidth="1"/>
    <col min="753" max="753" width="18.140625" style="95" customWidth="1"/>
    <col min="754" max="761" width="19" style="95" customWidth="1"/>
    <col min="762" max="762" width="24.140625" style="95" customWidth="1"/>
    <col min="763" max="763" width="8.28515625" style="95" customWidth="1"/>
    <col min="764" max="764" width="11.28515625" style="95" customWidth="1"/>
    <col min="765" max="765" width="8.140625" style="95" customWidth="1"/>
    <col min="766" max="766" width="6.85546875" style="95" customWidth="1"/>
    <col min="767" max="767" width="9.5703125" style="95" customWidth="1"/>
    <col min="768" max="768" width="6.42578125" style="95" customWidth="1"/>
    <col min="769" max="769" width="8.42578125" style="95" customWidth="1"/>
    <col min="770" max="770" width="11.42578125" style="95" customWidth="1"/>
    <col min="771" max="771" width="9" style="95" customWidth="1"/>
    <col min="772" max="772" width="7.7109375" style="95" customWidth="1"/>
    <col min="773" max="773" width="10.28515625" style="95" customWidth="1"/>
    <col min="774" max="774" width="7" style="95" customWidth="1"/>
    <col min="775" max="775" width="7.7109375" style="95" customWidth="1"/>
    <col min="776" max="776" width="10.7109375" style="95" customWidth="1"/>
    <col min="777" max="777" width="8.42578125" style="95" customWidth="1"/>
    <col min="778" max="784" width="8.28515625" style="95" customWidth="1"/>
    <col min="785" max="785" width="9.85546875" style="95" customWidth="1"/>
    <col min="786" max="786" width="7" style="95" customWidth="1"/>
    <col min="787" max="787" width="7.85546875" style="95" customWidth="1"/>
    <col min="788" max="788" width="11" style="95" customWidth="1"/>
    <col min="789" max="789" width="7.7109375" style="95" customWidth="1"/>
    <col min="790" max="790" width="8.85546875" style="95" customWidth="1"/>
    <col min="791" max="981" width="9.140625" style="95"/>
    <col min="982" max="982" width="12.42578125" style="95" customWidth="1"/>
    <col min="983" max="983" width="35" style="95" customWidth="1"/>
    <col min="984" max="984" width="14" style="95" customWidth="1"/>
    <col min="985" max="985" width="8.7109375" style="95" customWidth="1"/>
    <col min="986" max="986" width="8.28515625" style="95" customWidth="1"/>
    <col min="987" max="987" width="14.85546875" style="95" customWidth="1"/>
    <col min="988" max="988" width="16.42578125" style="95" customWidth="1"/>
    <col min="989" max="989" width="18.28515625" style="95" customWidth="1"/>
    <col min="990" max="991" width="21.7109375" style="95" customWidth="1"/>
    <col min="992" max="992" width="9.5703125" style="95" customWidth="1"/>
    <col min="993" max="993" width="8.5703125" style="95" customWidth="1"/>
    <col min="994" max="994" width="10.85546875" style="95" customWidth="1"/>
    <col min="995" max="995" width="10" style="95" customWidth="1"/>
    <col min="996" max="996" width="10.5703125" style="95" customWidth="1"/>
    <col min="997" max="997" width="8" style="95" customWidth="1"/>
    <col min="998" max="1001" width="10.5703125" style="95" customWidth="1"/>
    <col min="1002" max="1002" width="14.28515625" style="95" customWidth="1"/>
    <col min="1003" max="1003" width="14.7109375" style="95" customWidth="1"/>
    <col min="1004" max="1004" width="13" style="95" customWidth="1"/>
    <col min="1005" max="1005" width="12.85546875" style="95" customWidth="1"/>
    <col min="1006" max="1006" width="15.85546875" style="95" customWidth="1"/>
    <col min="1007" max="1007" width="17.5703125" style="95" customWidth="1"/>
    <col min="1008" max="1008" width="16.140625" style="95" customWidth="1"/>
    <col min="1009" max="1009" width="18.140625" style="95" customWidth="1"/>
    <col min="1010" max="1017" width="19" style="95" customWidth="1"/>
    <col min="1018" max="1018" width="24.140625" style="95" customWidth="1"/>
    <col min="1019" max="1019" width="8.28515625" style="95" customWidth="1"/>
    <col min="1020" max="1020" width="11.28515625" style="95" customWidth="1"/>
    <col min="1021" max="1021" width="8.140625" style="95" customWidth="1"/>
    <col min="1022" max="1022" width="6.85546875" style="95" customWidth="1"/>
    <col min="1023" max="1023" width="9.5703125" style="95" customWidth="1"/>
    <col min="1024" max="1024" width="6.42578125" style="95" customWidth="1"/>
    <col min="1025" max="1025" width="8.42578125" style="95" customWidth="1"/>
    <col min="1026" max="1026" width="11.42578125" style="95" customWidth="1"/>
    <col min="1027" max="1027" width="9" style="95" customWidth="1"/>
    <col min="1028" max="1028" width="7.7109375" style="95" customWidth="1"/>
    <col min="1029" max="1029" width="10.28515625" style="95" customWidth="1"/>
    <col min="1030" max="1030" width="7" style="95" customWidth="1"/>
    <col min="1031" max="1031" width="7.7109375" style="95" customWidth="1"/>
    <col min="1032" max="1032" width="10.7109375" style="95" customWidth="1"/>
    <col min="1033" max="1033" width="8.42578125" style="95" customWidth="1"/>
    <col min="1034" max="1040" width="8.28515625" style="95" customWidth="1"/>
    <col min="1041" max="1041" width="9.85546875" style="95" customWidth="1"/>
    <col min="1042" max="1042" width="7" style="95" customWidth="1"/>
    <col min="1043" max="1043" width="7.85546875" style="95" customWidth="1"/>
    <col min="1044" max="1044" width="11" style="95" customWidth="1"/>
    <col min="1045" max="1045" width="7.7109375" style="95" customWidth="1"/>
    <col min="1046" max="1046" width="8.85546875" style="95" customWidth="1"/>
    <col min="1047" max="1237" width="9.140625" style="95"/>
    <col min="1238" max="1238" width="12.42578125" style="95" customWidth="1"/>
    <col min="1239" max="1239" width="35" style="95" customWidth="1"/>
    <col min="1240" max="1240" width="14" style="95" customWidth="1"/>
    <col min="1241" max="1241" width="8.7109375" style="95" customWidth="1"/>
    <col min="1242" max="1242" width="8.28515625" style="95" customWidth="1"/>
    <col min="1243" max="1243" width="14.85546875" style="95" customWidth="1"/>
    <col min="1244" max="1244" width="16.42578125" style="95" customWidth="1"/>
    <col min="1245" max="1245" width="18.28515625" style="95" customWidth="1"/>
    <col min="1246" max="1247" width="21.7109375" style="95" customWidth="1"/>
    <col min="1248" max="1248" width="9.5703125" style="95" customWidth="1"/>
    <col min="1249" max="1249" width="8.5703125" style="95" customWidth="1"/>
    <col min="1250" max="1250" width="10.85546875" style="95" customWidth="1"/>
    <col min="1251" max="1251" width="10" style="95" customWidth="1"/>
    <col min="1252" max="1252" width="10.5703125" style="95" customWidth="1"/>
    <col min="1253" max="1253" width="8" style="95" customWidth="1"/>
    <col min="1254" max="1257" width="10.5703125" style="95" customWidth="1"/>
    <col min="1258" max="1258" width="14.28515625" style="95" customWidth="1"/>
    <col min="1259" max="1259" width="14.7109375" style="95" customWidth="1"/>
    <col min="1260" max="1260" width="13" style="95" customWidth="1"/>
    <col min="1261" max="1261" width="12.85546875" style="95" customWidth="1"/>
    <col min="1262" max="1262" width="15.85546875" style="95" customWidth="1"/>
    <col min="1263" max="1263" width="17.5703125" style="95" customWidth="1"/>
    <col min="1264" max="1264" width="16.140625" style="95" customWidth="1"/>
    <col min="1265" max="1265" width="18.140625" style="95" customWidth="1"/>
    <col min="1266" max="1273" width="19" style="95" customWidth="1"/>
    <col min="1274" max="1274" width="24.140625" style="95" customWidth="1"/>
    <col min="1275" max="1275" width="8.28515625" style="95" customWidth="1"/>
    <col min="1276" max="1276" width="11.28515625" style="95" customWidth="1"/>
    <col min="1277" max="1277" width="8.140625" style="95" customWidth="1"/>
    <col min="1278" max="1278" width="6.85546875" style="95" customWidth="1"/>
    <col min="1279" max="1279" width="9.5703125" style="95" customWidth="1"/>
    <col min="1280" max="1280" width="6.42578125" style="95" customWidth="1"/>
    <col min="1281" max="1281" width="8.42578125" style="95" customWidth="1"/>
    <col min="1282" max="1282" width="11.42578125" style="95" customWidth="1"/>
    <col min="1283" max="1283" width="9" style="95" customWidth="1"/>
    <col min="1284" max="1284" width="7.7109375" style="95" customWidth="1"/>
    <col min="1285" max="1285" width="10.28515625" style="95" customWidth="1"/>
    <col min="1286" max="1286" width="7" style="95" customWidth="1"/>
    <col min="1287" max="1287" width="7.7109375" style="95" customWidth="1"/>
    <col min="1288" max="1288" width="10.7109375" style="95" customWidth="1"/>
    <col min="1289" max="1289" width="8.42578125" style="95" customWidth="1"/>
    <col min="1290" max="1296" width="8.28515625" style="95" customWidth="1"/>
    <col min="1297" max="1297" width="9.85546875" style="95" customWidth="1"/>
    <col min="1298" max="1298" width="7" style="95" customWidth="1"/>
    <col min="1299" max="1299" width="7.85546875" style="95" customWidth="1"/>
    <col min="1300" max="1300" width="11" style="95" customWidth="1"/>
    <col min="1301" max="1301" width="7.7109375" style="95" customWidth="1"/>
    <col min="1302" max="1302" width="8.85546875" style="95" customWidth="1"/>
    <col min="1303" max="1493" width="9.140625" style="95"/>
    <col min="1494" max="1494" width="12.42578125" style="95" customWidth="1"/>
    <col min="1495" max="1495" width="35" style="95" customWidth="1"/>
    <col min="1496" max="1496" width="14" style="95" customWidth="1"/>
    <col min="1497" max="1497" width="8.7109375" style="95" customWidth="1"/>
    <col min="1498" max="1498" width="8.28515625" style="95" customWidth="1"/>
    <col min="1499" max="1499" width="14.85546875" style="95" customWidth="1"/>
    <col min="1500" max="1500" width="16.42578125" style="95" customWidth="1"/>
    <col min="1501" max="1501" width="18.28515625" style="95" customWidth="1"/>
    <col min="1502" max="1503" width="21.7109375" style="95" customWidth="1"/>
    <col min="1504" max="1504" width="9.5703125" style="95" customWidth="1"/>
    <col min="1505" max="1505" width="8.5703125" style="95" customWidth="1"/>
    <col min="1506" max="1506" width="10.85546875" style="95" customWidth="1"/>
    <col min="1507" max="1507" width="10" style="95" customWidth="1"/>
    <col min="1508" max="1508" width="10.5703125" style="95" customWidth="1"/>
    <col min="1509" max="1509" width="8" style="95" customWidth="1"/>
    <col min="1510" max="1513" width="10.5703125" style="95" customWidth="1"/>
    <col min="1514" max="1514" width="14.28515625" style="95" customWidth="1"/>
    <col min="1515" max="1515" width="14.7109375" style="95" customWidth="1"/>
    <col min="1516" max="1516" width="13" style="95" customWidth="1"/>
    <col min="1517" max="1517" width="12.85546875" style="95" customWidth="1"/>
    <col min="1518" max="1518" width="15.85546875" style="95" customWidth="1"/>
    <col min="1519" max="1519" width="17.5703125" style="95" customWidth="1"/>
    <col min="1520" max="1520" width="16.140625" style="95" customWidth="1"/>
    <col min="1521" max="1521" width="18.140625" style="95" customWidth="1"/>
    <col min="1522" max="1529" width="19" style="95" customWidth="1"/>
    <col min="1530" max="1530" width="24.140625" style="95" customWidth="1"/>
    <col min="1531" max="1531" width="8.28515625" style="95" customWidth="1"/>
    <col min="1532" max="1532" width="11.28515625" style="95" customWidth="1"/>
    <col min="1533" max="1533" width="8.140625" style="95" customWidth="1"/>
    <col min="1534" max="1534" width="6.85546875" style="95" customWidth="1"/>
    <col min="1535" max="1535" width="9.5703125" style="95" customWidth="1"/>
    <col min="1536" max="1536" width="6.42578125" style="95" customWidth="1"/>
    <col min="1537" max="1537" width="8.42578125" style="95" customWidth="1"/>
    <col min="1538" max="1538" width="11.42578125" style="95" customWidth="1"/>
    <col min="1539" max="1539" width="9" style="95" customWidth="1"/>
    <col min="1540" max="1540" width="7.7109375" style="95" customWidth="1"/>
    <col min="1541" max="1541" width="10.28515625" style="95" customWidth="1"/>
    <col min="1542" max="1542" width="7" style="95" customWidth="1"/>
    <col min="1543" max="1543" width="7.7109375" style="95" customWidth="1"/>
    <col min="1544" max="1544" width="10.7109375" style="95" customWidth="1"/>
    <col min="1545" max="1545" width="8.42578125" style="95" customWidth="1"/>
    <col min="1546" max="1552" width="8.28515625" style="95" customWidth="1"/>
    <col min="1553" max="1553" width="9.85546875" style="95" customWidth="1"/>
    <col min="1554" max="1554" width="7" style="95" customWidth="1"/>
    <col min="1555" max="1555" width="7.85546875" style="95" customWidth="1"/>
    <col min="1556" max="1556" width="11" style="95" customWidth="1"/>
    <col min="1557" max="1557" width="7.7109375" style="95" customWidth="1"/>
    <col min="1558" max="1558" width="8.85546875" style="95" customWidth="1"/>
    <col min="1559" max="1749" width="9.140625" style="95"/>
    <col min="1750" max="1750" width="12.42578125" style="95" customWidth="1"/>
    <col min="1751" max="1751" width="35" style="95" customWidth="1"/>
    <col min="1752" max="1752" width="14" style="95" customWidth="1"/>
    <col min="1753" max="1753" width="8.7109375" style="95" customWidth="1"/>
    <col min="1754" max="1754" width="8.28515625" style="95" customWidth="1"/>
    <col min="1755" max="1755" width="14.85546875" style="95" customWidth="1"/>
    <col min="1756" max="1756" width="16.42578125" style="95" customWidth="1"/>
    <col min="1757" max="1757" width="18.28515625" style="95" customWidth="1"/>
    <col min="1758" max="1759" width="21.7109375" style="95" customWidth="1"/>
    <col min="1760" max="1760" width="9.5703125" style="95" customWidth="1"/>
    <col min="1761" max="1761" width="8.5703125" style="95" customWidth="1"/>
    <col min="1762" max="1762" width="10.85546875" style="95" customWidth="1"/>
    <col min="1763" max="1763" width="10" style="95" customWidth="1"/>
    <col min="1764" max="1764" width="10.5703125" style="95" customWidth="1"/>
    <col min="1765" max="1765" width="8" style="95" customWidth="1"/>
    <col min="1766" max="1769" width="10.5703125" style="95" customWidth="1"/>
    <col min="1770" max="1770" width="14.28515625" style="95" customWidth="1"/>
    <col min="1771" max="1771" width="14.7109375" style="95" customWidth="1"/>
    <col min="1772" max="1772" width="13" style="95" customWidth="1"/>
    <col min="1773" max="1773" width="12.85546875" style="95" customWidth="1"/>
    <col min="1774" max="1774" width="15.85546875" style="95" customWidth="1"/>
    <col min="1775" max="1775" width="17.5703125" style="95" customWidth="1"/>
    <col min="1776" max="1776" width="16.140625" style="95" customWidth="1"/>
    <col min="1777" max="1777" width="18.140625" style="95" customWidth="1"/>
    <col min="1778" max="1785" width="19" style="95" customWidth="1"/>
    <col min="1786" max="1786" width="24.140625" style="95" customWidth="1"/>
    <col min="1787" max="1787" width="8.28515625" style="95" customWidth="1"/>
    <col min="1788" max="1788" width="11.28515625" style="95" customWidth="1"/>
    <col min="1789" max="1789" width="8.140625" style="95" customWidth="1"/>
    <col min="1790" max="1790" width="6.85546875" style="95" customWidth="1"/>
    <col min="1791" max="1791" width="9.5703125" style="95" customWidth="1"/>
    <col min="1792" max="1792" width="6.42578125" style="95" customWidth="1"/>
    <col min="1793" max="1793" width="8.42578125" style="95" customWidth="1"/>
    <col min="1794" max="1794" width="11.42578125" style="95" customWidth="1"/>
    <col min="1795" max="1795" width="9" style="95" customWidth="1"/>
    <col min="1796" max="1796" width="7.7109375" style="95" customWidth="1"/>
    <col min="1797" max="1797" width="10.28515625" style="95" customWidth="1"/>
    <col min="1798" max="1798" width="7" style="95" customWidth="1"/>
    <col min="1799" max="1799" width="7.7109375" style="95" customWidth="1"/>
    <col min="1800" max="1800" width="10.7109375" style="95" customWidth="1"/>
    <col min="1801" max="1801" width="8.42578125" style="95" customWidth="1"/>
    <col min="1802" max="1808" width="8.28515625" style="95" customWidth="1"/>
    <col min="1809" max="1809" width="9.85546875" style="95" customWidth="1"/>
    <col min="1810" max="1810" width="7" style="95" customWidth="1"/>
    <col min="1811" max="1811" width="7.85546875" style="95" customWidth="1"/>
    <col min="1812" max="1812" width="11" style="95" customWidth="1"/>
    <col min="1813" max="1813" width="7.7109375" style="95" customWidth="1"/>
    <col min="1814" max="1814" width="8.85546875" style="95" customWidth="1"/>
    <col min="1815" max="2005" width="9.140625" style="95"/>
    <col min="2006" max="2006" width="12.42578125" style="95" customWidth="1"/>
    <col min="2007" max="2007" width="35" style="95" customWidth="1"/>
    <col min="2008" max="2008" width="14" style="95" customWidth="1"/>
    <col min="2009" max="2009" width="8.7109375" style="95" customWidth="1"/>
    <col min="2010" max="2010" width="8.28515625" style="95" customWidth="1"/>
    <col min="2011" max="2011" width="14.85546875" style="95" customWidth="1"/>
    <col min="2012" max="2012" width="16.42578125" style="95" customWidth="1"/>
    <col min="2013" max="2013" width="18.28515625" style="95" customWidth="1"/>
    <col min="2014" max="2015" width="21.7109375" style="95" customWidth="1"/>
    <col min="2016" max="2016" width="9.5703125" style="95" customWidth="1"/>
    <col min="2017" max="2017" width="8.5703125" style="95" customWidth="1"/>
    <col min="2018" max="2018" width="10.85546875" style="95" customWidth="1"/>
    <col min="2019" max="2019" width="10" style="95" customWidth="1"/>
    <col min="2020" max="2020" width="10.5703125" style="95" customWidth="1"/>
    <col min="2021" max="2021" width="8" style="95" customWidth="1"/>
    <col min="2022" max="2025" width="10.5703125" style="95" customWidth="1"/>
    <col min="2026" max="2026" width="14.28515625" style="95" customWidth="1"/>
    <col min="2027" max="2027" width="14.7109375" style="95" customWidth="1"/>
    <col min="2028" max="2028" width="13" style="95" customWidth="1"/>
    <col min="2029" max="2029" width="12.85546875" style="95" customWidth="1"/>
    <col min="2030" max="2030" width="15.85546875" style="95" customWidth="1"/>
    <col min="2031" max="2031" width="17.5703125" style="95" customWidth="1"/>
    <col min="2032" max="2032" width="16.140625" style="95" customWidth="1"/>
    <col min="2033" max="2033" width="18.140625" style="95" customWidth="1"/>
    <col min="2034" max="2041" width="19" style="95" customWidth="1"/>
    <col min="2042" max="2042" width="24.140625" style="95" customWidth="1"/>
    <col min="2043" max="2043" width="8.28515625" style="95" customWidth="1"/>
    <col min="2044" max="2044" width="11.28515625" style="95" customWidth="1"/>
    <col min="2045" max="2045" width="8.140625" style="95" customWidth="1"/>
    <col min="2046" max="2046" width="6.85546875" style="95" customWidth="1"/>
    <col min="2047" max="2047" width="9.5703125" style="95" customWidth="1"/>
    <col min="2048" max="2048" width="6.42578125" style="95" customWidth="1"/>
    <col min="2049" max="2049" width="8.42578125" style="95" customWidth="1"/>
    <col min="2050" max="2050" width="11.42578125" style="95" customWidth="1"/>
    <col min="2051" max="2051" width="9" style="95" customWidth="1"/>
    <col min="2052" max="2052" width="7.7109375" style="95" customWidth="1"/>
    <col min="2053" max="2053" width="10.28515625" style="95" customWidth="1"/>
    <col min="2054" max="2054" width="7" style="95" customWidth="1"/>
    <col min="2055" max="2055" width="7.7109375" style="95" customWidth="1"/>
    <col min="2056" max="2056" width="10.7109375" style="95" customWidth="1"/>
    <col min="2057" max="2057" width="8.42578125" style="95" customWidth="1"/>
    <col min="2058" max="2064" width="8.28515625" style="95" customWidth="1"/>
    <col min="2065" max="2065" width="9.85546875" style="95" customWidth="1"/>
    <col min="2066" max="2066" width="7" style="95" customWidth="1"/>
    <col min="2067" max="2067" width="7.85546875" style="95" customWidth="1"/>
    <col min="2068" max="2068" width="11" style="95" customWidth="1"/>
    <col min="2069" max="2069" width="7.7109375" style="95" customWidth="1"/>
    <col min="2070" max="2070" width="8.85546875" style="95" customWidth="1"/>
    <col min="2071" max="2261" width="9.140625" style="95"/>
    <col min="2262" max="2262" width="12.42578125" style="95" customWidth="1"/>
    <col min="2263" max="2263" width="35" style="95" customWidth="1"/>
    <col min="2264" max="2264" width="14" style="95" customWidth="1"/>
    <col min="2265" max="2265" width="8.7109375" style="95" customWidth="1"/>
    <col min="2266" max="2266" width="8.28515625" style="95" customWidth="1"/>
    <col min="2267" max="2267" width="14.85546875" style="95" customWidth="1"/>
    <col min="2268" max="2268" width="16.42578125" style="95" customWidth="1"/>
    <col min="2269" max="2269" width="18.28515625" style="95" customWidth="1"/>
    <col min="2270" max="2271" width="21.7109375" style="95" customWidth="1"/>
    <col min="2272" max="2272" width="9.5703125" style="95" customWidth="1"/>
    <col min="2273" max="2273" width="8.5703125" style="95" customWidth="1"/>
    <col min="2274" max="2274" width="10.85546875" style="95" customWidth="1"/>
    <col min="2275" max="2275" width="10" style="95" customWidth="1"/>
    <col min="2276" max="2276" width="10.5703125" style="95" customWidth="1"/>
    <col min="2277" max="2277" width="8" style="95" customWidth="1"/>
    <col min="2278" max="2281" width="10.5703125" style="95" customWidth="1"/>
    <col min="2282" max="2282" width="14.28515625" style="95" customWidth="1"/>
    <col min="2283" max="2283" width="14.7109375" style="95" customWidth="1"/>
    <col min="2284" max="2284" width="13" style="95" customWidth="1"/>
    <col min="2285" max="2285" width="12.85546875" style="95" customWidth="1"/>
    <col min="2286" max="2286" width="15.85546875" style="95" customWidth="1"/>
    <col min="2287" max="2287" width="17.5703125" style="95" customWidth="1"/>
    <col min="2288" max="2288" width="16.140625" style="95" customWidth="1"/>
    <col min="2289" max="2289" width="18.140625" style="95" customWidth="1"/>
    <col min="2290" max="2297" width="19" style="95" customWidth="1"/>
    <col min="2298" max="2298" width="24.140625" style="95" customWidth="1"/>
    <col min="2299" max="2299" width="8.28515625" style="95" customWidth="1"/>
    <col min="2300" max="2300" width="11.28515625" style="95" customWidth="1"/>
    <col min="2301" max="2301" width="8.140625" style="95" customWidth="1"/>
    <col min="2302" max="2302" width="6.85546875" style="95" customWidth="1"/>
    <col min="2303" max="2303" width="9.5703125" style="95" customWidth="1"/>
    <col min="2304" max="2304" width="6.42578125" style="95" customWidth="1"/>
    <col min="2305" max="2305" width="8.42578125" style="95" customWidth="1"/>
    <col min="2306" max="2306" width="11.42578125" style="95" customWidth="1"/>
    <col min="2307" max="2307" width="9" style="95" customWidth="1"/>
    <col min="2308" max="2308" width="7.7109375" style="95" customWidth="1"/>
    <col min="2309" max="2309" width="10.28515625" style="95" customWidth="1"/>
    <col min="2310" max="2310" width="7" style="95" customWidth="1"/>
    <col min="2311" max="2311" width="7.7109375" style="95" customWidth="1"/>
    <col min="2312" max="2312" width="10.7109375" style="95" customWidth="1"/>
    <col min="2313" max="2313" width="8.42578125" style="95" customWidth="1"/>
    <col min="2314" max="2320" width="8.28515625" style="95" customWidth="1"/>
    <col min="2321" max="2321" width="9.85546875" style="95" customWidth="1"/>
    <col min="2322" max="2322" width="7" style="95" customWidth="1"/>
    <col min="2323" max="2323" width="7.85546875" style="95" customWidth="1"/>
    <col min="2324" max="2324" width="11" style="95" customWidth="1"/>
    <col min="2325" max="2325" width="7.7109375" style="95" customWidth="1"/>
    <col min="2326" max="2326" width="8.85546875" style="95" customWidth="1"/>
    <col min="2327" max="2517" width="9.140625" style="95"/>
    <col min="2518" max="2518" width="12.42578125" style="95" customWidth="1"/>
    <col min="2519" max="2519" width="35" style="95" customWidth="1"/>
    <col min="2520" max="2520" width="14" style="95" customWidth="1"/>
    <col min="2521" max="2521" width="8.7109375" style="95" customWidth="1"/>
    <col min="2522" max="2522" width="8.28515625" style="95" customWidth="1"/>
    <col min="2523" max="2523" width="14.85546875" style="95" customWidth="1"/>
    <col min="2524" max="2524" width="16.42578125" style="95" customWidth="1"/>
    <col min="2525" max="2525" width="18.28515625" style="95" customWidth="1"/>
    <col min="2526" max="2527" width="21.7109375" style="95" customWidth="1"/>
    <col min="2528" max="2528" width="9.5703125" style="95" customWidth="1"/>
    <col min="2529" max="2529" width="8.5703125" style="95" customWidth="1"/>
    <col min="2530" max="2530" width="10.85546875" style="95" customWidth="1"/>
    <col min="2531" max="2531" width="10" style="95" customWidth="1"/>
    <col min="2532" max="2532" width="10.5703125" style="95" customWidth="1"/>
    <col min="2533" max="2533" width="8" style="95" customWidth="1"/>
    <col min="2534" max="2537" width="10.5703125" style="95" customWidth="1"/>
    <col min="2538" max="2538" width="14.28515625" style="95" customWidth="1"/>
    <col min="2539" max="2539" width="14.7109375" style="95" customWidth="1"/>
    <col min="2540" max="2540" width="13" style="95" customWidth="1"/>
    <col min="2541" max="2541" width="12.85546875" style="95" customWidth="1"/>
    <col min="2542" max="2542" width="15.85546875" style="95" customWidth="1"/>
    <col min="2543" max="2543" width="17.5703125" style="95" customWidth="1"/>
    <col min="2544" max="2544" width="16.140625" style="95" customWidth="1"/>
    <col min="2545" max="2545" width="18.140625" style="95" customWidth="1"/>
    <col min="2546" max="2553" width="19" style="95" customWidth="1"/>
    <col min="2554" max="2554" width="24.140625" style="95" customWidth="1"/>
    <col min="2555" max="2555" width="8.28515625" style="95" customWidth="1"/>
    <col min="2556" max="2556" width="11.28515625" style="95" customWidth="1"/>
    <col min="2557" max="2557" width="8.140625" style="95" customWidth="1"/>
    <col min="2558" max="2558" width="6.85546875" style="95" customWidth="1"/>
    <col min="2559" max="2559" width="9.5703125" style="95" customWidth="1"/>
    <col min="2560" max="2560" width="6.42578125" style="95" customWidth="1"/>
    <col min="2561" max="2561" width="8.42578125" style="95" customWidth="1"/>
    <col min="2562" max="2562" width="11.42578125" style="95" customWidth="1"/>
    <col min="2563" max="2563" width="9" style="95" customWidth="1"/>
    <col min="2564" max="2564" width="7.7109375" style="95" customWidth="1"/>
    <col min="2565" max="2565" width="10.28515625" style="95" customWidth="1"/>
    <col min="2566" max="2566" width="7" style="95" customWidth="1"/>
    <col min="2567" max="2567" width="7.7109375" style="95" customWidth="1"/>
    <col min="2568" max="2568" width="10.7109375" style="95" customWidth="1"/>
    <col min="2569" max="2569" width="8.42578125" style="95" customWidth="1"/>
    <col min="2570" max="2576" width="8.28515625" style="95" customWidth="1"/>
    <col min="2577" max="2577" width="9.85546875" style="95" customWidth="1"/>
    <col min="2578" max="2578" width="7" style="95" customWidth="1"/>
    <col min="2579" max="2579" width="7.85546875" style="95" customWidth="1"/>
    <col min="2580" max="2580" width="11" style="95" customWidth="1"/>
    <col min="2581" max="2581" width="7.7109375" style="95" customWidth="1"/>
    <col min="2582" max="2582" width="8.85546875" style="95" customWidth="1"/>
    <col min="2583" max="2773" width="9.140625" style="95"/>
    <col min="2774" max="2774" width="12.42578125" style="95" customWidth="1"/>
    <col min="2775" max="2775" width="35" style="95" customWidth="1"/>
    <col min="2776" max="2776" width="14" style="95" customWidth="1"/>
    <col min="2777" max="2777" width="8.7109375" style="95" customWidth="1"/>
    <col min="2778" max="2778" width="8.28515625" style="95" customWidth="1"/>
    <col min="2779" max="2779" width="14.85546875" style="95" customWidth="1"/>
    <col min="2780" max="2780" width="16.42578125" style="95" customWidth="1"/>
    <col min="2781" max="2781" width="18.28515625" style="95" customWidth="1"/>
    <col min="2782" max="2783" width="21.7109375" style="95" customWidth="1"/>
    <col min="2784" max="2784" width="9.5703125" style="95" customWidth="1"/>
    <col min="2785" max="2785" width="8.5703125" style="95" customWidth="1"/>
    <col min="2786" max="2786" width="10.85546875" style="95" customWidth="1"/>
    <col min="2787" max="2787" width="10" style="95" customWidth="1"/>
    <col min="2788" max="2788" width="10.5703125" style="95" customWidth="1"/>
    <col min="2789" max="2789" width="8" style="95" customWidth="1"/>
    <col min="2790" max="2793" width="10.5703125" style="95" customWidth="1"/>
    <col min="2794" max="2794" width="14.28515625" style="95" customWidth="1"/>
    <col min="2795" max="2795" width="14.7109375" style="95" customWidth="1"/>
    <col min="2796" max="2796" width="13" style="95" customWidth="1"/>
    <col min="2797" max="2797" width="12.85546875" style="95" customWidth="1"/>
    <col min="2798" max="2798" width="15.85546875" style="95" customWidth="1"/>
    <col min="2799" max="2799" width="17.5703125" style="95" customWidth="1"/>
    <col min="2800" max="2800" width="16.140625" style="95" customWidth="1"/>
    <col min="2801" max="2801" width="18.140625" style="95" customWidth="1"/>
    <col min="2802" max="2809" width="19" style="95" customWidth="1"/>
    <col min="2810" max="2810" width="24.140625" style="95" customWidth="1"/>
    <col min="2811" max="2811" width="8.28515625" style="95" customWidth="1"/>
    <col min="2812" max="2812" width="11.28515625" style="95" customWidth="1"/>
    <col min="2813" max="2813" width="8.140625" style="95" customWidth="1"/>
    <col min="2814" max="2814" width="6.85546875" style="95" customWidth="1"/>
    <col min="2815" max="2815" width="9.5703125" style="95" customWidth="1"/>
    <col min="2816" max="2816" width="6.42578125" style="95" customWidth="1"/>
    <col min="2817" max="2817" width="8.42578125" style="95" customWidth="1"/>
    <col min="2818" max="2818" width="11.42578125" style="95" customWidth="1"/>
    <col min="2819" max="2819" width="9" style="95" customWidth="1"/>
    <col min="2820" max="2820" width="7.7109375" style="95" customWidth="1"/>
    <col min="2821" max="2821" width="10.28515625" style="95" customWidth="1"/>
    <col min="2822" max="2822" width="7" style="95" customWidth="1"/>
    <col min="2823" max="2823" width="7.7109375" style="95" customWidth="1"/>
    <col min="2824" max="2824" width="10.7109375" style="95" customWidth="1"/>
    <col min="2825" max="2825" width="8.42578125" style="95" customWidth="1"/>
    <col min="2826" max="2832" width="8.28515625" style="95" customWidth="1"/>
    <col min="2833" max="2833" width="9.85546875" style="95" customWidth="1"/>
    <col min="2834" max="2834" width="7" style="95" customWidth="1"/>
    <col min="2835" max="2835" width="7.85546875" style="95" customWidth="1"/>
    <col min="2836" max="2836" width="11" style="95" customWidth="1"/>
    <col min="2837" max="2837" width="7.7109375" style="95" customWidth="1"/>
    <col min="2838" max="2838" width="8.85546875" style="95" customWidth="1"/>
    <col min="2839" max="3029" width="9.140625" style="95"/>
    <col min="3030" max="3030" width="12.42578125" style="95" customWidth="1"/>
    <col min="3031" max="3031" width="35" style="95" customWidth="1"/>
    <col min="3032" max="3032" width="14" style="95" customWidth="1"/>
    <col min="3033" max="3033" width="8.7109375" style="95" customWidth="1"/>
    <col min="3034" max="3034" width="8.28515625" style="95" customWidth="1"/>
    <col min="3035" max="3035" width="14.85546875" style="95" customWidth="1"/>
    <col min="3036" max="3036" width="16.42578125" style="95" customWidth="1"/>
    <col min="3037" max="3037" width="18.28515625" style="95" customWidth="1"/>
    <col min="3038" max="3039" width="21.7109375" style="95" customWidth="1"/>
    <col min="3040" max="3040" width="9.5703125" style="95" customWidth="1"/>
    <col min="3041" max="3041" width="8.5703125" style="95" customWidth="1"/>
    <col min="3042" max="3042" width="10.85546875" style="95" customWidth="1"/>
    <col min="3043" max="3043" width="10" style="95" customWidth="1"/>
    <col min="3044" max="3044" width="10.5703125" style="95" customWidth="1"/>
    <col min="3045" max="3045" width="8" style="95" customWidth="1"/>
    <col min="3046" max="3049" width="10.5703125" style="95" customWidth="1"/>
    <col min="3050" max="3050" width="14.28515625" style="95" customWidth="1"/>
    <col min="3051" max="3051" width="14.7109375" style="95" customWidth="1"/>
    <col min="3052" max="3052" width="13" style="95" customWidth="1"/>
    <col min="3053" max="3053" width="12.85546875" style="95" customWidth="1"/>
    <col min="3054" max="3054" width="15.85546875" style="95" customWidth="1"/>
    <col min="3055" max="3055" width="17.5703125" style="95" customWidth="1"/>
    <col min="3056" max="3056" width="16.140625" style="95" customWidth="1"/>
    <col min="3057" max="3057" width="18.140625" style="95" customWidth="1"/>
    <col min="3058" max="3065" width="19" style="95" customWidth="1"/>
    <col min="3066" max="3066" width="24.140625" style="95" customWidth="1"/>
    <col min="3067" max="3067" width="8.28515625" style="95" customWidth="1"/>
    <col min="3068" max="3068" width="11.28515625" style="95" customWidth="1"/>
    <col min="3069" max="3069" width="8.140625" style="95" customWidth="1"/>
    <col min="3070" max="3070" width="6.85546875" style="95" customWidth="1"/>
    <col min="3071" max="3071" width="9.5703125" style="95" customWidth="1"/>
    <col min="3072" max="3072" width="6.42578125" style="95" customWidth="1"/>
    <col min="3073" max="3073" width="8.42578125" style="95" customWidth="1"/>
    <col min="3074" max="3074" width="11.42578125" style="95" customWidth="1"/>
    <col min="3075" max="3075" width="9" style="95" customWidth="1"/>
    <col min="3076" max="3076" width="7.7109375" style="95" customWidth="1"/>
    <col min="3077" max="3077" width="10.28515625" style="95" customWidth="1"/>
    <col min="3078" max="3078" width="7" style="95" customWidth="1"/>
    <col min="3079" max="3079" width="7.7109375" style="95" customWidth="1"/>
    <col min="3080" max="3080" width="10.7109375" style="95" customWidth="1"/>
    <col min="3081" max="3081" width="8.42578125" style="95" customWidth="1"/>
    <col min="3082" max="3088" width="8.28515625" style="95" customWidth="1"/>
    <col min="3089" max="3089" width="9.85546875" style="95" customWidth="1"/>
    <col min="3090" max="3090" width="7" style="95" customWidth="1"/>
    <col min="3091" max="3091" width="7.85546875" style="95" customWidth="1"/>
    <col min="3092" max="3092" width="11" style="95" customWidth="1"/>
    <col min="3093" max="3093" width="7.7109375" style="95" customWidth="1"/>
    <col min="3094" max="3094" width="8.85546875" style="95" customWidth="1"/>
    <col min="3095" max="3285" width="9.140625" style="95"/>
    <col min="3286" max="3286" width="12.42578125" style="95" customWidth="1"/>
    <col min="3287" max="3287" width="35" style="95" customWidth="1"/>
    <col min="3288" max="3288" width="14" style="95" customWidth="1"/>
    <col min="3289" max="3289" width="8.7109375" style="95" customWidth="1"/>
    <col min="3290" max="3290" width="8.28515625" style="95" customWidth="1"/>
    <col min="3291" max="3291" width="14.85546875" style="95" customWidth="1"/>
    <col min="3292" max="3292" width="16.42578125" style="95" customWidth="1"/>
    <col min="3293" max="3293" width="18.28515625" style="95" customWidth="1"/>
    <col min="3294" max="3295" width="21.7109375" style="95" customWidth="1"/>
    <col min="3296" max="3296" width="9.5703125" style="95" customWidth="1"/>
    <col min="3297" max="3297" width="8.5703125" style="95" customWidth="1"/>
    <col min="3298" max="3298" width="10.85546875" style="95" customWidth="1"/>
    <col min="3299" max="3299" width="10" style="95" customWidth="1"/>
    <col min="3300" max="3300" width="10.5703125" style="95" customWidth="1"/>
    <col min="3301" max="3301" width="8" style="95" customWidth="1"/>
    <col min="3302" max="3305" width="10.5703125" style="95" customWidth="1"/>
    <col min="3306" max="3306" width="14.28515625" style="95" customWidth="1"/>
    <col min="3307" max="3307" width="14.7109375" style="95" customWidth="1"/>
    <col min="3308" max="3308" width="13" style="95" customWidth="1"/>
    <col min="3309" max="3309" width="12.85546875" style="95" customWidth="1"/>
    <col min="3310" max="3310" width="15.85546875" style="95" customWidth="1"/>
    <col min="3311" max="3311" width="17.5703125" style="95" customWidth="1"/>
    <col min="3312" max="3312" width="16.140625" style="95" customWidth="1"/>
    <col min="3313" max="3313" width="18.140625" style="95" customWidth="1"/>
    <col min="3314" max="3321" width="19" style="95" customWidth="1"/>
    <col min="3322" max="3322" width="24.140625" style="95" customWidth="1"/>
    <col min="3323" max="3323" width="8.28515625" style="95" customWidth="1"/>
    <col min="3324" max="3324" width="11.28515625" style="95" customWidth="1"/>
    <col min="3325" max="3325" width="8.140625" style="95" customWidth="1"/>
    <col min="3326" max="3326" width="6.85546875" style="95" customWidth="1"/>
    <col min="3327" max="3327" width="9.5703125" style="95" customWidth="1"/>
    <col min="3328" max="3328" width="6.42578125" style="95" customWidth="1"/>
    <col min="3329" max="3329" width="8.42578125" style="95" customWidth="1"/>
    <col min="3330" max="3330" width="11.42578125" style="95" customWidth="1"/>
    <col min="3331" max="3331" width="9" style="95" customWidth="1"/>
    <col min="3332" max="3332" width="7.7109375" style="95" customWidth="1"/>
    <col min="3333" max="3333" width="10.28515625" style="95" customWidth="1"/>
    <col min="3334" max="3334" width="7" style="95" customWidth="1"/>
    <col min="3335" max="3335" width="7.7109375" style="95" customWidth="1"/>
    <col min="3336" max="3336" width="10.7109375" style="95" customWidth="1"/>
    <col min="3337" max="3337" width="8.42578125" style="95" customWidth="1"/>
    <col min="3338" max="3344" width="8.28515625" style="95" customWidth="1"/>
    <col min="3345" max="3345" width="9.85546875" style="95" customWidth="1"/>
    <col min="3346" max="3346" width="7" style="95" customWidth="1"/>
    <col min="3347" max="3347" width="7.85546875" style="95" customWidth="1"/>
    <col min="3348" max="3348" width="11" style="95" customWidth="1"/>
    <col min="3349" max="3349" width="7.7109375" style="95" customWidth="1"/>
    <col min="3350" max="3350" width="8.85546875" style="95" customWidth="1"/>
    <col min="3351" max="3541" width="9.140625" style="95"/>
    <col min="3542" max="3542" width="12.42578125" style="95" customWidth="1"/>
    <col min="3543" max="3543" width="35" style="95" customWidth="1"/>
    <col min="3544" max="3544" width="14" style="95" customWidth="1"/>
    <col min="3545" max="3545" width="8.7109375" style="95" customWidth="1"/>
    <col min="3546" max="3546" width="8.28515625" style="95" customWidth="1"/>
    <col min="3547" max="3547" width="14.85546875" style="95" customWidth="1"/>
    <col min="3548" max="3548" width="16.42578125" style="95" customWidth="1"/>
    <col min="3549" max="3549" width="18.28515625" style="95" customWidth="1"/>
    <col min="3550" max="3551" width="21.7109375" style="95" customWidth="1"/>
    <col min="3552" max="3552" width="9.5703125" style="95" customWidth="1"/>
    <col min="3553" max="3553" width="8.5703125" style="95" customWidth="1"/>
    <col min="3554" max="3554" width="10.85546875" style="95" customWidth="1"/>
    <col min="3555" max="3555" width="10" style="95" customWidth="1"/>
    <col min="3556" max="3556" width="10.5703125" style="95" customWidth="1"/>
    <col min="3557" max="3557" width="8" style="95" customWidth="1"/>
    <col min="3558" max="3561" width="10.5703125" style="95" customWidth="1"/>
    <col min="3562" max="3562" width="14.28515625" style="95" customWidth="1"/>
    <col min="3563" max="3563" width="14.7109375" style="95" customWidth="1"/>
    <col min="3564" max="3564" width="13" style="95" customWidth="1"/>
    <col min="3565" max="3565" width="12.85546875" style="95" customWidth="1"/>
    <col min="3566" max="3566" width="15.85546875" style="95" customWidth="1"/>
    <col min="3567" max="3567" width="17.5703125" style="95" customWidth="1"/>
    <col min="3568" max="3568" width="16.140625" style="95" customWidth="1"/>
    <col min="3569" max="3569" width="18.140625" style="95" customWidth="1"/>
    <col min="3570" max="3577" width="19" style="95" customWidth="1"/>
    <col min="3578" max="3578" width="24.140625" style="95" customWidth="1"/>
    <col min="3579" max="3579" width="8.28515625" style="95" customWidth="1"/>
    <col min="3580" max="3580" width="11.28515625" style="95" customWidth="1"/>
    <col min="3581" max="3581" width="8.140625" style="95" customWidth="1"/>
    <col min="3582" max="3582" width="6.85546875" style="95" customWidth="1"/>
    <col min="3583" max="3583" width="9.5703125" style="95" customWidth="1"/>
    <col min="3584" max="3584" width="6.42578125" style="95" customWidth="1"/>
    <col min="3585" max="3585" width="8.42578125" style="95" customWidth="1"/>
    <col min="3586" max="3586" width="11.42578125" style="95" customWidth="1"/>
    <col min="3587" max="3587" width="9" style="95" customWidth="1"/>
    <col min="3588" max="3588" width="7.7109375" style="95" customWidth="1"/>
    <col min="3589" max="3589" width="10.28515625" style="95" customWidth="1"/>
    <col min="3590" max="3590" width="7" style="95" customWidth="1"/>
    <col min="3591" max="3591" width="7.7109375" style="95" customWidth="1"/>
    <col min="3592" max="3592" width="10.7109375" style="95" customWidth="1"/>
    <col min="3593" max="3593" width="8.42578125" style="95" customWidth="1"/>
    <col min="3594" max="3600" width="8.28515625" style="95" customWidth="1"/>
    <col min="3601" max="3601" width="9.85546875" style="95" customWidth="1"/>
    <col min="3602" max="3602" width="7" style="95" customWidth="1"/>
    <col min="3603" max="3603" width="7.85546875" style="95" customWidth="1"/>
    <col min="3604" max="3604" width="11" style="95" customWidth="1"/>
    <col min="3605" max="3605" width="7.7109375" style="95" customWidth="1"/>
    <col min="3606" max="3606" width="8.85546875" style="95" customWidth="1"/>
    <col min="3607" max="3797" width="9.140625" style="95"/>
    <col min="3798" max="3798" width="12.42578125" style="95" customWidth="1"/>
    <col min="3799" max="3799" width="35" style="95" customWidth="1"/>
    <col min="3800" max="3800" width="14" style="95" customWidth="1"/>
    <col min="3801" max="3801" width="8.7109375" style="95" customWidth="1"/>
    <col min="3802" max="3802" width="8.28515625" style="95" customWidth="1"/>
    <col min="3803" max="3803" width="14.85546875" style="95" customWidth="1"/>
    <col min="3804" max="3804" width="16.42578125" style="95" customWidth="1"/>
    <col min="3805" max="3805" width="18.28515625" style="95" customWidth="1"/>
    <col min="3806" max="3807" width="21.7109375" style="95" customWidth="1"/>
    <col min="3808" max="3808" width="9.5703125" style="95" customWidth="1"/>
    <col min="3809" max="3809" width="8.5703125" style="95" customWidth="1"/>
    <col min="3810" max="3810" width="10.85546875" style="95" customWidth="1"/>
    <col min="3811" max="3811" width="10" style="95" customWidth="1"/>
    <col min="3812" max="3812" width="10.5703125" style="95" customWidth="1"/>
    <col min="3813" max="3813" width="8" style="95" customWidth="1"/>
    <col min="3814" max="3817" width="10.5703125" style="95" customWidth="1"/>
    <col min="3818" max="3818" width="14.28515625" style="95" customWidth="1"/>
    <col min="3819" max="3819" width="14.7109375" style="95" customWidth="1"/>
    <col min="3820" max="3820" width="13" style="95" customWidth="1"/>
    <col min="3821" max="3821" width="12.85546875" style="95" customWidth="1"/>
    <col min="3822" max="3822" width="15.85546875" style="95" customWidth="1"/>
    <col min="3823" max="3823" width="17.5703125" style="95" customWidth="1"/>
    <col min="3824" max="3824" width="16.140625" style="95" customWidth="1"/>
    <col min="3825" max="3825" width="18.140625" style="95" customWidth="1"/>
    <col min="3826" max="3833" width="19" style="95" customWidth="1"/>
    <col min="3834" max="3834" width="24.140625" style="95" customWidth="1"/>
    <col min="3835" max="3835" width="8.28515625" style="95" customWidth="1"/>
    <col min="3836" max="3836" width="11.28515625" style="95" customWidth="1"/>
    <col min="3837" max="3837" width="8.140625" style="95" customWidth="1"/>
    <col min="3838" max="3838" width="6.85546875" style="95" customWidth="1"/>
    <col min="3839" max="3839" width="9.5703125" style="95" customWidth="1"/>
    <col min="3840" max="3840" width="6.42578125" style="95" customWidth="1"/>
    <col min="3841" max="3841" width="8.42578125" style="95" customWidth="1"/>
    <col min="3842" max="3842" width="11.42578125" style="95" customWidth="1"/>
    <col min="3843" max="3843" width="9" style="95" customWidth="1"/>
    <col min="3844" max="3844" width="7.7109375" style="95" customWidth="1"/>
    <col min="3845" max="3845" width="10.28515625" style="95" customWidth="1"/>
    <col min="3846" max="3846" width="7" style="95" customWidth="1"/>
    <col min="3847" max="3847" width="7.7109375" style="95" customWidth="1"/>
    <col min="3848" max="3848" width="10.7109375" style="95" customWidth="1"/>
    <col min="3849" max="3849" width="8.42578125" style="95" customWidth="1"/>
    <col min="3850" max="3856" width="8.28515625" style="95" customWidth="1"/>
    <col min="3857" max="3857" width="9.85546875" style="95" customWidth="1"/>
    <col min="3858" max="3858" width="7" style="95" customWidth="1"/>
    <col min="3859" max="3859" width="7.85546875" style="95" customWidth="1"/>
    <col min="3860" max="3860" width="11" style="95" customWidth="1"/>
    <col min="3861" max="3861" width="7.7109375" style="95" customWidth="1"/>
    <col min="3862" max="3862" width="8.85546875" style="95" customWidth="1"/>
    <col min="3863" max="4053" width="9.140625" style="95"/>
    <col min="4054" max="4054" width="12.42578125" style="95" customWidth="1"/>
    <col min="4055" max="4055" width="35" style="95" customWidth="1"/>
    <col min="4056" max="4056" width="14" style="95" customWidth="1"/>
    <col min="4057" max="4057" width="8.7109375" style="95" customWidth="1"/>
    <col min="4058" max="4058" width="8.28515625" style="95" customWidth="1"/>
    <col min="4059" max="4059" width="14.85546875" style="95" customWidth="1"/>
    <col min="4060" max="4060" width="16.42578125" style="95" customWidth="1"/>
    <col min="4061" max="4061" width="18.28515625" style="95" customWidth="1"/>
    <col min="4062" max="4063" width="21.7109375" style="95" customWidth="1"/>
    <col min="4064" max="4064" width="9.5703125" style="95" customWidth="1"/>
    <col min="4065" max="4065" width="8.5703125" style="95" customWidth="1"/>
    <col min="4066" max="4066" width="10.85546875" style="95" customWidth="1"/>
    <col min="4067" max="4067" width="10" style="95" customWidth="1"/>
    <col min="4068" max="4068" width="10.5703125" style="95" customWidth="1"/>
    <col min="4069" max="4069" width="8" style="95" customWidth="1"/>
    <col min="4070" max="4073" width="10.5703125" style="95" customWidth="1"/>
    <col min="4074" max="4074" width="14.28515625" style="95" customWidth="1"/>
    <col min="4075" max="4075" width="14.7109375" style="95" customWidth="1"/>
    <col min="4076" max="4076" width="13" style="95" customWidth="1"/>
    <col min="4077" max="4077" width="12.85546875" style="95" customWidth="1"/>
    <col min="4078" max="4078" width="15.85546875" style="95" customWidth="1"/>
    <col min="4079" max="4079" width="17.5703125" style="95" customWidth="1"/>
    <col min="4080" max="4080" width="16.140625" style="95" customWidth="1"/>
    <col min="4081" max="4081" width="18.140625" style="95" customWidth="1"/>
    <col min="4082" max="4089" width="19" style="95" customWidth="1"/>
    <col min="4090" max="4090" width="24.140625" style="95" customWidth="1"/>
    <col min="4091" max="4091" width="8.28515625" style="95" customWidth="1"/>
    <col min="4092" max="4092" width="11.28515625" style="95" customWidth="1"/>
    <col min="4093" max="4093" width="8.140625" style="95" customWidth="1"/>
    <col min="4094" max="4094" width="6.85546875" style="95" customWidth="1"/>
    <col min="4095" max="4095" width="9.5703125" style="95" customWidth="1"/>
    <col min="4096" max="4096" width="6.42578125" style="95" customWidth="1"/>
    <col min="4097" max="4097" width="8.42578125" style="95" customWidth="1"/>
    <col min="4098" max="4098" width="11.42578125" style="95" customWidth="1"/>
    <col min="4099" max="4099" width="9" style="95" customWidth="1"/>
    <col min="4100" max="4100" width="7.7109375" style="95" customWidth="1"/>
    <col min="4101" max="4101" width="10.28515625" style="95" customWidth="1"/>
    <col min="4102" max="4102" width="7" style="95" customWidth="1"/>
    <col min="4103" max="4103" width="7.7109375" style="95" customWidth="1"/>
    <col min="4104" max="4104" width="10.7109375" style="95" customWidth="1"/>
    <col min="4105" max="4105" width="8.42578125" style="95" customWidth="1"/>
    <col min="4106" max="4112" width="8.28515625" style="95" customWidth="1"/>
    <col min="4113" max="4113" width="9.85546875" style="95" customWidth="1"/>
    <col min="4114" max="4114" width="7" style="95" customWidth="1"/>
    <col min="4115" max="4115" width="7.85546875" style="95" customWidth="1"/>
    <col min="4116" max="4116" width="11" style="95" customWidth="1"/>
    <col min="4117" max="4117" width="7.7109375" style="95" customWidth="1"/>
    <col min="4118" max="4118" width="8.85546875" style="95" customWidth="1"/>
    <col min="4119" max="4309" width="9.140625" style="95"/>
    <col min="4310" max="4310" width="12.42578125" style="95" customWidth="1"/>
    <col min="4311" max="4311" width="35" style="95" customWidth="1"/>
    <col min="4312" max="4312" width="14" style="95" customWidth="1"/>
    <col min="4313" max="4313" width="8.7109375" style="95" customWidth="1"/>
    <col min="4314" max="4314" width="8.28515625" style="95" customWidth="1"/>
    <col min="4315" max="4315" width="14.85546875" style="95" customWidth="1"/>
    <col min="4316" max="4316" width="16.42578125" style="95" customWidth="1"/>
    <col min="4317" max="4317" width="18.28515625" style="95" customWidth="1"/>
    <col min="4318" max="4319" width="21.7109375" style="95" customWidth="1"/>
    <col min="4320" max="4320" width="9.5703125" style="95" customWidth="1"/>
    <col min="4321" max="4321" width="8.5703125" style="95" customWidth="1"/>
    <col min="4322" max="4322" width="10.85546875" style="95" customWidth="1"/>
    <col min="4323" max="4323" width="10" style="95" customWidth="1"/>
    <col min="4324" max="4324" width="10.5703125" style="95" customWidth="1"/>
    <col min="4325" max="4325" width="8" style="95" customWidth="1"/>
    <col min="4326" max="4329" width="10.5703125" style="95" customWidth="1"/>
    <col min="4330" max="4330" width="14.28515625" style="95" customWidth="1"/>
    <col min="4331" max="4331" width="14.7109375" style="95" customWidth="1"/>
    <col min="4332" max="4332" width="13" style="95" customWidth="1"/>
    <col min="4333" max="4333" width="12.85546875" style="95" customWidth="1"/>
    <col min="4334" max="4334" width="15.85546875" style="95" customWidth="1"/>
    <col min="4335" max="4335" width="17.5703125" style="95" customWidth="1"/>
    <col min="4336" max="4336" width="16.140625" style="95" customWidth="1"/>
    <col min="4337" max="4337" width="18.140625" style="95" customWidth="1"/>
    <col min="4338" max="4345" width="19" style="95" customWidth="1"/>
    <col min="4346" max="4346" width="24.140625" style="95" customWidth="1"/>
    <col min="4347" max="4347" width="8.28515625" style="95" customWidth="1"/>
    <col min="4348" max="4348" width="11.28515625" style="95" customWidth="1"/>
    <col min="4349" max="4349" width="8.140625" style="95" customWidth="1"/>
    <col min="4350" max="4350" width="6.85546875" style="95" customWidth="1"/>
    <col min="4351" max="4351" width="9.5703125" style="95" customWidth="1"/>
    <col min="4352" max="4352" width="6.42578125" style="95" customWidth="1"/>
    <col min="4353" max="4353" width="8.42578125" style="95" customWidth="1"/>
    <col min="4354" max="4354" width="11.42578125" style="95" customWidth="1"/>
    <col min="4355" max="4355" width="9" style="95" customWidth="1"/>
    <col min="4356" max="4356" width="7.7109375" style="95" customWidth="1"/>
    <col min="4357" max="4357" width="10.28515625" style="95" customWidth="1"/>
    <col min="4358" max="4358" width="7" style="95" customWidth="1"/>
    <col min="4359" max="4359" width="7.7109375" style="95" customWidth="1"/>
    <col min="4360" max="4360" width="10.7109375" style="95" customWidth="1"/>
    <col min="4361" max="4361" width="8.42578125" style="95" customWidth="1"/>
    <col min="4362" max="4368" width="8.28515625" style="95" customWidth="1"/>
    <col min="4369" max="4369" width="9.85546875" style="95" customWidth="1"/>
    <col min="4370" max="4370" width="7" style="95" customWidth="1"/>
    <col min="4371" max="4371" width="7.85546875" style="95" customWidth="1"/>
    <col min="4372" max="4372" width="11" style="95" customWidth="1"/>
    <col min="4373" max="4373" width="7.7109375" style="95" customWidth="1"/>
    <col min="4374" max="4374" width="8.85546875" style="95" customWidth="1"/>
    <col min="4375" max="4565" width="9.140625" style="95"/>
    <col min="4566" max="4566" width="12.42578125" style="95" customWidth="1"/>
    <col min="4567" max="4567" width="35" style="95" customWidth="1"/>
    <col min="4568" max="4568" width="14" style="95" customWidth="1"/>
    <col min="4569" max="4569" width="8.7109375" style="95" customWidth="1"/>
    <col min="4570" max="4570" width="8.28515625" style="95" customWidth="1"/>
    <col min="4571" max="4571" width="14.85546875" style="95" customWidth="1"/>
    <col min="4572" max="4572" width="16.42578125" style="95" customWidth="1"/>
    <col min="4573" max="4573" width="18.28515625" style="95" customWidth="1"/>
    <col min="4574" max="4575" width="21.7109375" style="95" customWidth="1"/>
    <col min="4576" max="4576" width="9.5703125" style="95" customWidth="1"/>
    <col min="4577" max="4577" width="8.5703125" style="95" customWidth="1"/>
    <col min="4578" max="4578" width="10.85546875" style="95" customWidth="1"/>
    <col min="4579" max="4579" width="10" style="95" customWidth="1"/>
    <col min="4580" max="4580" width="10.5703125" style="95" customWidth="1"/>
    <col min="4581" max="4581" width="8" style="95" customWidth="1"/>
    <col min="4582" max="4585" width="10.5703125" style="95" customWidth="1"/>
    <col min="4586" max="4586" width="14.28515625" style="95" customWidth="1"/>
    <col min="4587" max="4587" width="14.7109375" style="95" customWidth="1"/>
    <col min="4588" max="4588" width="13" style="95" customWidth="1"/>
    <col min="4589" max="4589" width="12.85546875" style="95" customWidth="1"/>
    <col min="4590" max="4590" width="15.85546875" style="95" customWidth="1"/>
    <col min="4591" max="4591" width="17.5703125" style="95" customWidth="1"/>
    <col min="4592" max="4592" width="16.140625" style="95" customWidth="1"/>
    <col min="4593" max="4593" width="18.140625" style="95" customWidth="1"/>
    <col min="4594" max="4601" width="19" style="95" customWidth="1"/>
    <col min="4602" max="4602" width="24.140625" style="95" customWidth="1"/>
    <col min="4603" max="4603" width="8.28515625" style="95" customWidth="1"/>
    <col min="4604" max="4604" width="11.28515625" style="95" customWidth="1"/>
    <col min="4605" max="4605" width="8.140625" style="95" customWidth="1"/>
    <col min="4606" max="4606" width="6.85546875" style="95" customWidth="1"/>
    <col min="4607" max="4607" width="9.5703125" style="95" customWidth="1"/>
    <col min="4608" max="4608" width="6.42578125" style="95" customWidth="1"/>
    <col min="4609" max="4609" width="8.42578125" style="95" customWidth="1"/>
    <col min="4610" max="4610" width="11.42578125" style="95" customWidth="1"/>
    <col min="4611" max="4611" width="9" style="95" customWidth="1"/>
    <col min="4612" max="4612" width="7.7109375" style="95" customWidth="1"/>
    <col min="4613" max="4613" width="10.28515625" style="95" customWidth="1"/>
    <col min="4614" max="4614" width="7" style="95" customWidth="1"/>
    <col min="4615" max="4615" width="7.7109375" style="95" customWidth="1"/>
    <col min="4616" max="4616" width="10.7109375" style="95" customWidth="1"/>
    <col min="4617" max="4617" width="8.42578125" style="95" customWidth="1"/>
    <col min="4618" max="4624" width="8.28515625" style="95" customWidth="1"/>
    <col min="4625" max="4625" width="9.85546875" style="95" customWidth="1"/>
    <col min="4626" max="4626" width="7" style="95" customWidth="1"/>
    <col min="4627" max="4627" width="7.85546875" style="95" customWidth="1"/>
    <col min="4628" max="4628" width="11" style="95" customWidth="1"/>
    <col min="4629" max="4629" width="7.7109375" style="95" customWidth="1"/>
    <col min="4630" max="4630" width="8.85546875" style="95" customWidth="1"/>
    <col min="4631" max="4821" width="9.140625" style="95"/>
    <col min="4822" max="4822" width="12.42578125" style="95" customWidth="1"/>
    <col min="4823" max="4823" width="35" style="95" customWidth="1"/>
    <col min="4824" max="4824" width="14" style="95" customWidth="1"/>
    <col min="4825" max="4825" width="8.7109375" style="95" customWidth="1"/>
    <col min="4826" max="4826" width="8.28515625" style="95" customWidth="1"/>
    <col min="4827" max="4827" width="14.85546875" style="95" customWidth="1"/>
    <col min="4828" max="4828" width="16.42578125" style="95" customWidth="1"/>
    <col min="4829" max="4829" width="18.28515625" style="95" customWidth="1"/>
    <col min="4830" max="4831" width="21.7109375" style="95" customWidth="1"/>
    <col min="4832" max="4832" width="9.5703125" style="95" customWidth="1"/>
    <col min="4833" max="4833" width="8.5703125" style="95" customWidth="1"/>
    <col min="4834" max="4834" width="10.85546875" style="95" customWidth="1"/>
    <col min="4835" max="4835" width="10" style="95" customWidth="1"/>
    <col min="4836" max="4836" width="10.5703125" style="95" customWidth="1"/>
    <col min="4837" max="4837" width="8" style="95" customWidth="1"/>
    <col min="4838" max="4841" width="10.5703125" style="95" customWidth="1"/>
    <col min="4842" max="4842" width="14.28515625" style="95" customWidth="1"/>
    <col min="4843" max="4843" width="14.7109375" style="95" customWidth="1"/>
    <col min="4844" max="4844" width="13" style="95" customWidth="1"/>
    <col min="4845" max="4845" width="12.85546875" style="95" customWidth="1"/>
    <col min="4846" max="4846" width="15.85546875" style="95" customWidth="1"/>
    <col min="4847" max="4847" width="17.5703125" style="95" customWidth="1"/>
    <col min="4848" max="4848" width="16.140625" style="95" customWidth="1"/>
    <col min="4849" max="4849" width="18.140625" style="95" customWidth="1"/>
    <col min="4850" max="4857" width="19" style="95" customWidth="1"/>
    <col min="4858" max="4858" width="24.140625" style="95" customWidth="1"/>
    <col min="4859" max="4859" width="8.28515625" style="95" customWidth="1"/>
    <col min="4860" max="4860" width="11.28515625" style="95" customWidth="1"/>
    <col min="4861" max="4861" width="8.140625" style="95" customWidth="1"/>
    <col min="4862" max="4862" width="6.85546875" style="95" customWidth="1"/>
    <col min="4863" max="4863" width="9.5703125" style="95" customWidth="1"/>
    <col min="4864" max="4864" width="6.42578125" style="95" customWidth="1"/>
    <col min="4865" max="4865" width="8.42578125" style="95" customWidth="1"/>
    <col min="4866" max="4866" width="11.42578125" style="95" customWidth="1"/>
    <col min="4867" max="4867" width="9" style="95" customWidth="1"/>
    <col min="4868" max="4868" width="7.7109375" style="95" customWidth="1"/>
    <col min="4869" max="4869" width="10.28515625" style="95" customWidth="1"/>
    <col min="4870" max="4870" width="7" style="95" customWidth="1"/>
    <col min="4871" max="4871" width="7.7109375" style="95" customWidth="1"/>
    <col min="4872" max="4872" width="10.7109375" style="95" customWidth="1"/>
    <col min="4873" max="4873" width="8.42578125" style="95" customWidth="1"/>
    <col min="4874" max="4880" width="8.28515625" style="95" customWidth="1"/>
    <col min="4881" max="4881" width="9.85546875" style="95" customWidth="1"/>
    <col min="4882" max="4882" width="7" style="95" customWidth="1"/>
    <col min="4883" max="4883" width="7.85546875" style="95" customWidth="1"/>
    <col min="4884" max="4884" width="11" style="95" customWidth="1"/>
    <col min="4885" max="4885" width="7.7109375" style="95" customWidth="1"/>
    <col min="4886" max="4886" width="8.85546875" style="95" customWidth="1"/>
    <col min="4887" max="5077" width="9.140625" style="95"/>
    <col min="5078" max="5078" width="12.42578125" style="95" customWidth="1"/>
    <col min="5079" max="5079" width="35" style="95" customWidth="1"/>
    <col min="5080" max="5080" width="14" style="95" customWidth="1"/>
    <col min="5081" max="5081" width="8.7109375" style="95" customWidth="1"/>
    <col min="5082" max="5082" width="8.28515625" style="95" customWidth="1"/>
    <col min="5083" max="5083" width="14.85546875" style="95" customWidth="1"/>
    <col min="5084" max="5084" width="16.42578125" style="95" customWidth="1"/>
    <col min="5085" max="5085" width="18.28515625" style="95" customWidth="1"/>
    <col min="5086" max="5087" width="21.7109375" style="95" customWidth="1"/>
    <col min="5088" max="5088" width="9.5703125" style="95" customWidth="1"/>
    <col min="5089" max="5089" width="8.5703125" style="95" customWidth="1"/>
    <col min="5090" max="5090" width="10.85546875" style="95" customWidth="1"/>
    <col min="5091" max="5091" width="10" style="95" customWidth="1"/>
    <col min="5092" max="5092" width="10.5703125" style="95" customWidth="1"/>
    <col min="5093" max="5093" width="8" style="95" customWidth="1"/>
    <col min="5094" max="5097" width="10.5703125" style="95" customWidth="1"/>
    <col min="5098" max="5098" width="14.28515625" style="95" customWidth="1"/>
    <col min="5099" max="5099" width="14.7109375" style="95" customWidth="1"/>
    <col min="5100" max="5100" width="13" style="95" customWidth="1"/>
    <col min="5101" max="5101" width="12.85546875" style="95" customWidth="1"/>
    <col min="5102" max="5102" width="15.85546875" style="95" customWidth="1"/>
    <col min="5103" max="5103" width="17.5703125" style="95" customWidth="1"/>
    <col min="5104" max="5104" width="16.140625" style="95" customWidth="1"/>
    <col min="5105" max="5105" width="18.140625" style="95" customWidth="1"/>
    <col min="5106" max="5113" width="19" style="95" customWidth="1"/>
    <col min="5114" max="5114" width="24.140625" style="95" customWidth="1"/>
    <col min="5115" max="5115" width="8.28515625" style="95" customWidth="1"/>
    <col min="5116" max="5116" width="11.28515625" style="95" customWidth="1"/>
    <col min="5117" max="5117" width="8.140625" style="95" customWidth="1"/>
    <col min="5118" max="5118" width="6.85546875" style="95" customWidth="1"/>
    <col min="5119" max="5119" width="9.5703125" style="95" customWidth="1"/>
    <col min="5120" max="5120" width="6.42578125" style="95" customWidth="1"/>
    <col min="5121" max="5121" width="8.42578125" style="95" customWidth="1"/>
    <col min="5122" max="5122" width="11.42578125" style="95" customWidth="1"/>
    <col min="5123" max="5123" width="9" style="95" customWidth="1"/>
    <col min="5124" max="5124" width="7.7109375" style="95" customWidth="1"/>
    <col min="5125" max="5125" width="10.28515625" style="95" customWidth="1"/>
    <col min="5126" max="5126" width="7" style="95" customWidth="1"/>
    <col min="5127" max="5127" width="7.7109375" style="95" customWidth="1"/>
    <col min="5128" max="5128" width="10.7109375" style="95" customWidth="1"/>
    <col min="5129" max="5129" width="8.42578125" style="95" customWidth="1"/>
    <col min="5130" max="5136" width="8.28515625" style="95" customWidth="1"/>
    <col min="5137" max="5137" width="9.85546875" style="95" customWidth="1"/>
    <col min="5138" max="5138" width="7" style="95" customWidth="1"/>
    <col min="5139" max="5139" width="7.85546875" style="95" customWidth="1"/>
    <col min="5140" max="5140" width="11" style="95" customWidth="1"/>
    <col min="5141" max="5141" width="7.7109375" style="95" customWidth="1"/>
    <col min="5142" max="5142" width="8.85546875" style="95" customWidth="1"/>
    <col min="5143" max="5333" width="9.140625" style="95"/>
    <col min="5334" max="5334" width="12.42578125" style="95" customWidth="1"/>
    <col min="5335" max="5335" width="35" style="95" customWidth="1"/>
    <col min="5336" max="5336" width="14" style="95" customWidth="1"/>
    <col min="5337" max="5337" width="8.7109375" style="95" customWidth="1"/>
    <col min="5338" max="5338" width="8.28515625" style="95" customWidth="1"/>
    <col min="5339" max="5339" width="14.85546875" style="95" customWidth="1"/>
    <col min="5340" max="5340" width="16.42578125" style="95" customWidth="1"/>
    <col min="5341" max="5341" width="18.28515625" style="95" customWidth="1"/>
    <col min="5342" max="5343" width="21.7109375" style="95" customWidth="1"/>
    <col min="5344" max="5344" width="9.5703125" style="95" customWidth="1"/>
    <col min="5345" max="5345" width="8.5703125" style="95" customWidth="1"/>
    <col min="5346" max="5346" width="10.85546875" style="95" customWidth="1"/>
    <col min="5347" max="5347" width="10" style="95" customWidth="1"/>
    <col min="5348" max="5348" width="10.5703125" style="95" customWidth="1"/>
    <col min="5349" max="5349" width="8" style="95" customWidth="1"/>
    <col min="5350" max="5353" width="10.5703125" style="95" customWidth="1"/>
    <col min="5354" max="5354" width="14.28515625" style="95" customWidth="1"/>
    <col min="5355" max="5355" width="14.7109375" style="95" customWidth="1"/>
    <col min="5356" max="5356" width="13" style="95" customWidth="1"/>
    <col min="5357" max="5357" width="12.85546875" style="95" customWidth="1"/>
    <col min="5358" max="5358" width="15.85546875" style="95" customWidth="1"/>
    <col min="5359" max="5359" width="17.5703125" style="95" customWidth="1"/>
    <col min="5360" max="5360" width="16.140625" style="95" customWidth="1"/>
    <col min="5361" max="5361" width="18.140625" style="95" customWidth="1"/>
    <col min="5362" max="5369" width="19" style="95" customWidth="1"/>
    <col min="5370" max="5370" width="24.140625" style="95" customWidth="1"/>
    <col min="5371" max="5371" width="8.28515625" style="95" customWidth="1"/>
    <col min="5372" max="5372" width="11.28515625" style="95" customWidth="1"/>
    <col min="5373" max="5373" width="8.140625" style="95" customWidth="1"/>
    <col min="5374" max="5374" width="6.85546875" style="95" customWidth="1"/>
    <col min="5375" max="5375" width="9.5703125" style="95" customWidth="1"/>
    <col min="5376" max="5376" width="6.42578125" style="95" customWidth="1"/>
    <col min="5377" max="5377" width="8.42578125" style="95" customWidth="1"/>
    <col min="5378" max="5378" width="11.42578125" style="95" customWidth="1"/>
    <col min="5379" max="5379" width="9" style="95" customWidth="1"/>
    <col min="5380" max="5380" width="7.7109375" style="95" customWidth="1"/>
    <col min="5381" max="5381" width="10.28515625" style="95" customWidth="1"/>
    <col min="5382" max="5382" width="7" style="95" customWidth="1"/>
    <col min="5383" max="5383" width="7.7109375" style="95" customWidth="1"/>
    <col min="5384" max="5384" width="10.7109375" style="95" customWidth="1"/>
    <col min="5385" max="5385" width="8.42578125" style="95" customWidth="1"/>
    <col min="5386" max="5392" width="8.28515625" style="95" customWidth="1"/>
    <col min="5393" max="5393" width="9.85546875" style="95" customWidth="1"/>
    <col min="5394" max="5394" width="7" style="95" customWidth="1"/>
    <col min="5395" max="5395" width="7.85546875" style="95" customWidth="1"/>
    <col min="5396" max="5396" width="11" style="95" customWidth="1"/>
    <col min="5397" max="5397" width="7.7109375" style="95" customWidth="1"/>
    <col min="5398" max="5398" width="8.85546875" style="95" customWidth="1"/>
    <col min="5399" max="5589" width="9.140625" style="95"/>
    <col min="5590" max="5590" width="12.42578125" style="95" customWidth="1"/>
    <col min="5591" max="5591" width="35" style="95" customWidth="1"/>
    <col min="5592" max="5592" width="14" style="95" customWidth="1"/>
    <col min="5593" max="5593" width="8.7109375" style="95" customWidth="1"/>
    <col min="5594" max="5594" width="8.28515625" style="95" customWidth="1"/>
    <col min="5595" max="5595" width="14.85546875" style="95" customWidth="1"/>
    <col min="5596" max="5596" width="16.42578125" style="95" customWidth="1"/>
    <col min="5597" max="5597" width="18.28515625" style="95" customWidth="1"/>
    <col min="5598" max="5599" width="21.7109375" style="95" customWidth="1"/>
    <col min="5600" max="5600" width="9.5703125" style="95" customWidth="1"/>
    <col min="5601" max="5601" width="8.5703125" style="95" customWidth="1"/>
    <col min="5602" max="5602" width="10.85546875" style="95" customWidth="1"/>
    <col min="5603" max="5603" width="10" style="95" customWidth="1"/>
    <col min="5604" max="5604" width="10.5703125" style="95" customWidth="1"/>
    <col min="5605" max="5605" width="8" style="95" customWidth="1"/>
    <col min="5606" max="5609" width="10.5703125" style="95" customWidth="1"/>
    <col min="5610" max="5610" width="14.28515625" style="95" customWidth="1"/>
    <col min="5611" max="5611" width="14.7109375" style="95" customWidth="1"/>
    <col min="5612" max="5612" width="13" style="95" customWidth="1"/>
    <col min="5613" max="5613" width="12.85546875" style="95" customWidth="1"/>
    <col min="5614" max="5614" width="15.85546875" style="95" customWidth="1"/>
    <col min="5615" max="5615" width="17.5703125" style="95" customWidth="1"/>
    <col min="5616" max="5616" width="16.140625" style="95" customWidth="1"/>
    <col min="5617" max="5617" width="18.140625" style="95" customWidth="1"/>
    <col min="5618" max="5625" width="19" style="95" customWidth="1"/>
    <col min="5626" max="5626" width="24.140625" style="95" customWidth="1"/>
    <col min="5627" max="5627" width="8.28515625" style="95" customWidth="1"/>
    <col min="5628" max="5628" width="11.28515625" style="95" customWidth="1"/>
    <col min="5629" max="5629" width="8.140625" style="95" customWidth="1"/>
    <col min="5630" max="5630" width="6.85546875" style="95" customWidth="1"/>
    <col min="5631" max="5631" width="9.5703125" style="95" customWidth="1"/>
    <col min="5632" max="5632" width="6.42578125" style="95" customWidth="1"/>
    <col min="5633" max="5633" width="8.42578125" style="95" customWidth="1"/>
    <col min="5634" max="5634" width="11.42578125" style="95" customWidth="1"/>
    <col min="5635" max="5635" width="9" style="95" customWidth="1"/>
    <col min="5636" max="5636" width="7.7109375" style="95" customWidth="1"/>
    <col min="5637" max="5637" width="10.28515625" style="95" customWidth="1"/>
    <col min="5638" max="5638" width="7" style="95" customWidth="1"/>
    <col min="5639" max="5639" width="7.7109375" style="95" customWidth="1"/>
    <col min="5640" max="5640" width="10.7109375" style="95" customWidth="1"/>
    <col min="5641" max="5641" width="8.42578125" style="95" customWidth="1"/>
    <col min="5642" max="5648" width="8.28515625" style="95" customWidth="1"/>
    <col min="5649" max="5649" width="9.85546875" style="95" customWidth="1"/>
    <col min="5650" max="5650" width="7" style="95" customWidth="1"/>
    <col min="5651" max="5651" width="7.85546875" style="95" customWidth="1"/>
    <col min="5652" max="5652" width="11" style="95" customWidth="1"/>
    <col min="5653" max="5653" width="7.7109375" style="95" customWidth="1"/>
    <col min="5654" max="5654" width="8.85546875" style="95" customWidth="1"/>
    <col min="5655" max="5845" width="9.140625" style="95"/>
    <col min="5846" max="5846" width="12.42578125" style="95" customWidth="1"/>
    <col min="5847" max="5847" width="35" style="95" customWidth="1"/>
    <col min="5848" max="5848" width="14" style="95" customWidth="1"/>
    <col min="5849" max="5849" width="8.7109375" style="95" customWidth="1"/>
    <col min="5850" max="5850" width="8.28515625" style="95" customWidth="1"/>
    <col min="5851" max="5851" width="14.85546875" style="95" customWidth="1"/>
    <col min="5852" max="5852" width="16.42578125" style="95" customWidth="1"/>
    <col min="5853" max="5853" width="18.28515625" style="95" customWidth="1"/>
    <col min="5854" max="5855" width="21.7109375" style="95" customWidth="1"/>
    <col min="5856" max="5856" width="9.5703125" style="95" customWidth="1"/>
    <col min="5857" max="5857" width="8.5703125" style="95" customWidth="1"/>
    <col min="5858" max="5858" width="10.85546875" style="95" customWidth="1"/>
    <col min="5859" max="5859" width="10" style="95" customWidth="1"/>
    <col min="5860" max="5860" width="10.5703125" style="95" customWidth="1"/>
    <col min="5861" max="5861" width="8" style="95" customWidth="1"/>
    <col min="5862" max="5865" width="10.5703125" style="95" customWidth="1"/>
    <col min="5866" max="5866" width="14.28515625" style="95" customWidth="1"/>
    <col min="5867" max="5867" width="14.7109375" style="95" customWidth="1"/>
    <col min="5868" max="5868" width="13" style="95" customWidth="1"/>
    <col min="5869" max="5869" width="12.85546875" style="95" customWidth="1"/>
    <col min="5870" max="5870" width="15.85546875" style="95" customWidth="1"/>
    <col min="5871" max="5871" width="17.5703125" style="95" customWidth="1"/>
    <col min="5872" max="5872" width="16.140625" style="95" customWidth="1"/>
    <col min="5873" max="5873" width="18.140625" style="95" customWidth="1"/>
    <col min="5874" max="5881" width="19" style="95" customWidth="1"/>
    <col min="5882" max="5882" width="24.140625" style="95" customWidth="1"/>
    <col min="5883" max="5883" width="8.28515625" style="95" customWidth="1"/>
    <col min="5884" max="5884" width="11.28515625" style="95" customWidth="1"/>
    <col min="5885" max="5885" width="8.140625" style="95" customWidth="1"/>
    <col min="5886" max="5886" width="6.85546875" style="95" customWidth="1"/>
    <col min="5887" max="5887" width="9.5703125" style="95" customWidth="1"/>
    <col min="5888" max="5888" width="6.42578125" style="95" customWidth="1"/>
    <col min="5889" max="5889" width="8.42578125" style="95" customWidth="1"/>
    <col min="5890" max="5890" width="11.42578125" style="95" customWidth="1"/>
    <col min="5891" max="5891" width="9" style="95" customWidth="1"/>
    <col min="5892" max="5892" width="7.7109375" style="95" customWidth="1"/>
    <col min="5893" max="5893" width="10.28515625" style="95" customWidth="1"/>
    <col min="5894" max="5894" width="7" style="95" customWidth="1"/>
    <col min="5895" max="5895" width="7.7109375" style="95" customWidth="1"/>
    <col min="5896" max="5896" width="10.7109375" style="95" customWidth="1"/>
    <col min="5897" max="5897" width="8.42578125" style="95" customWidth="1"/>
    <col min="5898" max="5904" width="8.28515625" style="95" customWidth="1"/>
    <col min="5905" max="5905" width="9.85546875" style="95" customWidth="1"/>
    <col min="5906" max="5906" width="7" style="95" customWidth="1"/>
    <col min="5907" max="5907" width="7.85546875" style="95" customWidth="1"/>
    <col min="5908" max="5908" width="11" style="95" customWidth="1"/>
    <col min="5909" max="5909" width="7.7109375" style="95" customWidth="1"/>
    <col min="5910" max="5910" width="8.85546875" style="95" customWidth="1"/>
    <col min="5911" max="6101" width="9.140625" style="95"/>
    <col min="6102" max="6102" width="12.42578125" style="95" customWidth="1"/>
    <col min="6103" max="6103" width="35" style="95" customWidth="1"/>
    <col min="6104" max="6104" width="14" style="95" customWidth="1"/>
    <col min="6105" max="6105" width="8.7109375" style="95" customWidth="1"/>
    <col min="6106" max="6106" width="8.28515625" style="95" customWidth="1"/>
    <col min="6107" max="6107" width="14.85546875" style="95" customWidth="1"/>
    <col min="6108" max="6108" width="16.42578125" style="95" customWidth="1"/>
    <col min="6109" max="6109" width="18.28515625" style="95" customWidth="1"/>
    <col min="6110" max="6111" width="21.7109375" style="95" customWidth="1"/>
    <col min="6112" max="6112" width="9.5703125" style="95" customWidth="1"/>
    <col min="6113" max="6113" width="8.5703125" style="95" customWidth="1"/>
    <col min="6114" max="6114" width="10.85546875" style="95" customWidth="1"/>
    <col min="6115" max="6115" width="10" style="95" customWidth="1"/>
    <col min="6116" max="6116" width="10.5703125" style="95" customWidth="1"/>
    <col min="6117" max="6117" width="8" style="95" customWidth="1"/>
    <col min="6118" max="6121" width="10.5703125" style="95" customWidth="1"/>
    <col min="6122" max="6122" width="14.28515625" style="95" customWidth="1"/>
    <col min="6123" max="6123" width="14.7109375" style="95" customWidth="1"/>
    <col min="6124" max="6124" width="13" style="95" customWidth="1"/>
    <col min="6125" max="6125" width="12.85546875" style="95" customWidth="1"/>
    <col min="6126" max="6126" width="15.85546875" style="95" customWidth="1"/>
    <col min="6127" max="6127" width="17.5703125" style="95" customWidth="1"/>
    <col min="6128" max="6128" width="16.140625" style="95" customWidth="1"/>
    <col min="6129" max="6129" width="18.140625" style="95" customWidth="1"/>
    <col min="6130" max="6137" width="19" style="95" customWidth="1"/>
    <col min="6138" max="6138" width="24.140625" style="95" customWidth="1"/>
    <col min="6139" max="6139" width="8.28515625" style="95" customWidth="1"/>
    <col min="6140" max="6140" width="11.28515625" style="95" customWidth="1"/>
    <col min="6141" max="6141" width="8.140625" style="95" customWidth="1"/>
    <col min="6142" max="6142" width="6.85546875" style="95" customWidth="1"/>
    <col min="6143" max="6143" width="9.5703125" style="95" customWidth="1"/>
    <col min="6144" max="6144" width="6.42578125" style="95" customWidth="1"/>
    <col min="6145" max="6145" width="8.42578125" style="95" customWidth="1"/>
    <col min="6146" max="6146" width="11.42578125" style="95" customWidth="1"/>
    <col min="6147" max="6147" width="9" style="95" customWidth="1"/>
    <col min="6148" max="6148" width="7.7109375" style="95" customWidth="1"/>
    <col min="6149" max="6149" width="10.28515625" style="95" customWidth="1"/>
    <col min="6150" max="6150" width="7" style="95" customWidth="1"/>
    <col min="6151" max="6151" width="7.7109375" style="95" customWidth="1"/>
    <col min="6152" max="6152" width="10.7109375" style="95" customWidth="1"/>
    <col min="6153" max="6153" width="8.42578125" style="95" customWidth="1"/>
    <col min="6154" max="6160" width="8.28515625" style="95" customWidth="1"/>
    <col min="6161" max="6161" width="9.85546875" style="95" customWidth="1"/>
    <col min="6162" max="6162" width="7" style="95" customWidth="1"/>
    <col min="6163" max="6163" width="7.85546875" style="95" customWidth="1"/>
    <col min="6164" max="6164" width="11" style="95" customWidth="1"/>
    <col min="6165" max="6165" width="7.7109375" style="95" customWidth="1"/>
    <col min="6166" max="6166" width="8.85546875" style="95" customWidth="1"/>
    <col min="6167" max="6357" width="9.140625" style="95"/>
    <col min="6358" max="6358" width="12.42578125" style="95" customWidth="1"/>
    <col min="6359" max="6359" width="35" style="95" customWidth="1"/>
    <col min="6360" max="6360" width="14" style="95" customWidth="1"/>
    <col min="6361" max="6361" width="8.7109375" style="95" customWidth="1"/>
    <col min="6362" max="6362" width="8.28515625" style="95" customWidth="1"/>
    <col min="6363" max="6363" width="14.85546875" style="95" customWidth="1"/>
    <col min="6364" max="6364" width="16.42578125" style="95" customWidth="1"/>
    <col min="6365" max="6365" width="18.28515625" style="95" customWidth="1"/>
    <col min="6366" max="6367" width="21.7109375" style="95" customWidth="1"/>
    <col min="6368" max="6368" width="9.5703125" style="95" customWidth="1"/>
    <col min="6369" max="6369" width="8.5703125" style="95" customWidth="1"/>
    <col min="6370" max="6370" width="10.85546875" style="95" customWidth="1"/>
    <col min="6371" max="6371" width="10" style="95" customWidth="1"/>
    <col min="6372" max="6372" width="10.5703125" style="95" customWidth="1"/>
    <col min="6373" max="6373" width="8" style="95" customWidth="1"/>
    <col min="6374" max="6377" width="10.5703125" style="95" customWidth="1"/>
    <col min="6378" max="6378" width="14.28515625" style="95" customWidth="1"/>
    <col min="6379" max="6379" width="14.7109375" style="95" customWidth="1"/>
    <col min="6380" max="6380" width="13" style="95" customWidth="1"/>
    <col min="6381" max="6381" width="12.85546875" style="95" customWidth="1"/>
    <col min="6382" max="6382" width="15.85546875" style="95" customWidth="1"/>
    <col min="6383" max="6383" width="17.5703125" style="95" customWidth="1"/>
    <col min="6384" max="6384" width="16.140625" style="95" customWidth="1"/>
    <col min="6385" max="6385" width="18.140625" style="95" customWidth="1"/>
    <col min="6386" max="6393" width="19" style="95" customWidth="1"/>
    <col min="6394" max="6394" width="24.140625" style="95" customWidth="1"/>
    <col min="6395" max="6395" width="8.28515625" style="95" customWidth="1"/>
    <col min="6396" max="6396" width="11.28515625" style="95" customWidth="1"/>
    <col min="6397" max="6397" width="8.140625" style="95" customWidth="1"/>
    <col min="6398" max="6398" width="6.85546875" style="95" customWidth="1"/>
    <col min="6399" max="6399" width="9.5703125" style="95" customWidth="1"/>
    <col min="6400" max="6400" width="6.42578125" style="95" customWidth="1"/>
    <col min="6401" max="6401" width="8.42578125" style="95" customWidth="1"/>
    <col min="6402" max="6402" width="11.42578125" style="95" customWidth="1"/>
    <col min="6403" max="6403" width="9" style="95" customWidth="1"/>
    <col min="6404" max="6404" width="7.7109375" style="95" customWidth="1"/>
    <col min="6405" max="6405" width="10.28515625" style="95" customWidth="1"/>
    <col min="6406" max="6406" width="7" style="95" customWidth="1"/>
    <col min="6407" max="6407" width="7.7109375" style="95" customWidth="1"/>
    <col min="6408" max="6408" width="10.7109375" style="95" customWidth="1"/>
    <col min="6409" max="6409" width="8.42578125" style="95" customWidth="1"/>
    <col min="6410" max="6416" width="8.28515625" style="95" customWidth="1"/>
    <col min="6417" max="6417" width="9.85546875" style="95" customWidth="1"/>
    <col min="6418" max="6418" width="7" style="95" customWidth="1"/>
    <col min="6419" max="6419" width="7.85546875" style="95" customWidth="1"/>
    <col min="6420" max="6420" width="11" style="95" customWidth="1"/>
    <col min="6421" max="6421" width="7.7109375" style="95" customWidth="1"/>
    <col min="6422" max="6422" width="8.85546875" style="95" customWidth="1"/>
    <col min="6423" max="6613" width="9.140625" style="95"/>
    <col min="6614" max="6614" width="12.42578125" style="95" customWidth="1"/>
    <col min="6615" max="6615" width="35" style="95" customWidth="1"/>
    <col min="6616" max="6616" width="14" style="95" customWidth="1"/>
    <col min="6617" max="6617" width="8.7109375" style="95" customWidth="1"/>
    <col min="6618" max="6618" width="8.28515625" style="95" customWidth="1"/>
    <col min="6619" max="6619" width="14.85546875" style="95" customWidth="1"/>
    <col min="6620" max="6620" width="16.42578125" style="95" customWidth="1"/>
    <col min="6621" max="6621" width="18.28515625" style="95" customWidth="1"/>
    <col min="6622" max="6623" width="21.7109375" style="95" customWidth="1"/>
    <col min="6624" max="6624" width="9.5703125" style="95" customWidth="1"/>
    <col min="6625" max="6625" width="8.5703125" style="95" customWidth="1"/>
    <col min="6626" max="6626" width="10.85546875" style="95" customWidth="1"/>
    <col min="6627" max="6627" width="10" style="95" customWidth="1"/>
    <col min="6628" max="6628" width="10.5703125" style="95" customWidth="1"/>
    <col min="6629" max="6629" width="8" style="95" customWidth="1"/>
    <col min="6630" max="6633" width="10.5703125" style="95" customWidth="1"/>
    <col min="6634" max="6634" width="14.28515625" style="95" customWidth="1"/>
    <col min="6635" max="6635" width="14.7109375" style="95" customWidth="1"/>
    <col min="6636" max="6636" width="13" style="95" customWidth="1"/>
    <col min="6637" max="6637" width="12.85546875" style="95" customWidth="1"/>
    <col min="6638" max="6638" width="15.85546875" style="95" customWidth="1"/>
    <col min="6639" max="6639" width="17.5703125" style="95" customWidth="1"/>
    <col min="6640" max="6640" width="16.140625" style="95" customWidth="1"/>
    <col min="6641" max="6641" width="18.140625" style="95" customWidth="1"/>
    <col min="6642" max="6649" width="19" style="95" customWidth="1"/>
    <col min="6650" max="6650" width="24.140625" style="95" customWidth="1"/>
    <col min="6651" max="6651" width="8.28515625" style="95" customWidth="1"/>
    <col min="6652" max="6652" width="11.28515625" style="95" customWidth="1"/>
    <col min="6653" max="6653" width="8.140625" style="95" customWidth="1"/>
    <col min="6654" max="6654" width="6.85546875" style="95" customWidth="1"/>
    <col min="6655" max="6655" width="9.5703125" style="95" customWidth="1"/>
    <col min="6656" max="6656" width="6.42578125" style="95" customWidth="1"/>
    <col min="6657" max="6657" width="8.42578125" style="95" customWidth="1"/>
    <col min="6658" max="6658" width="11.42578125" style="95" customWidth="1"/>
    <col min="6659" max="6659" width="9" style="95" customWidth="1"/>
    <col min="6660" max="6660" width="7.7109375" style="95" customWidth="1"/>
    <col min="6661" max="6661" width="10.28515625" style="95" customWidth="1"/>
    <col min="6662" max="6662" width="7" style="95" customWidth="1"/>
    <col min="6663" max="6663" width="7.7109375" style="95" customWidth="1"/>
    <col min="6664" max="6664" width="10.7109375" style="95" customWidth="1"/>
    <col min="6665" max="6665" width="8.42578125" style="95" customWidth="1"/>
    <col min="6666" max="6672" width="8.28515625" style="95" customWidth="1"/>
    <col min="6673" max="6673" width="9.85546875" style="95" customWidth="1"/>
    <col min="6674" max="6674" width="7" style="95" customWidth="1"/>
    <col min="6675" max="6675" width="7.85546875" style="95" customWidth="1"/>
    <col min="6676" max="6676" width="11" style="95" customWidth="1"/>
    <col min="6677" max="6677" width="7.7109375" style="95" customWidth="1"/>
    <col min="6678" max="6678" width="8.85546875" style="95" customWidth="1"/>
    <col min="6679" max="6869" width="9.140625" style="95"/>
    <col min="6870" max="6870" width="12.42578125" style="95" customWidth="1"/>
    <col min="6871" max="6871" width="35" style="95" customWidth="1"/>
    <col min="6872" max="6872" width="14" style="95" customWidth="1"/>
    <col min="6873" max="6873" width="8.7109375" style="95" customWidth="1"/>
    <col min="6874" max="6874" width="8.28515625" style="95" customWidth="1"/>
    <col min="6875" max="6875" width="14.85546875" style="95" customWidth="1"/>
    <col min="6876" max="6876" width="16.42578125" style="95" customWidth="1"/>
    <col min="6877" max="6877" width="18.28515625" style="95" customWidth="1"/>
    <col min="6878" max="6879" width="21.7109375" style="95" customWidth="1"/>
    <col min="6880" max="6880" width="9.5703125" style="95" customWidth="1"/>
    <col min="6881" max="6881" width="8.5703125" style="95" customWidth="1"/>
    <col min="6882" max="6882" width="10.85546875" style="95" customWidth="1"/>
    <col min="6883" max="6883" width="10" style="95" customWidth="1"/>
    <col min="6884" max="6884" width="10.5703125" style="95" customWidth="1"/>
    <col min="6885" max="6885" width="8" style="95" customWidth="1"/>
    <col min="6886" max="6889" width="10.5703125" style="95" customWidth="1"/>
    <col min="6890" max="6890" width="14.28515625" style="95" customWidth="1"/>
    <col min="6891" max="6891" width="14.7109375" style="95" customWidth="1"/>
    <col min="6892" max="6892" width="13" style="95" customWidth="1"/>
    <col min="6893" max="6893" width="12.85546875" style="95" customWidth="1"/>
    <col min="6894" max="6894" width="15.85546875" style="95" customWidth="1"/>
    <col min="6895" max="6895" width="17.5703125" style="95" customWidth="1"/>
    <col min="6896" max="6896" width="16.140625" style="95" customWidth="1"/>
    <col min="6897" max="6897" width="18.140625" style="95" customWidth="1"/>
    <col min="6898" max="6905" width="19" style="95" customWidth="1"/>
    <col min="6906" max="6906" width="24.140625" style="95" customWidth="1"/>
    <col min="6907" max="6907" width="8.28515625" style="95" customWidth="1"/>
    <col min="6908" max="6908" width="11.28515625" style="95" customWidth="1"/>
    <col min="6909" max="6909" width="8.140625" style="95" customWidth="1"/>
    <col min="6910" max="6910" width="6.85546875" style="95" customWidth="1"/>
    <col min="6911" max="6911" width="9.5703125" style="95" customWidth="1"/>
    <col min="6912" max="6912" width="6.42578125" style="95" customWidth="1"/>
    <col min="6913" max="6913" width="8.42578125" style="95" customWidth="1"/>
    <col min="6914" max="6914" width="11.42578125" style="95" customWidth="1"/>
    <col min="6915" max="6915" width="9" style="95" customWidth="1"/>
    <col min="6916" max="6916" width="7.7109375" style="95" customWidth="1"/>
    <col min="6917" max="6917" width="10.28515625" style="95" customWidth="1"/>
    <col min="6918" max="6918" width="7" style="95" customWidth="1"/>
    <col min="6919" max="6919" width="7.7109375" style="95" customWidth="1"/>
    <col min="6920" max="6920" width="10.7109375" style="95" customWidth="1"/>
    <col min="6921" max="6921" width="8.42578125" style="95" customWidth="1"/>
    <col min="6922" max="6928" width="8.28515625" style="95" customWidth="1"/>
    <col min="6929" max="6929" width="9.85546875" style="95" customWidth="1"/>
    <col min="6930" max="6930" width="7" style="95" customWidth="1"/>
    <col min="6931" max="6931" width="7.85546875" style="95" customWidth="1"/>
    <col min="6932" max="6932" width="11" style="95" customWidth="1"/>
    <col min="6933" max="6933" width="7.7109375" style="95" customWidth="1"/>
    <col min="6934" max="6934" width="8.85546875" style="95" customWidth="1"/>
    <col min="6935" max="7125" width="9.140625" style="95"/>
    <col min="7126" max="7126" width="12.42578125" style="95" customWidth="1"/>
    <col min="7127" max="7127" width="35" style="95" customWidth="1"/>
    <col min="7128" max="7128" width="14" style="95" customWidth="1"/>
    <col min="7129" max="7129" width="8.7109375" style="95" customWidth="1"/>
    <col min="7130" max="7130" width="8.28515625" style="95" customWidth="1"/>
    <col min="7131" max="7131" width="14.85546875" style="95" customWidth="1"/>
    <col min="7132" max="7132" width="16.42578125" style="95" customWidth="1"/>
    <col min="7133" max="7133" width="18.28515625" style="95" customWidth="1"/>
    <col min="7134" max="7135" width="21.7109375" style="95" customWidth="1"/>
    <col min="7136" max="7136" width="9.5703125" style="95" customWidth="1"/>
    <col min="7137" max="7137" width="8.5703125" style="95" customWidth="1"/>
    <col min="7138" max="7138" width="10.85546875" style="95" customWidth="1"/>
    <col min="7139" max="7139" width="10" style="95" customWidth="1"/>
    <col min="7140" max="7140" width="10.5703125" style="95" customWidth="1"/>
    <col min="7141" max="7141" width="8" style="95" customWidth="1"/>
    <col min="7142" max="7145" width="10.5703125" style="95" customWidth="1"/>
    <col min="7146" max="7146" width="14.28515625" style="95" customWidth="1"/>
    <col min="7147" max="7147" width="14.7109375" style="95" customWidth="1"/>
    <col min="7148" max="7148" width="13" style="95" customWidth="1"/>
    <col min="7149" max="7149" width="12.85546875" style="95" customWidth="1"/>
    <col min="7150" max="7150" width="15.85546875" style="95" customWidth="1"/>
    <col min="7151" max="7151" width="17.5703125" style="95" customWidth="1"/>
    <col min="7152" max="7152" width="16.140625" style="95" customWidth="1"/>
    <col min="7153" max="7153" width="18.140625" style="95" customWidth="1"/>
    <col min="7154" max="7161" width="19" style="95" customWidth="1"/>
    <col min="7162" max="7162" width="24.140625" style="95" customWidth="1"/>
    <col min="7163" max="7163" width="8.28515625" style="95" customWidth="1"/>
    <col min="7164" max="7164" width="11.28515625" style="95" customWidth="1"/>
    <col min="7165" max="7165" width="8.140625" style="95" customWidth="1"/>
    <col min="7166" max="7166" width="6.85546875" style="95" customWidth="1"/>
    <col min="7167" max="7167" width="9.5703125" style="95" customWidth="1"/>
    <col min="7168" max="7168" width="6.42578125" style="95" customWidth="1"/>
    <col min="7169" max="7169" width="8.42578125" style="95" customWidth="1"/>
    <col min="7170" max="7170" width="11.42578125" style="95" customWidth="1"/>
    <col min="7171" max="7171" width="9" style="95" customWidth="1"/>
    <col min="7172" max="7172" width="7.7109375" style="95" customWidth="1"/>
    <col min="7173" max="7173" width="10.28515625" style="95" customWidth="1"/>
    <col min="7174" max="7174" width="7" style="95" customWidth="1"/>
    <col min="7175" max="7175" width="7.7109375" style="95" customWidth="1"/>
    <col min="7176" max="7176" width="10.7109375" style="95" customWidth="1"/>
    <col min="7177" max="7177" width="8.42578125" style="95" customWidth="1"/>
    <col min="7178" max="7184" width="8.28515625" style="95" customWidth="1"/>
    <col min="7185" max="7185" width="9.85546875" style="95" customWidth="1"/>
    <col min="7186" max="7186" width="7" style="95" customWidth="1"/>
    <col min="7187" max="7187" width="7.85546875" style="95" customWidth="1"/>
    <col min="7188" max="7188" width="11" style="95" customWidth="1"/>
    <col min="7189" max="7189" width="7.7109375" style="95" customWidth="1"/>
    <col min="7190" max="7190" width="8.85546875" style="95" customWidth="1"/>
    <col min="7191" max="7381" width="9.140625" style="95"/>
    <col min="7382" max="7382" width="12.42578125" style="95" customWidth="1"/>
    <col min="7383" max="7383" width="35" style="95" customWidth="1"/>
    <col min="7384" max="7384" width="14" style="95" customWidth="1"/>
    <col min="7385" max="7385" width="8.7109375" style="95" customWidth="1"/>
    <col min="7386" max="7386" width="8.28515625" style="95" customWidth="1"/>
    <col min="7387" max="7387" width="14.85546875" style="95" customWidth="1"/>
    <col min="7388" max="7388" width="16.42578125" style="95" customWidth="1"/>
    <col min="7389" max="7389" width="18.28515625" style="95" customWidth="1"/>
    <col min="7390" max="7391" width="21.7109375" style="95" customWidth="1"/>
    <col min="7392" max="7392" width="9.5703125" style="95" customWidth="1"/>
    <col min="7393" max="7393" width="8.5703125" style="95" customWidth="1"/>
    <col min="7394" max="7394" width="10.85546875" style="95" customWidth="1"/>
    <col min="7395" max="7395" width="10" style="95" customWidth="1"/>
    <col min="7396" max="7396" width="10.5703125" style="95" customWidth="1"/>
    <col min="7397" max="7397" width="8" style="95" customWidth="1"/>
    <col min="7398" max="7401" width="10.5703125" style="95" customWidth="1"/>
    <col min="7402" max="7402" width="14.28515625" style="95" customWidth="1"/>
    <col min="7403" max="7403" width="14.7109375" style="95" customWidth="1"/>
    <col min="7404" max="7404" width="13" style="95" customWidth="1"/>
    <col min="7405" max="7405" width="12.85546875" style="95" customWidth="1"/>
    <col min="7406" max="7406" width="15.85546875" style="95" customWidth="1"/>
    <col min="7407" max="7407" width="17.5703125" style="95" customWidth="1"/>
    <col min="7408" max="7408" width="16.140625" style="95" customWidth="1"/>
    <col min="7409" max="7409" width="18.140625" style="95" customWidth="1"/>
    <col min="7410" max="7417" width="19" style="95" customWidth="1"/>
    <col min="7418" max="7418" width="24.140625" style="95" customWidth="1"/>
    <col min="7419" max="7419" width="8.28515625" style="95" customWidth="1"/>
    <col min="7420" max="7420" width="11.28515625" style="95" customWidth="1"/>
    <col min="7421" max="7421" width="8.140625" style="95" customWidth="1"/>
    <col min="7422" max="7422" width="6.85546875" style="95" customWidth="1"/>
    <col min="7423" max="7423" width="9.5703125" style="95" customWidth="1"/>
    <col min="7424" max="7424" width="6.42578125" style="95" customWidth="1"/>
    <col min="7425" max="7425" width="8.42578125" style="95" customWidth="1"/>
    <col min="7426" max="7426" width="11.42578125" style="95" customWidth="1"/>
    <col min="7427" max="7427" width="9" style="95" customWidth="1"/>
    <col min="7428" max="7428" width="7.7109375" style="95" customWidth="1"/>
    <col min="7429" max="7429" width="10.28515625" style="95" customWidth="1"/>
    <col min="7430" max="7430" width="7" style="95" customWidth="1"/>
    <col min="7431" max="7431" width="7.7109375" style="95" customWidth="1"/>
    <col min="7432" max="7432" width="10.7109375" style="95" customWidth="1"/>
    <col min="7433" max="7433" width="8.42578125" style="95" customWidth="1"/>
    <col min="7434" max="7440" width="8.28515625" style="95" customWidth="1"/>
    <col min="7441" max="7441" width="9.85546875" style="95" customWidth="1"/>
    <col min="7442" max="7442" width="7" style="95" customWidth="1"/>
    <col min="7443" max="7443" width="7.85546875" style="95" customWidth="1"/>
    <col min="7444" max="7444" width="11" style="95" customWidth="1"/>
    <col min="7445" max="7445" width="7.7109375" style="95" customWidth="1"/>
    <col min="7446" max="7446" width="8.85546875" style="95" customWidth="1"/>
    <col min="7447" max="7637" width="9.140625" style="95"/>
    <col min="7638" max="7638" width="12.42578125" style="95" customWidth="1"/>
    <col min="7639" max="7639" width="35" style="95" customWidth="1"/>
    <col min="7640" max="7640" width="14" style="95" customWidth="1"/>
    <col min="7641" max="7641" width="8.7109375" style="95" customWidth="1"/>
    <col min="7642" max="7642" width="8.28515625" style="95" customWidth="1"/>
    <col min="7643" max="7643" width="14.85546875" style="95" customWidth="1"/>
    <col min="7644" max="7644" width="16.42578125" style="95" customWidth="1"/>
    <col min="7645" max="7645" width="18.28515625" style="95" customWidth="1"/>
    <col min="7646" max="7647" width="21.7109375" style="95" customWidth="1"/>
    <col min="7648" max="7648" width="9.5703125" style="95" customWidth="1"/>
    <col min="7649" max="7649" width="8.5703125" style="95" customWidth="1"/>
    <col min="7650" max="7650" width="10.85546875" style="95" customWidth="1"/>
    <col min="7651" max="7651" width="10" style="95" customWidth="1"/>
    <col min="7652" max="7652" width="10.5703125" style="95" customWidth="1"/>
    <col min="7653" max="7653" width="8" style="95" customWidth="1"/>
    <col min="7654" max="7657" width="10.5703125" style="95" customWidth="1"/>
    <col min="7658" max="7658" width="14.28515625" style="95" customWidth="1"/>
    <col min="7659" max="7659" width="14.7109375" style="95" customWidth="1"/>
    <col min="7660" max="7660" width="13" style="95" customWidth="1"/>
    <col min="7661" max="7661" width="12.85546875" style="95" customWidth="1"/>
    <col min="7662" max="7662" width="15.85546875" style="95" customWidth="1"/>
    <col min="7663" max="7663" width="17.5703125" style="95" customWidth="1"/>
    <col min="7664" max="7664" width="16.140625" style="95" customWidth="1"/>
    <col min="7665" max="7665" width="18.140625" style="95" customWidth="1"/>
    <col min="7666" max="7673" width="19" style="95" customWidth="1"/>
    <col min="7674" max="7674" width="24.140625" style="95" customWidth="1"/>
    <col min="7675" max="7675" width="8.28515625" style="95" customWidth="1"/>
    <col min="7676" max="7676" width="11.28515625" style="95" customWidth="1"/>
    <col min="7677" max="7677" width="8.140625" style="95" customWidth="1"/>
    <col min="7678" max="7678" width="6.85546875" style="95" customWidth="1"/>
    <col min="7679" max="7679" width="9.5703125" style="95" customWidth="1"/>
    <col min="7680" max="7680" width="6.42578125" style="95" customWidth="1"/>
    <col min="7681" max="7681" width="8.42578125" style="95" customWidth="1"/>
    <col min="7682" max="7682" width="11.42578125" style="95" customWidth="1"/>
    <col min="7683" max="7683" width="9" style="95" customWidth="1"/>
    <col min="7684" max="7684" width="7.7109375" style="95" customWidth="1"/>
    <col min="7685" max="7685" width="10.28515625" style="95" customWidth="1"/>
    <col min="7686" max="7686" width="7" style="95" customWidth="1"/>
    <col min="7687" max="7687" width="7.7109375" style="95" customWidth="1"/>
    <col min="7688" max="7688" width="10.7109375" style="95" customWidth="1"/>
    <col min="7689" max="7689" width="8.42578125" style="95" customWidth="1"/>
    <col min="7690" max="7696" width="8.28515625" style="95" customWidth="1"/>
    <col min="7697" max="7697" width="9.85546875" style="95" customWidth="1"/>
    <col min="7698" max="7698" width="7" style="95" customWidth="1"/>
    <col min="7699" max="7699" width="7.85546875" style="95" customWidth="1"/>
    <col min="7700" max="7700" width="11" style="95" customWidth="1"/>
    <col min="7701" max="7701" width="7.7109375" style="95" customWidth="1"/>
    <col min="7702" max="7702" width="8.85546875" style="95" customWidth="1"/>
    <col min="7703" max="7893" width="9.140625" style="95"/>
    <col min="7894" max="7894" width="12.42578125" style="95" customWidth="1"/>
    <col min="7895" max="7895" width="35" style="95" customWidth="1"/>
    <col min="7896" max="7896" width="14" style="95" customWidth="1"/>
    <col min="7897" max="7897" width="8.7109375" style="95" customWidth="1"/>
    <col min="7898" max="7898" width="8.28515625" style="95" customWidth="1"/>
    <col min="7899" max="7899" width="14.85546875" style="95" customWidth="1"/>
    <col min="7900" max="7900" width="16.42578125" style="95" customWidth="1"/>
    <col min="7901" max="7901" width="18.28515625" style="95" customWidth="1"/>
    <col min="7902" max="7903" width="21.7109375" style="95" customWidth="1"/>
    <col min="7904" max="7904" width="9.5703125" style="95" customWidth="1"/>
    <col min="7905" max="7905" width="8.5703125" style="95" customWidth="1"/>
    <col min="7906" max="7906" width="10.85546875" style="95" customWidth="1"/>
    <col min="7907" max="7907" width="10" style="95" customWidth="1"/>
    <col min="7908" max="7908" width="10.5703125" style="95" customWidth="1"/>
    <col min="7909" max="7909" width="8" style="95" customWidth="1"/>
    <col min="7910" max="7913" width="10.5703125" style="95" customWidth="1"/>
    <col min="7914" max="7914" width="14.28515625" style="95" customWidth="1"/>
    <col min="7915" max="7915" width="14.7109375" style="95" customWidth="1"/>
    <col min="7916" max="7916" width="13" style="95" customWidth="1"/>
    <col min="7917" max="7917" width="12.85546875" style="95" customWidth="1"/>
    <col min="7918" max="7918" width="15.85546875" style="95" customWidth="1"/>
    <col min="7919" max="7919" width="17.5703125" style="95" customWidth="1"/>
    <col min="7920" max="7920" width="16.140625" style="95" customWidth="1"/>
    <col min="7921" max="7921" width="18.140625" style="95" customWidth="1"/>
    <col min="7922" max="7929" width="19" style="95" customWidth="1"/>
    <col min="7930" max="7930" width="24.140625" style="95" customWidth="1"/>
    <col min="7931" max="7931" width="8.28515625" style="95" customWidth="1"/>
    <col min="7932" max="7932" width="11.28515625" style="95" customWidth="1"/>
    <col min="7933" max="7933" width="8.140625" style="95" customWidth="1"/>
    <col min="7934" max="7934" width="6.85546875" style="95" customWidth="1"/>
    <col min="7935" max="7935" width="9.5703125" style="95" customWidth="1"/>
    <col min="7936" max="7936" width="6.42578125" style="95" customWidth="1"/>
    <col min="7937" max="7937" width="8.42578125" style="95" customWidth="1"/>
    <col min="7938" max="7938" width="11.42578125" style="95" customWidth="1"/>
    <col min="7939" max="7939" width="9" style="95" customWidth="1"/>
    <col min="7940" max="7940" width="7.7109375" style="95" customWidth="1"/>
    <col min="7941" max="7941" width="10.28515625" style="95" customWidth="1"/>
    <col min="7942" max="7942" width="7" style="95" customWidth="1"/>
    <col min="7943" max="7943" width="7.7109375" style="95" customWidth="1"/>
    <col min="7944" max="7944" width="10.7109375" style="95" customWidth="1"/>
    <col min="7945" max="7945" width="8.42578125" style="95" customWidth="1"/>
    <col min="7946" max="7952" width="8.28515625" style="95" customWidth="1"/>
    <col min="7953" max="7953" width="9.85546875" style="95" customWidth="1"/>
    <col min="7954" max="7954" width="7" style="95" customWidth="1"/>
    <col min="7955" max="7955" width="7.85546875" style="95" customWidth="1"/>
    <col min="7956" max="7956" width="11" style="95" customWidth="1"/>
    <col min="7957" max="7957" width="7.7109375" style="95" customWidth="1"/>
    <col min="7958" max="7958" width="8.85546875" style="95" customWidth="1"/>
    <col min="7959" max="8149" width="9.140625" style="95"/>
    <col min="8150" max="8150" width="12.42578125" style="95" customWidth="1"/>
    <col min="8151" max="8151" width="35" style="95" customWidth="1"/>
    <col min="8152" max="8152" width="14" style="95" customWidth="1"/>
    <col min="8153" max="8153" width="8.7109375" style="95" customWidth="1"/>
    <col min="8154" max="8154" width="8.28515625" style="95" customWidth="1"/>
    <col min="8155" max="8155" width="14.85546875" style="95" customWidth="1"/>
    <col min="8156" max="8156" width="16.42578125" style="95" customWidth="1"/>
    <col min="8157" max="8157" width="18.28515625" style="95" customWidth="1"/>
    <col min="8158" max="8159" width="21.7109375" style="95" customWidth="1"/>
    <col min="8160" max="8160" width="9.5703125" style="95" customWidth="1"/>
    <col min="8161" max="8161" width="8.5703125" style="95" customWidth="1"/>
    <col min="8162" max="8162" width="10.85546875" style="95" customWidth="1"/>
    <col min="8163" max="8163" width="10" style="95" customWidth="1"/>
    <col min="8164" max="8164" width="10.5703125" style="95" customWidth="1"/>
    <col min="8165" max="8165" width="8" style="95" customWidth="1"/>
    <col min="8166" max="8169" width="10.5703125" style="95" customWidth="1"/>
    <col min="8170" max="8170" width="14.28515625" style="95" customWidth="1"/>
    <col min="8171" max="8171" width="14.7109375" style="95" customWidth="1"/>
    <col min="8172" max="8172" width="13" style="95" customWidth="1"/>
    <col min="8173" max="8173" width="12.85546875" style="95" customWidth="1"/>
    <col min="8174" max="8174" width="15.85546875" style="95" customWidth="1"/>
    <col min="8175" max="8175" width="17.5703125" style="95" customWidth="1"/>
    <col min="8176" max="8176" width="16.140625" style="95" customWidth="1"/>
    <col min="8177" max="8177" width="18.140625" style="95" customWidth="1"/>
    <col min="8178" max="8185" width="19" style="95" customWidth="1"/>
    <col min="8186" max="8186" width="24.140625" style="95" customWidth="1"/>
    <col min="8187" max="8187" width="8.28515625" style="95" customWidth="1"/>
    <col min="8188" max="8188" width="11.28515625" style="95" customWidth="1"/>
    <col min="8189" max="8189" width="8.140625" style="95" customWidth="1"/>
    <col min="8190" max="8190" width="6.85546875" style="95" customWidth="1"/>
    <col min="8191" max="8191" width="9.5703125" style="95" customWidth="1"/>
    <col min="8192" max="8192" width="6.42578125" style="95" customWidth="1"/>
    <col min="8193" max="8193" width="8.42578125" style="95" customWidth="1"/>
    <col min="8194" max="8194" width="11.42578125" style="95" customWidth="1"/>
    <col min="8195" max="8195" width="9" style="95" customWidth="1"/>
    <col min="8196" max="8196" width="7.7109375" style="95" customWidth="1"/>
    <col min="8197" max="8197" width="10.28515625" style="95" customWidth="1"/>
    <col min="8198" max="8198" width="7" style="95" customWidth="1"/>
    <col min="8199" max="8199" width="7.7109375" style="95" customWidth="1"/>
    <col min="8200" max="8200" width="10.7109375" style="95" customWidth="1"/>
    <col min="8201" max="8201" width="8.42578125" style="95" customWidth="1"/>
    <col min="8202" max="8208" width="8.28515625" style="95" customWidth="1"/>
    <col min="8209" max="8209" width="9.85546875" style="95" customWidth="1"/>
    <col min="8210" max="8210" width="7" style="95" customWidth="1"/>
    <col min="8211" max="8211" width="7.85546875" style="95" customWidth="1"/>
    <col min="8212" max="8212" width="11" style="95" customWidth="1"/>
    <col min="8213" max="8213" width="7.7109375" style="95" customWidth="1"/>
    <col min="8214" max="8214" width="8.85546875" style="95" customWidth="1"/>
    <col min="8215" max="8405" width="9.140625" style="95"/>
    <col min="8406" max="8406" width="12.42578125" style="95" customWidth="1"/>
    <col min="8407" max="8407" width="35" style="95" customWidth="1"/>
    <col min="8408" max="8408" width="14" style="95" customWidth="1"/>
    <col min="8409" max="8409" width="8.7109375" style="95" customWidth="1"/>
    <col min="8410" max="8410" width="8.28515625" style="95" customWidth="1"/>
    <col min="8411" max="8411" width="14.85546875" style="95" customWidth="1"/>
    <col min="8412" max="8412" width="16.42578125" style="95" customWidth="1"/>
    <col min="8413" max="8413" width="18.28515625" style="95" customWidth="1"/>
    <col min="8414" max="8415" width="21.7109375" style="95" customWidth="1"/>
    <col min="8416" max="8416" width="9.5703125" style="95" customWidth="1"/>
    <col min="8417" max="8417" width="8.5703125" style="95" customWidth="1"/>
    <col min="8418" max="8418" width="10.85546875" style="95" customWidth="1"/>
    <col min="8419" max="8419" width="10" style="95" customWidth="1"/>
    <col min="8420" max="8420" width="10.5703125" style="95" customWidth="1"/>
    <col min="8421" max="8421" width="8" style="95" customWidth="1"/>
    <col min="8422" max="8425" width="10.5703125" style="95" customWidth="1"/>
    <col min="8426" max="8426" width="14.28515625" style="95" customWidth="1"/>
    <col min="8427" max="8427" width="14.7109375" style="95" customWidth="1"/>
    <col min="8428" max="8428" width="13" style="95" customWidth="1"/>
    <col min="8429" max="8429" width="12.85546875" style="95" customWidth="1"/>
    <col min="8430" max="8430" width="15.85546875" style="95" customWidth="1"/>
    <col min="8431" max="8431" width="17.5703125" style="95" customWidth="1"/>
    <col min="8432" max="8432" width="16.140625" style="95" customWidth="1"/>
    <col min="8433" max="8433" width="18.140625" style="95" customWidth="1"/>
    <col min="8434" max="8441" width="19" style="95" customWidth="1"/>
    <col min="8442" max="8442" width="24.140625" style="95" customWidth="1"/>
    <col min="8443" max="8443" width="8.28515625" style="95" customWidth="1"/>
    <col min="8444" max="8444" width="11.28515625" style="95" customWidth="1"/>
    <col min="8445" max="8445" width="8.140625" style="95" customWidth="1"/>
    <col min="8446" max="8446" width="6.85546875" style="95" customWidth="1"/>
    <col min="8447" max="8447" width="9.5703125" style="95" customWidth="1"/>
    <col min="8448" max="8448" width="6.42578125" style="95" customWidth="1"/>
    <col min="8449" max="8449" width="8.42578125" style="95" customWidth="1"/>
    <col min="8450" max="8450" width="11.42578125" style="95" customWidth="1"/>
    <col min="8451" max="8451" width="9" style="95" customWidth="1"/>
    <col min="8452" max="8452" width="7.7109375" style="95" customWidth="1"/>
    <col min="8453" max="8453" width="10.28515625" style="95" customWidth="1"/>
    <col min="8454" max="8454" width="7" style="95" customWidth="1"/>
    <col min="8455" max="8455" width="7.7109375" style="95" customWidth="1"/>
    <col min="8456" max="8456" width="10.7109375" style="95" customWidth="1"/>
    <col min="8457" max="8457" width="8.42578125" style="95" customWidth="1"/>
    <col min="8458" max="8464" width="8.28515625" style="95" customWidth="1"/>
    <col min="8465" max="8465" width="9.85546875" style="95" customWidth="1"/>
    <col min="8466" max="8466" width="7" style="95" customWidth="1"/>
    <col min="8467" max="8467" width="7.85546875" style="95" customWidth="1"/>
    <col min="8468" max="8468" width="11" style="95" customWidth="1"/>
    <col min="8469" max="8469" width="7.7109375" style="95" customWidth="1"/>
    <col min="8470" max="8470" width="8.85546875" style="95" customWidth="1"/>
    <col min="8471" max="8661" width="9.140625" style="95"/>
    <col min="8662" max="8662" width="12.42578125" style="95" customWidth="1"/>
    <col min="8663" max="8663" width="35" style="95" customWidth="1"/>
    <col min="8664" max="8664" width="14" style="95" customWidth="1"/>
    <col min="8665" max="8665" width="8.7109375" style="95" customWidth="1"/>
    <col min="8666" max="8666" width="8.28515625" style="95" customWidth="1"/>
    <col min="8667" max="8667" width="14.85546875" style="95" customWidth="1"/>
    <col min="8668" max="8668" width="16.42578125" style="95" customWidth="1"/>
    <col min="8669" max="8669" width="18.28515625" style="95" customWidth="1"/>
    <col min="8670" max="8671" width="21.7109375" style="95" customWidth="1"/>
    <col min="8672" max="8672" width="9.5703125" style="95" customWidth="1"/>
    <col min="8673" max="8673" width="8.5703125" style="95" customWidth="1"/>
    <col min="8674" max="8674" width="10.85546875" style="95" customWidth="1"/>
    <col min="8675" max="8675" width="10" style="95" customWidth="1"/>
    <col min="8676" max="8676" width="10.5703125" style="95" customWidth="1"/>
    <col min="8677" max="8677" width="8" style="95" customWidth="1"/>
    <col min="8678" max="8681" width="10.5703125" style="95" customWidth="1"/>
    <col min="8682" max="8682" width="14.28515625" style="95" customWidth="1"/>
    <col min="8683" max="8683" width="14.7109375" style="95" customWidth="1"/>
    <col min="8684" max="8684" width="13" style="95" customWidth="1"/>
    <col min="8685" max="8685" width="12.85546875" style="95" customWidth="1"/>
    <col min="8686" max="8686" width="15.85546875" style="95" customWidth="1"/>
    <col min="8687" max="8687" width="17.5703125" style="95" customWidth="1"/>
    <col min="8688" max="8688" width="16.140625" style="95" customWidth="1"/>
    <col min="8689" max="8689" width="18.140625" style="95" customWidth="1"/>
    <col min="8690" max="8697" width="19" style="95" customWidth="1"/>
    <col min="8698" max="8698" width="24.140625" style="95" customWidth="1"/>
    <col min="8699" max="8699" width="8.28515625" style="95" customWidth="1"/>
    <col min="8700" max="8700" width="11.28515625" style="95" customWidth="1"/>
    <col min="8701" max="8701" width="8.140625" style="95" customWidth="1"/>
    <col min="8702" max="8702" width="6.85546875" style="95" customWidth="1"/>
    <col min="8703" max="8703" width="9.5703125" style="95" customWidth="1"/>
    <col min="8704" max="8704" width="6.42578125" style="95" customWidth="1"/>
    <col min="8705" max="8705" width="8.42578125" style="95" customWidth="1"/>
    <col min="8706" max="8706" width="11.42578125" style="95" customWidth="1"/>
    <col min="8707" max="8707" width="9" style="95" customWidth="1"/>
    <col min="8708" max="8708" width="7.7109375" style="95" customWidth="1"/>
    <col min="8709" max="8709" width="10.28515625" style="95" customWidth="1"/>
    <col min="8710" max="8710" width="7" style="95" customWidth="1"/>
    <col min="8711" max="8711" width="7.7109375" style="95" customWidth="1"/>
    <col min="8712" max="8712" width="10.7109375" style="95" customWidth="1"/>
    <col min="8713" max="8713" width="8.42578125" style="95" customWidth="1"/>
    <col min="8714" max="8720" width="8.28515625" style="95" customWidth="1"/>
    <col min="8721" max="8721" width="9.85546875" style="95" customWidth="1"/>
    <col min="8722" max="8722" width="7" style="95" customWidth="1"/>
    <col min="8723" max="8723" width="7.85546875" style="95" customWidth="1"/>
    <col min="8724" max="8724" width="11" style="95" customWidth="1"/>
    <col min="8725" max="8725" width="7.7109375" style="95" customWidth="1"/>
    <col min="8726" max="8726" width="8.85546875" style="95" customWidth="1"/>
    <col min="8727" max="8917" width="9.140625" style="95"/>
    <col min="8918" max="8918" width="12.42578125" style="95" customWidth="1"/>
    <col min="8919" max="8919" width="35" style="95" customWidth="1"/>
    <col min="8920" max="8920" width="14" style="95" customWidth="1"/>
    <col min="8921" max="8921" width="8.7109375" style="95" customWidth="1"/>
    <col min="8922" max="8922" width="8.28515625" style="95" customWidth="1"/>
    <col min="8923" max="8923" width="14.85546875" style="95" customWidth="1"/>
    <col min="8924" max="8924" width="16.42578125" style="95" customWidth="1"/>
    <col min="8925" max="8925" width="18.28515625" style="95" customWidth="1"/>
    <col min="8926" max="8927" width="21.7109375" style="95" customWidth="1"/>
    <col min="8928" max="8928" width="9.5703125" style="95" customWidth="1"/>
    <col min="8929" max="8929" width="8.5703125" style="95" customWidth="1"/>
    <col min="8930" max="8930" width="10.85546875" style="95" customWidth="1"/>
    <col min="8931" max="8931" width="10" style="95" customWidth="1"/>
    <col min="8932" max="8932" width="10.5703125" style="95" customWidth="1"/>
    <col min="8933" max="8933" width="8" style="95" customWidth="1"/>
    <col min="8934" max="8937" width="10.5703125" style="95" customWidth="1"/>
    <col min="8938" max="8938" width="14.28515625" style="95" customWidth="1"/>
    <col min="8939" max="8939" width="14.7109375" style="95" customWidth="1"/>
    <col min="8940" max="8940" width="13" style="95" customWidth="1"/>
    <col min="8941" max="8941" width="12.85546875" style="95" customWidth="1"/>
    <col min="8942" max="8942" width="15.85546875" style="95" customWidth="1"/>
    <col min="8943" max="8943" width="17.5703125" style="95" customWidth="1"/>
    <col min="8944" max="8944" width="16.140625" style="95" customWidth="1"/>
    <col min="8945" max="8945" width="18.140625" style="95" customWidth="1"/>
    <col min="8946" max="8953" width="19" style="95" customWidth="1"/>
    <col min="8954" max="8954" width="24.140625" style="95" customWidth="1"/>
    <col min="8955" max="8955" width="8.28515625" style="95" customWidth="1"/>
    <col min="8956" max="8956" width="11.28515625" style="95" customWidth="1"/>
    <col min="8957" max="8957" width="8.140625" style="95" customWidth="1"/>
    <col min="8958" max="8958" width="6.85546875" style="95" customWidth="1"/>
    <col min="8959" max="8959" width="9.5703125" style="95" customWidth="1"/>
    <col min="8960" max="8960" width="6.42578125" style="95" customWidth="1"/>
    <col min="8961" max="8961" width="8.42578125" style="95" customWidth="1"/>
    <col min="8962" max="8962" width="11.42578125" style="95" customWidth="1"/>
    <col min="8963" max="8963" width="9" style="95" customWidth="1"/>
    <col min="8964" max="8964" width="7.7109375" style="95" customWidth="1"/>
    <col min="8965" max="8965" width="10.28515625" style="95" customWidth="1"/>
    <col min="8966" max="8966" width="7" style="95" customWidth="1"/>
    <col min="8967" max="8967" width="7.7109375" style="95" customWidth="1"/>
    <col min="8968" max="8968" width="10.7109375" style="95" customWidth="1"/>
    <col min="8969" max="8969" width="8.42578125" style="95" customWidth="1"/>
    <col min="8970" max="8976" width="8.28515625" style="95" customWidth="1"/>
    <col min="8977" max="8977" width="9.85546875" style="95" customWidth="1"/>
    <col min="8978" max="8978" width="7" style="95" customWidth="1"/>
    <col min="8979" max="8979" width="7.85546875" style="95" customWidth="1"/>
    <col min="8980" max="8980" width="11" style="95" customWidth="1"/>
    <col min="8981" max="8981" width="7.7109375" style="95" customWidth="1"/>
    <col min="8982" max="8982" width="8.85546875" style="95" customWidth="1"/>
    <col min="8983" max="9173" width="9.140625" style="95"/>
    <col min="9174" max="9174" width="12.42578125" style="95" customWidth="1"/>
    <col min="9175" max="9175" width="35" style="95" customWidth="1"/>
    <col min="9176" max="9176" width="14" style="95" customWidth="1"/>
    <col min="9177" max="9177" width="8.7109375" style="95" customWidth="1"/>
    <col min="9178" max="9178" width="8.28515625" style="95" customWidth="1"/>
    <col min="9179" max="9179" width="14.85546875" style="95" customWidth="1"/>
    <col min="9180" max="9180" width="16.42578125" style="95" customWidth="1"/>
    <col min="9181" max="9181" width="18.28515625" style="95" customWidth="1"/>
    <col min="9182" max="9183" width="21.7109375" style="95" customWidth="1"/>
    <col min="9184" max="9184" width="9.5703125" style="95" customWidth="1"/>
    <col min="9185" max="9185" width="8.5703125" style="95" customWidth="1"/>
    <col min="9186" max="9186" width="10.85546875" style="95" customWidth="1"/>
    <col min="9187" max="9187" width="10" style="95" customWidth="1"/>
    <col min="9188" max="9188" width="10.5703125" style="95" customWidth="1"/>
    <col min="9189" max="9189" width="8" style="95" customWidth="1"/>
    <col min="9190" max="9193" width="10.5703125" style="95" customWidth="1"/>
    <col min="9194" max="9194" width="14.28515625" style="95" customWidth="1"/>
    <col min="9195" max="9195" width="14.7109375" style="95" customWidth="1"/>
    <col min="9196" max="9196" width="13" style="95" customWidth="1"/>
    <col min="9197" max="9197" width="12.85546875" style="95" customWidth="1"/>
    <col min="9198" max="9198" width="15.85546875" style="95" customWidth="1"/>
    <col min="9199" max="9199" width="17.5703125" style="95" customWidth="1"/>
    <col min="9200" max="9200" width="16.140625" style="95" customWidth="1"/>
    <col min="9201" max="9201" width="18.140625" style="95" customWidth="1"/>
    <col min="9202" max="9209" width="19" style="95" customWidth="1"/>
    <col min="9210" max="9210" width="24.140625" style="95" customWidth="1"/>
    <col min="9211" max="9211" width="8.28515625" style="95" customWidth="1"/>
    <col min="9212" max="9212" width="11.28515625" style="95" customWidth="1"/>
    <col min="9213" max="9213" width="8.140625" style="95" customWidth="1"/>
    <col min="9214" max="9214" width="6.85546875" style="95" customWidth="1"/>
    <col min="9215" max="9215" width="9.5703125" style="95" customWidth="1"/>
    <col min="9216" max="9216" width="6.42578125" style="95" customWidth="1"/>
    <col min="9217" max="9217" width="8.42578125" style="95" customWidth="1"/>
    <col min="9218" max="9218" width="11.42578125" style="95" customWidth="1"/>
    <col min="9219" max="9219" width="9" style="95" customWidth="1"/>
    <col min="9220" max="9220" width="7.7109375" style="95" customWidth="1"/>
    <col min="9221" max="9221" width="10.28515625" style="95" customWidth="1"/>
    <col min="9222" max="9222" width="7" style="95" customWidth="1"/>
    <col min="9223" max="9223" width="7.7109375" style="95" customWidth="1"/>
    <col min="9224" max="9224" width="10.7109375" style="95" customWidth="1"/>
    <col min="9225" max="9225" width="8.42578125" style="95" customWidth="1"/>
    <col min="9226" max="9232" width="8.28515625" style="95" customWidth="1"/>
    <col min="9233" max="9233" width="9.85546875" style="95" customWidth="1"/>
    <col min="9234" max="9234" width="7" style="95" customWidth="1"/>
    <col min="9235" max="9235" width="7.85546875" style="95" customWidth="1"/>
    <col min="9236" max="9236" width="11" style="95" customWidth="1"/>
    <col min="9237" max="9237" width="7.7109375" style="95" customWidth="1"/>
    <col min="9238" max="9238" width="8.85546875" style="95" customWidth="1"/>
    <col min="9239" max="9429" width="9.140625" style="95"/>
    <col min="9430" max="9430" width="12.42578125" style="95" customWidth="1"/>
    <col min="9431" max="9431" width="35" style="95" customWidth="1"/>
    <col min="9432" max="9432" width="14" style="95" customWidth="1"/>
    <col min="9433" max="9433" width="8.7109375" style="95" customWidth="1"/>
    <col min="9434" max="9434" width="8.28515625" style="95" customWidth="1"/>
    <col min="9435" max="9435" width="14.85546875" style="95" customWidth="1"/>
    <col min="9436" max="9436" width="16.42578125" style="95" customWidth="1"/>
    <col min="9437" max="9437" width="18.28515625" style="95" customWidth="1"/>
    <col min="9438" max="9439" width="21.7109375" style="95" customWidth="1"/>
    <col min="9440" max="9440" width="9.5703125" style="95" customWidth="1"/>
    <col min="9441" max="9441" width="8.5703125" style="95" customWidth="1"/>
    <col min="9442" max="9442" width="10.85546875" style="95" customWidth="1"/>
    <col min="9443" max="9443" width="10" style="95" customWidth="1"/>
    <col min="9444" max="9444" width="10.5703125" style="95" customWidth="1"/>
    <col min="9445" max="9445" width="8" style="95" customWidth="1"/>
    <col min="9446" max="9449" width="10.5703125" style="95" customWidth="1"/>
    <col min="9450" max="9450" width="14.28515625" style="95" customWidth="1"/>
    <col min="9451" max="9451" width="14.7109375" style="95" customWidth="1"/>
    <col min="9452" max="9452" width="13" style="95" customWidth="1"/>
    <col min="9453" max="9453" width="12.85546875" style="95" customWidth="1"/>
    <col min="9454" max="9454" width="15.85546875" style="95" customWidth="1"/>
    <col min="9455" max="9455" width="17.5703125" style="95" customWidth="1"/>
    <col min="9456" max="9456" width="16.140625" style="95" customWidth="1"/>
    <col min="9457" max="9457" width="18.140625" style="95" customWidth="1"/>
    <col min="9458" max="9465" width="19" style="95" customWidth="1"/>
    <col min="9466" max="9466" width="24.140625" style="95" customWidth="1"/>
    <col min="9467" max="9467" width="8.28515625" style="95" customWidth="1"/>
    <col min="9468" max="9468" width="11.28515625" style="95" customWidth="1"/>
    <col min="9469" max="9469" width="8.140625" style="95" customWidth="1"/>
    <col min="9470" max="9470" width="6.85546875" style="95" customWidth="1"/>
    <col min="9471" max="9471" width="9.5703125" style="95" customWidth="1"/>
    <col min="9472" max="9472" width="6.42578125" style="95" customWidth="1"/>
    <col min="9473" max="9473" width="8.42578125" style="95" customWidth="1"/>
    <col min="9474" max="9474" width="11.42578125" style="95" customWidth="1"/>
    <col min="9475" max="9475" width="9" style="95" customWidth="1"/>
    <col min="9476" max="9476" width="7.7109375" style="95" customWidth="1"/>
    <col min="9477" max="9477" width="10.28515625" style="95" customWidth="1"/>
    <col min="9478" max="9478" width="7" style="95" customWidth="1"/>
    <col min="9479" max="9479" width="7.7109375" style="95" customWidth="1"/>
    <col min="9480" max="9480" width="10.7109375" style="95" customWidth="1"/>
    <col min="9481" max="9481" width="8.42578125" style="95" customWidth="1"/>
    <col min="9482" max="9488" width="8.28515625" style="95" customWidth="1"/>
    <col min="9489" max="9489" width="9.85546875" style="95" customWidth="1"/>
    <col min="9490" max="9490" width="7" style="95" customWidth="1"/>
    <col min="9491" max="9491" width="7.85546875" style="95" customWidth="1"/>
    <col min="9492" max="9492" width="11" style="95" customWidth="1"/>
    <col min="9493" max="9493" width="7.7109375" style="95" customWidth="1"/>
    <col min="9494" max="9494" width="8.85546875" style="95" customWidth="1"/>
    <col min="9495" max="9685" width="9.140625" style="95"/>
    <col min="9686" max="9686" width="12.42578125" style="95" customWidth="1"/>
    <col min="9687" max="9687" width="35" style="95" customWidth="1"/>
    <col min="9688" max="9688" width="14" style="95" customWidth="1"/>
    <col min="9689" max="9689" width="8.7109375" style="95" customWidth="1"/>
    <col min="9690" max="9690" width="8.28515625" style="95" customWidth="1"/>
    <col min="9691" max="9691" width="14.85546875" style="95" customWidth="1"/>
    <col min="9692" max="9692" width="16.42578125" style="95" customWidth="1"/>
    <col min="9693" max="9693" width="18.28515625" style="95" customWidth="1"/>
    <col min="9694" max="9695" width="21.7109375" style="95" customWidth="1"/>
    <col min="9696" max="9696" width="9.5703125" style="95" customWidth="1"/>
    <col min="9697" max="9697" width="8.5703125" style="95" customWidth="1"/>
    <col min="9698" max="9698" width="10.85546875" style="95" customWidth="1"/>
    <col min="9699" max="9699" width="10" style="95" customWidth="1"/>
    <col min="9700" max="9700" width="10.5703125" style="95" customWidth="1"/>
    <col min="9701" max="9701" width="8" style="95" customWidth="1"/>
    <col min="9702" max="9705" width="10.5703125" style="95" customWidth="1"/>
    <col min="9706" max="9706" width="14.28515625" style="95" customWidth="1"/>
    <col min="9707" max="9707" width="14.7109375" style="95" customWidth="1"/>
    <col min="9708" max="9708" width="13" style="95" customWidth="1"/>
    <col min="9709" max="9709" width="12.85546875" style="95" customWidth="1"/>
    <col min="9710" max="9710" width="15.85546875" style="95" customWidth="1"/>
    <col min="9711" max="9711" width="17.5703125" style="95" customWidth="1"/>
    <col min="9712" max="9712" width="16.140625" style="95" customWidth="1"/>
    <col min="9713" max="9713" width="18.140625" style="95" customWidth="1"/>
    <col min="9714" max="9721" width="19" style="95" customWidth="1"/>
    <col min="9722" max="9722" width="24.140625" style="95" customWidth="1"/>
    <col min="9723" max="9723" width="8.28515625" style="95" customWidth="1"/>
    <col min="9724" max="9724" width="11.28515625" style="95" customWidth="1"/>
    <col min="9725" max="9725" width="8.140625" style="95" customWidth="1"/>
    <col min="9726" max="9726" width="6.85546875" style="95" customWidth="1"/>
    <col min="9727" max="9727" width="9.5703125" style="95" customWidth="1"/>
    <col min="9728" max="9728" width="6.42578125" style="95" customWidth="1"/>
    <col min="9729" max="9729" width="8.42578125" style="95" customWidth="1"/>
    <col min="9730" max="9730" width="11.42578125" style="95" customWidth="1"/>
    <col min="9731" max="9731" width="9" style="95" customWidth="1"/>
    <col min="9732" max="9732" width="7.7109375" style="95" customWidth="1"/>
    <col min="9733" max="9733" width="10.28515625" style="95" customWidth="1"/>
    <col min="9734" max="9734" width="7" style="95" customWidth="1"/>
    <col min="9735" max="9735" width="7.7109375" style="95" customWidth="1"/>
    <col min="9736" max="9736" width="10.7109375" style="95" customWidth="1"/>
    <col min="9737" max="9737" width="8.42578125" style="95" customWidth="1"/>
    <col min="9738" max="9744" width="8.28515625" style="95" customWidth="1"/>
    <col min="9745" max="9745" width="9.85546875" style="95" customWidth="1"/>
    <col min="9746" max="9746" width="7" style="95" customWidth="1"/>
    <col min="9747" max="9747" width="7.85546875" style="95" customWidth="1"/>
    <col min="9748" max="9748" width="11" style="95" customWidth="1"/>
    <col min="9749" max="9749" width="7.7109375" style="95" customWidth="1"/>
    <col min="9750" max="9750" width="8.85546875" style="95" customWidth="1"/>
    <col min="9751" max="9941" width="9.140625" style="95"/>
    <col min="9942" max="9942" width="12.42578125" style="95" customWidth="1"/>
    <col min="9943" max="9943" width="35" style="95" customWidth="1"/>
    <col min="9944" max="9944" width="14" style="95" customWidth="1"/>
    <col min="9945" max="9945" width="8.7109375" style="95" customWidth="1"/>
    <col min="9946" max="9946" width="8.28515625" style="95" customWidth="1"/>
    <col min="9947" max="9947" width="14.85546875" style="95" customWidth="1"/>
    <col min="9948" max="9948" width="16.42578125" style="95" customWidth="1"/>
    <col min="9949" max="9949" width="18.28515625" style="95" customWidth="1"/>
    <col min="9950" max="9951" width="21.7109375" style="95" customWidth="1"/>
    <col min="9952" max="9952" width="9.5703125" style="95" customWidth="1"/>
    <col min="9953" max="9953" width="8.5703125" style="95" customWidth="1"/>
    <col min="9954" max="9954" width="10.85546875" style="95" customWidth="1"/>
    <col min="9955" max="9955" width="10" style="95" customWidth="1"/>
    <col min="9956" max="9956" width="10.5703125" style="95" customWidth="1"/>
    <col min="9957" max="9957" width="8" style="95" customWidth="1"/>
    <col min="9958" max="9961" width="10.5703125" style="95" customWidth="1"/>
    <col min="9962" max="9962" width="14.28515625" style="95" customWidth="1"/>
    <col min="9963" max="9963" width="14.7109375" style="95" customWidth="1"/>
    <col min="9964" max="9964" width="13" style="95" customWidth="1"/>
    <col min="9965" max="9965" width="12.85546875" style="95" customWidth="1"/>
    <col min="9966" max="9966" width="15.85546875" style="95" customWidth="1"/>
    <col min="9967" max="9967" width="17.5703125" style="95" customWidth="1"/>
    <col min="9968" max="9968" width="16.140625" style="95" customWidth="1"/>
    <col min="9969" max="9969" width="18.140625" style="95" customWidth="1"/>
    <col min="9970" max="9977" width="19" style="95" customWidth="1"/>
    <col min="9978" max="9978" width="24.140625" style="95" customWidth="1"/>
    <col min="9979" max="9979" width="8.28515625" style="95" customWidth="1"/>
    <col min="9980" max="9980" width="11.28515625" style="95" customWidth="1"/>
    <col min="9981" max="9981" width="8.140625" style="95" customWidth="1"/>
    <col min="9982" max="9982" width="6.85546875" style="95" customWidth="1"/>
    <col min="9983" max="9983" width="9.5703125" style="95" customWidth="1"/>
    <col min="9984" max="9984" width="6.42578125" style="95" customWidth="1"/>
    <col min="9985" max="9985" width="8.42578125" style="95" customWidth="1"/>
    <col min="9986" max="9986" width="11.42578125" style="95" customWidth="1"/>
    <col min="9987" max="9987" width="9" style="95" customWidth="1"/>
    <col min="9988" max="9988" width="7.7109375" style="95" customWidth="1"/>
    <col min="9989" max="9989" width="10.28515625" style="95" customWidth="1"/>
    <col min="9990" max="9990" width="7" style="95" customWidth="1"/>
    <col min="9991" max="9991" width="7.7109375" style="95" customWidth="1"/>
    <col min="9992" max="9992" width="10.7109375" style="95" customWidth="1"/>
    <col min="9993" max="9993" width="8.42578125" style="95" customWidth="1"/>
    <col min="9994" max="10000" width="8.28515625" style="95" customWidth="1"/>
    <col min="10001" max="10001" width="9.85546875" style="95" customWidth="1"/>
    <col min="10002" max="10002" width="7" style="95" customWidth="1"/>
    <col min="10003" max="10003" width="7.85546875" style="95" customWidth="1"/>
    <col min="10004" max="10004" width="11" style="95" customWidth="1"/>
    <col min="10005" max="10005" width="7.7109375" style="95" customWidth="1"/>
    <col min="10006" max="10006" width="8.85546875" style="95" customWidth="1"/>
    <col min="10007" max="10197" width="9.140625" style="95"/>
    <col min="10198" max="10198" width="12.42578125" style="95" customWidth="1"/>
    <col min="10199" max="10199" width="35" style="95" customWidth="1"/>
    <col min="10200" max="10200" width="14" style="95" customWidth="1"/>
    <col min="10201" max="10201" width="8.7109375" style="95" customWidth="1"/>
    <col min="10202" max="10202" width="8.28515625" style="95" customWidth="1"/>
    <col min="10203" max="10203" width="14.85546875" style="95" customWidth="1"/>
    <col min="10204" max="10204" width="16.42578125" style="95" customWidth="1"/>
    <col min="10205" max="10205" width="18.28515625" style="95" customWidth="1"/>
    <col min="10206" max="10207" width="21.7109375" style="95" customWidth="1"/>
    <col min="10208" max="10208" width="9.5703125" style="95" customWidth="1"/>
    <col min="10209" max="10209" width="8.5703125" style="95" customWidth="1"/>
    <col min="10210" max="10210" width="10.85546875" style="95" customWidth="1"/>
    <col min="10211" max="10211" width="10" style="95" customWidth="1"/>
    <col min="10212" max="10212" width="10.5703125" style="95" customWidth="1"/>
    <col min="10213" max="10213" width="8" style="95" customWidth="1"/>
    <col min="10214" max="10217" width="10.5703125" style="95" customWidth="1"/>
    <col min="10218" max="10218" width="14.28515625" style="95" customWidth="1"/>
    <col min="10219" max="10219" width="14.7109375" style="95" customWidth="1"/>
    <col min="10220" max="10220" width="13" style="95" customWidth="1"/>
    <col min="10221" max="10221" width="12.85546875" style="95" customWidth="1"/>
    <col min="10222" max="10222" width="15.85546875" style="95" customWidth="1"/>
    <col min="10223" max="10223" width="17.5703125" style="95" customWidth="1"/>
    <col min="10224" max="10224" width="16.140625" style="95" customWidth="1"/>
    <col min="10225" max="10225" width="18.140625" style="95" customWidth="1"/>
    <col min="10226" max="10233" width="19" style="95" customWidth="1"/>
    <col min="10234" max="10234" width="24.140625" style="95" customWidth="1"/>
    <col min="10235" max="10235" width="8.28515625" style="95" customWidth="1"/>
    <col min="10236" max="10236" width="11.28515625" style="95" customWidth="1"/>
    <col min="10237" max="10237" width="8.140625" style="95" customWidth="1"/>
    <col min="10238" max="10238" width="6.85546875" style="95" customWidth="1"/>
    <col min="10239" max="10239" width="9.5703125" style="95" customWidth="1"/>
    <col min="10240" max="10240" width="6.42578125" style="95" customWidth="1"/>
    <col min="10241" max="10241" width="8.42578125" style="95" customWidth="1"/>
    <col min="10242" max="10242" width="11.42578125" style="95" customWidth="1"/>
    <col min="10243" max="10243" width="9" style="95" customWidth="1"/>
    <col min="10244" max="10244" width="7.7109375" style="95" customWidth="1"/>
    <col min="10245" max="10245" width="10.28515625" style="95" customWidth="1"/>
    <col min="10246" max="10246" width="7" style="95" customWidth="1"/>
    <col min="10247" max="10247" width="7.7109375" style="95" customWidth="1"/>
    <col min="10248" max="10248" width="10.7109375" style="95" customWidth="1"/>
    <col min="10249" max="10249" width="8.42578125" style="95" customWidth="1"/>
    <col min="10250" max="10256" width="8.28515625" style="95" customWidth="1"/>
    <col min="10257" max="10257" width="9.85546875" style="95" customWidth="1"/>
    <col min="10258" max="10258" width="7" style="95" customWidth="1"/>
    <col min="10259" max="10259" width="7.85546875" style="95" customWidth="1"/>
    <col min="10260" max="10260" width="11" style="95" customWidth="1"/>
    <col min="10261" max="10261" width="7.7109375" style="95" customWidth="1"/>
    <col min="10262" max="10262" width="8.85546875" style="95" customWidth="1"/>
    <col min="10263" max="10453" width="9.140625" style="95"/>
    <col min="10454" max="10454" width="12.42578125" style="95" customWidth="1"/>
    <col min="10455" max="10455" width="35" style="95" customWidth="1"/>
    <col min="10456" max="10456" width="14" style="95" customWidth="1"/>
    <col min="10457" max="10457" width="8.7109375" style="95" customWidth="1"/>
    <col min="10458" max="10458" width="8.28515625" style="95" customWidth="1"/>
    <col min="10459" max="10459" width="14.85546875" style="95" customWidth="1"/>
    <col min="10460" max="10460" width="16.42578125" style="95" customWidth="1"/>
    <col min="10461" max="10461" width="18.28515625" style="95" customWidth="1"/>
    <col min="10462" max="10463" width="21.7109375" style="95" customWidth="1"/>
    <col min="10464" max="10464" width="9.5703125" style="95" customWidth="1"/>
    <col min="10465" max="10465" width="8.5703125" style="95" customWidth="1"/>
    <col min="10466" max="10466" width="10.85546875" style="95" customWidth="1"/>
    <col min="10467" max="10467" width="10" style="95" customWidth="1"/>
    <col min="10468" max="10468" width="10.5703125" style="95" customWidth="1"/>
    <col min="10469" max="10469" width="8" style="95" customWidth="1"/>
    <col min="10470" max="10473" width="10.5703125" style="95" customWidth="1"/>
    <col min="10474" max="10474" width="14.28515625" style="95" customWidth="1"/>
    <col min="10475" max="10475" width="14.7109375" style="95" customWidth="1"/>
    <col min="10476" max="10476" width="13" style="95" customWidth="1"/>
    <col min="10477" max="10477" width="12.85546875" style="95" customWidth="1"/>
    <col min="10478" max="10478" width="15.85546875" style="95" customWidth="1"/>
    <col min="10479" max="10479" width="17.5703125" style="95" customWidth="1"/>
    <col min="10480" max="10480" width="16.140625" style="95" customWidth="1"/>
    <col min="10481" max="10481" width="18.140625" style="95" customWidth="1"/>
    <col min="10482" max="10489" width="19" style="95" customWidth="1"/>
    <col min="10490" max="10490" width="24.140625" style="95" customWidth="1"/>
    <col min="10491" max="10491" width="8.28515625" style="95" customWidth="1"/>
    <col min="10492" max="10492" width="11.28515625" style="95" customWidth="1"/>
    <col min="10493" max="10493" width="8.140625" style="95" customWidth="1"/>
    <col min="10494" max="10494" width="6.85546875" style="95" customWidth="1"/>
    <col min="10495" max="10495" width="9.5703125" style="95" customWidth="1"/>
    <col min="10496" max="10496" width="6.42578125" style="95" customWidth="1"/>
    <col min="10497" max="10497" width="8.42578125" style="95" customWidth="1"/>
    <col min="10498" max="10498" width="11.42578125" style="95" customWidth="1"/>
    <col min="10499" max="10499" width="9" style="95" customWidth="1"/>
    <col min="10500" max="10500" width="7.7109375" style="95" customWidth="1"/>
    <col min="10501" max="10501" width="10.28515625" style="95" customWidth="1"/>
    <col min="10502" max="10502" width="7" style="95" customWidth="1"/>
    <col min="10503" max="10503" width="7.7109375" style="95" customWidth="1"/>
    <col min="10504" max="10504" width="10.7109375" style="95" customWidth="1"/>
    <col min="10505" max="10505" width="8.42578125" style="95" customWidth="1"/>
    <col min="10506" max="10512" width="8.28515625" style="95" customWidth="1"/>
    <col min="10513" max="10513" width="9.85546875" style="95" customWidth="1"/>
    <col min="10514" max="10514" width="7" style="95" customWidth="1"/>
    <col min="10515" max="10515" width="7.85546875" style="95" customWidth="1"/>
    <col min="10516" max="10516" width="11" style="95" customWidth="1"/>
    <col min="10517" max="10517" width="7.7109375" style="95" customWidth="1"/>
    <col min="10518" max="10518" width="8.85546875" style="95" customWidth="1"/>
    <col min="10519" max="10709" width="9.140625" style="95"/>
    <col min="10710" max="10710" width="12.42578125" style="95" customWidth="1"/>
    <col min="10711" max="10711" width="35" style="95" customWidth="1"/>
    <col min="10712" max="10712" width="14" style="95" customWidth="1"/>
    <col min="10713" max="10713" width="8.7109375" style="95" customWidth="1"/>
    <col min="10714" max="10714" width="8.28515625" style="95" customWidth="1"/>
    <col min="10715" max="10715" width="14.85546875" style="95" customWidth="1"/>
    <col min="10716" max="10716" width="16.42578125" style="95" customWidth="1"/>
    <col min="10717" max="10717" width="18.28515625" style="95" customWidth="1"/>
    <col min="10718" max="10719" width="21.7109375" style="95" customWidth="1"/>
    <col min="10720" max="10720" width="9.5703125" style="95" customWidth="1"/>
    <col min="10721" max="10721" width="8.5703125" style="95" customWidth="1"/>
    <col min="10722" max="10722" width="10.85546875" style="95" customWidth="1"/>
    <col min="10723" max="10723" width="10" style="95" customWidth="1"/>
    <col min="10724" max="10724" width="10.5703125" style="95" customWidth="1"/>
    <col min="10725" max="10725" width="8" style="95" customWidth="1"/>
    <col min="10726" max="10729" width="10.5703125" style="95" customWidth="1"/>
    <col min="10730" max="10730" width="14.28515625" style="95" customWidth="1"/>
    <col min="10731" max="10731" width="14.7109375" style="95" customWidth="1"/>
    <col min="10732" max="10732" width="13" style="95" customWidth="1"/>
    <col min="10733" max="10733" width="12.85546875" style="95" customWidth="1"/>
    <col min="10734" max="10734" width="15.85546875" style="95" customWidth="1"/>
    <col min="10735" max="10735" width="17.5703125" style="95" customWidth="1"/>
    <col min="10736" max="10736" width="16.140625" style="95" customWidth="1"/>
    <col min="10737" max="10737" width="18.140625" style="95" customWidth="1"/>
    <col min="10738" max="10745" width="19" style="95" customWidth="1"/>
    <col min="10746" max="10746" width="24.140625" style="95" customWidth="1"/>
    <col min="10747" max="10747" width="8.28515625" style="95" customWidth="1"/>
    <col min="10748" max="10748" width="11.28515625" style="95" customWidth="1"/>
    <col min="10749" max="10749" width="8.140625" style="95" customWidth="1"/>
    <col min="10750" max="10750" width="6.85546875" style="95" customWidth="1"/>
    <col min="10751" max="10751" width="9.5703125" style="95" customWidth="1"/>
    <col min="10752" max="10752" width="6.42578125" style="95" customWidth="1"/>
    <col min="10753" max="10753" width="8.42578125" style="95" customWidth="1"/>
    <col min="10754" max="10754" width="11.42578125" style="95" customWidth="1"/>
    <col min="10755" max="10755" width="9" style="95" customWidth="1"/>
    <col min="10756" max="10756" width="7.7109375" style="95" customWidth="1"/>
    <col min="10757" max="10757" width="10.28515625" style="95" customWidth="1"/>
    <col min="10758" max="10758" width="7" style="95" customWidth="1"/>
    <col min="10759" max="10759" width="7.7109375" style="95" customWidth="1"/>
    <col min="10760" max="10760" width="10.7109375" style="95" customWidth="1"/>
    <col min="10761" max="10761" width="8.42578125" style="95" customWidth="1"/>
    <col min="10762" max="10768" width="8.28515625" style="95" customWidth="1"/>
    <col min="10769" max="10769" width="9.85546875" style="95" customWidth="1"/>
    <col min="10770" max="10770" width="7" style="95" customWidth="1"/>
    <col min="10771" max="10771" width="7.85546875" style="95" customWidth="1"/>
    <col min="10772" max="10772" width="11" style="95" customWidth="1"/>
    <col min="10773" max="10773" width="7.7109375" style="95" customWidth="1"/>
    <col min="10774" max="10774" width="8.85546875" style="95" customWidth="1"/>
    <col min="10775" max="10965" width="9.140625" style="95"/>
    <col min="10966" max="10966" width="12.42578125" style="95" customWidth="1"/>
    <col min="10967" max="10967" width="35" style="95" customWidth="1"/>
    <col min="10968" max="10968" width="14" style="95" customWidth="1"/>
    <col min="10969" max="10969" width="8.7109375" style="95" customWidth="1"/>
    <col min="10970" max="10970" width="8.28515625" style="95" customWidth="1"/>
    <col min="10971" max="10971" width="14.85546875" style="95" customWidth="1"/>
    <col min="10972" max="10972" width="16.42578125" style="95" customWidth="1"/>
    <col min="10973" max="10973" width="18.28515625" style="95" customWidth="1"/>
    <col min="10974" max="10975" width="21.7109375" style="95" customWidth="1"/>
    <col min="10976" max="10976" width="9.5703125" style="95" customWidth="1"/>
    <col min="10977" max="10977" width="8.5703125" style="95" customWidth="1"/>
    <col min="10978" max="10978" width="10.85546875" style="95" customWidth="1"/>
    <col min="10979" max="10979" width="10" style="95" customWidth="1"/>
    <col min="10980" max="10980" width="10.5703125" style="95" customWidth="1"/>
    <col min="10981" max="10981" width="8" style="95" customWidth="1"/>
    <col min="10982" max="10985" width="10.5703125" style="95" customWidth="1"/>
    <col min="10986" max="10986" width="14.28515625" style="95" customWidth="1"/>
    <col min="10987" max="10987" width="14.7109375" style="95" customWidth="1"/>
    <col min="10988" max="10988" width="13" style="95" customWidth="1"/>
    <col min="10989" max="10989" width="12.85546875" style="95" customWidth="1"/>
    <col min="10990" max="10990" width="15.85546875" style="95" customWidth="1"/>
    <col min="10991" max="10991" width="17.5703125" style="95" customWidth="1"/>
    <col min="10992" max="10992" width="16.140625" style="95" customWidth="1"/>
    <col min="10993" max="10993" width="18.140625" style="95" customWidth="1"/>
    <col min="10994" max="11001" width="19" style="95" customWidth="1"/>
    <col min="11002" max="11002" width="24.140625" style="95" customWidth="1"/>
    <col min="11003" max="11003" width="8.28515625" style="95" customWidth="1"/>
    <col min="11004" max="11004" width="11.28515625" style="95" customWidth="1"/>
    <col min="11005" max="11005" width="8.140625" style="95" customWidth="1"/>
    <col min="11006" max="11006" width="6.85546875" style="95" customWidth="1"/>
    <col min="11007" max="11007" width="9.5703125" style="95" customWidth="1"/>
    <col min="11008" max="11008" width="6.42578125" style="95" customWidth="1"/>
    <col min="11009" max="11009" width="8.42578125" style="95" customWidth="1"/>
    <col min="11010" max="11010" width="11.42578125" style="95" customWidth="1"/>
    <col min="11011" max="11011" width="9" style="95" customWidth="1"/>
    <col min="11012" max="11012" width="7.7109375" style="95" customWidth="1"/>
    <col min="11013" max="11013" width="10.28515625" style="95" customWidth="1"/>
    <col min="11014" max="11014" width="7" style="95" customWidth="1"/>
    <col min="11015" max="11015" width="7.7109375" style="95" customWidth="1"/>
    <col min="11016" max="11016" width="10.7109375" style="95" customWidth="1"/>
    <col min="11017" max="11017" width="8.42578125" style="95" customWidth="1"/>
    <col min="11018" max="11024" width="8.28515625" style="95" customWidth="1"/>
    <col min="11025" max="11025" width="9.85546875" style="95" customWidth="1"/>
    <col min="11026" max="11026" width="7" style="95" customWidth="1"/>
    <col min="11027" max="11027" width="7.85546875" style="95" customWidth="1"/>
    <col min="11028" max="11028" width="11" style="95" customWidth="1"/>
    <col min="11029" max="11029" width="7.7109375" style="95" customWidth="1"/>
    <col min="11030" max="11030" width="8.85546875" style="95" customWidth="1"/>
    <col min="11031" max="11221" width="9.140625" style="95"/>
    <col min="11222" max="11222" width="12.42578125" style="95" customWidth="1"/>
    <col min="11223" max="11223" width="35" style="95" customWidth="1"/>
    <col min="11224" max="11224" width="14" style="95" customWidth="1"/>
    <col min="11225" max="11225" width="8.7109375" style="95" customWidth="1"/>
    <col min="11226" max="11226" width="8.28515625" style="95" customWidth="1"/>
    <col min="11227" max="11227" width="14.85546875" style="95" customWidth="1"/>
    <col min="11228" max="11228" width="16.42578125" style="95" customWidth="1"/>
    <col min="11229" max="11229" width="18.28515625" style="95" customWidth="1"/>
    <col min="11230" max="11231" width="21.7109375" style="95" customWidth="1"/>
    <col min="11232" max="11232" width="9.5703125" style="95" customWidth="1"/>
    <col min="11233" max="11233" width="8.5703125" style="95" customWidth="1"/>
    <col min="11234" max="11234" width="10.85546875" style="95" customWidth="1"/>
    <col min="11235" max="11235" width="10" style="95" customWidth="1"/>
    <col min="11236" max="11236" width="10.5703125" style="95" customWidth="1"/>
    <col min="11237" max="11237" width="8" style="95" customWidth="1"/>
    <col min="11238" max="11241" width="10.5703125" style="95" customWidth="1"/>
    <col min="11242" max="11242" width="14.28515625" style="95" customWidth="1"/>
    <col min="11243" max="11243" width="14.7109375" style="95" customWidth="1"/>
    <col min="11244" max="11244" width="13" style="95" customWidth="1"/>
    <col min="11245" max="11245" width="12.85546875" style="95" customWidth="1"/>
    <col min="11246" max="11246" width="15.85546875" style="95" customWidth="1"/>
    <col min="11247" max="11247" width="17.5703125" style="95" customWidth="1"/>
    <col min="11248" max="11248" width="16.140625" style="95" customWidth="1"/>
    <col min="11249" max="11249" width="18.140625" style="95" customWidth="1"/>
    <col min="11250" max="11257" width="19" style="95" customWidth="1"/>
    <col min="11258" max="11258" width="24.140625" style="95" customWidth="1"/>
    <col min="11259" max="11259" width="8.28515625" style="95" customWidth="1"/>
    <col min="11260" max="11260" width="11.28515625" style="95" customWidth="1"/>
    <col min="11261" max="11261" width="8.140625" style="95" customWidth="1"/>
    <col min="11262" max="11262" width="6.85546875" style="95" customWidth="1"/>
    <col min="11263" max="11263" width="9.5703125" style="95" customWidth="1"/>
    <col min="11264" max="11264" width="6.42578125" style="95" customWidth="1"/>
    <col min="11265" max="11265" width="8.42578125" style="95" customWidth="1"/>
    <col min="11266" max="11266" width="11.42578125" style="95" customWidth="1"/>
    <col min="11267" max="11267" width="9" style="95" customWidth="1"/>
    <col min="11268" max="11268" width="7.7109375" style="95" customWidth="1"/>
    <col min="11269" max="11269" width="10.28515625" style="95" customWidth="1"/>
    <col min="11270" max="11270" width="7" style="95" customWidth="1"/>
    <col min="11271" max="11271" width="7.7109375" style="95" customWidth="1"/>
    <col min="11272" max="11272" width="10.7109375" style="95" customWidth="1"/>
    <col min="11273" max="11273" width="8.42578125" style="95" customWidth="1"/>
    <col min="11274" max="11280" width="8.28515625" style="95" customWidth="1"/>
    <col min="11281" max="11281" width="9.85546875" style="95" customWidth="1"/>
    <col min="11282" max="11282" width="7" style="95" customWidth="1"/>
    <col min="11283" max="11283" width="7.85546875" style="95" customWidth="1"/>
    <col min="11284" max="11284" width="11" style="95" customWidth="1"/>
    <col min="11285" max="11285" width="7.7109375" style="95" customWidth="1"/>
    <col min="11286" max="11286" width="8.85546875" style="95" customWidth="1"/>
    <col min="11287" max="11477" width="9.140625" style="95"/>
    <col min="11478" max="11478" width="12.42578125" style="95" customWidth="1"/>
    <col min="11479" max="11479" width="35" style="95" customWidth="1"/>
    <col min="11480" max="11480" width="14" style="95" customWidth="1"/>
    <col min="11481" max="11481" width="8.7109375" style="95" customWidth="1"/>
    <col min="11482" max="11482" width="8.28515625" style="95" customWidth="1"/>
    <col min="11483" max="11483" width="14.85546875" style="95" customWidth="1"/>
    <col min="11484" max="11484" width="16.42578125" style="95" customWidth="1"/>
    <col min="11485" max="11485" width="18.28515625" style="95" customWidth="1"/>
    <col min="11486" max="11487" width="21.7109375" style="95" customWidth="1"/>
    <col min="11488" max="11488" width="9.5703125" style="95" customWidth="1"/>
    <col min="11489" max="11489" width="8.5703125" style="95" customWidth="1"/>
    <col min="11490" max="11490" width="10.85546875" style="95" customWidth="1"/>
    <col min="11491" max="11491" width="10" style="95" customWidth="1"/>
    <col min="11492" max="11492" width="10.5703125" style="95" customWidth="1"/>
    <col min="11493" max="11493" width="8" style="95" customWidth="1"/>
    <col min="11494" max="11497" width="10.5703125" style="95" customWidth="1"/>
    <col min="11498" max="11498" width="14.28515625" style="95" customWidth="1"/>
    <col min="11499" max="11499" width="14.7109375" style="95" customWidth="1"/>
    <col min="11500" max="11500" width="13" style="95" customWidth="1"/>
    <col min="11501" max="11501" width="12.85546875" style="95" customWidth="1"/>
    <col min="11502" max="11502" width="15.85546875" style="95" customWidth="1"/>
    <col min="11503" max="11503" width="17.5703125" style="95" customWidth="1"/>
    <col min="11504" max="11504" width="16.140625" style="95" customWidth="1"/>
    <col min="11505" max="11505" width="18.140625" style="95" customWidth="1"/>
    <col min="11506" max="11513" width="19" style="95" customWidth="1"/>
    <col min="11514" max="11514" width="24.140625" style="95" customWidth="1"/>
    <col min="11515" max="11515" width="8.28515625" style="95" customWidth="1"/>
    <col min="11516" max="11516" width="11.28515625" style="95" customWidth="1"/>
    <col min="11517" max="11517" width="8.140625" style="95" customWidth="1"/>
    <col min="11518" max="11518" width="6.85546875" style="95" customWidth="1"/>
    <col min="11519" max="11519" width="9.5703125" style="95" customWidth="1"/>
    <col min="11520" max="11520" width="6.42578125" style="95" customWidth="1"/>
    <col min="11521" max="11521" width="8.42578125" style="95" customWidth="1"/>
    <col min="11522" max="11522" width="11.42578125" style="95" customWidth="1"/>
    <col min="11523" max="11523" width="9" style="95" customWidth="1"/>
    <col min="11524" max="11524" width="7.7109375" style="95" customWidth="1"/>
    <col min="11525" max="11525" width="10.28515625" style="95" customWidth="1"/>
    <col min="11526" max="11526" width="7" style="95" customWidth="1"/>
    <col min="11527" max="11527" width="7.7109375" style="95" customWidth="1"/>
    <col min="11528" max="11528" width="10.7109375" style="95" customWidth="1"/>
    <col min="11529" max="11529" width="8.42578125" style="95" customWidth="1"/>
    <col min="11530" max="11536" width="8.28515625" style="95" customWidth="1"/>
    <col min="11537" max="11537" width="9.85546875" style="95" customWidth="1"/>
    <col min="11538" max="11538" width="7" style="95" customWidth="1"/>
    <col min="11539" max="11539" width="7.85546875" style="95" customWidth="1"/>
    <col min="11540" max="11540" width="11" style="95" customWidth="1"/>
    <col min="11541" max="11541" width="7.7109375" style="95" customWidth="1"/>
    <col min="11542" max="11542" width="8.85546875" style="95" customWidth="1"/>
    <col min="11543" max="11733" width="9.140625" style="95"/>
    <col min="11734" max="11734" width="12.42578125" style="95" customWidth="1"/>
    <col min="11735" max="11735" width="35" style="95" customWidth="1"/>
    <col min="11736" max="11736" width="14" style="95" customWidth="1"/>
    <col min="11737" max="11737" width="8.7109375" style="95" customWidth="1"/>
    <col min="11738" max="11738" width="8.28515625" style="95" customWidth="1"/>
    <col min="11739" max="11739" width="14.85546875" style="95" customWidth="1"/>
    <col min="11740" max="11740" width="16.42578125" style="95" customWidth="1"/>
    <col min="11741" max="11741" width="18.28515625" style="95" customWidth="1"/>
    <col min="11742" max="11743" width="21.7109375" style="95" customWidth="1"/>
    <col min="11744" max="11744" width="9.5703125" style="95" customWidth="1"/>
    <col min="11745" max="11745" width="8.5703125" style="95" customWidth="1"/>
    <col min="11746" max="11746" width="10.85546875" style="95" customWidth="1"/>
    <col min="11747" max="11747" width="10" style="95" customWidth="1"/>
    <col min="11748" max="11748" width="10.5703125" style="95" customWidth="1"/>
    <col min="11749" max="11749" width="8" style="95" customWidth="1"/>
    <col min="11750" max="11753" width="10.5703125" style="95" customWidth="1"/>
    <col min="11754" max="11754" width="14.28515625" style="95" customWidth="1"/>
    <col min="11755" max="11755" width="14.7109375" style="95" customWidth="1"/>
    <col min="11756" max="11756" width="13" style="95" customWidth="1"/>
    <col min="11757" max="11757" width="12.85546875" style="95" customWidth="1"/>
    <col min="11758" max="11758" width="15.85546875" style="95" customWidth="1"/>
    <col min="11759" max="11759" width="17.5703125" style="95" customWidth="1"/>
    <col min="11760" max="11760" width="16.140625" style="95" customWidth="1"/>
    <col min="11761" max="11761" width="18.140625" style="95" customWidth="1"/>
    <col min="11762" max="11769" width="19" style="95" customWidth="1"/>
    <col min="11770" max="11770" width="24.140625" style="95" customWidth="1"/>
    <col min="11771" max="11771" width="8.28515625" style="95" customWidth="1"/>
    <col min="11772" max="11772" width="11.28515625" style="95" customWidth="1"/>
    <col min="11773" max="11773" width="8.140625" style="95" customWidth="1"/>
    <col min="11774" max="11774" width="6.85546875" style="95" customWidth="1"/>
    <col min="11775" max="11775" width="9.5703125" style="95" customWidth="1"/>
    <col min="11776" max="11776" width="6.42578125" style="95" customWidth="1"/>
    <col min="11777" max="11777" width="8.42578125" style="95" customWidth="1"/>
    <col min="11778" max="11778" width="11.42578125" style="95" customWidth="1"/>
    <col min="11779" max="11779" width="9" style="95" customWidth="1"/>
    <col min="11780" max="11780" width="7.7109375" style="95" customWidth="1"/>
    <col min="11781" max="11781" width="10.28515625" style="95" customWidth="1"/>
    <col min="11782" max="11782" width="7" style="95" customWidth="1"/>
    <col min="11783" max="11783" width="7.7109375" style="95" customWidth="1"/>
    <col min="11784" max="11784" width="10.7109375" style="95" customWidth="1"/>
    <col min="11785" max="11785" width="8.42578125" style="95" customWidth="1"/>
    <col min="11786" max="11792" width="8.28515625" style="95" customWidth="1"/>
    <col min="11793" max="11793" width="9.85546875" style="95" customWidth="1"/>
    <col min="11794" max="11794" width="7" style="95" customWidth="1"/>
    <col min="11795" max="11795" width="7.85546875" style="95" customWidth="1"/>
    <col min="11796" max="11796" width="11" style="95" customWidth="1"/>
    <col min="11797" max="11797" width="7.7109375" style="95" customWidth="1"/>
    <col min="11798" max="11798" width="8.85546875" style="95" customWidth="1"/>
    <col min="11799" max="11989" width="9.140625" style="95"/>
    <col min="11990" max="11990" width="12.42578125" style="95" customWidth="1"/>
    <col min="11991" max="11991" width="35" style="95" customWidth="1"/>
    <col min="11992" max="11992" width="14" style="95" customWidth="1"/>
    <col min="11993" max="11993" width="8.7109375" style="95" customWidth="1"/>
    <col min="11994" max="11994" width="8.28515625" style="95" customWidth="1"/>
    <col min="11995" max="11995" width="14.85546875" style="95" customWidth="1"/>
    <col min="11996" max="11996" width="16.42578125" style="95" customWidth="1"/>
    <col min="11997" max="11997" width="18.28515625" style="95" customWidth="1"/>
    <col min="11998" max="11999" width="21.7109375" style="95" customWidth="1"/>
    <col min="12000" max="12000" width="9.5703125" style="95" customWidth="1"/>
    <col min="12001" max="12001" width="8.5703125" style="95" customWidth="1"/>
    <col min="12002" max="12002" width="10.85546875" style="95" customWidth="1"/>
    <col min="12003" max="12003" width="10" style="95" customWidth="1"/>
    <col min="12004" max="12004" width="10.5703125" style="95" customWidth="1"/>
    <col min="12005" max="12005" width="8" style="95" customWidth="1"/>
    <col min="12006" max="12009" width="10.5703125" style="95" customWidth="1"/>
    <col min="12010" max="12010" width="14.28515625" style="95" customWidth="1"/>
    <col min="12011" max="12011" width="14.7109375" style="95" customWidth="1"/>
    <col min="12012" max="12012" width="13" style="95" customWidth="1"/>
    <col min="12013" max="12013" width="12.85546875" style="95" customWidth="1"/>
    <col min="12014" max="12014" width="15.85546875" style="95" customWidth="1"/>
    <col min="12015" max="12015" width="17.5703125" style="95" customWidth="1"/>
    <col min="12016" max="12016" width="16.140625" style="95" customWidth="1"/>
    <col min="12017" max="12017" width="18.140625" style="95" customWidth="1"/>
    <col min="12018" max="12025" width="19" style="95" customWidth="1"/>
    <col min="12026" max="12026" width="24.140625" style="95" customWidth="1"/>
    <col min="12027" max="12027" width="8.28515625" style="95" customWidth="1"/>
    <col min="12028" max="12028" width="11.28515625" style="95" customWidth="1"/>
    <col min="12029" max="12029" width="8.140625" style="95" customWidth="1"/>
    <col min="12030" max="12030" width="6.85546875" style="95" customWidth="1"/>
    <col min="12031" max="12031" width="9.5703125" style="95" customWidth="1"/>
    <col min="12032" max="12032" width="6.42578125" style="95" customWidth="1"/>
    <col min="12033" max="12033" width="8.42578125" style="95" customWidth="1"/>
    <col min="12034" max="12034" width="11.42578125" style="95" customWidth="1"/>
    <col min="12035" max="12035" width="9" style="95" customWidth="1"/>
    <col min="12036" max="12036" width="7.7109375" style="95" customWidth="1"/>
    <col min="12037" max="12037" width="10.28515625" style="95" customWidth="1"/>
    <col min="12038" max="12038" width="7" style="95" customWidth="1"/>
    <col min="12039" max="12039" width="7.7109375" style="95" customWidth="1"/>
    <col min="12040" max="12040" width="10.7109375" style="95" customWidth="1"/>
    <col min="12041" max="12041" width="8.42578125" style="95" customWidth="1"/>
    <col min="12042" max="12048" width="8.28515625" style="95" customWidth="1"/>
    <col min="12049" max="12049" width="9.85546875" style="95" customWidth="1"/>
    <col min="12050" max="12050" width="7" style="95" customWidth="1"/>
    <col min="12051" max="12051" width="7.85546875" style="95" customWidth="1"/>
    <col min="12052" max="12052" width="11" style="95" customWidth="1"/>
    <col min="12053" max="12053" width="7.7109375" style="95" customWidth="1"/>
    <col min="12054" max="12054" width="8.85546875" style="95" customWidth="1"/>
    <col min="12055" max="12245" width="9.140625" style="95"/>
    <col min="12246" max="12246" width="12.42578125" style="95" customWidth="1"/>
    <col min="12247" max="12247" width="35" style="95" customWidth="1"/>
    <col min="12248" max="12248" width="14" style="95" customWidth="1"/>
    <col min="12249" max="12249" width="8.7109375" style="95" customWidth="1"/>
    <col min="12250" max="12250" width="8.28515625" style="95" customWidth="1"/>
    <col min="12251" max="12251" width="14.85546875" style="95" customWidth="1"/>
    <col min="12252" max="12252" width="16.42578125" style="95" customWidth="1"/>
    <col min="12253" max="12253" width="18.28515625" style="95" customWidth="1"/>
    <col min="12254" max="12255" width="21.7109375" style="95" customWidth="1"/>
    <col min="12256" max="12256" width="9.5703125" style="95" customWidth="1"/>
    <col min="12257" max="12257" width="8.5703125" style="95" customWidth="1"/>
    <col min="12258" max="12258" width="10.85546875" style="95" customWidth="1"/>
    <col min="12259" max="12259" width="10" style="95" customWidth="1"/>
    <col min="12260" max="12260" width="10.5703125" style="95" customWidth="1"/>
    <col min="12261" max="12261" width="8" style="95" customWidth="1"/>
    <col min="12262" max="12265" width="10.5703125" style="95" customWidth="1"/>
    <col min="12266" max="12266" width="14.28515625" style="95" customWidth="1"/>
    <col min="12267" max="12267" width="14.7109375" style="95" customWidth="1"/>
    <col min="12268" max="12268" width="13" style="95" customWidth="1"/>
    <col min="12269" max="12269" width="12.85546875" style="95" customWidth="1"/>
    <col min="12270" max="12270" width="15.85546875" style="95" customWidth="1"/>
    <col min="12271" max="12271" width="17.5703125" style="95" customWidth="1"/>
    <col min="12272" max="12272" width="16.140625" style="95" customWidth="1"/>
    <col min="12273" max="12273" width="18.140625" style="95" customWidth="1"/>
    <col min="12274" max="12281" width="19" style="95" customWidth="1"/>
    <col min="12282" max="12282" width="24.140625" style="95" customWidth="1"/>
    <col min="12283" max="12283" width="8.28515625" style="95" customWidth="1"/>
    <col min="12284" max="12284" width="11.28515625" style="95" customWidth="1"/>
    <col min="12285" max="12285" width="8.140625" style="95" customWidth="1"/>
    <col min="12286" max="12286" width="6.85546875" style="95" customWidth="1"/>
    <col min="12287" max="12287" width="9.5703125" style="95" customWidth="1"/>
    <col min="12288" max="12288" width="6.42578125" style="95" customWidth="1"/>
    <col min="12289" max="12289" width="8.42578125" style="95" customWidth="1"/>
    <col min="12290" max="12290" width="11.42578125" style="95" customWidth="1"/>
    <col min="12291" max="12291" width="9" style="95" customWidth="1"/>
    <col min="12292" max="12292" width="7.7109375" style="95" customWidth="1"/>
    <col min="12293" max="12293" width="10.28515625" style="95" customWidth="1"/>
    <col min="12294" max="12294" width="7" style="95" customWidth="1"/>
    <col min="12295" max="12295" width="7.7109375" style="95" customWidth="1"/>
    <col min="12296" max="12296" width="10.7109375" style="95" customWidth="1"/>
    <col min="12297" max="12297" width="8.42578125" style="95" customWidth="1"/>
    <col min="12298" max="12304" width="8.28515625" style="95" customWidth="1"/>
    <col min="12305" max="12305" width="9.85546875" style="95" customWidth="1"/>
    <col min="12306" max="12306" width="7" style="95" customWidth="1"/>
    <col min="12307" max="12307" width="7.85546875" style="95" customWidth="1"/>
    <col min="12308" max="12308" width="11" style="95" customWidth="1"/>
    <col min="12309" max="12309" width="7.7109375" style="95" customWidth="1"/>
    <col min="12310" max="12310" width="8.85546875" style="95" customWidth="1"/>
    <col min="12311" max="12501" width="9.140625" style="95"/>
    <col min="12502" max="12502" width="12.42578125" style="95" customWidth="1"/>
    <col min="12503" max="12503" width="35" style="95" customWidth="1"/>
    <col min="12504" max="12504" width="14" style="95" customWidth="1"/>
    <col min="12505" max="12505" width="8.7109375" style="95" customWidth="1"/>
    <col min="12506" max="12506" width="8.28515625" style="95" customWidth="1"/>
    <col min="12507" max="12507" width="14.85546875" style="95" customWidth="1"/>
    <col min="12508" max="12508" width="16.42578125" style="95" customWidth="1"/>
    <col min="12509" max="12509" width="18.28515625" style="95" customWidth="1"/>
    <col min="12510" max="12511" width="21.7109375" style="95" customWidth="1"/>
    <col min="12512" max="12512" width="9.5703125" style="95" customWidth="1"/>
    <col min="12513" max="12513" width="8.5703125" style="95" customWidth="1"/>
    <col min="12514" max="12514" width="10.85546875" style="95" customWidth="1"/>
    <col min="12515" max="12515" width="10" style="95" customWidth="1"/>
    <col min="12516" max="12516" width="10.5703125" style="95" customWidth="1"/>
    <col min="12517" max="12517" width="8" style="95" customWidth="1"/>
    <col min="12518" max="12521" width="10.5703125" style="95" customWidth="1"/>
    <col min="12522" max="12522" width="14.28515625" style="95" customWidth="1"/>
    <col min="12523" max="12523" width="14.7109375" style="95" customWidth="1"/>
    <col min="12524" max="12524" width="13" style="95" customWidth="1"/>
    <col min="12525" max="12525" width="12.85546875" style="95" customWidth="1"/>
    <col min="12526" max="12526" width="15.85546875" style="95" customWidth="1"/>
    <col min="12527" max="12527" width="17.5703125" style="95" customWidth="1"/>
    <col min="12528" max="12528" width="16.140625" style="95" customWidth="1"/>
    <col min="12529" max="12529" width="18.140625" style="95" customWidth="1"/>
    <col min="12530" max="12537" width="19" style="95" customWidth="1"/>
    <col min="12538" max="12538" width="24.140625" style="95" customWidth="1"/>
    <col min="12539" max="12539" width="8.28515625" style="95" customWidth="1"/>
    <col min="12540" max="12540" width="11.28515625" style="95" customWidth="1"/>
    <col min="12541" max="12541" width="8.140625" style="95" customWidth="1"/>
    <col min="12542" max="12542" width="6.85546875" style="95" customWidth="1"/>
    <col min="12543" max="12543" width="9.5703125" style="95" customWidth="1"/>
    <col min="12544" max="12544" width="6.42578125" style="95" customWidth="1"/>
    <col min="12545" max="12545" width="8.42578125" style="95" customWidth="1"/>
    <col min="12546" max="12546" width="11.42578125" style="95" customWidth="1"/>
    <col min="12547" max="12547" width="9" style="95" customWidth="1"/>
    <col min="12548" max="12548" width="7.7109375" style="95" customWidth="1"/>
    <col min="12549" max="12549" width="10.28515625" style="95" customWidth="1"/>
    <col min="12550" max="12550" width="7" style="95" customWidth="1"/>
    <col min="12551" max="12551" width="7.7109375" style="95" customWidth="1"/>
    <col min="12552" max="12552" width="10.7109375" style="95" customWidth="1"/>
    <col min="12553" max="12553" width="8.42578125" style="95" customWidth="1"/>
    <col min="12554" max="12560" width="8.28515625" style="95" customWidth="1"/>
    <col min="12561" max="12561" width="9.85546875" style="95" customWidth="1"/>
    <col min="12562" max="12562" width="7" style="95" customWidth="1"/>
    <col min="12563" max="12563" width="7.85546875" style="95" customWidth="1"/>
    <col min="12564" max="12564" width="11" style="95" customWidth="1"/>
    <col min="12565" max="12565" width="7.7109375" style="95" customWidth="1"/>
    <col min="12566" max="12566" width="8.85546875" style="95" customWidth="1"/>
    <col min="12567" max="12757" width="9.140625" style="95"/>
    <col min="12758" max="12758" width="12.42578125" style="95" customWidth="1"/>
    <col min="12759" max="12759" width="35" style="95" customWidth="1"/>
    <col min="12760" max="12760" width="14" style="95" customWidth="1"/>
    <col min="12761" max="12761" width="8.7109375" style="95" customWidth="1"/>
    <col min="12762" max="12762" width="8.28515625" style="95" customWidth="1"/>
    <col min="12763" max="12763" width="14.85546875" style="95" customWidth="1"/>
    <col min="12764" max="12764" width="16.42578125" style="95" customWidth="1"/>
    <col min="12765" max="12765" width="18.28515625" style="95" customWidth="1"/>
    <col min="12766" max="12767" width="21.7109375" style="95" customWidth="1"/>
    <col min="12768" max="12768" width="9.5703125" style="95" customWidth="1"/>
    <col min="12769" max="12769" width="8.5703125" style="95" customWidth="1"/>
    <col min="12770" max="12770" width="10.85546875" style="95" customWidth="1"/>
    <col min="12771" max="12771" width="10" style="95" customWidth="1"/>
    <col min="12772" max="12772" width="10.5703125" style="95" customWidth="1"/>
    <col min="12773" max="12773" width="8" style="95" customWidth="1"/>
    <col min="12774" max="12777" width="10.5703125" style="95" customWidth="1"/>
    <col min="12778" max="12778" width="14.28515625" style="95" customWidth="1"/>
    <col min="12779" max="12779" width="14.7109375" style="95" customWidth="1"/>
    <col min="12780" max="12780" width="13" style="95" customWidth="1"/>
    <col min="12781" max="12781" width="12.85546875" style="95" customWidth="1"/>
    <col min="12782" max="12782" width="15.85546875" style="95" customWidth="1"/>
    <col min="12783" max="12783" width="17.5703125" style="95" customWidth="1"/>
    <col min="12784" max="12784" width="16.140625" style="95" customWidth="1"/>
    <col min="12785" max="12785" width="18.140625" style="95" customWidth="1"/>
    <col min="12786" max="12793" width="19" style="95" customWidth="1"/>
    <col min="12794" max="12794" width="24.140625" style="95" customWidth="1"/>
    <col min="12795" max="12795" width="8.28515625" style="95" customWidth="1"/>
    <col min="12796" max="12796" width="11.28515625" style="95" customWidth="1"/>
    <col min="12797" max="12797" width="8.140625" style="95" customWidth="1"/>
    <col min="12798" max="12798" width="6.85546875" style="95" customWidth="1"/>
    <col min="12799" max="12799" width="9.5703125" style="95" customWidth="1"/>
    <col min="12800" max="12800" width="6.42578125" style="95" customWidth="1"/>
    <col min="12801" max="12801" width="8.42578125" style="95" customWidth="1"/>
    <col min="12802" max="12802" width="11.42578125" style="95" customWidth="1"/>
    <col min="12803" max="12803" width="9" style="95" customWidth="1"/>
    <col min="12804" max="12804" width="7.7109375" style="95" customWidth="1"/>
    <col min="12805" max="12805" width="10.28515625" style="95" customWidth="1"/>
    <col min="12806" max="12806" width="7" style="95" customWidth="1"/>
    <col min="12807" max="12807" width="7.7109375" style="95" customWidth="1"/>
    <col min="12808" max="12808" width="10.7109375" style="95" customWidth="1"/>
    <col min="12809" max="12809" width="8.42578125" style="95" customWidth="1"/>
    <col min="12810" max="12816" width="8.28515625" style="95" customWidth="1"/>
    <col min="12817" max="12817" width="9.85546875" style="95" customWidth="1"/>
    <col min="12818" max="12818" width="7" style="95" customWidth="1"/>
    <col min="12819" max="12819" width="7.85546875" style="95" customWidth="1"/>
    <col min="12820" max="12820" width="11" style="95" customWidth="1"/>
    <col min="12821" max="12821" width="7.7109375" style="95" customWidth="1"/>
    <col min="12822" max="12822" width="8.85546875" style="95" customWidth="1"/>
    <col min="12823" max="13013" width="9.140625" style="95"/>
    <col min="13014" max="13014" width="12.42578125" style="95" customWidth="1"/>
    <col min="13015" max="13015" width="35" style="95" customWidth="1"/>
    <col min="13016" max="13016" width="14" style="95" customWidth="1"/>
    <col min="13017" max="13017" width="8.7109375" style="95" customWidth="1"/>
    <col min="13018" max="13018" width="8.28515625" style="95" customWidth="1"/>
    <col min="13019" max="13019" width="14.85546875" style="95" customWidth="1"/>
    <col min="13020" max="13020" width="16.42578125" style="95" customWidth="1"/>
    <col min="13021" max="13021" width="18.28515625" style="95" customWidth="1"/>
    <col min="13022" max="13023" width="21.7109375" style="95" customWidth="1"/>
    <col min="13024" max="13024" width="9.5703125" style="95" customWidth="1"/>
    <col min="13025" max="13025" width="8.5703125" style="95" customWidth="1"/>
    <col min="13026" max="13026" width="10.85546875" style="95" customWidth="1"/>
    <col min="13027" max="13027" width="10" style="95" customWidth="1"/>
    <col min="13028" max="13028" width="10.5703125" style="95" customWidth="1"/>
    <col min="13029" max="13029" width="8" style="95" customWidth="1"/>
    <col min="13030" max="13033" width="10.5703125" style="95" customWidth="1"/>
    <col min="13034" max="13034" width="14.28515625" style="95" customWidth="1"/>
    <col min="13035" max="13035" width="14.7109375" style="95" customWidth="1"/>
    <col min="13036" max="13036" width="13" style="95" customWidth="1"/>
    <col min="13037" max="13037" width="12.85546875" style="95" customWidth="1"/>
    <col min="13038" max="13038" width="15.85546875" style="95" customWidth="1"/>
    <col min="13039" max="13039" width="17.5703125" style="95" customWidth="1"/>
    <col min="13040" max="13040" width="16.140625" style="95" customWidth="1"/>
    <col min="13041" max="13041" width="18.140625" style="95" customWidth="1"/>
    <col min="13042" max="13049" width="19" style="95" customWidth="1"/>
    <col min="13050" max="13050" width="24.140625" style="95" customWidth="1"/>
    <col min="13051" max="13051" width="8.28515625" style="95" customWidth="1"/>
    <col min="13052" max="13052" width="11.28515625" style="95" customWidth="1"/>
    <col min="13053" max="13053" width="8.140625" style="95" customWidth="1"/>
    <col min="13054" max="13054" width="6.85546875" style="95" customWidth="1"/>
    <col min="13055" max="13055" width="9.5703125" style="95" customWidth="1"/>
    <col min="13056" max="13056" width="6.42578125" style="95" customWidth="1"/>
    <col min="13057" max="13057" width="8.42578125" style="95" customWidth="1"/>
    <col min="13058" max="13058" width="11.42578125" style="95" customWidth="1"/>
    <col min="13059" max="13059" width="9" style="95" customWidth="1"/>
    <col min="13060" max="13060" width="7.7109375" style="95" customWidth="1"/>
    <col min="13061" max="13061" width="10.28515625" style="95" customWidth="1"/>
    <col min="13062" max="13062" width="7" style="95" customWidth="1"/>
    <col min="13063" max="13063" width="7.7109375" style="95" customWidth="1"/>
    <col min="13064" max="13064" width="10.7109375" style="95" customWidth="1"/>
    <col min="13065" max="13065" width="8.42578125" style="95" customWidth="1"/>
    <col min="13066" max="13072" width="8.28515625" style="95" customWidth="1"/>
    <col min="13073" max="13073" width="9.85546875" style="95" customWidth="1"/>
    <col min="13074" max="13074" width="7" style="95" customWidth="1"/>
    <col min="13075" max="13075" width="7.85546875" style="95" customWidth="1"/>
    <col min="13076" max="13076" width="11" style="95" customWidth="1"/>
    <col min="13077" max="13077" width="7.7109375" style="95" customWidth="1"/>
    <col min="13078" max="13078" width="8.85546875" style="95" customWidth="1"/>
    <col min="13079" max="13269" width="9.140625" style="95"/>
    <col min="13270" max="13270" width="12.42578125" style="95" customWidth="1"/>
    <col min="13271" max="13271" width="35" style="95" customWidth="1"/>
    <col min="13272" max="13272" width="14" style="95" customWidth="1"/>
    <col min="13273" max="13273" width="8.7109375" style="95" customWidth="1"/>
    <col min="13274" max="13274" width="8.28515625" style="95" customWidth="1"/>
    <col min="13275" max="13275" width="14.85546875" style="95" customWidth="1"/>
    <col min="13276" max="13276" width="16.42578125" style="95" customWidth="1"/>
    <col min="13277" max="13277" width="18.28515625" style="95" customWidth="1"/>
    <col min="13278" max="13279" width="21.7109375" style="95" customWidth="1"/>
    <col min="13280" max="13280" width="9.5703125" style="95" customWidth="1"/>
    <col min="13281" max="13281" width="8.5703125" style="95" customWidth="1"/>
    <col min="13282" max="13282" width="10.85546875" style="95" customWidth="1"/>
    <col min="13283" max="13283" width="10" style="95" customWidth="1"/>
    <col min="13284" max="13284" width="10.5703125" style="95" customWidth="1"/>
    <col min="13285" max="13285" width="8" style="95" customWidth="1"/>
    <col min="13286" max="13289" width="10.5703125" style="95" customWidth="1"/>
    <col min="13290" max="13290" width="14.28515625" style="95" customWidth="1"/>
    <col min="13291" max="13291" width="14.7109375" style="95" customWidth="1"/>
    <col min="13292" max="13292" width="13" style="95" customWidth="1"/>
    <col min="13293" max="13293" width="12.85546875" style="95" customWidth="1"/>
    <col min="13294" max="13294" width="15.85546875" style="95" customWidth="1"/>
    <col min="13295" max="13295" width="17.5703125" style="95" customWidth="1"/>
    <col min="13296" max="13296" width="16.140625" style="95" customWidth="1"/>
    <col min="13297" max="13297" width="18.140625" style="95" customWidth="1"/>
    <col min="13298" max="13305" width="19" style="95" customWidth="1"/>
    <col min="13306" max="13306" width="24.140625" style="95" customWidth="1"/>
    <col min="13307" max="13307" width="8.28515625" style="95" customWidth="1"/>
    <col min="13308" max="13308" width="11.28515625" style="95" customWidth="1"/>
    <col min="13309" max="13309" width="8.140625" style="95" customWidth="1"/>
    <col min="13310" max="13310" width="6.85546875" style="95" customWidth="1"/>
    <col min="13311" max="13311" width="9.5703125" style="95" customWidth="1"/>
    <col min="13312" max="13312" width="6.42578125" style="95" customWidth="1"/>
    <col min="13313" max="13313" width="8.42578125" style="95" customWidth="1"/>
    <col min="13314" max="13314" width="11.42578125" style="95" customWidth="1"/>
    <col min="13315" max="13315" width="9" style="95" customWidth="1"/>
    <col min="13316" max="13316" width="7.7109375" style="95" customWidth="1"/>
    <col min="13317" max="13317" width="10.28515625" style="95" customWidth="1"/>
    <col min="13318" max="13318" width="7" style="95" customWidth="1"/>
    <col min="13319" max="13319" width="7.7109375" style="95" customWidth="1"/>
    <col min="13320" max="13320" width="10.7109375" style="95" customWidth="1"/>
    <col min="13321" max="13321" width="8.42578125" style="95" customWidth="1"/>
    <col min="13322" max="13328" width="8.28515625" style="95" customWidth="1"/>
    <col min="13329" max="13329" width="9.85546875" style="95" customWidth="1"/>
    <col min="13330" max="13330" width="7" style="95" customWidth="1"/>
    <col min="13331" max="13331" width="7.85546875" style="95" customWidth="1"/>
    <col min="13332" max="13332" width="11" style="95" customWidth="1"/>
    <col min="13333" max="13333" width="7.7109375" style="95" customWidth="1"/>
    <col min="13334" max="13334" width="8.85546875" style="95" customWidth="1"/>
    <col min="13335" max="13525" width="9.140625" style="95"/>
    <col min="13526" max="13526" width="12.42578125" style="95" customWidth="1"/>
    <col min="13527" max="13527" width="35" style="95" customWidth="1"/>
    <col min="13528" max="13528" width="14" style="95" customWidth="1"/>
    <col min="13529" max="13529" width="8.7109375" style="95" customWidth="1"/>
    <col min="13530" max="13530" width="8.28515625" style="95" customWidth="1"/>
    <col min="13531" max="13531" width="14.85546875" style="95" customWidth="1"/>
    <col min="13532" max="13532" width="16.42578125" style="95" customWidth="1"/>
    <col min="13533" max="13533" width="18.28515625" style="95" customWidth="1"/>
    <col min="13534" max="13535" width="21.7109375" style="95" customWidth="1"/>
    <col min="13536" max="13536" width="9.5703125" style="95" customWidth="1"/>
    <col min="13537" max="13537" width="8.5703125" style="95" customWidth="1"/>
    <col min="13538" max="13538" width="10.85546875" style="95" customWidth="1"/>
    <col min="13539" max="13539" width="10" style="95" customWidth="1"/>
    <col min="13540" max="13540" width="10.5703125" style="95" customWidth="1"/>
    <col min="13541" max="13541" width="8" style="95" customWidth="1"/>
    <col min="13542" max="13545" width="10.5703125" style="95" customWidth="1"/>
    <col min="13546" max="13546" width="14.28515625" style="95" customWidth="1"/>
    <col min="13547" max="13547" width="14.7109375" style="95" customWidth="1"/>
    <col min="13548" max="13548" width="13" style="95" customWidth="1"/>
    <col min="13549" max="13549" width="12.85546875" style="95" customWidth="1"/>
    <col min="13550" max="13550" width="15.85546875" style="95" customWidth="1"/>
    <col min="13551" max="13551" width="17.5703125" style="95" customWidth="1"/>
    <col min="13552" max="13552" width="16.140625" style="95" customWidth="1"/>
    <col min="13553" max="13553" width="18.140625" style="95" customWidth="1"/>
    <col min="13554" max="13561" width="19" style="95" customWidth="1"/>
    <col min="13562" max="13562" width="24.140625" style="95" customWidth="1"/>
    <col min="13563" max="13563" width="8.28515625" style="95" customWidth="1"/>
    <col min="13564" max="13564" width="11.28515625" style="95" customWidth="1"/>
    <col min="13565" max="13565" width="8.140625" style="95" customWidth="1"/>
    <col min="13566" max="13566" width="6.85546875" style="95" customWidth="1"/>
    <col min="13567" max="13567" width="9.5703125" style="95" customWidth="1"/>
    <col min="13568" max="13568" width="6.42578125" style="95" customWidth="1"/>
    <col min="13569" max="13569" width="8.42578125" style="95" customWidth="1"/>
    <col min="13570" max="13570" width="11.42578125" style="95" customWidth="1"/>
    <col min="13571" max="13571" width="9" style="95" customWidth="1"/>
    <col min="13572" max="13572" width="7.7109375" style="95" customWidth="1"/>
    <col min="13573" max="13573" width="10.28515625" style="95" customWidth="1"/>
    <col min="13574" max="13574" width="7" style="95" customWidth="1"/>
    <col min="13575" max="13575" width="7.7109375" style="95" customWidth="1"/>
    <col min="13576" max="13576" width="10.7109375" style="95" customWidth="1"/>
    <col min="13577" max="13577" width="8.42578125" style="95" customWidth="1"/>
    <col min="13578" max="13584" width="8.28515625" style="95" customWidth="1"/>
    <col min="13585" max="13585" width="9.85546875" style="95" customWidth="1"/>
    <col min="13586" max="13586" width="7" style="95" customWidth="1"/>
    <col min="13587" max="13587" width="7.85546875" style="95" customWidth="1"/>
    <col min="13588" max="13588" width="11" style="95" customWidth="1"/>
    <col min="13589" max="13589" width="7.7109375" style="95" customWidth="1"/>
    <col min="13590" max="13590" width="8.85546875" style="95" customWidth="1"/>
    <col min="13591" max="13781" width="9.140625" style="95"/>
    <col min="13782" max="13782" width="12.42578125" style="95" customWidth="1"/>
    <col min="13783" max="13783" width="35" style="95" customWidth="1"/>
    <col min="13784" max="13784" width="14" style="95" customWidth="1"/>
    <col min="13785" max="13785" width="8.7109375" style="95" customWidth="1"/>
    <col min="13786" max="13786" width="8.28515625" style="95" customWidth="1"/>
    <col min="13787" max="13787" width="14.85546875" style="95" customWidth="1"/>
    <col min="13788" max="13788" width="16.42578125" style="95" customWidth="1"/>
    <col min="13789" max="13789" width="18.28515625" style="95" customWidth="1"/>
    <col min="13790" max="13791" width="21.7109375" style="95" customWidth="1"/>
    <col min="13792" max="13792" width="9.5703125" style="95" customWidth="1"/>
    <col min="13793" max="13793" width="8.5703125" style="95" customWidth="1"/>
    <col min="13794" max="13794" width="10.85546875" style="95" customWidth="1"/>
    <col min="13795" max="13795" width="10" style="95" customWidth="1"/>
    <col min="13796" max="13796" width="10.5703125" style="95" customWidth="1"/>
    <col min="13797" max="13797" width="8" style="95" customWidth="1"/>
    <col min="13798" max="13801" width="10.5703125" style="95" customWidth="1"/>
    <col min="13802" max="13802" width="14.28515625" style="95" customWidth="1"/>
    <col min="13803" max="13803" width="14.7109375" style="95" customWidth="1"/>
    <col min="13804" max="13804" width="13" style="95" customWidth="1"/>
    <col min="13805" max="13805" width="12.85546875" style="95" customWidth="1"/>
    <col min="13806" max="13806" width="15.85546875" style="95" customWidth="1"/>
    <col min="13807" max="13807" width="17.5703125" style="95" customWidth="1"/>
    <col min="13808" max="13808" width="16.140625" style="95" customWidth="1"/>
    <col min="13809" max="13809" width="18.140625" style="95" customWidth="1"/>
    <col min="13810" max="13817" width="19" style="95" customWidth="1"/>
    <col min="13818" max="13818" width="24.140625" style="95" customWidth="1"/>
    <col min="13819" max="13819" width="8.28515625" style="95" customWidth="1"/>
    <col min="13820" max="13820" width="11.28515625" style="95" customWidth="1"/>
    <col min="13821" max="13821" width="8.140625" style="95" customWidth="1"/>
    <col min="13822" max="13822" width="6.85546875" style="95" customWidth="1"/>
    <col min="13823" max="13823" width="9.5703125" style="95" customWidth="1"/>
    <col min="13824" max="13824" width="6.42578125" style="95" customWidth="1"/>
    <col min="13825" max="13825" width="8.42578125" style="95" customWidth="1"/>
    <col min="13826" max="13826" width="11.42578125" style="95" customWidth="1"/>
    <col min="13827" max="13827" width="9" style="95" customWidth="1"/>
    <col min="13828" max="13828" width="7.7109375" style="95" customWidth="1"/>
    <col min="13829" max="13829" width="10.28515625" style="95" customWidth="1"/>
    <col min="13830" max="13830" width="7" style="95" customWidth="1"/>
    <col min="13831" max="13831" width="7.7109375" style="95" customWidth="1"/>
    <col min="13832" max="13832" width="10.7109375" style="95" customWidth="1"/>
    <col min="13833" max="13833" width="8.42578125" style="95" customWidth="1"/>
    <col min="13834" max="13840" width="8.28515625" style="95" customWidth="1"/>
    <col min="13841" max="13841" width="9.85546875" style="95" customWidth="1"/>
    <col min="13842" max="13842" width="7" style="95" customWidth="1"/>
    <col min="13843" max="13843" width="7.85546875" style="95" customWidth="1"/>
    <col min="13844" max="13844" width="11" style="95" customWidth="1"/>
    <col min="13845" max="13845" width="7.7109375" style="95" customWidth="1"/>
    <col min="13846" max="13846" width="8.85546875" style="95" customWidth="1"/>
    <col min="13847" max="14037" width="9.140625" style="95"/>
    <col min="14038" max="14038" width="12.42578125" style="95" customWidth="1"/>
    <col min="14039" max="14039" width="35" style="95" customWidth="1"/>
    <col min="14040" max="14040" width="14" style="95" customWidth="1"/>
    <col min="14041" max="14041" width="8.7109375" style="95" customWidth="1"/>
    <col min="14042" max="14042" width="8.28515625" style="95" customWidth="1"/>
    <col min="14043" max="14043" width="14.85546875" style="95" customWidth="1"/>
    <col min="14044" max="14044" width="16.42578125" style="95" customWidth="1"/>
    <col min="14045" max="14045" width="18.28515625" style="95" customWidth="1"/>
    <col min="14046" max="14047" width="21.7109375" style="95" customWidth="1"/>
    <col min="14048" max="14048" width="9.5703125" style="95" customWidth="1"/>
    <col min="14049" max="14049" width="8.5703125" style="95" customWidth="1"/>
    <col min="14050" max="14050" width="10.85546875" style="95" customWidth="1"/>
    <col min="14051" max="14051" width="10" style="95" customWidth="1"/>
    <col min="14052" max="14052" width="10.5703125" style="95" customWidth="1"/>
    <col min="14053" max="14053" width="8" style="95" customWidth="1"/>
    <col min="14054" max="14057" width="10.5703125" style="95" customWidth="1"/>
    <col min="14058" max="14058" width="14.28515625" style="95" customWidth="1"/>
    <col min="14059" max="14059" width="14.7109375" style="95" customWidth="1"/>
    <col min="14060" max="14060" width="13" style="95" customWidth="1"/>
    <col min="14061" max="14061" width="12.85546875" style="95" customWidth="1"/>
    <col min="14062" max="14062" width="15.85546875" style="95" customWidth="1"/>
    <col min="14063" max="14063" width="17.5703125" style="95" customWidth="1"/>
    <col min="14064" max="14064" width="16.140625" style="95" customWidth="1"/>
    <col min="14065" max="14065" width="18.140625" style="95" customWidth="1"/>
    <col min="14066" max="14073" width="19" style="95" customWidth="1"/>
    <col min="14074" max="14074" width="24.140625" style="95" customWidth="1"/>
    <col min="14075" max="14075" width="8.28515625" style="95" customWidth="1"/>
    <col min="14076" max="14076" width="11.28515625" style="95" customWidth="1"/>
    <col min="14077" max="14077" width="8.140625" style="95" customWidth="1"/>
    <col min="14078" max="14078" width="6.85546875" style="95" customWidth="1"/>
    <col min="14079" max="14079" width="9.5703125" style="95" customWidth="1"/>
    <col min="14080" max="14080" width="6.42578125" style="95" customWidth="1"/>
    <col min="14081" max="14081" width="8.42578125" style="95" customWidth="1"/>
    <col min="14082" max="14082" width="11.42578125" style="95" customWidth="1"/>
    <col min="14083" max="14083" width="9" style="95" customWidth="1"/>
    <col min="14084" max="14084" width="7.7109375" style="95" customWidth="1"/>
    <col min="14085" max="14085" width="10.28515625" style="95" customWidth="1"/>
    <col min="14086" max="14086" width="7" style="95" customWidth="1"/>
    <col min="14087" max="14087" width="7.7109375" style="95" customWidth="1"/>
    <col min="14088" max="14088" width="10.7109375" style="95" customWidth="1"/>
    <col min="14089" max="14089" width="8.42578125" style="95" customWidth="1"/>
    <col min="14090" max="14096" width="8.28515625" style="95" customWidth="1"/>
    <col min="14097" max="14097" width="9.85546875" style="95" customWidth="1"/>
    <col min="14098" max="14098" width="7" style="95" customWidth="1"/>
    <col min="14099" max="14099" width="7.85546875" style="95" customWidth="1"/>
    <col min="14100" max="14100" width="11" style="95" customWidth="1"/>
    <col min="14101" max="14101" width="7.7109375" style="95" customWidth="1"/>
    <col min="14102" max="14102" width="8.85546875" style="95" customWidth="1"/>
    <col min="14103" max="14293" width="9.140625" style="95"/>
    <col min="14294" max="14294" width="12.42578125" style="95" customWidth="1"/>
    <col min="14295" max="14295" width="35" style="95" customWidth="1"/>
    <col min="14296" max="14296" width="14" style="95" customWidth="1"/>
    <col min="14297" max="14297" width="8.7109375" style="95" customWidth="1"/>
    <col min="14298" max="14298" width="8.28515625" style="95" customWidth="1"/>
    <col min="14299" max="14299" width="14.85546875" style="95" customWidth="1"/>
    <col min="14300" max="14300" width="16.42578125" style="95" customWidth="1"/>
    <col min="14301" max="14301" width="18.28515625" style="95" customWidth="1"/>
    <col min="14302" max="14303" width="21.7109375" style="95" customWidth="1"/>
    <col min="14304" max="14304" width="9.5703125" style="95" customWidth="1"/>
    <col min="14305" max="14305" width="8.5703125" style="95" customWidth="1"/>
    <col min="14306" max="14306" width="10.85546875" style="95" customWidth="1"/>
    <col min="14307" max="14307" width="10" style="95" customWidth="1"/>
    <col min="14308" max="14308" width="10.5703125" style="95" customWidth="1"/>
    <col min="14309" max="14309" width="8" style="95" customWidth="1"/>
    <col min="14310" max="14313" width="10.5703125" style="95" customWidth="1"/>
    <col min="14314" max="14314" width="14.28515625" style="95" customWidth="1"/>
    <col min="14315" max="14315" width="14.7109375" style="95" customWidth="1"/>
    <col min="14316" max="14316" width="13" style="95" customWidth="1"/>
    <col min="14317" max="14317" width="12.85546875" style="95" customWidth="1"/>
    <col min="14318" max="14318" width="15.85546875" style="95" customWidth="1"/>
    <col min="14319" max="14319" width="17.5703125" style="95" customWidth="1"/>
    <col min="14320" max="14320" width="16.140625" style="95" customWidth="1"/>
    <col min="14321" max="14321" width="18.140625" style="95" customWidth="1"/>
    <col min="14322" max="14329" width="19" style="95" customWidth="1"/>
    <col min="14330" max="14330" width="24.140625" style="95" customWidth="1"/>
    <col min="14331" max="14331" width="8.28515625" style="95" customWidth="1"/>
    <col min="14332" max="14332" width="11.28515625" style="95" customWidth="1"/>
    <col min="14333" max="14333" width="8.140625" style="95" customWidth="1"/>
    <col min="14334" max="14334" width="6.85546875" style="95" customWidth="1"/>
    <col min="14335" max="14335" width="9.5703125" style="95" customWidth="1"/>
    <col min="14336" max="14336" width="6.42578125" style="95" customWidth="1"/>
    <col min="14337" max="14337" width="8.42578125" style="95" customWidth="1"/>
    <col min="14338" max="14338" width="11.42578125" style="95" customWidth="1"/>
    <col min="14339" max="14339" width="9" style="95" customWidth="1"/>
    <col min="14340" max="14340" width="7.7109375" style="95" customWidth="1"/>
    <col min="14341" max="14341" width="10.28515625" style="95" customWidth="1"/>
    <col min="14342" max="14342" width="7" style="95" customWidth="1"/>
    <col min="14343" max="14343" width="7.7109375" style="95" customWidth="1"/>
    <col min="14344" max="14344" width="10.7109375" style="95" customWidth="1"/>
    <col min="14345" max="14345" width="8.42578125" style="95" customWidth="1"/>
    <col min="14346" max="14352" width="8.28515625" style="95" customWidth="1"/>
    <col min="14353" max="14353" width="9.85546875" style="95" customWidth="1"/>
    <col min="14354" max="14354" width="7" style="95" customWidth="1"/>
    <col min="14355" max="14355" width="7.85546875" style="95" customWidth="1"/>
    <col min="14356" max="14356" width="11" style="95" customWidth="1"/>
    <col min="14357" max="14357" width="7.7109375" style="95" customWidth="1"/>
    <col min="14358" max="14358" width="8.85546875" style="95" customWidth="1"/>
    <col min="14359" max="14549" width="9.140625" style="95"/>
    <col min="14550" max="14550" width="12.42578125" style="95" customWidth="1"/>
    <col min="14551" max="14551" width="35" style="95" customWidth="1"/>
    <col min="14552" max="14552" width="14" style="95" customWidth="1"/>
    <col min="14553" max="14553" width="8.7109375" style="95" customWidth="1"/>
    <col min="14554" max="14554" width="8.28515625" style="95" customWidth="1"/>
    <col min="14555" max="14555" width="14.85546875" style="95" customWidth="1"/>
    <col min="14556" max="14556" width="16.42578125" style="95" customWidth="1"/>
    <col min="14557" max="14557" width="18.28515625" style="95" customWidth="1"/>
    <col min="14558" max="14559" width="21.7109375" style="95" customWidth="1"/>
    <col min="14560" max="14560" width="9.5703125" style="95" customWidth="1"/>
    <col min="14561" max="14561" width="8.5703125" style="95" customWidth="1"/>
    <col min="14562" max="14562" width="10.85546875" style="95" customWidth="1"/>
    <col min="14563" max="14563" width="10" style="95" customWidth="1"/>
    <col min="14564" max="14564" width="10.5703125" style="95" customWidth="1"/>
    <col min="14565" max="14565" width="8" style="95" customWidth="1"/>
    <col min="14566" max="14569" width="10.5703125" style="95" customWidth="1"/>
    <col min="14570" max="14570" width="14.28515625" style="95" customWidth="1"/>
    <col min="14571" max="14571" width="14.7109375" style="95" customWidth="1"/>
    <col min="14572" max="14572" width="13" style="95" customWidth="1"/>
    <col min="14573" max="14573" width="12.85546875" style="95" customWidth="1"/>
    <col min="14574" max="14574" width="15.85546875" style="95" customWidth="1"/>
    <col min="14575" max="14575" width="17.5703125" style="95" customWidth="1"/>
    <col min="14576" max="14576" width="16.140625" style="95" customWidth="1"/>
    <col min="14577" max="14577" width="18.140625" style="95" customWidth="1"/>
    <col min="14578" max="14585" width="19" style="95" customWidth="1"/>
    <col min="14586" max="14586" width="24.140625" style="95" customWidth="1"/>
    <col min="14587" max="14587" width="8.28515625" style="95" customWidth="1"/>
    <col min="14588" max="14588" width="11.28515625" style="95" customWidth="1"/>
    <col min="14589" max="14589" width="8.140625" style="95" customWidth="1"/>
    <col min="14590" max="14590" width="6.85546875" style="95" customWidth="1"/>
    <col min="14591" max="14591" width="9.5703125" style="95" customWidth="1"/>
    <col min="14592" max="14592" width="6.42578125" style="95" customWidth="1"/>
    <col min="14593" max="14593" width="8.42578125" style="95" customWidth="1"/>
    <col min="14594" max="14594" width="11.42578125" style="95" customWidth="1"/>
    <col min="14595" max="14595" width="9" style="95" customWidth="1"/>
    <col min="14596" max="14596" width="7.7109375" style="95" customWidth="1"/>
    <col min="14597" max="14597" width="10.28515625" style="95" customWidth="1"/>
    <col min="14598" max="14598" width="7" style="95" customWidth="1"/>
    <col min="14599" max="14599" width="7.7109375" style="95" customWidth="1"/>
    <col min="14600" max="14600" width="10.7109375" style="95" customWidth="1"/>
    <col min="14601" max="14601" width="8.42578125" style="95" customWidth="1"/>
    <col min="14602" max="14608" width="8.28515625" style="95" customWidth="1"/>
    <col min="14609" max="14609" width="9.85546875" style="95" customWidth="1"/>
    <col min="14610" max="14610" width="7" style="95" customWidth="1"/>
    <col min="14611" max="14611" width="7.85546875" style="95" customWidth="1"/>
    <col min="14612" max="14612" width="11" style="95" customWidth="1"/>
    <col min="14613" max="14613" width="7.7109375" style="95" customWidth="1"/>
    <col min="14614" max="14614" width="8.85546875" style="95" customWidth="1"/>
    <col min="14615" max="14805" width="9.140625" style="95"/>
    <col min="14806" max="14806" width="12.42578125" style="95" customWidth="1"/>
    <col min="14807" max="14807" width="35" style="95" customWidth="1"/>
    <col min="14808" max="14808" width="14" style="95" customWidth="1"/>
    <col min="14809" max="14809" width="8.7109375" style="95" customWidth="1"/>
    <col min="14810" max="14810" width="8.28515625" style="95" customWidth="1"/>
    <col min="14811" max="14811" width="14.85546875" style="95" customWidth="1"/>
    <col min="14812" max="14812" width="16.42578125" style="95" customWidth="1"/>
    <col min="14813" max="14813" width="18.28515625" style="95" customWidth="1"/>
    <col min="14814" max="14815" width="21.7109375" style="95" customWidth="1"/>
    <col min="14816" max="14816" width="9.5703125" style="95" customWidth="1"/>
    <col min="14817" max="14817" width="8.5703125" style="95" customWidth="1"/>
    <col min="14818" max="14818" width="10.85546875" style="95" customWidth="1"/>
    <col min="14819" max="14819" width="10" style="95" customWidth="1"/>
    <col min="14820" max="14820" width="10.5703125" style="95" customWidth="1"/>
    <col min="14821" max="14821" width="8" style="95" customWidth="1"/>
    <col min="14822" max="14825" width="10.5703125" style="95" customWidth="1"/>
    <col min="14826" max="14826" width="14.28515625" style="95" customWidth="1"/>
    <col min="14827" max="14827" width="14.7109375" style="95" customWidth="1"/>
    <col min="14828" max="14828" width="13" style="95" customWidth="1"/>
    <col min="14829" max="14829" width="12.85546875" style="95" customWidth="1"/>
    <col min="14830" max="14830" width="15.85546875" style="95" customWidth="1"/>
    <col min="14831" max="14831" width="17.5703125" style="95" customWidth="1"/>
    <col min="14832" max="14832" width="16.140625" style="95" customWidth="1"/>
    <col min="14833" max="14833" width="18.140625" style="95" customWidth="1"/>
    <col min="14834" max="14841" width="19" style="95" customWidth="1"/>
    <col min="14842" max="14842" width="24.140625" style="95" customWidth="1"/>
    <col min="14843" max="14843" width="8.28515625" style="95" customWidth="1"/>
    <col min="14844" max="14844" width="11.28515625" style="95" customWidth="1"/>
    <col min="14845" max="14845" width="8.140625" style="95" customWidth="1"/>
    <col min="14846" max="14846" width="6.85546875" style="95" customWidth="1"/>
    <col min="14847" max="14847" width="9.5703125" style="95" customWidth="1"/>
    <col min="14848" max="14848" width="6.42578125" style="95" customWidth="1"/>
    <col min="14849" max="14849" width="8.42578125" style="95" customWidth="1"/>
    <col min="14850" max="14850" width="11.42578125" style="95" customWidth="1"/>
    <col min="14851" max="14851" width="9" style="95" customWidth="1"/>
    <col min="14852" max="14852" width="7.7109375" style="95" customWidth="1"/>
    <col min="14853" max="14853" width="10.28515625" style="95" customWidth="1"/>
    <col min="14854" max="14854" width="7" style="95" customWidth="1"/>
    <col min="14855" max="14855" width="7.7109375" style="95" customWidth="1"/>
    <col min="14856" max="14856" width="10.7109375" style="95" customWidth="1"/>
    <col min="14857" max="14857" width="8.42578125" style="95" customWidth="1"/>
    <col min="14858" max="14864" width="8.28515625" style="95" customWidth="1"/>
    <col min="14865" max="14865" width="9.85546875" style="95" customWidth="1"/>
    <col min="14866" max="14866" width="7" style="95" customWidth="1"/>
    <col min="14867" max="14867" width="7.85546875" style="95" customWidth="1"/>
    <col min="14868" max="14868" width="11" style="95" customWidth="1"/>
    <col min="14869" max="14869" width="7.7109375" style="95" customWidth="1"/>
    <col min="14870" max="14870" width="8.85546875" style="95" customWidth="1"/>
    <col min="14871" max="15061" width="9.140625" style="95"/>
    <col min="15062" max="15062" width="12.42578125" style="95" customWidth="1"/>
    <col min="15063" max="15063" width="35" style="95" customWidth="1"/>
    <col min="15064" max="15064" width="14" style="95" customWidth="1"/>
    <col min="15065" max="15065" width="8.7109375" style="95" customWidth="1"/>
    <col min="15066" max="15066" width="8.28515625" style="95" customWidth="1"/>
    <col min="15067" max="15067" width="14.85546875" style="95" customWidth="1"/>
    <col min="15068" max="15068" width="16.42578125" style="95" customWidth="1"/>
    <col min="15069" max="15069" width="18.28515625" style="95" customWidth="1"/>
    <col min="15070" max="15071" width="21.7109375" style="95" customWidth="1"/>
    <col min="15072" max="15072" width="9.5703125" style="95" customWidth="1"/>
    <col min="15073" max="15073" width="8.5703125" style="95" customWidth="1"/>
    <col min="15074" max="15074" width="10.85546875" style="95" customWidth="1"/>
    <col min="15075" max="15075" width="10" style="95" customWidth="1"/>
    <col min="15076" max="15076" width="10.5703125" style="95" customWidth="1"/>
    <col min="15077" max="15077" width="8" style="95" customWidth="1"/>
    <col min="15078" max="15081" width="10.5703125" style="95" customWidth="1"/>
    <col min="15082" max="15082" width="14.28515625" style="95" customWidth="1"/>
    <col min="15083" max="15083" width="14.7109375" style="95" customWidth="1"/>
    <col min="15084" max="15084" width="13" style="95" customWidth="1"/>
    <col min="15085" max="15085" width="12.85546875" style="95" customWidth="1"/>
    <col min="15086" max="15086" width="15.85546875" style="95" customWidth="1"/>
    <col min="15087" max="15087" width="17.5703125" style="95" customWidth="1"/>
    <col min="15088" max="15088" width="16.140625" style="95" customWidth="1"/>
    <col min="15089" max="15089" width="18.140625" style="95" customWidth="1"/>
    <col min="15090" max="15097" width="19" style="95" customWidth="1"/>
    <col min="15098" max="15098" width="24.140625" style="95" customWidth="1"/>
    <col min="15099" max="15099" width="8.28515625" style="95" customWidth="1"/>
    <col min="15100" max="15100" width="11.28515625" style="95" customWidth="1"/>
    <col min="15101" max="15101" width="8.140625" style="95" customWidth="1"/>
    <col min="15102" max="15102" width="6.85546875" style="95" customWidth="1"/>
    <col min="15103" max="15103" width="9.5703125" style="95" customWidth="1"/>
    <col min="15104" max="15104" width="6.42578125" style="95" customWidth="1"/>
    <col min="15105" max="15105" width="8.42578125" style="95" customWidth="1"/>
    <col min="15106" max="15106" width="11.42578125" style="95" customWidth="1"/>
    <col min="15107" max="15107" width="9" style="95" customWidth="1"/>
    <col min="15108" max="15108" width="7.7109375" style="95" customWidth="1"/>
    <col min="15109" max="15109" width="10.28515625" style="95" customWidth="1"/>
    <col min="15110" max="15110" width="7" style="95" customWidth="1"/>
    <col min="15111" max="15111" width="7.7109375" style="95" customWidth="1"/>
    <col min="15112" max="15112" width="10.7109375" style="95" customWidth="1"/>
    <col min="15113" max="15113" width="8.42578125" style="95" customWidth="1"/>
    <col min="15114" max="15120" width="8.28515625" style="95" customWidth="1"/>
    <col min="15121" max="15121" width="9.85546875" style="95" customWidth="1"/>
    <col min="15122" max="15122" width="7" style="95" customWidth="1"/>
    <col min="15123" max="15123" width="7.85546875" style="95" customWidth="1"/>
    <col min="15124" max="15124" width="11" style="95" customWidth="1"/>
    <col min="15125" max="15125" width="7.7109375" style="95" customWidth="1"/>
    <col min="15126" max="15126" width="8.85546875" style="95" customWidth="1"/>
    <col min="15127" max="15317" width="9.140625" style="95"/>
    <col min="15318" max="15318" width="12.42578125" style="95" customWidth="1"/>
    <col min="15319" max="15319" width="35" style="95" customWidth="1"/>
    <col min="15320" max="15320" width="14" style="95" customWidth="1"/>
    <col min="15321" max="15321" width="8.7109375" style="95" customWidth="1"/>
    <col min="15322" max="15322" width="8.28515625" style="95" customWidth="1"/>
    <col min="15323" max="15323" width="14.85546875" style="95" customWidth="1"/>
    <col min="15324" max="15324" width="16.42578125" style="95" customWidth="1"/>
    <col min="15325" max="15325" width="18.28515625" style="95" customWidth="1"/>
    <col min="15326" max="15327" width="21.7109375" style="95" customWidth="1"/>
    <col min="15328" max="15328" width="9.5703125" style="95" customWidth="1"/>
    <col min="15329" max="15329" width="8.5703125" style="95" customWidth="1"/>
    <col min="15330" max="15330" width="10.85546875" style="95" customWidth="1"/>
    <col min="15331" max="15331" width="10" style="95" customWidth="1"/>
    <col min="15332" max="15332" width="10.5703125" style="95" customWidth="1"/>
    <col min="15333" max="15333" width="8" style="95" customWidth="1"/>
    <col min="15334" max="15337" width="10.5703125" style="95" customWidth="1"/>
    <col min="15338" max="15338" width="14.28515625" style="95" customWidth="1"/>
    <col min="15339" max="15339" width="14.7109375" style="95" customWidth="1"/>
    <col min="15340" max="15340" width="13" style="95" customWidth="1"/>
    <col min="15341" max="15341" width="12.85546875" style="95" customWidth="1"/>
    <col min="15342" max="15342" width="15.85546875" style="95" customWidth="1"/>
    <col min="15343" max="15343" width="17.5703125" style="95" customWidth="1"/>
    <col min="15344" max="15344" width="16.140625" style="95" customWidth="1"/>
    <col min="15345" max="15345" width="18.140625" style="95" customWidth="1"/>
    <col min="15346" max="15353" width="19" style="95" customWidth="1"/>
    <col min="15354" max="15354" width="24.140625" style="95" customWidth="1"/>
    <col min="15355" max="15355" width="8.28515625" style="95" customWidth="1"/>
    <col min="15356" max="15356" width="11.28515625" style="95" customWidth="1"/>
    <col min="15357" max="15357" width="8.140625" style="95" customWidth="1"/>
    <col min="15358" max="15358" width="6.85546875" style="95" customWidth="1"/>
    <col min="15359" max="15359" width="9.5703125" style="95" customWidth="1"/>
    <col min="15360" max="15360" width="6.42578125" style="95" customWidth="1"/>
    <col min="15361" max="15361" width="8.42578125" style="95" customWidth="1"/>
    <col min="15362" max="15362" width="11.42578125" style="95" customWidth="1"/>
    <col min="15363" max="15363" width="9" style="95" customWidth="1"/>
    <col min="15364" max="15364" width="7.7109375" style="95" customWidth="1"/>
    <col min="15365" max="15365" width="10.28515625" style="95" customWidth="1"/>
    <col min="15366" max="15366" width="7" style="95" customWidth="1"/>
    <col min="15367" max="15367" width="7.7109375" style="95" customWidth="1"/>
    <col min="15368" max="15368" width="10.7109375" style="95" customWidth="1"/>
    <col min="15369" max="15369" width="8.42578125" style="95" customWidth="1"/>
    <col min="15370" max="15376" width="8.28515625" style="95" customWidth="1"/>
    <col min="15377" max="15377" width="9.85546875" style="95" customWidth="1"/>
    <col min="15378" max="15378" width="7" style="95" customWidth="1"/>
    <col min="15379" max="15379" width="7.85546875" style="95" customWidth="1"/>
    <col min="15380" max="15380" width="11" style="95" customWidth="1"/>
    <col min="15381" max="15381" width="7.7109375" style="95" customWidth="1"/>
    <col min="15382" max="15382" width="8.85546875" style="95" customWidth="1"/>
    <col min="15383" max="15573" width="9.140625" style="95"/>
    <col min="15574" max="15574" width="12.42578125" style="95" customWidth="1"/>
    <col min="15575" max="15575" width="35" style="95" customWidth="1"/>
    <col min="15576" max="15576" width="14" style="95" customWidth="1"/>
    <col min="15577" max="15577" width="8.7109375" style="95" customWidth="1"/>
    <col min="15578" max="15578" width="8.28515625" style="95" customWidth="1"/>
    <col min="15579" max="15579" width="14.85546875" style="95" customWidth="1"/>
    <col min="15580" max="15580" width="16.42578125" style="95" customWidth="1"/>
    <col min="15581" max="15581" width="18.28515625" style="95" customWidth="1"/>
    <col min="15582" max="15583" width="21.7109375" style="95" customWidth="1"/>
    <col min="15584" max="15584" width="9.5703125" style="95" customWidth="1"/>
    <col min="15585" max="15585" width="8.5703125" style="95" customWidth="1"/>
    <col min="15586" max="15586" width="10.85546875" style="95" customWidth="1"/>
    <col min="15587" max="15587" width="10" style="95" customWidth="1"/>
    <col min="15588" max="15588" width="10.5703125" style="95" customWidth="1"/>
    <col min="15589" max="15589" width="8" style="95" customWidth="1"/>
    <col min="15590" max="15593" width="10.5703125" style="95" customWidth="1"/>
    <col min="15594" max="15594" width="14.28515625" style="95" customWidth="1"/>
    <col min="15595" max="15595" width="14.7109375" style="95" customWidth="1"/>
    <col min="15596" max="15596" width="13" style="95" customWidth="1"/>
    <col min="15597" max="15597" width="12.85546875" style="95" customWidth="1"/>
    <col min="15598" max="15598" width="15.85546875" style="95" customWidth="1"/>
    <col min="15599" max="15599" width="17.5703125" style="95" customWidth="1"/>
    <col min="15600" max="15600" width="16.140625" style="95" customWidth="1"/>
    <col min="15601" max="15601" width="18.140625" style="95" customWidth="1"/>
    <col min="15602" max="15609" width="19" style="95" customWidth="1"/>
    <col min="15610" max="15610" width="24.140625" style="95" customWidth="1"/>
    <col min="15611" max="15611" width="8.28515625" style="95" customWidth="1"/>
    <col min="15612" max="15612" width="11.28515625" style="95" customWidth="1"/>
    <col min="15613" max="15613" width="8.140625" style="95" customWidth="1"/>
    <col min="15614" max="15614" width="6.85546875" style="95" customWidth="1"/>
    <col min="15615" max="15615" width="9.5703125" style="95" customWidth="1"/>
    <col min="15616" max="15616" width="6.42578125" style="95" customWidth="1"/>
    <col min="15617" max="15617" width="8.42578125" style="95" customWidth="1"/>
    <col min="15618" max="15618" width="11.42578125" style="95" customWidth="1"/>
    <col min="15619" max="15619" width="9" style="95" customWidth="1"/>
    <col min="15620" max="15620" width="7.7109375" style="95" customWidth="1"/>
    <col min="15621" max="15621" width="10.28515625" style="95" customWidth="1"/>
    <col min="15622" max="15622" width="7" style="95" customWidth="1"/>
    <col min="15623" max="15623" width="7.7109375" style="95" customWidth="1"/>
    <col min="15624" max="15624" width="10.7109375" style="95" customWidth="1"/>
    <col min="15625" max="15625" width="8.42578125" style="95" customWidth="1"/>
    <col min="15626" max="15632" width="8.28515625" style="95" customWidth="1"/>
    <col min="15633" max="15633" width="9.85546875" style="95" customWidth="1"/>
    <col min="15634" max="15634" width="7" style="95" customWidth="1"/>
    <col min="15635" max="15635" width="7.85546875" style="95" customWidth="1"/>
    <col min="15636" max="15636" width="11" style="95" customWidth="1"/>
    <col min="15637" max="15637" width="7.7109375" style="95" customWidth="1"/>
    <col min="15638" max="15638" width="8.85546875" style="95" customWidth="1"/>
    <col min="15639" max="15829" width="9.140625" style="95"/>
    <col min="15830" max="15830" width="12.42578125" style="95" customWidth="1"/>
    <col min="15831" max="15831" width="35" style="95" customWidth="1"/>
    <col min="15832" max="15832" width="14" style="95" customWidth="1"/>
    <col min="15833" max="15833" width="8.7109375" style="95" customWidth="1"/>
    <col min="15834" max="15834" width="8.28515625" style="95" customWidth="1"/>
    <col min="15835" max="15835" width="14.85546875" style="95" customWidth="1"/>
    <col min="15836" max="15836" width="16.42578125" style="95" customWidth="1"/>
    <col min="15837" max="15837" width="18.28515625" style="95" customWidth="1"/>
    <col min="15838" max="15839" width="21.7109375" style="95" customWidth="1"/>
    <col min="15840" max="15840" width="9.5703125" style="95" customWidth="1"/>
    <col min="15841" max="15841" width="8.5703125" style="95" customWidth="1"/>
    <col min="15842" max="15842" width="10.85546875" style="95" customWidth="1"/>
    <col min="15843" max="15843" width="10" style="95" customWidth="1"/>
    <col min="15844" max="15844" width="10.5703125" style="95" customWidth="1"/>
    <col min="15845" max="15845" width="8" style="95" customWidth="1"/>
    <col min="15846" max="15849" width="10.5703125" style="95" customWidth="1"/>
    <col min="15850" max="15850" width="14.28515625" style="95" customWidth="1"/>
    <col min="15851" max="15851" width="14.7109375" style="95" customWidth="1"/>
    <col min="15852" max="15852" width="13" style="95" customWidth="1"/>
    <col min="15853" max="15853" width="12.85546875" style="95" customWidth="1"/>
    <col min="15854" max="15854" width="15.85546875" style="95" customWidth="1"/>
    <col min="15855" max="15855" width="17.5703125" style="95" customWidth="1"/>
    <col min="15856" max="15856" width="16.140625" style="95" customWidth="1"/>
    <col min="15857" max="15857" width="18.140625" style="95" customWidth="1"/>
    <col min="15858" max="15865" width="19" style="95" customWidth="1"/>
    <col min="15866" max="15866" width="24.140625" style="95" customWidth="1"/>
    <col min="15867" max="15867" width="8.28515625" style="95" customWidth="1"/>
    <col min="15868" max="15868" width="11.28515625" style="95" customWidth="1"/>
    <col min="15869" max="15869" width="8.140625" style="95" customWidth="1"/>
    <col min="15870" max="15870" width="6.85546875" style="95" customWidth="1"/>
    <col min="15871" max="15871" width="9.5703125" style="95" customWidth="1"/>
    <col min="15872" max="15872" width="6.42578125" style="95" customWidth="1"/>
    <col min="15873" max="15873" width="8.42578125" style="95" customWidth="1"/>
    <col min="15874" max="15874" width="11.42578125" style="95" customWidth="1"/>
    <col min="15875" max="15875" width="9" style="95" customWidth="1"/>
    <col min="15876" max="15876" width="7.7109375" style="95" customWidth="1"/>
    <col min="15877" max="15877" width="10.28515625" style="95" customWidth="1"/>
    <col min="15878" max="15878" width="7" style="95" customWidth="1"/>
    <col min="15879" max="15879" width="7.7109375" style="95" customWidth="1"/>
    <col min="15880" max="15880" width="10.7109375" style="95" customWidth="1"/>
    <col min="15881" max="15881" width="8.42578125" style="95" customWidth="1"/>
    <col min="15882" max="15888" width="8.28515625" style="95" customWidth="1"/>
    <col min="15889" max="15889" width="9.85546875" style="95" customWidth="1"/>
    <col min="15890" max="15890" width="7" style="95" customWidth="1"/>
    <col min="15891" max="15891" width="7.85546875" style="95" customWidth="1"/>
    <col min="15892" max="15892" width="11" style="95" customWidth="1"/>
    <col min="15893" max="15893" width="7.7109375" style="95" customWidth="1"/>
    <col min="15894" max="15894" width="8.85546875" style="95" customWidth="1"/>
    <col min="15895" max="16085" width="9.140625" style="95"/>
    <col min="16086" max="16086" width="12.42578125" style="95" customWidth="1"/>
    <col min="16087" max="16087" width="35" style="95" customWidth="1"/>
    <col min="16088" max="16088" width="14" style="95" customWidth="1"/>
    <col min="16089" max="16089" width="8.7109375" style="95" customWidth="1"/>
    <col min="16090" max="16090" width="8.28515625" style="95" customWidth="1"/>
    <col min="16091" max="16091" width="14.85546875" style="95" customWidth="1"/>
    <col min="16092" max="16092" width="16.42578125" style="95" customWidth="1"/>
    <col min="16093" max="16093" width="18.28515625" style="95" customWidth="1"/>
    <col min="16094" max="16095" width="21.7109375" style="95" customWidth="1"/>
    <col min="16096" max="16096" width="9.5703125" style="95" customWidth="1"/>
    <col min="16097" max="16097" width="8.5703125" style="95" customWidth="1"/>
    <col min="16098" max="16098" width="10.85546875" style="95" customWidth="1"/>
    <col min="16099" max="16099" width="10" style="95" customWidth="1"/>
    <col min="16100" max="16100" width="10.5703125" style="95" customWidth="1"/>
    <col min="16101" max="16101" width="8" style="95" customWidth="1"/>
    <col min="16102" max="16105" width="10.5703125" style="95" customWidth="1"/>
    <col min="16106" max="16106" width="14.28515625" style="95" customWidth="1"/>
    <col min="16107" max="16107" width="14.7109375" style="95" customWidth="1"/>
    <col min="16108" max="16108" width="13" style="95" customWidth="1"/>
    <col min="16109" max="16109" width="12.85546875" style="95" customWidth="1"/>
    <col min="16110" max="16110" width="15.85546875" style="95" customWidth="1"/>
    <col min="16111" max="16111" width="17.5703125" style="95" customWidth="1"/>
    <col min="16112" max="16112" width="16.140625" style="95" customWidth="1"/>
    <col min="16113" max="16113" width="18.140625" style="95" customWidth="1"/>
    <col min="16114" max="16121" width="19" style="95" customWidth="1"/>
    <col min="16122" max="16122" width="24.140625" style="95" customWidth="1"/>
    <col min="16123" max="16123" width="8.28515625" style="95" customWidth="1"/>
    <col min="16124" max="16124" width="11.28515625" style="95" customWidth="1"/>
    <col min="16125" max="16125" width="8.140625" style="95" customWidth="1"/>
    <col min="16126" max="16126" width="6.85546875" style="95" customWidth="1"/>
    <col min="16127" max="16127" width="9.5703125" style="95" customWidth="1"/>
    <col min="16128" max="16128" width="6.42578125" style="95" customWidth="1"/>
    <col min="16129" max="16129" width="8.42578125" style="95" customWidth="1"/>
    <col min="16130" max="16130" width="11.42578125" style="95" customWidth="1"/>
    <col min="16131" max="16131" width="9" style="95" customWidth="1"/>
    <col min="16132" max="16132" width="7.7109375" style="95" customWidth="1"/>
    <col min="16133" max="16133" width="10.28515625" style="95" customWidth="1"/>
    <col min="16134" max="16134" width="7" style="95" customWidth="1"/>
    <col min="16135" max="16135" width="7.7109375" style="95" customWidth="1"/>
    <col min="16136" max="16136" width="10.7109375" style="95" customWidth="1"/>
    <col min="16137" max="16137" width="8.42578125" style="95" customWidth="1"/>
    <col min="16138" max="16144" width="8.28515625" style="95" customWidth="1"/>
    <col min="16145" max="16145" width="9.85546875" style="95" customWidth="1"/>
    <col min="16146" max="16146" width="7" style="95" customWidth="1"/>
    <col min="16147" max="16147" width="7.85546875" style="95" customWidth="1"/>
    <col min="16148" max="16148" width="11" style="95" customWidth="1"/>
    <col min="16149" max="16149" width="7.7109375" style="95" customWidth="1"/>
    <col min="16150" max="16150" width="8.85546875" style="95" customWidth="1"/>
    <col min="16151" max="16384" width="9.140625" style="95"/>
  </cols>
  <sheetData>
    <row r="1" spans="1:37" ht="18.75" x14ac:dyDescent="0.25">
      <c r="AK1" s="98" t="s">
        <v>309</v>
      </c>
    </row>
    <row r="2" spans="1:37" ht="18.75" x14ac:dyDescent="0.3">
      <c r="AK2" s="99" t="s">
        <v>207</v>
      </c>
    </row>
    <row r="3" spans="1:37" ht="18.75" x14ac:dyDescent="0.3">
      <c r="AK3" s="99" t="s">
        <v>208</v>
      </c>
    </row>
    <row r="4" spans="1:37" ht="18.75" x14ac:dyDescent="0.3">
      <c r="A4" s="652" t="s">
        <v>310</v>
      </c>
      <c r="B4" s="652"/>
      <c r="C4" s="652"/>
      <c r="D4" s="652"/>
      <c r="E4" s="652"/>
      <c r="F4" s="652"/>
      <c r="G4" s="652"/>
      <c r="H4" s="652"/>
      <c r="I4" s="652"/>
      <c r="J4" s="652"/>
      <c r="K4" s="652"/>
      <c r="L4" s="652"/>
      <c r="M4" s="652"/>
      <c r="N4" s="652"/>
      <c r="O4" s="652"/>
      <c r="P4" s="652"/>
      <c r="Q4" s="652"/>
      <c r="R4" s="652"/>
      <c r="S4" s="652"/>
      <c r="T4" s="652"/>
      <c r="U4" s="652"/>
      <c r="V4" s="652"/>
      <c r="W4" s="652"/>
      <c r="X4" s="652"/>
      <c r="Y4" s="652"/>
      <c r="Z4" s="652"/>
      <c r="AA4" s="652"/>
      <c r="AB4" s="652"/>
      <c r="AC4" s="652"/>
      <c r="AD4" s="652"/>
      <c r="AE4" s="652"/>
      <c r="AF4" s="652"/>
      <c r="AG4" s="652"/>
      <c r="AH4" s="652"/>
      <c r="AI4" s="652"/>
      <c r="AJ4" s="652"/>
      <c r="AK4" s="652"/>
    </row>
    <row r="6" spans="1:37" ht="18.75" x14ac:dyDescent="0.25">
      <c r="A6" s="659" t="s">
        <v>311</v>
      </c>
      <c r="B6" s="659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N6" s="659"/>
      <c r="O6" s="659"/>
      <c r="P6" s="659"/>
      <c r="Q6" s="659"/>
      <c r="R6" s="659"/>
      <c r="S6" s="659"/>
      <c r="T6" s="659"/>
      <c r="U6" s="659"/>
      <c r="V6" s="659"/>
      <c r="W6" s="659"/>
      <c r="X6" s="659"/>
      <c r="Y6" s="659"/>
      <c r="Z6" s="659"/>
      <c r="AA6" s="659"/>
      <c r="AB6" s="659"/>
      <c r="AC6" s="659"/>
      <c r="AD6" s="659"/>
      <c r="AE6" s="659"/>
      <c r="AF6" s="659"/>
      <c r="AG6" s="659"/>
      <c r="AH6" s="659"/>
      <c r="AI6" s="659"/>
      <c r="AJ6" s="659"/>
      <c r="AK6" s="659"/>
    </row>
    <row r="7" spans="1:37" x14ac:dyDescent="0.25">
      <c r="A7" s="654" t="s">
        <v>211</v>
      </c>
      <c r="B7" s="654"/>
      <c r="C7" s="654"/>
      <c r="D7" s="654"/>
      <c r="E7" s="654"/>
      <c r="F7" s="654"/>
      <c r="G7" s="654"/>
      <c r="H7" s="654"/>
      <c r="I7" s="654"/>
      <c r="J7" s="654"/>
      <c r="K7" s="654"/>
      <c r="L7" s="654"/>
      <c r="M7" s="654"/>
      <c r="N7" s="654"/>
      <c r="O7" s="654"/>
      <c r="P7" s="654"/>
      <c r="Q7" s="654"/>
      <c r="R7" s="654"/>
      <c r="S7" s="654"/>
      <c r="T7" s="654"/>
      <c r="U7" s="654"/>
      <c r="V7" s="654"/>
      <c r="W7" s="654"/>
      <c r="X7" s="654"/>
      <c r="Y7" s="654"/>
      <c r="Z7" s="654"/>
      <c r="AA7" s="654"/>
      <c r="AB7" s="654"/>
      <c r="AC7" s="654"/>
      <c r="AD7" s="654"/>
      <c r="AE7" s="654"/>
      <c r="AF7" s="654"/>
      <c r="AG7" s="654"/>
      <c r="AH7" s="654"/>
      <c r="AI7" s="654"/>
      <c r="AJ7" s="654"/>
      <c r="AK7" s="654"/>
    </row>
    <row r="8" spans="1:37" ht="18.75" x14ac:dyDescent="0.3">
      <c r="AJ8" s="99"/>
    </row>
    <row r="9" spans="1:37" ht="18.75" x14ac:dyDescent="0.3">
      <c r="A9" s="656" t="s">
        <v>312</v>
      </c>
      <c r="B9" s="656"/>
      <c r="C9" s="656"/>
      <c r="D9" s="656"/>
      <c r="E9" s="656"/>
      <c r="F9" s="656"/>
      <c r="G9" s="656"/>
      <c r="H9" s="656"/>
      <c r="I9" s="656"/>
      <c r="J9" s="656"/>
      <c r="K9" s="656"/>
      <c r="L9" s="656"/>
      <c r="M9" s="656"/>
      <c r="N9" s="656"/>
      <c r="O9" s="656"/>
      <c r="P9" s="656"/>
      <c r="Q9" s="656"/>
      <c r="R9" s="656"/>
      <c r="S9" s="656"/>
      <c r="T9" s="656"/>
      <c r="U9" s="656"/>
      <c r="V9" s="656"/>
      <c r="W9" s="656"/>
      <c r="X9" s="656"/>
      <c r="Y9" s="656"/>
      <c r="Z9" s="656"/>
      <c r="AA9" s="656"/>
      <c r="AB9" s="656"/>
      <c r="AC9" s="656"/>
      <c r="AD9" s="656"/>
      <c r="AE9" s="656"/>
      <c r="AF9" s="656"/>
      <c r="AG9" s="656"/>
      <c r="AH9" s="656"/>
      <c r="AI9" s="656"/>
      <c r="AJ9" s="656"/>
      <c r="AK9" s="656"/>
    </row>
    <row r="10" spans="1:37" ht="18.75" x14ac:dyDescent="0.3">
      <c r="A10" s="100"/>
      <c r="B10" s="131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</row>
    <row r="11" spans="1:37" ht="18.75" x14ac:dyDescent="0.25">
      <c r="A11" s="649" t="s">
        <v>213</v>
      </c>
      <c r="B11" s="649"/>
      <c r="C11" s="649"/>
      <c r="D11" s="649"/>
      <c r="E11" s="649"/>
      <c r="F11" s="649"/>
      <c r="G11" s="649"/>
      <c r="H11" s="649"/>
      <c r="I11" s="649"/>
      <c r="J11" s="649"/>
      <c r="K11" s="649"/>
      <c r="L11" s="649"/>
      <c r="M11" s="649"/>
      <c r="N11" s="649"/>
      <c r="O11" s="649"/>
      <c r="P11" s="649"/>
      <c r="Q11" s="649"/>
      <c r="R11" s="649"/>
      <c r="S11" s="649"/>
      <c r="T11" s="649"/>
      <c r="U11" s="649"/>
      <c r="V11" s="649"/>
      <c r="W11" s="649"/>
      <c r="X11" s="649"/>
      <c r="Y11" s="649"/>
      <c r="Z11" s="649"/>
      <c r="AA11" s="649"/>
      <c r="AB11" s="649"/>
      <c r="AC11" s="649"/>
      <c r="AD11" s="649"/>
      <c r="AE11" s="649"/>
      <c r="AF11" s="649"/>
      <c r="AG11" s="649"/>
      <c r="AH11" s="649"/>
      <c r="AI11" s="649"/>
      <c r="AJ11" s="649"/>
      <c r="AK11" s="649"/>
    </row>
    <row r="12" spans="1:37" x14ac:dyDescent="0.25">
      <c r="A12" s="655" t="s">
        <v>313</v>
      </c>
      <c r="B12" s="655"/>
      <c r="C12" s="655"/>
      <c r="D12" s="655"/>
      <c r="E12" s="655"/>
      <c r="F12" s="655"/>
      <c r="G12" s="655"/>
      <c r="H12" s="655"/>
      <c r="I12" s="655"/>
      <c r="J12" s="655"/>
      <c r="K12" s="655"/>
      <c r="L12" s="655"/>
      <c r="M12" s="655"/>
      <c r="N12" s="655"/>
      <c r="O12" s="655"/>
      <c r="P12" s="655"/>
      <c r="Q12" s="655"/>
      <c r="R12" s="655"/>
      <c r="S12" s="655"/>
      <c r="T12" s="655"/>
      <c r="U12" s="655"/>
      <c r="V12" s="655"/>
      <c r="W12" s="655"/>
      <c r="X12" s="655"/>
      <c r="Y12" s="655"/>
      <c r="Z12" s="655"/>
      <c r="AA12" s="655"/>
      <c r="AB12" s="655"/>
      <c r="AC12" s="655"/>
      <c r="AD12" s="655"/>
      <c r="AE12" s="655"/>
      <c r="AF12" s="655"/>
      <c r="AG12" s="655"/>
      <c r="AH12" s="655"/>
      <c r="AI12" s="655"/>
      <c r="AJ12" s="655"/>
      <c r="AK12" s="655"/>
    </row>
    <row r="13" spans="1:37" x14ac:dyDescent="0.25">
      <c r="A13" s="658"/>
      <c r="B13" s="658"/>
      <c r="C13" s="658"/>
      <c r="D13" s="658"/>
      <c r="E13" s="658"/>
      <c r="F13" s="658"/>
      <c r="G13" s="658"/>
      <c r="H13" s="658"/>
      <c r="I13" s="658"/>
      <c r="J13" s="658"/>
      <c r="K13" s="658"/>
      <c r="L13" s="658"/>
      <c r="M13" s="658"/>
      <c r="N13" s="658"/>
      <c r="O13" s="658"/>
      <c r="P13" s="658"/>
      <c r="Q13" s="658"/>
      <c r="R13" s="658"/>
      <c r="S13" s="658"/>
      <c r="T13" s="658"/>
      <c r="U13" s="658"/>
      <c r="V13" s="658"/>
      <c r="W13" s="658"/>
      <c r="X13" s="658"/>
      <c r="Y13" s="658"/>
      <c r="Z13" s="658"/>
      <c r="AA13" s="658"/>
      <c r="AB13" s="658"/>
      <c r="AC13" s="658"/>
      <c r="AD13" s="658"/>
      <c r="AE13" s="658"/>
      <c r="AF13" s="658"/>
      <c r="AG13" s="658"/>
      <c r="AH13" s="658"/>
      <c r="AI13" s="658"/>
      <c r="AJ13" s="658"/>
      <c r="AK13" s="132"/>
    </row>
    <row r="14" spans="1:37" x14ac:dyDescent="0.25">
      <c r="A14" s="632" t="s">
        <v>215</v>
      </c>
      <c r="B14" s="632" t="s">
        <v>216</v>
      </c>
      <c r="C14" s="632" t="s">
        <v>217</v>
      </c>
      <c r="D14" s="650" t="s">
        <v>314</v>
      </c>
      <c r="E14" s="650" t="s">
        <v>219</v>
      </c>
      <c r="F14" s="632" t="s">
        <v>315</v>
      </c>
      <c r="G14" s="632"/>
      <c r="H14" s="632" t="s">
        <v>316</v>
      </c>
      <c r="I14" s="632"/>
      <c r="J14" s="639" t="s">
        <v>317</v>
      </c>
      <c r="K14" s="629" t="s">
        <v>318</v>
      </c>
      <c r="L14" s="630"/>
      <c r="M14" s="630"/>
      <c r="N14" s="630"/>
      <c r="O14" s="630"/>
      <c r="P14" s="630"/>
      <c r="Q14" s="630"/>
      <c r="R14" s="630"/>
      <c r="S14" s="630"/>
      <c r="T14" s="631"/>
      <c r="U14" s="629" t="s">
        <v>319</v>
      </c>
      <c r="V14" s="630"/>
      <c r="W14" s="630"/>
      <c r="X14" s="630"/>
      <c r="Y14" s="630"/>
      <c r="Z14" s="631"/>
      <c r="AA14" s="633" t="s">
        <v>320</v>
      </c>
      <c r="AB14" s="635"/>
      <c r="AC14" s="629" t="s">
        <v>321</v>
      </c>
      <c r="AD14" s="630"/>
      <c r="AE14" s="630"/>
      <c r="AF14" s="630"/>
      <c r="AG14" s="630"/>
      <c r="AH14" s="630"/>
      <c r="AI14" s="630"/>
      <c r="AJ14" s="630"/>
      <c r="AK14" s="639" t="s">
        <v>322</v>
      </c>
    </row>
    <row r="15" spans="1:37" x14ac:dyDescent="0.25">
      <c r="A15" s="632"/>
      <c r="B15" s="632"/>
      <c r="C15" s="632"/>
      <c r="D15" s="650"/>
      <c r="E15" s="650"/>
      <c r="F15" s="632"/>
      <c r="G15" s="632"/>
      <c r="H15" s="632"/>
      <c r="I15" s="632"/>
      <c r="J15" s="640"/>
      <c r="K15" s="629" t="s">
        <v>228</v>
      </c>
      <c r="L15" s="630"/>
      <c r="M15" s="630"/>
      <c r="N15" s="630"/>
      <c r="O15" s="631"/>
      <c r="P15" s="629" t="s">
        <v>323</v>
      </c>
      <c r="Q15" s="630"/>
      <c r="R15" s="630"/>
      <c r="S15" s="630"/>
      <c r="T15" s="631"/>
      <c r="U15" s="632" t="s">
        <v>324</v>
      </c>
      <c r="V15" s="632"/>
      <c r="W15" s="629" t="s">
        <v>325</v>
      </c>
      <c r="X15" s="631"/>
      <c r="Y15" s="632" t="s">
        <v>326</v>
      </c>
      <c r="Z15" s="632"/>
      <c r="AA15" s="636"/>
      <c r="AB15" s="638"/>
      <c r="AC15" s="657" t="s">
        <v>327</v>
      </c>
      <c r="AD15" s="657"/>
      <c r="AE15" s="657" t="s">
        <v>328</v>
      </c>
      <c r="AF15" s="657"/>
      <c r="AG15" s="657" t="s">
        <v>329</v>
      </c>
      <c r="AH15" s="657"/>
      <c r="AI15" s="632" t="s">
        <v>238</v>
      </c>
      <c r="AJ15" s="632" t="s">
        <v>330</v>
      </c>
      <c r="AK15" s="640"/>
    </row>
    <row r="16" spans="1:37" ht="236.25" x14ac:dyDescent="0.25">
      <c r="A16" s="632"/>
      <c r="B16" s="632"/>
      <c r="C16" s="632"/>
      <c r="D16" s="650"/>
      <c r="E16" s="650"/>
      <c r="F16" s="133" t="s">
        <v>228</v>
      </c>
      <c r="G16" s="133" t="s">
        <v>229</v>
      </c>
      <c r="H16" s="133" t="s">
        <v>240</v>
      </c>
      <c r="I16" s="133" t="s">
        <v>229</v>
      </c>
      <c r="J16" s="641"/>
      <c r="K16" s="112" t="s">
        <v>331</v>
      </c>
      <c r="L16" s="112" t="s">
        <v>332</v>
      </c>
      <c r="M16" s="112" t="s">
        <v>333</v>
      </c>
      <c r="N16" s="134" t="s">
        <v>334</v>
      </c>
      <c r="O16" s="134" t="s">
        <v>335</v>
      </c>
      <c r="P16" s="112" t="s">
        <v>331</v>
      </c>
      <c r="Q16" s="112" t="s">
        <v>332</v>
      </c>
      <c r="R16" s="112" t="s">
        <v>333</v>
      </c>
      <c r="S16" s="134" t="s">
        <v>334</v>
      </c>
      <c r="T16" s="134" t="s">
        <v>335</v>
      </c>
      <c r="U16" s="112" t="s">
        <v>336</v>
      </c>
      <c r="V16" s="112" t="s">
        <v>337</v>
      </c>
      <c r="W16" s="112" t="s">
        <v>336</v>
      </c>
      <c r="X16" s="112" t="s">
        <v>337</v>
      </c>
      <c r="Y16" s="112" t="s">
        <v>336</v>
      </c>
      <c r="Z16" s="112" t="s">
        <v>337</v>
      </c>
      <c r="AA16" s="114" t="s">
        <v>338</v>
      </c>
      <c r="AB16" s="114" t="s">
        <v>339</v>
      </c>
      <c r="AC16" s="114" t="s">
        <v>340</v>
      </c>
      <c r="AD16" s="114" t="s">
        <v>341</v>
      </c>
      <c r="AE16" s="114" t="s">
        <v>340</v>
      </c>
      <c r="AF16" s="114" t="s">
        <v>342</v>
      </c>
      <c r="AG16" s="114" t="s">
        <v>340</v>
      </c>
      <c r="AH16" s="114" t="s">
        <v>342</v>
      </c>
      <c r="AI16" s="632"/>
      <c r="AJ16" s="632"/>
      <c r="AK16" s="641"/>
    </row>
    <row r="17" spans="1:37" x14ac:dyDescent="0.25">
      <c r="A17" s="114">
        <v>1</v>
      </c>
      <c r="B17" s="114">
        <v>2</v>
      </c>
      <c r="C17" s="114">
        <v>3</v>
      </c>
      <c r="D17" s="114">
        <v>4</v>
      </c>
      <c r="E17" s="114">
        <v>5</v>
      </c>
      <c r="F17" s="114">
        <v>6</v>
      </c>
      <c r="G17" s="114">
        <v>7</v>
      </c>
      <c r="H17" s="114">
        <v>8</v>
      </c>
      <c r="I17" s="114">
        <v>9</v>
      </c>
      <c r="J17" s="114">
        <v>10</v>
      </c>
      <c r="K17" s="114">
        <v>11</v>
      </c>
      <c r="L17" s="114">
        <v>12</v>
      </c>
      <c r="M17" s="114">
        <v>13</v>
      </c>
      <c r="N17" s="114">
        <v>14</v>
      </c>
      <c r="O17" s="114">
        <v>15</v>
      </c>
      <c r="P17" s="114">
        <v>16</v>
      </c>
      <c r="Q17" s="114">
        <v>17</v>
      </c>
      <c r="R17" s="114">
        <v>18</v>
      </c>
      <c r="S17" s="114">
        <v>19</v>
      </c>
      <c r="T17" s="114">
        <v>20</v>
      </c>
      <c r="U17" s="114">
        <v>21</v>
      </c>
      <c r="V17" s="114">
        <v>22</v>
      </c>
      <c r="W17" s="114">
        <v>23</v>
      </c>
      <c r="X17" s="114">
        <v>24</v>
      </c>
      <c r="Y17" s="114">
        <v>25</v>
      </c>
      <c r="Z17" s="114">
        <v>26</v>
      </c>
      <c r="AA17" s="114">
        <v>27</v>
      </c>
      <c r="AB17" s="114">
        <v>28</v>
      </c>
      <c r="AC17" s="116" t="s">
        <v>343</v>
      </c>
      <c r="AD17" s="116" t="s">
        <v>344</v>
      </c>
      <c r="AE17" s="116" t="s">
        <v>345</v>
      </c>
      <c r="AF17" s="116" t="s">
        <v>346</v>
      </c>
      <c r="AG17" s="116" t="s">
        <v>347</v>
      </c>
      <c r="AH17" s="116" t="s">
        <v>348</v>
      </c>
      <c r="AI17" s="114">
        <v>30</v>
      </c>
      <c r="AJ17" s="114">
        <v>31</v>
      </c>
      <c r="AK17" s="114">
        <v>32</v>
      </c>
    </row>
    <row r="18" spans="1:37" ht="31.5" x14ac:dyDescent="0.25">
      <c r="A18" s="117" t="s">
        <v>282</v>
      </c>
      <c r="B18" s="118" t="s">
        <v>283</v>
      </c>
      <c r="C18" s="126" t="s">
        <v>284</v>
      </c>
      <c r="D18" s="119" t="s">
        <v>0</v>
      </c>
      <c r="E18" s="119">
        <v>2023</v>
      </c>
      <c r="F18" s="119">
        <v>2025</v>
      </c>
      <c r="G18" s="119" t="s">
        <v>0</v>
      </c>
      <c r="H18" s="119" t="s">
        <v>0</v>
      </c>
      <c r="I18" s="119" t="s">
        <v>0</v>
      </c>
      <c r="J18" s="119">
        <v>0</v>
      </c>
      <c r="K18" s="135">
        <f t="shared" ref="K18:K28" si="0">SUM(L18:O18)</f>
        <v>370.35662188845936</v>
      </c>
      <c r="L18" s="121">
        <f>L23</f>
        <v>11.141292052995116</v>
      </c>
      <c r="M18" s="121">
        <f t="shared" ref="M18:O18" si="1">M23</f>
        <v>101.63713383947308</v>
      </c>
      <c r="N18" s="121">
        <f t="shared" si="1"/>
        <v>252.48589467222962</v>
      </c>
      <c r="O18" s="121">
        <f t="shared" si="1"/>
        <v>5.0923013237615207</v>
      </c>
      <c r="P18" s="121" t="s">
        <v>0</v>
      </c>
      <c r="Q18" s="121" t="s">
        <v>0</v>
      </c>
      <c r="R18" s="121" t="s">
        <v>0</v>
      </c>
      <c r="S18" s="121" t="s">
        <v>0</v>
      </c>
      <c r="T18" s="121" t="s">
        <v>0</v>
      </c>
      <c r="U18" s="119" t="s">
        <v>0</v>
      </c>
      <c r="V18" s="119" t="s">
        <v>0</v>
      </c>
      <c r="W18" s="119" t="s">
        <v>0</v>
      </c>
      <c r="X18" s="119" t="s">
        <v>0</v>
      </c>
      <c r="Y18" s="119" t="s">
        <v>0</v>
      </c>
      <c r="Z18" s="119" t="s">
        <v>0</v>
      </c>
      <c r="AA18" s="119" t="s">
        <v>0</v>
      </c>
      <c r="AB18" s="119" t="s">
        <v>0</v>
      </c>
      <c r="AC18" s="121">
        <f t="shared" ref="AC18:AG18" si="2">SUM(AC19:AC23)</f>
        <v>70.855314748208983</v>
      </c>
      <c r="AD18" s="121" t="s">
        <v>0</v>
      </c>
      <c r="AE18" s="121">
        <f t="shared" si="2"/>
        <v>147.42433991507625</v>
      </c>
      <c r="AF18" s="121" t="s">
        <v>0</v>
      </c>
      <c r="AG18" s="121">
        <f t="shared" si="2"/>
        <v>152.07696722517409</v>
      </c>
      <c r="AH18" s="121" t="s">
        <v>0</v>
      </c>
      <c r="AI18" s="121">
        <f t="shared" ref="AI18:AI30" si="3">AC18+AE18+AG18</f>
        <v>370.3566218884593</v>
      </c>
      <c r="AJ18" s="121" t="s">
        <v>0</v>
      </c>
      <c r="AK18" s="119" t="s">
        <v>0</v>
      </c>
    </row>
    <row r="19" spans="1:37" x14ac:dyDescent="0.25">
      <c r="A19" s="117" t="s">
        <v>285</v>
      </c>
      <c r="B19" s="118" t="s">
        <v>286</v>
      </c>
      <c r="C19" s="126" t="s">
        <v>284</v>
      </c>
      <c r="D19" s="119" t="s">
        <v>0</v>
      </c>
      <c r="E19" s="119" t="s">
        <v>0</v>
      </c>
      <c r="F19" s="119" t="s">
        <v>0</v>
      </c>
      <c r="G19" s="119" t="s">
        <v>0</v>
      </c>
      <c r="H19" s="119" t="s">
        <v>0</v>
      </c>
      <c r="I19" s="119" t="s">
        <v>0</v>
      </c>
      <c r="J19" s="119">
        <v>0</v>
      </c>
      <c r="K19" s="135">
        <f t="shared" si="0"/>
        <v>0</v>
      </c>
      <c r="L19" s="119">
        <v>0</v>
      </c>
      <c r="M19" s="119">
        <v>0</v>
      </c>
      <c r="N19" s="119">
        <v>0</v>
      </c>
      <c r="O19" s="119">
        <v>0</v>
      </c>
      <c r="P19" s="121" t="s">
        <v>0</v>
      </c>
      <c r="Q19" s="121" t="s">
        <v>0</v>
      </c>
      <c r="R19" s="121" t="s">
        <v>0</v>
      </c>
      <c r="S19" s="121" t="s">
        <v>0</v>
      </c>
      <c r="T19" s="121" t="s">
        <v>0</v>
      </c>
      <c r="U19" s="119" t="s">
        <v>0</v>
      </c>
      <c r="V19" s="119" t="s">
        <v>0</v>
      </c>
      <c r="W19" s="119" t="s">
        <v>0</v>
      </c>
      <c r="X19" s="119" t="s">
        <v>0</v>
      </c>
      <c r="Y19" s="119" t="s">
        <v>0</v>
      </c>
      <c r="Z19" s="119" t="s">
        <v>0</v>
      </c>
      <c r="AA19" s="119" t="s">
        <v>0</v>
      </c>
      <c r="AB19" s="119" t="s">
        <v>0</v>
      </c>
      <c r="AC19" s="121">
        <f t="shared" ref="AC19:AG23" si="4">AC25</f>
        <v>0</v>
      </c>
      <c r="AD19" s="121" t="s">
        <v>0</v>
      </c>
      <c r="AE19" s="121">
        <f t="shared" si="4"/>
        <v>0</v>
      </c>
      <c r="AF19" s="121" t="s">
        <v>0</v>
      </c>
      <c r="AG19" s="121">
        <f t="shared" ref="AG19:AG22" si="5">AG25</f>
        <v>0</v>
      </c>
      <c r="AH19" s="121" t="s">
        <v>0</v>
      </c>
      <c r="AI19" s="121">
        <f t="shared" si="3"/>
        <v>0</v>
      </c>
      <c r="AJ19" s="121" t="s">
        <v>0</v>
      </c>
      <c r="AK19" s="119" t="s">
        <v>0</v>
      </c>
    </row>
    <row r="20" spans="1:37" ht="63" x14ac:dyDescent="0.25">
      <c r="A20" s="117" t="s">
        <v>287</v>
      </c>
      <c r="B20" s="118" t="s">
        <v>288</v>
      </c>
      <c r="C20" s="126" t="s">
        <v>284</v>
      </c>
      <c r="D20" s="119" t="s">
        <v>0</v>
      </c>
      <c r="E20" s="119" t="s">
        <v>0</v>
      </c>
      <c r="F20" s="119" t="s">
        <v>0</v>
      </c>
      <c r="G20" s="119" t="s">
        <v>0</v>
      </c>
      <c r="H20" s="119" t="s">
        <v>0</v>
      </c>
      <c r="I20" s="119" t="s">
        <v>0</v>
      </c>
      <c r="J20" s="119">
        <v>0</v>
      </c>
      <c r="K20" s="135">
        <f t="shared" si="0"/>
        <v>0</v>
      </c>
      <c r="L20" s="119">
        <v>0</v>
      </c>
      <c r="M20" s="119">
        <v>0</v>
      </c>
      <c r="N20" s="119">
        <v>0</v>
      </c>
      <c r="O20" s="119">
        <v>0</v>
      </c>
      <c r="P20" s="121" t="s">
        <v>0</v>
      </c>
      <c r="Q20" s="121" t="s">
        <v>0</v>
      </c>
      <c r="R20" s="121" t="s">
        <v>0</v>
      </c>
      <c r="S20" s="121" t="s">
        <v>0</v>
      </c>
      <c r="T20" s="121" t="s">
        <v>0</v>
      </c>
      <c r="U20" s="119" t="s">
        <v>0</v>
      </c>
      <c r="V20" s="119" t="s">
        <v>0</v>
      </c>
      <c r="W20" s="119" t="s">
        <v>0</v>
      </c>
      <c r="X20" s="119" t="s">
        <v>0</v>
      </c>
      <c r="Y20" s="119" t="s">
        <v>0</v>
      </c>
      <c r="Z20" s="119" t="s">
        <v>0</v>
      </c>
      <c r="AA20" s="119" t="s">
        <v>0</v>
      </c>
      <c r="AB20" s="119" t="s">
        <v>0</v>
      </c>
      <c r="AC20" s="121">
        <f t="shared" si="4"/>
        <v>0</v>
      </c>
      <c r="AD20" s="121" t="s">
        <v>0</v>
      </c>
      <c r="AE20" s="121">
        <f t="shared" si="4"/>
        <v>0</v>
      </c>
      <c r="AF20" s="121" t="s">
        <v>0</v>
      </c>
      <c r="AG20" s="121">
        <f t="shared" si="5"/>
        <v>0</v>
      </c>
      <c r="AH20" s="121" t="s">
        <v>0</v>
      </c>
      <c r="AI20" s="121">
        <f t="shared" si="3"/>
        <v>0</v>
      </c>
      <c r="AJ20" s="121" t="s">
        <v>0</v>
      </c>
      <c r="AK20" s="119" t="s">
        <v>0</v>
      </c>
    </row>
    <row r="21" spans="1:37" ht="31.5" x14ac:dyDescent="0.25">
      <c r="A21" s="117" t="s">
        <v>289</v>
      </c>
      <c r="B21" s="118" t="s">
        <v>290</v>
      </c>
      <c r="C21" s="126" t="s">
        <v>284</v>
      </c>
      <c r="D21" s="119" t="s">
        <v>0</v>
      </c>
      <c r="E21" s="119" t="s">
        <v>0</v>
      </c>
      <c r="F21" s="119" t="s">
        <v>0</v>
      </c>
      <c r="G21" s="119" t="s">
        <v>0</v>
      </c>
      <c r="H21" s="119" t="s">
        <v>0</v>
      </c>
      <c r="I21" s="119" t="s">
        <v>0</v>
      </c>
      <c r="J21" s="119">
        <v>0</v>
      </c>
      <c r="K21" s="135">
        <f t="shared" si="0"/>
        <v>0</v>
      </c>
      <c r="L21" s="119">
        <v>0</v>
      </c>
      <c r="M21" s="119">
        <v>0</v>
      </c>
      <c r="N21" s="119">
        <v>0</v>
      </c>
      <c r="O21" s="119">
        <v>0</v>
      </c>
      <c r="P21" s="121" t="s">
        <v>0</v>
      </c>
      <c r="Q21" s="121" t="s">
        <v>0</v>
      </c>
      <c r="R21" s="121" t="s">
        <v>0</v>
      </c>
      <c r="S21" s="121" t="s">
        <v>0</v>
      </c>
      <c r="T21" s="121" t="s">
        <v>0</v>
      </c>
      <c r="U21" s="119" t="s">
        <v>0</v>
      </c>
      <c r="V21" s="119" t="s">
        <v>0</v>
      </c>
      <c r="W21" s="119" t="s">
        <v>0</v>
      </c>
      <c r="X21" s="119" t="s">
        <v>0</v>
      </c>
      <c r="Y21" s="119" t="s">
        <v>0</v>
      </c>
      <c r="Z21" s="119" t="s">
        <v>0</v>
      </c>
      <c r="AA21" s="119" t="s">
        <v>0</v>
      </c>
      <c r="AB21" s="119" t="s">
        <v>0</v>
      </c>
      <c r="AC21" s="121">
        <f t="shared" si="4"/>
        <v>0</v>
      </c>
      <c r="AD21" s="121" t="s">
        <v>0</v>
      </c>
      <c r="AE21" s="121">
        <f t="shared" si="4"/>
        <v>0</v>
      </c>
      <c r="AF21" s="121" t="s">
        <v>0</v>
      </c>
      <c r="AG21" s="121">
        <f t="shared" si="5"/>
        <v>0</v>
      </c>
      <c r="AH21" s="121" t="s">
        <v>0</v>
      </c>
      <c r="AI21" s="121">
        <f t="shared" si="3"/>
        <v>0</v>
      </c>
      <c r="AJ21" s="121" t="s">
        <v>0</v>
      </c>
      <c r="AK21" s="119" t="s">
        <v>0</v>
      </c>
    </row>
    <row r="22" spans="1:37" ht="63" x14ac:dyDescent="0.25">
      <c r="A22" s="117" t="s">
        <v>291</v>
      </c>
      <c r="B22" s="118" t="s">
        <v>292</v>
      </c>
      <c r="C22" s="126" t="s">
        <v>284</v>
      </c>
      <c r="D22" s="119" t="s">
        <v>0</v>
      </c>
      <c r="E22" s="119" t="s">
        <v>0</v>
      </c>
      <c r="F22" s="119" t="s">
        <v>0</v>
      </c>
      <c r="G22" s="119" t="s">
        <v>0</v>
      </c>
      <c r="H22" s="119" t="s">
        <v>0</v>
      </c>
      <c r="I22" s="119" t="s">
        <v>0</v>
      </c>
      <c r="J22" s="119">
        <v>0</v>
      </c>
      <c r="K22" s="135">
        <f t="shared" si="0"/>
        <v>0</v>
      </c>
      <c r="L22" s="119">
        <v>0</v>
      </c>
      <c r="M22" s="119">
        <v>0</v>
      </c>
      <c r="N22" s="119">
        <v>0</v>
      </c>
      <c r="O22" s="119">
        <v>0</v>
      </c>
      <c r="P22" s="121" t="s">
        <v>0</v>
      </c>
      <c r="Q22" s="121" t="s">
        <v>0</v>
      </c>
      <c r="R22" s="121" t="s">
        <v>0</v>
      </c>
      <c r="S22" s="121" t="s">
        <v>0</v>
      </c>
      <c r="T22" s="121" t="s">
        <v>0</v>
      </c>
      <c r="U22" s="119" t="s">
        <v>0</v>
      </c>
      <c r="V22" s="119" t="s">
        <v>0</v>
      </c>
      <c r="W22" s="119" t="s">
        <v>0</v>
      </c>
      <c r="X22" s="119" t="s">
        <v>0</v>
      </c>
      <c r="Y22" s="119" t="s">
        <v>0</v>
      </c>
      <c r="Z22" s="119" t="s">
        <v>0</v>
      </c>
      <c r="AA22" s="119" t="s">
        <v>0</v>
      </c>
      <c r="AB22" s="119" t="s">
        <v>0</v>
      </c>
      <c r="AC22" s="121">
        <f t="shared" si="4"/>
        <v>0</v>
      </c>
      <c r="AD22" s="121" t="s">
        <v>0</v>
      </c>
      <c r="AE22" s="121">
        <f t="shared" si="4"/>
        <v>0</v>
      </c>
      <c r="AF22" s="121" t="s">
        <v>0</v>
      </c>
      <c r="AG22" s="121">
        <f t="shared" si="5"/>
        <v>0</v>
      </c>
      <c r="AH22" s="121" t="s">
        <v>0</v>
      </c>
      <c r="AI22" s="121">
        <f t="shared" si="3"/>
        <v>0</v>
      </c>
      <c r="AJ22" s="121" t="s">
        <v>0</v>
      </c>
      <c r="AK22" s="119" t="s">
        <v>0</v>
      </c>
    </row>
    <row r="23" spans="1:37" s="141" customFormat="1" ht="31.5" x14ac:dyDescent="0.25">
      <c r="A23" s="136" t="s">
        <v>293</v>
      </c>
      <c r="B23" s="137" t="s">
        <v>294</v>
      </c>
      <c r="C23" s="138" t="s">
        <v>284</v>
      </c>
      <c r="D23" s="139" t="s">
        <v>0</v>
      </c>
      <c r="E23" s="139">
        <v>2023</v>
      </c>
      <c r="F23" s="139">
        <v>2025</v>
      </c>
      <c r="G23" s="139" t="s">
        <v>0</v>
      </c>
      <c r="H23" s="139" t="s">
        <v>0</v>
      </c>
      <c r="I23" s="139" t="s">
        <v>0</v>
      </c>
      <c r="J23" s="139">
        <v>0</v>
      </c>
      <c r="K23" s="140">
        <f t="shared" si="0"/>
        <v>370.35662188845936</v>
      </c>
      <c r="L23" s="124">
        <f>L29</f>
        <v>11.141292052995116</v>
      </c>
      <c r="M23" s="124">
        <f t="shared" ref="M23:O23" si="6">M29</f>
        <v>101.63713383947308</v>
      </c>
      <c r="N23" s="124">
        <f t="shared" si="6"/>
        <v>252.48589467222962</v>
      </c>
      <c r="O23" s="124">
        <f t="shared" si="6"/>
        <v>5.0923013237615207</v>
      </c>
      <c r="P23" s="124" t="s">
        <v>0</v>
      </c>
      <c r="Q23" s="124" t="s">
        <v>0</v>
      </c>
      <c r="R23" s="124" t="s">
        <v>0</v>
      </c>
      <c r="S23" s="124" t="s">
        <v>0</v>
      </c>
      <c r="T23" s="124" t="s">
        <v>0</v>
      </c>
      <c r="U23" s="139" t="s">
        <v>0</v>
      </c>
      <c r="V23" s="139" t="s">
        <v>0</v>
      </c>
      <c r="W23" s="139" t="s">
        <v>0</v>
      </c>
      <c r="X23" s="139" t="s">
        <v>0</v>
      </c>
      <c r="Y23" s="139" t="s">
        <v>0</v>
      </c>
      <c r="Z23" s="139" t="s">
        <v>0</v>
      </c>
      <c r="AA23" s="139" t="s">
        <v>0</v>
      </c>
      <c r="AB23" s="139" t="s">
        <v>0</v>
      </c>
      <c r="AC23" s="124">
        <f t="shared" si="4"/>
        <v>70.855314748208983</v>
      </c>
      <c r="AD23" s="124" t="s">
        <v>0</v>
      </c>
      <c r="AE23" s="124">
        <f t="shared" si="4"/>
        <v>147.42433991507625</v>
      </c>
      <c r="AF23" s="124" t="s">
        <v>0</v>
      </c>
      <c r="AG23" s="124">
        <f t="shared" si="4"/>
        <v>152.07696722517409</v>
      </c>
      <c r="AH23" s="124" t="s">
        <v>0</v>
      </c>
      <c r="AI23" s="124">
        <f t="shared" si="3"/>
        <v>370.3566218884593</v>
      </c>
      <c r="AJ23" s="124" t="s">
        <v>0</v>
      </c>
      <c r="AK23" s="139" t="s">
        <v>0</v>
      </c>
    </row>
    <row r="24" spans="1:37" s="141" customFormat="1" x14ac:dyDescent="0.25">
      <c r="A24" s="142" t="s">
        <v>4</v>
      </c>
      <c r="B24" s="143" t="s">
        <v>295</v>
      </c>
      <c r="C24" s="138" t="s">
        <v>284</v>
      </c>
      <c r="D24" s="139" t="s">
        <v>0</v>
      </c>
      <c r="E24" s="139">
        <f>E23</f>
        <v>2023</v>
      </c>
      <c r="F24" s="139">
        <f>F23</f>
        <v>2025</v>
      </c>
      <c r="G24" s="139" t="s">
        <v>0</v>
      </c>
      <c r="H24" s="139" t="s">
        <v>0</v>
      </c>
      <c r="I24" s="139" t="s">
        <v>0</v>
      </c>
      <c r="J24" s="139">
        <v>0</v>
      </c>
      <c r="K24" s="140">
        <f t="shared" si="0"/>
        <v>370.35662188845936</v>
      </c>
      <c r="L24" s="124">
        <f>L25+L26+L27+L28+L29</f>
        <v>11.141292052995116</v>
      </c>
      <c r="M24" s="124">
        <f t="shared" ref="M24:O24" si="7">M25+M26+M27+M28+M29</f>
        <v>101.63713383947308</v>
      </c>
      <c r="N24" s="124">
        <f t="shared" si="7"/>
        <v>252.48589467222962</v>
      </c>
      <c r="O24" s="124">
        <f t="shared" si="7"/>
        <v>5.0923013237615207</v>
      </c>
      <c r="P24" s="124" t="s">
        <v>0</v>
      </c>
      <c r="Q24" s="124" t="s">
        <v>0</v>
      </c>
      <c r="R24" s="124" t="s">
        <v>0</v>
      </c>
      <c r="S24" s="124" t="s">
        <v>0</v>
      </c>
      <c r="T24" s="124" t="s">
        <v>0</v>
      </c>
      <c r="U24" s="139" t="s">
        <v>0</v>
      </c>
      <c r="V24" s="139" t="s">
        <v>0</v>
      </c>
      <c r="W24" s="139" t="s">
        <v>0</v>
      </c>
      <c r="X24" s="139" t="s">
        <v>0</v>
      </c>
      <c r="Y24" s="139" t="s">
        <v>0</v>
      </c>
      <c r="Z24" s="139" t="s">
        <v>0</v>
      </c>
      <c r="AA24" s="139" t="s">
        <v>0</v>
      </c>
      <c r="AB24" s="139" t="s">
        <v>0</v>
      </c>
      <c r="AC24" s="124">
        <f t="shared" ref="AC24:AG24" si="8">SUM(AC25:AC29)</f>
        <v>70.855314748208983</v>
      </c>
      <c r="AD24" s="124" t="s">
        <v>0</v>
      </c>
      <c r="AE24" s="124">
        <f t="shared" si="8"/>
        <v>147.42433991507625</v>
      </c>
      <c r="AF24" s="124" t="s">
        <v>0</v>
      </c>
      <c r="AG24" s="124">
        <f t="shared" si="8"/>
        <v>152.07696722517409</v>
      </c>
      <c r="AH24" s="124" t="s">
        <v>0</v>
      </c>
      <c r="AI24" s="124">
        <f t="shared" si="3"/>
        <v>370.3566218884593</v>
      </c>
      <c r="AJ24" s="124" t="s">
        <v>0</v>
      </c>
      <c r="AK24" s="139" t="s">
        <v>0</v>
      </c>
    </row>
    <row r="25" spans="1:37" x14ac:dyDescent="0.25">
      <c r="A25" s="117" t="s">
        <v>296</v>
      </c>
      <c r="B25" s="118" t="s">
        <v>286</v>
      </c>
      <c r="C25" s="126" t="s">
        <v>284</v>
      </c>
      <c r="D25" s="119" t="s">
        <v>0</v>
      </c>
      <c r="E25" s="119" t="s">
        <v>0</v>
      </c>
      <c r="F25" s="119" t="s">
        <v>0</v>
      </c>
      <c r="G25" s="119" t="s">
        <v>0</v>
      </c>
      <c r="H25" s="119" t="s">
        <v>0</v>
      </c>
      <c r="I25" s="119" t="s">
        <v>0</v>
      </c>
      <c r="J25" s="119">
        <v>0</v>
      </c>
      <c r="K25" s="135">
        <f t="shared" si="0"/>
        <v>0</v>
      </c>
      <c r="L25" s="119">
        <v>0</v>
      </c>
      <c r="M25" s="119">
        <v>0</v>
      </c>
      <c r="N25" s="119">
        <v>0</v>
      </c>
      <c r="O25" s="119">
        <v>0</v>
      </c>
      <c r="P25" s="121" t="s">
        <v>0</v>
      </c>
      <c r="Q25" s="121" t="s">
        <v>0</v>
      </c>
      <c r="R25" s="121" t="s">
        <v>0</v>
      </c>
      <c r="S25" s="121" t="s">
        <v>0</v>
      </c>
      <c r="T25" s="121" t="s">
        <v>0</v>
      </c>
      <c r="U25" s="119" t="s">
        <v>0</v>
      </c>
      <c r="V25" s="119" t="s">
        <v>0</v>
      </c>
      <c r="W25" s="119" t="s">
        <v>0</v>
      </c>
      <c r="X25" s="119" t="s">
        <v>0</v>
      </c>
      <c r="Y25" s="119" t="s">
        <v>0</v>
      </c>
      <c r="Z25" s="119" t="s">
        <v>0</v>
      </c>
      <c r="AA25" s="119" t="s">
        <v>0</v>
      </c>
      <c r="AB25" s="119" t="s">
        <v>0</v>
      </c>
      <c r="AC25" s="119">
        <v>0</v>
      </c>
      <c r="AD25" s="119" t="s">
        <v>0</v>
      </c>
      <c r="AE25" s="119">
        <v>0</v>
      </c>
      <c r="AF25" s="119" t="s">
        <v>0</v>
      </c>
      <c r="AG25" s="119">
        <v>0</v>
      </c>
      <c r="AH25" s="119" t="s">
        <v>0</v>
      </c>
      <c r="AI25" s="121">
        <f t="shared" si="3"/>
        <v>0</v>
      </c>
      <c r="AJ25" s="121" t="s">
        <v>0</v>
      </c>
      <c r="AK25" s="119" t="s">
        <v>0</v>
      </c>
    </row>
    <row r="26" spans="1:37" ht="63" x14ac:dyDescent="0.25">
      <c r="A26" s="117" t="s">
        <v>297</v>
      </c>
      <c r="B26" s="118" t="s">
        <v>288</v>
      </c>
      <c r="C26" s="126" t="s">
        <v>284</v>
      </c>
      <c r="D26" s="119" t="s">
        <v>0</v>
      </c>
      <c r="E26" s="119" t="s">
        <v>0</v>
      </c>
      <c r="F26" s="119" t="s">
        <v>0</v>
      </c>
      <c r="G26" s="119" t="s">
        <v>0</v>
      </c>
      <c r="H26" s="119" t="s">
        <v>0</v>
      </c>
      <c r="I26" s="119" t="s">
        <v>0</v>
      </c>
      <c r="J26" s="119">
        <v>0</v>
      </c>
      <c r="K26" s="135">
        <f t="shared" si="0"/>
        <v>0</v>
      </c>
      <c r="L26" s="119">
        <v>0</v>
      </c>
      <c r="M26" s="119">
        <v>0</v>
      </c>
      <c r="N26" s="119">
        <v>0</v>
      </c>
      <c r="O26" s="119">
        <v>0</v>
      </c>
      <c r="P26" s="121" t="s">
        <v>0</v>
      </c>
      <c r="Q26" s="121" t="s">
        <v>0</v>
      </c>
      <c r="R26" s="121" t="s">
        <v>0</v>
      </c>
      <c r="S26" s="121" t="s">
        <v>0</v>
      </c>
      <c r="T26" s="121" t="s">
        <v>0</v>
      </c>
      <c r="U26" s="119" t="s">
        <v>0</v>
      </c>
      <c r="V26" s="119" t="s">
        <v>0</v>
      </c>
      <c r="W26" s="119" t="s">
        <v>0</v>
      </c>
      <c r="X26" s="119" t="s">
        <v>0</v>
      </c>
      <c r="Y26" s="119" t="s">
        <v>0</v>
      </c>
      <c r="Z26" s="119" t="s">
        <v>0</v>
      </c>
      <c r="AA26" s="119" t="s">
        <v>0</v>
      </c>
      <c r="AB26" s="119" t="s">
        <v>0</v>
      </c>
      <c r="AC26" s="119">
        <v>0</v>
      </c>
      <c r="AD26" s="119" t="s">
        <v>0</v>
      </c>
      <c r="AE26" s="119">
        <v>0</v>
      </c>
      <c r="AF26" s="119" t="s">
        <v>0</v>
      </c>
      <c r="AG26" s="119">
        <v>0</v>
      </c>
      <c r="AH26" s="119" t="s">
        <v>0</v>
      </c>
      <c r="AI26" s="121">
        <f t="shared" si="3"/>
        <v>0</v>
      </c>
      <c r="AJ26" s="121" t="s">
        <v>0</v>
      </c>
      <c r="AK26" s="119" t="s">
        <v>0</v>
      </c>
    </row>
    <row r="27" spans="1:37" ht="31.5" x14ac:dyDescent="0.25">
      <c r="A27" s="117" t="s">
        <v>298</v>
      </c>
      <c r="B27" s="118" t="s">
        <v>290</v>
      </c>
      <c r="C27" s="126" t="s">
        <v>284</v>
      </c>
      <c r="D27" s="119" t="s">
        <v>0</v>
      </c>
      <c r="E27" s="119" t="s">
        <v>0</v>
      </c>
      <c r="F27" s="119" t="s">
        <v>0</v>
      </c>
      <c r="G27" s="119" t="s">
        <v>0</v>
      </c>
      <c r="H27" s="119" t="s">
        <v>0</v>
      </c>
      <c r="I27" s="119" t="s">
        <v>0</v>
      </c>
      <c r="J27" s="119">
        <v>0</v>
      </c>
      <c r="K27" s="135">
        <f t="shared" si="0"/>
        <v>0</v>
      </c>
      <c r="L27" s="119">
        <v>0</v>
      </c>
      <c r="M27" s="119">
        <v>0</v>
      </c>
      <c r="N27" s="119">
        <v>0</v>
      </c>
      <c r="O27" s="119">
        <v>0</v>
      </c>
      <c r="P27" s="121" t="s">
        <v>0</v>
      </c>
      <c r="Q27" s="121" t="s">
        <v>0</v>
      </c>
      <c r="R27" s="121" t="s">
        <v>0</v>
      </c>
      <c r="S27" s="121" t="s">
        <v>0</v>
      </c>
      <c r="T27" s="121" t="s">
        <v>0</v>
      </c>
      <c r="U27" s="119" t="s">
        <v>0</v>
      </c>
      <c r="V27" s="119" t="s">
        <v>0</v>
      </c>
      <c r="W27" s="119" t="s">
        <v>0</v>
      </c>
      <c r="X27" s="119" t="s">
        <v>0</v>
      </c>
      <c r="Y27" s="119" t="s">
        <v>0</v>
      </c>
      <c r="Z27" s="119" t="s">
        <v>0</v>
      </c>
      <c r="AA27" s="119" t="s">
        <v>0</v>
      </c>
      <c r="AB27" s="119" t="s">
        <v>0</v>
      </c>
      <c r="AC27" s="119">
        <v>0</v>
      </c>
      <c r="AD27" s="119" t="s">
        <v>0</v>
      </c>
      <c r="AE27" s="119">
        <v>0</v>
      </c>
      <c r="AF27" s="119" t="s">
        <v>0</v>
      </c>
      <c r="AG27" s="119">
        <v>0</v>
      </c>
      <c r="AH27" s="119" t="s">
        <v>0</v>
      </c>
      <c r="AI27" s="121">
        <f t="shared" si="3"/>
        <v>0</v>
      </c>
      <c r="AJ27" s="121" t="s">
        <v>0</v>
      </c>
      <c r="AK27" s="119" t="s">
        <v>0</v>
      </c>
    </row>
    <row r="28" spans="1:37" ht="63" x14ac:dyDescent="0.25">
      <c r="A28" s="117" t="s">
        <v>299</v>
      </c>
      <c r="B28" s="118" t="s">
        <v>292</v>
      </c>
      <c r="C28" s="126" t="s">
        <v>284</v>
      </c>
      <c r="D28" s="119" t="s">
        <v>0</v>
      </c>
      <c r="E28" s="119" t="s">
        <v>0</v>
      </c>
      <c r="F28" s="119" t="s">
        <v>0</v>
      </c>
      <c r="G28" s="119" t="s">
        <v>0</v>
      </c>
      <c r="H28" s="119" t="s">
        <v>0</v>
      </c>
      <c r="I28" s="119" t="s">
        <v>0</v>
      </c>
      <c r="J28" s="119">
        <v>0</v>
      </c>
      <c r="K28" s="135">
        <f t="shared" si="0"/>
        <v>0</v>
      </c>
      <c r="L28" s="119">
        <v>0</v>
      </c>
      <c r="M28" s="119">
        <v>0</v>
      </c>
      <c r="N28" s="119">
        <v>0</v>
      </c>
      <c r="O28" s="119">
        <v>0</v>
      </c>
      <c r="P28" s="121" t="s">
        <v>0</v>
      </c>
      <c r="Q28" s="121" t="s">
        <v>0</v>
      </c>
      <c r="R28" s="121" t="s">
        <v>0</v>
      </c>
      <c r="S28" s="121" t="s">
        <v>0</v>
      </c>
      <c r="T28" s="121" t="s">
        <v>0</v>
      </c>
      <c r="U28" s="119" t="s">
        <v>0</v>
      </c>
      <c r="V28" s="119" t="s">
        <v>0</v>
      </c>
      <c r="W28" s="119" t="s">
        <v>0</v>
      </c>
      <c r="X28" s="119" t="s">
        <v>0</v>
      </c>
      <c r="Y28" s="119" t="s">
        <v>0</v>
      </c>
      <c r="Z28" s="119" t="s">
        <v>0</v>
      </c>
      <c r="AA28" s="119" t="s">
        <v>0</v>
      </c>
      <c r="AB28" s="119" t="s">
        <v>0</v>
      </c>
      <c r="AC28" s="119">
        <v>0</v>
      </c>
      <c r="AD28" s="119" t="s">
        <v>0</v>
      </c>
      <c r="AE28" s="119">
        <v>0</v>
      </c>
      <c r="AF28" s="119" t="s">
        <v>0</v>
      </c>
      <c r="AG28" s="119">
        <v>0</v>
      </c>
      <c r="AH28" s="119" t="s">
        <v>0</v>
      </c>
      <c r="AI28" s="121">
        <f t="shared" si="3"/>
        <v>0</v>
      </c>
      <c r="AJ28" s="121" t="s">
        <v>0</v>
      </c>
      <c r="AK28" s="119" t="s">
        <v>0</v>
      </c>
    </row>
    <row r="29" spans="1:37" s="141" customFormat="1" ht="31.5" x14ac:dyDescent="0.25">
      <c r="A29" s="136" t="s">
        <v>300</v>
      </c>
      <c r="B29" s="137" t="s">
        <v>294</v>
      </c>
      <c r="C29" s="138" t="s">
        <v>284</v>
      </c>
      <c r="D29" s="139" t="s">
        <v>0</v>
      </c>
      <c r="E29" s="139" t="s">
        <v>0</v>
      </c>
      <c r="F29" s="139" t="s">
        <v>0</v>
      </c>
      <c r="G29" s="139" t="s">
        <v>0</v>
      </c>
      <c r="H29" s="139" t="s">
        <v>0</v>
      </c>
      <c r="I29" s="139" t="s">
        <v>0</v>
      </c>
      <c r="J29" s="139">
        <v>0</v>
      </c>
      <c r="K29" s="140">
        <f>SUM(L29:O29)</f>
        <v>370.35662188845936</v>
      </c>
      <c r="L29" s="124">
        <f>SUM(L30:L31)</f>
        <v>11.141292052995116</v>
      </c>
      <c r="M29" s="124">
        <f>SUM(M30:M31)</f>
        <v>101.63713383947308</v>
      </c>
      <c r="N29" s="124">
        <f>SUM(N30:N31)</f>
        <v>252.48589467222962</v>
      </c>
      <c r="O29" s="124">
        <f>SUM(O30:O31)</f>
        <v>5.0923013237615207</v>
      </c>
      <c r="P29" s="124" t="s">
        <v>0</v>
      </c>
      <c r="Q29" s="124" t="s">
        <v>0</v>
      </c>
      <c r="R29" s="124" t="s">
        <v>0</v>
      </c>
      <c r="S29" s="124" t="s">
        <v>0</v>
      </c>
      <c r="T29" s="124" t="s">
        <v>0</v>
      </c>
      <c r="U29" s="139" t="s">
        <v>0</v>
      </c>
      <c r="V29" s="139" t="s">
        <v>0</v>
      </c>
      <c r="W29" s="139" t="s">
        <v>0</v>
      </c>
      <c r="X29" s="139" t="s">
        <v>0</v>
      </c>
      <c r="Y29" s="139" t="s">
        <v>0</v>
      </c>
      <c r="Z29" s="139" t="s">
        <v>0</v>
      </c>
      <c r="AA29" s="139" t="s">
        <v>0</v>
      </c>
      <c r="AB29" s="139" t="s">
        <v>0</v>
      </c>
      <c r="AC29" s="124">
        <f>SUM(AC30:AC31)</f>
        <v>70.855314748208983</v>
      </c>
      <c r="AD29" s="124" t="s">
        <v>0</v>
      </c>
      <c r="AE29" s="124">
        <f>SUM(AE30:AE31)</f>
        <v>147.42433991507625</v>
      </c>
      <c r="AF29" s="124" t="s">
        <v>0</v>
      </c>
      <c r="AG29" s="124">
        <f>SUM(AG30:AG31)</f>
        <v>152.07696722517409</v>
      </c>
      <c r="AH29" s="124" t="s">
        <v>0</v>
      </c>
      <c r="AI29" s="124">
        <f t="shared" si="3"/>
        <v>370.3566218884593</v>
      </c>
      <c r="AJ29" s="124" t="s">
        <v>0</v>
      </c>
      <c r="AK29" s="139" t="s">
        <v>0</v>
      </c>
    </row>
    <row r="30" spans="1:37" s="141" customFormat="1" ht="135" x14ac:dyDescent="0.25">
      <c r="A30" s="136" t="s">
        <v>301</v>
      </c>
      <c r="B30" s="144" t="s">
        <v>172</v>
      </c>
      <c r="C30" s="138" t="s">
        <v>173</v>
      </c>
      <c r="D30" s="139" t="s">
        <v>0</v>
      </c>
      <c r="E30" s="139">
        <v>2023</v>
      </c>
      <c r="F30" s="139">
        <v>2025</v>
      </c>
      <c r="G30" s="139" t="s">
        <v>0</v>
      </c>
      <c r="H30" s="139" t="s">
        <v>0</v>
      </c>
      <c r="I30" s="139" t="s">
        <v>0</v>
      </c>
      <c r="J30" s="139">
        <v>0</v>
      </c>
      <c r="K30" s="140">
        <f>SUM(L30:O30)</f>
        <v>341.49359085909936</v>
      </c>
      <c r="L30" s="140">
        <v>11.141292052995116</v>
      </c>
      <c r="M30" s="140">
        <v>101.63713383947308</v>
      </c>
      <c r="N30" s="140">
        <v>223.62286364286962</v>
      </c>
      <c r="O30" s="140">
        <v>5.0923013237615207</v>
      </c>
      <c r="P30" s="124" t="s">
        <v>0</v>
      </c>
      <c r="Q30" s="124" t="s">
        <v>0</v>
      </c>
      <c r="R30" s="124" t="s">
        <v>0</v>
      </c>
      <c r="S30" s="124" t="s">
        <v>0</v>
      </c>
      <c r="T30" s="124" t="s">
        <v>0</v>
      </c>
      <c r="U30" s="139" t="s">
        <v>0</v>
      </c>
      <c r="V30" s="139" t="s">
        <v>0</v>
      </c>
      <c r="W30" s="139" t="s">
        <v>0</v>
      </c>
      <c r="X30" s="139" t="s">
        <v>0</v>
      </c>
      <c r="Y30" s="139" t="s">
        <v>0</v>
      </c>
      <c r="Z30" s="139" t="s">
        <v>0</v>
      </c>
      <c r="AA30" s="139" t="s">
        <v>0</v>
      </c>
      <c r="AB30" s="139" t="s">
        <v>0</v>
      </c>
      <c r="AC30" s="139">
        <v>70.855314748208983</v>
      </c>
      <c r="AD30" s="139" t="s">
        <v>0</v>
      </c>
      <c r="AE30" s="124">
        <v>137.51919641507624</v>
      </c>
      <c r="AF30" s="124" t="s">
        <v>0</v>
      </c>
      <c r="AG30" s="124">
        <v>133.11907969581409</v>
      </c>
      <c r="AH30" s="124" t="s">
        <v>0</v>
      </c>
      <c r="AI30" s="124">
        <f t="shared" si="3"/>
        <v>341.4935908590993</v>
      </c>
      <c r="AJ30" s="124" t="s">
        <v>0</v>
      </c>
      <c r="AK30" s="139" t="s">
        <v>0</v>
      </c>
    </row>
    <row r="31" spans="1:37" ht="60" x14ac:dyDescent="0.25">
      <c r="A31" s="117" t="s">
        <v>302</v>
      </c>
      <c r="B31" s="125" t="s">
        <v>303</v>
      </c>
      <c r="C31" s="126" t="s">
        <v>149</v>
      </c>
      <c r="D31" s="119" t="s">
        <v>0</v>
      </c>
      <c r="E31" s="119">
        <v>2023</v>
      </c>
      <c r="F31" s="119">
        <v>2025</v>
      </c>
      <c r="G31" s="119" t="s">
        <v>0</v>
      </c>
      <c r="H31" s="119" t="s">
        <v>0</v>
      </c>
      <c r="I31" s="119" t="s">
        <v>0</v>
      </c>
      <c r="J31" s="119">
        <v>0</v>
      </c>
      <c r="K31" s="135">
        <f t="shared" ref="K31" si="9">SUM(L31:O31)</f>
        <v>28.863031029359998</v>
      </c>
      <c r="L31" s="119">
        <v>0</v>
      </c>
      <c r="M31" s="119">
        <v>0</v>
      </c>
      <c r="N31" s="121">
        <v>28.863031029359998</v>
      </c>
      <c r="O31" s="119">
        <v>0</v>
      </c>
      <c r="P31" s="121" t="s">
        <v>0</v>
      </c>
      <c r="Q31" s="121" t="s">
        <v>0</v>
      </c>
      <c r="R31" s="121" t="s">
        <v>0</v>
      </c>
      <c r="S31" s="121" t="s">
        <v>0</v>
      </c>
      <c r="T31" s="121" t="s">
        <v>0</v>
      </c>
      <c r="U31" s="119" t="s">
        <v>0</v>
      </c>
      <c r="V31" s="119" t="s">
        <v>0</v>
      </c>
      <c r="W31" s="119" t="s">
        <v>0</v>
      </c>
      <c r="X31" s="119" t="s">
        <v>0</v>
      </c>
      <c r="Y31" s="119" t="s">
        <v>0</v>
      </c>
      <c r="Z31" s="119" t="s">
        <v>0</v>
      </c>
      <c r="AA31" s="119" t="s">
        <v>0</v>
      </c>
      <c r="AB31" s="119" t="s">
        <v>0</v>
      </c>
      <c r="AC31" s="121">
        <v>0</v>
      </c>
      <c r="AD31" s="119" t="s">
        <v>0</v>
      </c>
      <c r="AE31" s="121">
        <v>9.9051434999999994</v>
      </c>
      <c r="AF31" s="121" t="s">
        <v>0</v>
      </c>
      <c r="AG31" s="121">
        <v>18.957887529360001</v>
      </c>
      <c r="AH31" s="121" t="s">
        <v>0</v>
      </c>
      <c r="AI31" s="121">
        <f>AC31+AE31+AG31</f>
        <v>28.863031029360002</v>
      </c>
      <c r="AJ31" s="121" t="s">
        <v>0</v>
      </c>
      <c r="AK31" s="119" t="s">
        <v>0</v>
      </c>
    </row>
    <row r="34" spans="28:28" x14ac:dyDescent="0.25">
      <c r="AB34" s="96"/>
    </row>
    <row r="35" spans="28:28" x14ac:dyDescent="0.25">
      <c r="AB35" s="96"/>
    </row>
    <row r="36" spans="28:28" x14ac:dyDescent="0.25">
      <c r="AB36" s="96"/>
    </row>
    <row r="37" spans="28:28" x14ac:dyDescent="0.25">
      <c r="AB37" s="96"/>
    </row>
  </sheetData>
  <mergeCells count="30">
    <mergeCell ref="A12:AK12"/>
    <mergeCell ref="A4:AK4"/>
    <mergeCell ref="A6:AK6"/>
    <mergeCell ref="A7:AK7"/>
    <mergeCell ref="A9:AK9"/>
    <mergeCell ref="A11:AK11"/>
    <mergeCell ref="A13:AJ13"/>
    <mergeCell ref="A14:A16"/>
    <mergeCell ref="B14:B16"/>
    <mergeCell ref="C14:C16"/>
    <mergeCell ref="D14:D16"/>
    <mergeCell ref="E14:E16"/>
    <mergeCell ref="F14:G15"/>
    <mergeCell ref="H14:I15"/>
    <mergeCell ref="J14:J16"/>
    <mergeCell ref="K14:T14"/>
    <mergeCell ref="AK14:AK16"/>
    <mergeCell ref="K15:O15"/>
    <mergeCell ref="P15:T15"/>
    <mergeCell ref="U15:V15"/>
    <mergeCell ref="W15:X15"/>
    <mergeCell ref="Y15:Z15"/>
    <mergeCell ref="AC15:AD15"/>
    <mergeCell ref="AE15:AF15"/>
    <mergeCell ref="AG15:AH15"/>
    <mergeCell ref="AI15:AI16"/>
    <mergeCell ref="AJ15:AJ16"/>
    <mergeCell ref="U14:Z14"/>
    <mergeCell ref="AA14:AB15"/>
    <mergeCell ref="AC14:AJ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F906B-FF99-4A95-AADA-03130A2FAB30}">
  <dimension ref="A1:CB33"/>
  <sheetViews>
    <sheetView topLeftCell="A10" workbookViewId="0">
      <selection sqref="A1:XFD1048576"/>
    </sheetView>
  </sheetViews>
  <sheetFormatPr defaultRowHeight="15.75" x14ac:dyDescent="0.25"/>
  <cols>
    <col min="1" max="1" width="9.140625" style="95"/>
    <col min="2" max="2" width="30.85546875" style="95" customWidth="1"/>
    <col min="3" max="3" width="15" style="95" customWidth="1"/>
    <col min="4" max="4" width="9.85546875" style="95" customWidth="1"/>
    <col min="5" max="17" width="4.7109375" style="95" customWidth="1"/>
    <col min="18" max="18" width="6.5703125" style="95" customWidth="1"/>
    <col min="19" max="19" width="7.42578125" style="95" customWidth="1"/>
    <col min="20" max="22" width="4.7109375" style="95" customWidth="1"/>
    <col min="23" max="23" width="7" style="95" customWidth="1"/>
    <col min="24" max="29" width="4.7109375" style="95" customWidth="1"/>
    <col min="30" max="30" width="6" style="95" customWidth="1"/>
    <col min="31" max="31" width="7.28515625" style="95" customWidth="1"/>
    <col min="32" max="34" width="4.7109375" style="95" customWidth="1"/>
    <col min="35" max="35" width="6.5703125" style="145" customWidth="1"/>
    <col min="36" max="36" width="4.7109375" style="95" customWidth="1"/>
    <col min="37" max="37" width="7.28515625" style="95" customWidth="1"/>
    <col min="38" max="41" width="4.7109375" style="95" customWidth="1"/>
    <col min="42" max="42" width="6.42578125" style="95" customWidth="1"/>
    <col min="43" max="43" width="7.85546875" style="95" customWidth="1"/>
    <col min="44" max="46" width="4.7109375" style="95" customWidth="1"/>
    <col min="47" max="47" width="7.140625" style="95" customWidth="1"/>
    <col min="48" max="48" width="4.7109375" style="95" customWidth="1"/>
    <col min="49" max="49" width="7.42578125" style="95" customWidth="1"/>
    <col min="50" max="52" width="4.7109375" style="95" customWidth="1"/>
    <col min="53" max="53" width="6.7109375" style="95" customWidth="1"/>
    <col min="54" max="54" width="6.5703125" style="95" customWidth="1"/>
    <col min="55" max="55" width="8.7109375" style="146" customWidth="1"/>
    <col min="56" max="58" width="4.7109375" style="95" customWidth="1"/>
    <col min="59" max="59" width="8.7109375" style="146" customWidth="1"/>
    <col min="60" max="60" width="4.7109375" style="95" customWidth="1"/>
    <col min="61" max="61" width="8.85546875" style="95" customWidth="1"/>
    <col min="62" max="64" width="4.7109375" style="95" customWidth="1"/>
    <col min="65" max="65" width="9.42578125" style="95" customWidth="1"/>
    <col min="66" max="66" width="19" style="95" customWidth="1"/>
    <col min="67" max="67" width="4.7109375" style="95" customWidth="1"/>
    <col min="68" max="68" width="4.28515625" style="95" customWidth="1"/>
    <col min="69" max="69" width="4.42578125" style="95" customWidth="1"/>
    <col min="70" max="70" width="5.140625" style="95" customWidth="1"/>
    <col min="71" max="71" width="5.7109375" style="95" customWidth="1"/>
    <col min="72" max="72" width="6.28515625" style="95" customWidth="1"/>
    <col min="73" max="73" width="6.5703125" style="95" customWidth="1"/>
    <col min="74" max="74" width="6.28515625" style="95" customWidth="1"/>
    <col min="75" max="76" width="5.7109375" style="95" customWidth="1"/>
    <col min="77" max="77" width="14.7109375" style="95" customWidth="1"/>
    <col min="78" max="87" width="5.7109375" style="95" customWidth="1"/>
    <col min="88" max="256" width="9.140625" style="95"/>
    <col min="257" max="257" width="13.28515625" style="95" customWidth="1"/>
    <col min="258" max="258" width="36" style="95" customWidth="1"/>
    <col min="259" max="259" width="15.85546875" style="95" customWidth="1"/>
    <col min="260" max="260" width="20.140625" style="95" customWidth="1"/>
    <col min="261" max="261" width="25.140625" style="95" customWidth="1"/>
    <col min="262" max="262" width="20.42578125" style="95" customWidth="1"/>
    <col min="263" max="263" width="10.5703125" style="95" bestFit="1" customWidth="1"/>
    <col min="264" max="264" width="6.5703125" style="95" bestFit="1" customWidth="1"/>
    <col min="265" max="265" width="12.140625" style="95" customWidth="1"/>
    <col min="266" max="267" width="6.5703125" style="95" bestFit="1" customWidth="1"/>
    <col min="268" max="268" width="19.7109375" style="95" customWidth="1"/>
    <col min="269" max="269" width="10.5703125" style="95" bestFit="1" customWidth="1"/>
    <col min="270" max="270" width="6.5703125" style="95" bestFit="1" customWidth="1"/>
    <col min="271" max="271" width="11.140625" style="95" customWidth="1"/>
    <col min="272" max="273" width="6.5703125" style="95" bestFit="1" customWidth="1"/>
    <col min="274" max="274" width="22.85546875" style="95" customWidth="1"/>
    <col min="275" max="275" width="10" style="95" customWidth="1"/>
    <col min="276" max="276" width="6.85546875" style="95" customWidth="1"/>
    <col min="277" max="277" width="13.28515625" style="95" customWidth="1"/>
    <col min="278" max="279" width="6.85546875" style="95" customWidth="1"/>
    <col min="280" max="280" width="20.140625" style="95" customWidth="1"/>
    <col min="281" max="281" width="8.5703125" style="95" customWidth="1"/>
    <col min="282" max="282" width="6.85546875" style="95" customWidth="1"/>
    <col min="283" max="283" width="10.7109375" style="95" customWidth="1"/>
    <col min="284" max="285" width="6.85546875" style="95" customWidth="1"/>
    <col min="286" max="286" width="20.85546875" style="95" customWidth="1"/>
    <col min="287" max="287" width="7.85546875" style="95" customWidth="1"/>
    <col min="288" max="288" width="6.85546875" style="95" customWidth="1"/>
    <col min="289" max="289" width="12.140625" style="95" customWidth="1"/>
    <col min="290" max="291" width="6.85546875" style="95" customWidth="1"/>
    <col min="292" max="292" width="19.42578125" style="95" customWidth="1"/>
    <col min="293" max="294" width="6.85546875" style="95" customWidth="1"/>
    <col min="295" max="295" width="10" style="95" customWidth="1"/>
    <col min="296" max="297" width="6.85546875" style="95" customWidth="1"/>
    <col min="298" max="298" width="20.42578125" style="95" customWidth="1"/>
    <col min="299" max="299" width="7.85546875" style="95" customWidth="1"/>
    <col min="300" max="300" width="6.85546875" style="95" customWidth="1"/>
    <col min="301" max="301" width="10" style="95" customWidth="1"/>
    <col min="302" max="303" width="6.85546875" style="95" customWidth="1"/>
    <col min="304" max="304" width="22" style="95" customWidth="1"/>
    <col min="305" max="306" width="6.85546875" style="95" customWidth="1"/>
    <col min="307" max="307" width="10.140625" style="95" customWidth="1"/>
    <col min="308" max="309" width="6.85546875" style="95" customWidth="1"/>
    <col min="310" max="310" width="21.42578125" style="95" customWidth="1"/>
    <col min="311" max="311" width="8" style="95" customWidth="1"/>
    <col min="312" max="312" width="6.85546875" style="95" customWidth="1"/>
    <col min="313" max="313" width="11.5703125" style="95" customWidth="1"/>
    <col min="314" max="315" width="6.85546875" style="95" customWidth="1"/>
    <col min="316" max="316" width="20" style="95" customWidth="1"/>
    <col min="317" max="317" width="8.28515625" style="95" customWidth="1"/>
    <col min="318" max="318" width="6.85546875" style="95" customWidth="1"/>
    <col min="319" max="319" width="10.85546875" style="95" customWidth="1"/>
    <col min="320" max="320" width="6.85546875" style="95" customWidth="1"/>
    <col min="321" max="321" width="7.85546875" style="95" customWidth="1"/>
    <col min="322" max="322" width="19" style="95" customWidth="1"/>
    <col min="323" max="323" width="4.7109375" style="95" customWidth="1"/>
    <col min="324" max="324" width="4.28515625" style="95" customWidth="1"/>
    <col min="325" max="325" width="4.42578125" style="95" customWidth="1"/>
    <col min="326" max="326" width="5.140625" style="95" customWidth="1"/>
    <col min="327" max="327" width="5.7109375" style="95" customWidth="1"/>
    <col min="328" max="328" width="6.28515625" style="95" customWidth="1"/>
    <col min="329" max="329" width="6.5703125" style="95" customWidth="1"/>
    <col min="330" max="330" width="6.28515625" style="95" customWidth="1"/>
    <col min="331" max="332" width="5.7109375" style="95" customWidth="1"/>
    <col min="333" max="333" width="14.7109375" style="95" customWidth="1"/>
    <col min="334" max="343" width="5.7109375" style="95" customWidth="1"/>
    <col min="344" max="512" width="9.140625" style="95"/>
    <col min="513" max="513" width="13.28515625" style="95" customWidth="1"/>
    <col min="514" max="514" width="36" style="95" customWidth="1"/>
    <col min="515" max="515" width="15.85546875" style="95" customWidth="1"/>
    <col min="516" max="516" width="20.140625" style="95" customWidth="1"/>
    <col min="517" max="517" width="25.140625" style="95" customWidth="1"/>
    <col min="518" max="518" width="20.42578125" style="95" customWidth="1"/>
    <col min="519" max="519" width="10.5703125" style="95" bestFit="1" customWidth="1"/>
    <col min="520" max="520" width="6.5703125" style="95" bestFit="1" customWidth="1"/>
    <col min="521" max="521" width="12.140625" style="95" customWidth="1"/>
    <col min="522" max="523" width="6.5703125" style="95" bestFit="1" customWidth="1"/>
    <col min="524" max="524" width="19.7109375" style="95" customWidth="1"/>
    <col min="525" max="525" width="10.5703125" style="95" bestFit="1" customWidth="1"/>
    <col min="526" max="526" width="6.5703125" style="95" bestFit="1" customWidth="1"/>
    <col min="527" max="527" width="11.140625" style="95" customWidth="1"/>
    <col min="528" max="529" width="6.5703125" style="95" bestFit="1" customWidth="1"/>
    <col min="530" max="530" width="22.85546875" style="95" customWidth="1"/>
    <col min="531" max="531" width="10" style="95" customWidth="1"/>
    <col min="532" max="532" width="6.85546875" style="95" customWidth="1"/>
    <col min="533" max="533" width="13.28515625" style="95" customWidth="1"/>
    <col min="534" max="535" width="6.85546875" style="95" customWidth="1"/>
    <col min="536" max="536" width="20.140625" style="95" customWidth="1"/>
    <col min="537" max="537" width="8.5703125" style="95" customWidth="1"/>
    <col min="538" max="538" width="6.85546875" style="95" customWidth="1"/>
    <col min="539" max="539" width="10.7109375" style="95" customWidth="1"/>
    <col min="540" max="541" width="6.85546875" style="95" customWidth="1"/>
    <col min="542" max="542" width="20.85546875" style="95" customWidth="1"/>
    <col min="543" max="543" width="7.85546875" style="95" customWidth="1"/>
    <col min="544" max="544" width="6.85546875" style="95" customWidth="1"/>
    <col min="545" max="545" width="12.140625" style="95" customWidth="1"/>
    <col min="546" max="547" width="6.85546875" style="95" customWidth="1"/>
    <col min="548" max="548" width="19.42578125" style="95" customWidth="1"/>
    <col min="549" max="550" width="6.85546875" style="95" customWidth="1"/>
    <col min="551" max="551" width="10" style="95" customWidth="1"/>
    <col min="552" max="553" width="6.85546875" style="95" customWidth="1"/>
    <col min="554" max="554" width="20.42578125" style="95" customWidth="1"/>
    <col min="555" max="555" width="7.85546875" style="95" customWidth="1"/>
    <col min="556" max="556" width="6.85546875" style="95" customWidth="1"/>
    <col min="557" max="557" width="10" style="95" customWidth="1"/>
    <col min="558" max="559" width="6.85546875" style="95" customWidth="1"/>
    <col min="560" max="560" width="22" style="95" customWidth="1"/>
    <col min="561" max="562" width="6.85546875" style="95" customWidth="1"/>
    <col min="563" max="563" width="10.140625" style="95" customWidth="1"/>
    <col min="564" max="565" width="6.85546875" style="95" customWidth="1"/>
    <col min="566" max="566" width="21.42578125" style="95" customWidth="1"/>
    <col min="567" max="567" width="8" style="95" customWidth="1"/>
    <col min="568" max="568" width="6.85546875" style="95" customWidth="1"/>
    <col min="569" max="569" width="11.5703125" style="95" customWidth="1"/>
    <col min="570" max="571" width="6.85546875" style="95" customWidth="1"/>
    <col min="572" max="572" width="20" style="95" customWidth="1"/>
    <col min="573" max="573" width="8.28515625" style="95" customWidth="1"/>
    <col min="574" max="574" width="6.85546875" style="95" customWidth="1"/>
    <col min="575" max="575" width="10.85546875" style="95" customWidth="1"/>
    <col min="576" max="576" width="6.85546875" style="95" customWidth="1"/>
    <col min="577" max="577" width="7.85546875" style="95" customWidth="1"/>
    <col min="578" max="578" width="19" style="95" customWidth="1"/>
    <col min="579" max="579" width="4.7109375" style="95" customWidth="1"/>
    <col min="580" max="580" width="4.28515625" style="95" customWidth="1"/>
    <col min="581" max="581" width="4.42578125" style="95" customWidth="1"/>
    <col min="582" max="582" width="5.140625" style="95" customWidth="1"/>
    <col min="583" max="583" width="5.7109375" style="95" customWidth="1"/>
    <col min="584" max="584" width="6.28515625" style="95" customWidth="1"/>
    <col min="585" max="585" width="6.5703125" style="95" customWidth="1"/>
    <col min="586" max="586" width="6.28515625" style="95" customWidth="1"/>
    <col min="587" max="588" width="5.7109375" style="95" customWidth="1"/>
    <col min="589" max="589" width="14.7109375" style="95" customWidth="1"/>
    <col min="590" max="599" width="5.7109375" style="95" customWidth="1"/>
    <col min="600" max="768" width="9.140625" style="95"/>
    <col min="769" max="769" width="13.28515625" style="95" customWidth="1"/>
    <col min="770" max="770" width="36" style="95" customWidth="1"/>
    <col min="771" max="771" width="15.85546875" style="95" customWidth="1"/>
    <col min="772" max="772" width="20.140625" style="95" customWidth="1"/>
    <col min="773" max="773" width="25.140625" style="95" customWidth="1"/>
    <col min="774" max="774" width="20.42578125" style="95" customWidth="1"/>
    <col min="775" max="775" width="10.5703125" style="95" bestFit="1" customWidth="1"/>
    <col min="776" max="776" width="6.5703125" style="95" bestFit="1" customWidth="1"/>
    <col min="777" max="777" width="12.140625" style="95" customWidth="1"/>
    <col min="778" max="779" width="6.5703125" style="95" bestFit="1" customWidth="1"/>
    <col min="780" max="780" width="19.7109375" style="95" customWidth="1"/>
    <col min="781" max="781" width="10.5703125" style="95" bestFit="1" customWidth="1"/>
    <col min="782" max="782" width="6.5703125" style="95" bestFit="1" customWidth="1"/>
    <col min="783" max="783" width="11.140625" style="95" customWidth="1"/>
    <col min="784" max="785" width="6.5703125" style="95" bestFit="1" customWidth="1"/>
    <col min="786" max="786" width="22.85546875" style="95" customWidth="1"/>
    <col min="787" max="787" width="10" style="95" customWidth="1"/>
    <col min="788" max="788" width="6.85546875" style="95" customWidth="1"/>
    <col min="789" max="789" width="13.28515625" style="95" customWidth="1"/>
    <col min="790" max="791" width="6.85546875" style="95" customWidth="1"/>
    <col min="792" max="792" width="20.140625" style="95" customWidth="1"/>
    <col min="793" max="793" width="8.5703125" style="95" customWidth="1"/>
    <col min="794" max="794" width="6.85546875" style="95" customWidth="1"/>
    <col min="795" max="795" width="10.7109375" style="95" customWidth="1"/>
    <col min="796" max="797" width="6.85546875" style="95" customWidth="1"/>
    <col min="798" max="798" width="20.85546875" style="95" customWidth="1"/>
    <col min="799" max="799" width="7.85546875" style="95" customWidth="1"/>
    <col min="800" max="800" width="6.85546875" style="95" customWidth="1"/>
    <col min="801" max="801" width="12.140625" style="95" customWidth="1"/>
    <col min="802" max="803" width="6.85546875" style="95" customWidth="1"/>
    <col min="804" max="804" width="19.42578125" style="95" customWidth="1"/>
    <col min="805" max="806" width="6.85546875" style="95" customWidth="1"/>
    <col min="807" max="807" width="10" style="95" customWidth="1"/>
    <col min="808" max="809" width="6.85546875" style="95" customWidth="1"/>
    <col min="810" max="810" width="20.42578125" style="95" customWidth="1"/>
    <col min="811" max="811" width="7.85546875" style="95" customWidth="1"/>
    <col min="812" max="812" width="6.85546875" style="95" customWidth="1"/>
    <col min="813" max="813" width="10" style="95" customWidth="1"/>
    <col min="814" max="815" width="6.85546875" style="95" customWidth="1"/>
    <col min="816" max="816" width="22" style="95" customWidth="1"/>
    <col min="817" max="818" width="6.85546875" style="95" customWidth="1"/>
    <col min="819" max="819" width="10.140625" style="95" customWidth="1"/>
    <col min="820" max="821" width="6.85546875" style="95" customWidth="1"/>
    <col min="822" max="822" width="21.42578125" style="95" customWidth="1"/>
    <col min="823" max="823" width="8" style="95" customWidth="1"/>
    <col min="824" max="824" width="6.85546875" style="95" customWidth="1"/>
    <col min="825" max="825" width="11.5703125" style="95" customWidth="1"/>
    <col min="826" max="827" width="6.85546875" style="95" customWidth="1"/>
    <col min="828" max="828" width="20" style="95" customWidth="1"/>
    <col min="829" max="829" width="8.28515625" style="95" customWidth="1"/>
    <col min="830" max="830" width="6.85546875" style="95" customWidth="1"/>
    <col min="831" max="831" width="10.85546875" style="95" customWidth="1"/>
    <col min="832" max="832" width="6.85546875" style="95" customWidth="1"/>
    <col min="833" max="833" width="7.85546875" style="95" customWidth="1"/>
    <col min="834" max="834" width="19" style="95" customWidth="1"/>
    <col min="835" max="835" width="4.7109375" style="95" customWidth="1"/>
    <col min="836" max="836" width="4.28515625" style="95" customWidth="1"/>
    <col min="837" max="837" width="4.42578125" style="95" customWidth="1"/>
    <col min="838" max="838" width="5.140625" style="95" customWidth="1"/>
    <col min="839" max="839" width="5.7109375" style="95" customWidth="1"/>
    <col min="840" max="840" width="6.28515625" style="95" customWidth="1"/>
    <col min="841" max="841" width="6.5703125" style="95" customWidth="1"/>
    <col min="842" max="842" width="6.28515625" style="95" customWidth="1"/>
    <col min="843" max="844" width="5.7109375" style="95" customWidth="1"/>
    <col min="845" max="845" width="14.7109375" style="95" customWidth="1"/>
    <col min="846" max="855" width="5.7109375" style="95" customWidth="1"/>
    <col min="856" max="1024" width="9.140625" style="95"/>
    <col min="1025" max="1025" width="13.28515625" style="95" customWidth="1"/>
    <col min="1026" max="1026" width="36" style="95" customWidth="1"/>
    <col min="1027" max="1027" width="15.85546875" style="95" customWidth="1"/>
    <col min="1028" max="1028" width="20.140625" style="95" customWidth="1"/>
    <col min="1029" max="1029" width="25.140625" style="95" customWidth="1"/>
    <col min="1030" max="1030" width="20.42578125" style="95" customWidth="1"/>
    <col min="1031" max="1031" width="10.5703125" style="95" bestFit="1" customWidth="1"/>
    <col min="1032" max="1032" width="6.5703125" style="95" bestFit="1" customWidth="1"/>
    <col min="1033" max="1033" width="12.140625" style="95" customWidth="1"/>
    <col min="1034" max="1035" width="6.5703125" style="95" bestFit="1" customWidth="1"/>
    <col min="1036" max="1036" width="19.7109375" style="95" customWidth="1"/>
    <col min="1037" max="1037" width="10.5703125" style="95" bestFit="1" customWidth="1"/>
    <col min="1038" max="1038" width="6.5703125" style="95" bestFit="1" customWidth="1"/>
    <col min="1039" max="1039" width="11.140625" style="95" customWidth="1"/>
    <col min="1040" max="1041" width="6.5703125" style="95" bestFit="1" customWidth="1"/>
    <col min="1042" max="1042" width="22.85546875" style="95" customWidth="1"/>
    <col min="1043" max="1043" width="10" style="95" customWidth="1"/>
    <col min="1044" max="1044" width="6.85546875" style="95" customWidth="1"/>
    <col min="1045" max="1045" width="13.28515625" style="95" customWidth="1"/>
    <col min="1046" max="1047" width="6.85546875" style="95" customWidth="1"/>
    <col min="1048" max="1048" width="20.140625" style="95" customWidth="1"/>
    <col min="1049" max="1049" width="8.5703125" style="95" customWidth="1"/>
    <col min="1050" max="1050" width="6.85546875" style="95" customWidth="1"/>
    <col min="1051" max="1051" width="10.7109375" style="95" customWidth="1"/>
    <col min="1052" max="1053" width="6.85546875" style="95" customWidth="1"/>
    <col min="1054" max="1054" width="20.85546875" style="95" customWidth="1"/>
    <col min="1055" max="1055" width="7.85546875" style="95" customWidth="1"/>
    <col min="1056" max="1056" width="6.85546875" style="95" customWidth="1"/>
    <col min="1057" max="1057" width="12.140625" style="95" customWidth="1"/>
    <col min="1058" max="1059" width="6.85546875" style="95" customWidth="1"/>
    <col min="1060" max="1060" width="19.42578125" style="95" customWidth="1"/>
    <col min="1061" max="1062" width="6.85546875" style="95" customWidth="1"/>
    <col min="1063" max="1063" width="10" style="95" customWidth="1"/>
    <col min="1064" max="1065" width="6.85546875" style="95" customWidth="1"/>
    <col min="1066" max="1066" width="20.42578125" style="95" customWidth="1"/>
    <col min="1067" max="1067" width="7.85546875" style="95" customWidth="1"/>
    <col min="1068" max="1068" width="6.85546875" style="95" customWidth="1"/>
    <col min="1069" max="1069" width="10" style="95" customWidth="1"/>
    <col min="1070" max="1071" width="6.85546875" style="95" customWidth="1"/>
    <col min="1072" max="1072" width="22" style="95" customWidth="1"/>
    <col min="1073" max="1074" width="6.85546875" style="95" customWidth="1"/>
    <col min="1075" max="1075" width="10.140625" style="95" customWidth="1"/>
    <col min="1076" max="1077" width="6.85546875" style="95" customWidth="1"/>
    <col min="1078" max="1078" width="21.42578125" style="95" customWidth="1"/>
    <col min="1079" max="1079" width="8" style="95" customWidth="1"/>
    <col min="1080" max="1080" width="6.85546875" style="95" customWidth="1"/>
    <col min="1081" max="1081" width="11.5703125" style="95" customWidth="1"/>
    <col min="1082" max="1083" width="6.85546875" style="95" customWidth="1"/>
    <col min="1084" max="1084" width="20" style="95" customWidth="1"/>
    <col min="1085" max="1085" width="8.28515625" style="95" customWidth="1"/>
    <col min="1086" max="1086" width="6.85546875" style="95" customWidth="1"/>
    <col min="1087" max="1087" width="10.85546875" style="95" customWidth="1"/>
    <col min="1088" max="1088" width="6.85546875" style="95" customWidth="1"/>
    <col min="1089" max="1089" width="7.85546875" style="95" customWidth="1"/>
    <col min="1090" max="1090" width="19" style="95" customWidth="1"/>
    <col min="1091" max="1091" width="4.7109375" style="95" customWidth="1"/>
    <col min="1092" max="1092" width="4.28515625" style="95" customWidth="1"/>
    <col min="1093" max="1093" width="4.42578125" style="95" customWidth="1"/>
    <col min="1094" max="1094" width="5.140625" style="95" customWidth="1"/>
    <col min="1095" max="1095" width="5.7109375" style="95" customWidth="1"/>
    <col min="1096" max="1096" width="6.28515625" style="95" customWidth="1"/>
    <col min="1097" max="1097" width="6.5703125" style="95" customWidth="1"/>
    <col min="1098" max="1098" width="6.28515625" style="95" customWidth="1"/>
    <col min="1099" max="1100" width="5.7109375" style="95" customWidth="1"/>
    <col min="1101" max="1101" width="14.7109375" style="95" customWidth="1"/>
    <col min="1102" max="1111" width="5.7109375" style="95" customWidth="1"/>
    <col min="1112" max="1280" width="9.140625" style="95"/>
    <col min="1281" max="1281" width="13.28515625" style="95" customWidth="1"/>
    <col min="1282" max="1282" width="36" style="95" customWidth="1"/>
    <col min="1283" max="1283" width="15.85546875" style="95" customWidth="1"/>
    <col min="1284" max="1284" width="20.140625" style="95" customWidth="1"/>
    <col min="1285" max="1285" width="25.140625" style="95" customWidth="1"/>
    <col min="1286" max="1286" width="20.42578125" style="95" customWidth="1"/>
    <col min="1287" max="1287" width="10.5703125" style="95" bestFit="1" customWidth="1"/>
    <col min="1288" max="1288" width="6.5703125" style="95" bestFit="1" customWidth="1"/>
    <col min="1289" max="1289" width="12.140625" style="95" customWidth="1"/>
    <col min="1290" max="1291" width="6.5703125" style="95" bestFit="1" customWidth="1"/>
    <col min="1292" max="1292" width="19.7109375" style="95" customWidth="1"/>
    <col min="1293" max="1293" width="10.5703125" style="95" bestFit="1" customWidth="1"/>
    <col min="1294" max="1294" width="6.5703125" style="95" bestFit="1" customWidth="1"/>
    <col min="1295" max="1295" width="11.140625" style="95" customWidth="1"/>
    <col min="1296" max="1297" width="6.5703125" style="95" bestFit="1" customWidth="1"/>
    <col min="1298" max="1298" width="22.85546875" style="95" customWidth="1"/>
    <col min="1299" max="1299" width="10" style="95" customWidth="1"/>
    <col min="1300" max="1300" width="6.85546875" style="95" customWidth="1"/>
    <col min="1301" max="1301" width="13.28515625" style="95" customWidth="1"/>
    <col min="1302" max="1303" width="6.85546875" style="95" customWidth="1"/>
    <col min="1304" max="1304" width="20.140625" style="95" customWidth="1"/>
    <col min="1305" max="1305" width="8.5703125" style="95" customWidth="1"/>
    <col min="1306" max="1306" width="6.85546875" style="95" customWidth="1"/>
    <col min="1307" max="1307" width="10.7109375" style="95" customWidth="1"/>
    <col min="1308" max="1309" width="6.85546875" style="95" customWidth="1"/>
    <col min="1310" max="1310" width="20.85546875" style="95" customWidth="1"/>
    <col min="1311" max="1311" width="7.85546875" style="95" customWidth="1"/>
    <col min="1312" max="1312" width="6.85546875" style="95" customWidth="1"/>
    <col min="1313" max="1313" width="12.140625" style="95" customWidth="1"/>
    <col min="1314" max="1315" width="6.85546875" style="95" customWidth="1"/>
    <col min="1316" max="1316" width="19.42578125" style="95" customWidth="1"/>
    <col min="1317" max="1318" width="6.85546875" style="95" customWidth="1"/>
    <col min="1319" max="1319" width="10" style="95" customWidth="1"/>
    <col min="1320" max="1321" width="6.85546875" style="95" customWidth="1"/>
    <col min="1322" max="1322" width="20.42578125" style="95" customWidth="1"/>
    <col min="1323" max="1323" width="7.85546875" style="95" customWidth="1"/>
    <col min="1324" max="1324" width="6.85546875" style="95" customWidth="1"/>
    <col min="1325" max="1325" width="10" style="95" customWidth="1"/>
    <col min="1326" max="1327" width="6.85546875" style="95" customWidth="1"/>
    <col min="1328" max="1328" width="22" style="95" customWidth="1"/>
    <col min="1329" max="1330" width="6.85546875" style="95" customWidth="1"/>
    <col min="1331" max="1331" width="10.140625" style="95" customWidth="1"/>
    <col min="1332" max="1333" width="6.85546875" style="95" customWidth="1"/>
    <col min="1334" max="1334" width="21.42578125" style="95" customWidth="1"/>
    <col min="1335" max="1335" width="8" style="95" customWidth="1"/>
    <col min="1336" max="1336" width="6.85546875" style="95" customWidth="1"/>
    <col min="1337" max="1337" width="11.5703125" style="95" customWidth="1"/>
    <col min="1338" max="1339" width="6.85546875" style="95" customWidth="1"/>
    <col min="1340" max="1340" width="20" style="95" customWidth="1"/>
    <col min="1341" max="1341" width="8.28515625" style="95" customWidth="1"/>
    <col min="1342" max="1342" width="6.85546875" style="95" customWidth="1"/>
    <col min="1343" max="1343" width="10.85546875" style="95" customWidth="1"/>
    <col min="1344" max="1344" width="6.85546875" style="95" customWidth="1"/>
    <col min="1345" max="1345" width="7.85546875" style="95" customWidth="1"/>
    <col min="1346" max="1346" width="19" style="95" customWidth="1"/>
    <col min="1347" max="1347" width="4.7109375" style="95" customWidth="1"/>
    <col min="1348" max="1348" width="4.28515625" style="95" customWidth="1"/>
    <col min="1349" max="1349" width="4.42578125" style="95" customWidth="1"/>
    <col min="1350" max="1350" width="5.140625" style="95" customWidth="1"/>
    <col min="1351" max="1351" width="5.7109375" style="95" customWidth="1"/>
    <col min="1352" max="1352" width="6.28515625" style="95" customWidth="1"/>
    <col min="1353" max="1353" width="6.5703125" style="95" customWidth="1"/>
    <col min="1354" max="1354" width="6.28515625" style="95" customWidth="1"/>
    <col min="1355" max="1356" width="5.7109375" style="95" customWidth="1"/>
    <col min="1357" max="1357" width="14.7109375" style="95" customWidth="1"/>
    <col min="1358" max="1367" width="5.7109375" style="95" customWidth="1"/>
    <col min="1368" max="1536" width="9.140625" style="95"/>
    <col min="1537" max="1537" width="13.28515625" style="95" customWidth="1"/>
    <col min="1538" max="1538" width="36" style="95" customWidth="1"/>
    <col min="1539" max="1539" width="15.85546875" style="95" customWidth="1"/>
    <col min="1540" max="1540" width="20.140625" style="95" customWidth="1"/>
    <col min="1541" max="1541" width="25.140625" style="95" customWidth="1"/>
    <col min="1542" max="1542" width="20.42578125" style="95" customWidth="1"/>
    <col min="1543" max="1543" width="10.5703125" style="95" bestFit="1" customWidth="1"/>
    <col min="1544" max="1544" width="6.5703125" style="95" bestFit="1" customWidth="1"/>
    <col min="1545" max="1545" width="12.140625" style="95" customWidth="1"/>
    <col min="1546" max="1547" width="6.5703125" style="95" bestFit="1" customWidth="1"/>
    <col min="1548" max="1548" width="19.7109375" style="95" customWidth="1"/>
    <col min="1549" max="1549" width="10.5703125" style="95" bestFit="1" customWidth="1"/>
    <col min="1550" max="1550" width="6.5703125" style="95" bestFit="1" customWidth="1"/>
    <col min="1551" max="1551" width="11.140625" style="95" customWidth="1"/>
    <col min="1552" max="1553" width="6.5703125" style="95" bestFit="1" customWidth="1"/>
    <col min="1554" max="1554" width="22.85546875" style="95" customWidth="1"/>
    <col min="1555" max="1555" width="10" style="95" customWidth="1"/>
    <col min="1556" max="1556" width="6.85546875" style="95" customWidth="1"/>
    <col min="1557" max="1557" width="13.28515625" style="95" customWidth="1"/>
    <col min="1558" max="1559" width="6.85546875" style="95" customWidth="1"/>
    <col min="1560" max="1560" width="20.140625" style="95" customWidth="1"/>
    <col min="1561" max="1561" width="8.5703125" style="95" customWidth="1"/>
    <col min="1562" max="1562" width="6.85546875" style="95" customWidth="1"/>
    <col min="1563" max="1563" width="10.7109375" style="95" customWidth="1"/>
    <col min="1564" max="1565" width="6.85546875" style="95" customWidth="1"/>
    <col min="1566" max="1566" width="20.85546875" style="95" customWidth="1"/>
    <col min="1567" max="1567" width="7.85546875" style="95" customWidth="1"/>
    <col min="1568" max="1568" width="6.85546875" style="95" customWidth="1"/>
    <col min="1569" max="1569" width="12.140625" style="95" customWidth="1"/>
    <col min="1570" max="1571" width="6.85546875" style="95" customWidth="1"/>
    <col min="1572" max="1572" width="19.42578125" style="95" customWidth="1"/>
    <col min="1573" max="1574" width="6.85546875" style="95" customWidth="1"/>
    <col min="1575" max="1575" width="10" style="95" customWidth="1"/>
    <col min="1576" max="1577" width="6.85546875" style="95" customWidth="1"/>
    <col min="1578" max="1578" width="20.42578125" style="95" customWidth="1"/>
    <col min="1579" max="1579" width="7.85546875" style="95" customWidth="1"/>
    <col min="1580" max="1580" width="6.85546875" style="95" customWidth="1"/>
    <col min="1581" max="1581" width="10" style="95" customWidth="1"/>
    <col min="1582" max="1583" width="6.85546875" style="95" customWidth="1"/>
    <col min="1584" max="1584" width="22" style="95" customWidth="1"/>
    <col min="1585" max="1586" width="6.85546875" style="95" customWidth="1"/>
    <col min="1587" max="1587" width="10.140625" style="95" customWidth="1"/>
    <col min="1588" max="1589" width="6.85546875" style="95" customWidth="1"/>
    <col min="1590" max="1590" width="21.42578125" style="95" customWidth="1"/>
    <col min="1591" max="1591" width="8" style="95" customWidth="1"/>
    <col min="1592" max="1592" width="6.85546875" style="95" customWidth="1"/>
    <col min="1593" max="1593" width="11.5703125" style="95" customWidth="1"/>
    <col min="1594" max="1595" width="6.85546875" style="95" customWidth="1"/>
    <col min="1596" max="1596" width="20" style="95" customWidth="1"/>
    <col min="1597" max="1597" width="8.28515625" style="95" customWidth="1"/>
    <col min="1598" max="1598" width="6.85546875" style="95" customWidth="1"/>
    <col min="1599" max="1599" width="10.85546875" style="95" customWidth="1"/>
    <col min="1600" max="1600" width="6.85546875" style="95" customWidth="1"/>
    <col min="1601" max="1601" width="7.85546875" style="95" customWidth="1"/>
    <col min="1602" max="1602" width="19" style="95" customWidth="1"/>
    <col min="1603" max="1603" width="4.7109375" style="95" customWidth="1"/>
    <col min="1604" max="1604" width="4.28515625" style="95" customWidth="1"/>
    <col min="1605" max="1605" width="4.42578125" style="95" customWidth="1"/>
    <col min="1606" max="1606" width="5.140625" style="95" customWidth="1"/>
    <col min="1607" max="1607" width="5.7109375" style="95" customWidth="1"/>
    <col min="1608" max="1608" width="6.28515625" style="95" customWidth="1"/>
    <col min="1609" max="1609" width="6.5703125" style="95" customWidth="1"/>
    <col min="1610" max="1610" width="6.28515625" style="95" customWidth="1"/>
    <col min="1611" max="1612" width="5.7109375" style="95" customWidth="1"/>
    <col min="1613" max="1613" width="14.7109375" style="95" customWidth="1"/>
    <col min="1614" max="1623" width="5.7109375" style="95" customWidth="1"/>
    <col min="1624" max="1792" width="9.140625" style="95"/>
    <col min="1793" max="1793" width="13.28515625" style="95" customWidth="1"/>
    <col min="1794" max="1794" width="36" style="95" customWidth="1"/>
    <col min="1795" max="1795" width="15.85546875" style="95" customWidth="1"/>
    <col min="1796" max="1796" width="20.140625" style="95" customWidth="1"/>
    <col min="1797" max="1797" width="25.140625" style="95" customWidth="1"/>
    <col min="1798" max="1798" width="20.42578125" style="95" customWidth="1"/>
    <col min="1799" max="1799" width="10.5703125" style="95" bestFit="1" customWidth="1"/>
    <col min="1800" max="1800" width="6.5703125" style="95" bestFit="1" customWidth="1"/>
    <col min="1801" max="1801" width="12.140625" style="95" customWidth="1"/>
    <col min="1802" max="1803" width="6.5703125" style="95" bestFit="1" customWidth="1"/>
    <col min="1804" max="1804" width="19.7109375" style="95" customWidth="1"/>
    <col min="1805" max="1805" width="10.5703125" style="95" bestFit="1" customWidth="1"/>
    <col min="1806" max="1806" width="6.5703125" style="95" bestFit="1" customWidth="1"/>
    <col min="1807" max="1807" width="11.140625" style="95" customWidth="1"/>
    <col min="1808" max="1809" width="6.5703125" style="95" bestFit="1" customWidth="1"/>
    <col min="1810" max="1810" width="22.85546875" style="95" customWidth="1"/>
    <col min="1811" max="1811" width="10" style="95" customWidth="1"/>
    <col min="1812" max="1812" width="6.85546875" style="95" customWidth="1"/>
    <col min="1813" max="1813" width="13.28515625" style="95" customWidth="1"/>
    <col min="1814" max="1815" width="6.85546875" style="95" customWidth="1"/>
    <col min="1816" max="1816" width="20.140625" style="95" customWidth="1"/>
    <col min="1817" max="1817" width="8.5703125" style="95" customWidth="1"/>
    <col min="1818" max="1818" width="6.85546875" style="95" customWidth="1"/>
    <col min="1819" max="1819" width="10.7109375" style="95" customWidth="1"/>
    <col min="1820" max="1821" width="6.85546875" style="95" customWidth="1"/>
    <col min="1822" max="1822" width="20.85546875" style="95" customWidth="1"/>
    <col min="1823" max="1823" width="7.85546875" style="95" customWidth="1"/>
    <col min="1824" max="1824" width="6.85546875" style="95" customWidth="1"/>
    <col min="1825" max="1825" width="12.140625" style="95" customWidth="1"/>
    <col min="1826" max="1827" width="6.85546875" style="95" customWidth="1"/>
    <col min="1828" max="1828" width="19.42578125" style="95" customWidth="1"/>
    <col min="1829" max="1830" width="6.85546875" style="95" customWidth="1"/>
    <col min="1831" max="1831" width="10" style="95" customWidth="1"/>
    <col min="1832" max="1833" width="6.85546875" style="95" customWidth="1"/>
    <col min="1834" max="1834" width="20.42578125" style="95" customWidth="1"/>
    <col min="1835" max="1835" width="7.85546875" style="95" customWidth="1"/>
    <col min="1836" max="1836" width="6.85546875" style="95" customWidth="1"/>
    <col min="1837" max="1837" width="10" style="95" customWidth="1"/>
    <col min="1838" max="1839" width="6.85546875" style="95" customWidth="1"/>
    <col min="1840" max="1840" width="22" style="95" customWidth="1"/>
    <col min="1841" max="1842" width="6.85546875" style="95" customWidth="1"/>
    <col min="1843" max="1843" width="10.140625" style="95" customWidth="1"/>
    <col min="1844" max="1845" width="6.85546875" style="95" customWidth="1"/>
    <col min="1846" max="1846" width="21.42578125" style="95" customWidth="1"/>
    <col min="1847" max="1847" width="8" style="95" customWidth="1"/>
    <col min="1848" max="1848" width="6.85546875" style="95" customWidth="1"/>
    <col min="1849" max="1849" width="11.5703125" style="95" customWidth="1"/>
    <col min="1850" max="1851" width="6.85546875" style="95" customWidth="1"/>
    <col min="1852" max="1852" width="20" style="95" customWidth="1"/>
    <col min="1853" max="1853" width="8.28515625" style="95" customWidth="1"/>
    <col min="1854" max="1854" width="6.85546875" style="95" customWidth="1"/>
    <col min="1855" max="1855" width="10.85546875" style="95" customWidth="1"/>
    <col min="1856" max="1856" width="6.85546875" style="95" customWidth="1"/>
    <col min="1857" max="1857" width="7.85546875" style="95" customWidth="1"/>
    <col min="1858" max="1858" width="19" style="95" customWidth="1"/>
    <col min="1859" max="1859" width="4.7109375" style="95" customWidth="1"/>
    <col min="1860" max="1860" width="4.28515625" style="95" customWidth="1"/>
    <col min="1861" max="1861" width="4.42578125" style="95" customWidth="1"/>
    <col min="1862" max="1862" width="5.140625" style="95" customWidth="1"/>
    <col min="1863" max="1863" width="5.7109375" style="95" customWidth="1"/>
    <col min="1864" max="1864" width="6.28515625" style="95" customWidth="1"/>
    <col min="1865" max="1865" width="6.5703125" style="95" customWidth="1"/>
    <col min="1866" max="1866" width="6.28515625" style="95" customWidth="1"/>
    <col min="1867" max="1868" width="5.7109375" style="95" customWidth="1"/>
    <col min="1869" max="1869" width="14.7109375" style="95" customWidth="1"/>
    <col min="1870" max="1879" width="5.7109375" style="95" customWidth="1"/>
    <col min="1880" max="2048" width="9.140625" style="95"/>
    <col min="2049" max="2049" width="13.28515625" style="95" customWidth="1"/>
    <col min="2050" max="2050" width="36" style="95" customWidth="1"/>
    <col min="2051" max="2051" width="15.85546875" style="95" customWidth="1"/>
    <col min="2052" max="2052" width="20.140625" style="95" customWidth="1"/>
    <col min="2053" max="2053" width="25.140625" style="95" customWidth="1"/>
    <col min="2054" max="2054" width="20.42578125" style="95" customWidth="1"/>
    <col min="2055" max="2055" width="10.5703125" style="95" bestFit="1" customWidth="1"/>
    <col min="2056" max="2056" width="6.5703125" style="95" bestFit="1" customWidth="1"/>
    <col min="2057" max="2057" width="12.140625" style="95" customWidth="1"/>
    <col min="2058" max="2059" width="6.5703125" style="95" bestFit="1" customWidth="1"/>
    <col min="2060" max="2060" width="19.7109375" style="95" customWidth="1"/>
    <col min="2061" max="2061" width="10.5703125" style="95" bestFit="1" customWidth="1"/>
    <col min="2062" max="2062" width="6.5703125" style="95" bestFit="1" customWidth="1"/>
    <col min="2063" max="2063" width="11.140625" style="95" customWidth="1"/>
    <col min="2064" max="2065" width="6.5703125" style="95" bestFit="1" customWidth="1"/>
    <col min="2066" max="2066" width="22.85546875" style="95" customWidth="1"/>
    <col min="2067" max="2067" width="10" style="95" customWidth="1"/>
    <col min="2068" max="2068" width="6.85546875" style="95" customWidth="1"/>
    <col min="2069" max="2069" width="13.28515625" style="95" customWidth="1"/>
    <col min="2070" max="2071" width="6.85546875" style="95" customWidth="1"/>
    <col min="2072" max="2072" width="20.140625" style="95" customWidth="1"/>
    <col min="2073" max="2073" width="8.5703125" style="95" customWidth="1"/>
    <col min="2074" max="2074" width="6.85546875" style="95" customWidth="1"/>
    <col min="2075" max="2075" width="10.7109375" style="95" customWidth="1"/>
    <col min="2076" max="2077" width="6.85546875" style="95" customWidth="1"/>
    <col min="2078" max="2078" width="20.85546875" style="95" customWidth="1"/>
    <col min="2079" max="2079" width="7.85546875" style="95" customWidth="1"/>
    <col min="2080" max="2080" width="6.85546875" style="95" customWidth="1"/>
    <col min="2081" max="2081" width="12.140625" style="95" customWidth="1"/>
    <col min="2082" max="2083" width="6.85546875" style="95" customWidth="1"/>
    <col min="2084" max="2084" width="19.42578125" style="95" customWidth="1"/>
    <col min="2085" max="2086" width="6.85546875" style="95" customWidth="1"/>
    <col min="2087" max="2087" width="10" style="95" customWidth="1"/>
    <col min="2088" max="2089" width="6.85546875" style="95" customWidth="1"/>
    <col min="2090" max="2090" width="20.42578125" style="95" customWidth="1"/>
    <col min="2091" max="2091" width="7.85546875" style="95" customWidth="1"/>
    <col min="2092" max="2092" width="6.85546875" style="95" customWidth="1"/>
    <col min="2093" max="2093" width="10" style="95" customWidth="1"/>
    <col min="2094" max="2095" width="6.85546875" style="95" customWidth="1"/>
    <col min="2096" max="2096" width="22" style="95" customWidth="1"/>
    <col min="2097" max="2098" width="6.85546875" style="95" customWidth="1"/>
    <col min="2099" max="2099" width="10.140625" style="95" customWidth="1"/>
    <col min="2100" max="2101" width="6.85546875" style="95" customWidth="1"/>
    <col min="2102" max="2102" width="21.42578125" style="95" customWidth="1"/>
    <col min="2103" max="2103" width="8" style="95" customWidth="1"/>
    <col min="2104" max="2104" width="6.85546875" style="95" customWidth="1"/>
    <col min="2105" max="2105" width="11.5703125" style="95" customWidth="1"/>
    <col min="2106" max="2107" width="6.85546875" style="95" customWidth="1"/>
    <col min="2108" max="2108" width="20" style="95" customWidth="1"/>
    <col min="2109" max="2109" width="8.28515625" style="95" customWidth="1"/>
    <col min="2110" max="2110" width="6.85546875" style="95" customWidth="1"/>
    <col min="2111" max="2111" width="10.85546875" style="95" customWidth="1"/>
    <col min="2112" max="2112" width="6.85546875" style="95" customWidth="1"/>
    <col min="2113" max="2113" width="7.85546875" style="95" customWidth="1"/>
    <col min="2114" max="2114" width="19" style="95" customWidth="1"/>
    <col min="2115" max="2115" width="4.7109375" style="95" customWidth="1"/>
    <col min="2116" max="2116" width="4.28515625" style="95" customWidth="1"/>
    <col min="2117" max="2117" width="4.42578125" style="95" customWidth="1"/>
    <col min="2118" max="2118" width="5.140625" style="95" customWidth="1"/>
    <col min="2119" max="2119" width="5.7109375" style="95" customWidth="1"/>
    <col min="2120" max="2120" width="6.28515625" style="95" customWidth="1"/>
    <col min="2121" max="2121" width="6.5703125" style="95" customWidth="1"/>
    <col min="2122" max="2122" width="6.28515625" style="95" customWidth="1"/>
    <col min="2123" max="2124" width="5.7109375" style="95" customWidth="1"/>
    <col min="2125" max="2125" width="14.7109375" style="95" customWidth="1"/>
    <col min="2126" max="2135" width="5.7109375" style="95" customWidth="1"/>
    <col min="2136" max="2304" width="9.140625" style="95"/>
    <col min="2305" max="2305" width="13.28515625" style="95" customWidth="1"/>
    <col min="2306" max="2306" width="36" style="95" customWidth="1"/>
    <col min="2307" max="2307" width="15.85546875" style="95" customWidth="1"/>
    <col min="2308" max="2308" width="20.140625" style="95" customWidth="1"/>
    <col min="2309" max="2309" width="25.140625" style="95" customWidth="1"/>
    <col min="2310" max="2310" width="20.42578125" style="95" customWidth="1"/>
    <col min="2311" max="2311" width="10.5703125" style="95" bestFit="1" customWidth="1"/>
    <col min="2312" max="2312" width="6.5703125" style="95" bestFit="1" customWidth="1"/>
    <col min="2313" max="2313" width="12.140625" style="95" customWidth="1"/>
    <col min="2314" max="2315" width="6.5703125" style="95" bestFit="1" customWidth="1"/>
    <col min="2316" max="2316" width="19.7109375" style="95" customWidth="1"/>
    <col min="2317" max="2317" width="10.5703125" style="95" bestFit="1" customWidth="1"/>
    <col min="2318" max="2318" width="6.5703125" style="95" bestFit="1" customWidth="1"/>
    <col min="2319" max="2319" width="11.140625" style="95" customWidth="1"/>
    <col min="2320" max="2321" width="6.5703125" style="95" bestFit="1" customWidth="1"/>
    <col min="2322" max="2322" width="22.85546875" style="95" customWidth="1"/>
    <col min="2323" max="2323" width="10" style="95" customWidth="1"/>
    <col min="2324" max="2324" width="6.85546875" style="95" customWidth="1"/>
    <col min="2325" max="2325" width="13.28515625" style="95" customWidth="1"/>
    <col min="2326" max="2327" width="6.85546875" style="95" customWidth="1"/>
    <col min="2328" max="2328" width="20.140625" style="95" customWidth="1"/>
    <col min="2329" max="2329" width="8.5703125" style="95" customWidth="1"/>
    <col min="2330" max="2330" width="6.85546875" style="95" customWidth="1"/>
    <col min="2331" max="2331" width="10.7109375" style="95" customWidth="1"/>
    <col min="2332" max="2333" width="6.85546875" style="95" customWidth="1"/>
    <col min="2334" max="2334" width="20.85546875" style="95" customWidth="1"/>
    <col min="2335" max="2335" width="7.85546875" style="95" customWidth="1"/>
    <col min="2336" max="2336" width="6.85546875" style="95" customWidth="1"/>
    <col min="2337" max="2337" width="12.140625" style="95" customWidth="1"/>
    <col min="2338" max="2339" width="6.85546875" style="95" customWidth="1"/>
    <col min="2340" max="2340" width="19.42578125" style="95" customWidth="1"/>
    <col min="2341" max="2342" width="6.85546875" style="95" customWidth="1"/>
    <col min="2343" max="2343" width="10" style="95" customWidth="1"/>
    <col min="2344" max="2345" width="6.85546875" style="95" customWidth="1"/>
    <col min="2346" max="2346" width="20.42578125" style="95" customWidth="1"/>
    <col min="2347" max="2347" width="7.85546875" style="95" customWidth="1"/>
    <col min="2348" max="2348" width="6.85546875" style="95" customWidth="1"/>
    <col min="2349" max="2349" width="10" style="95" customWidth="1"/>
    <col min="2350" max="2351" width="6.85546875" style="95" customWidth="1"/>
    <col min="2352" max="2352" width="22" style="95" customWidth="1"/>
    <col min="2353" max="2354" width="6.85546875" style="95" customWidth="1"/>
    <col min="2355" max="2355" width="10.140625" style="95" customWidth="1"/>
    <col min="2356" max="2357" width="6.85546875" style="95" customWidth="1"/>
    <col min="2358" max="2358" width="21.42578125" style="95" customWidth="1"/>
    <col min="2359" max="2359" width="8" style="95" customWidth="1"/>
    <col min="2360" max="2360" width="6.85546875" style="95" customWidth="1"/>
    <col min="2361" max="2361" width="11.5703125" style="95" customWidth="1"/>
    <col min="2362" max="2363" width="6.85546875" style="95" customWidth="1"/>
    <col min="2364" max="2364" width="20" style="95" customWidth="1"/>
    <col min="2365" max="2365" width="8.28515625" style="95" customWidth="1"/>
    <col min="2366" max="2366" width="6.85546875" style="95" customWidth="1"/>
    <col min="2367" max="2367" width="10.85546875" style="95" customWidth="1"/>
    <col min="2368" max="2368" width="6.85546875" style="95" customWidth="1"/>
    <col min="2369" max="2369" width="7.85546875" style="95" customWidth="1"/>
    <col min="2370" max="2370" width="19" style="95" customWidth="1"/>
    <col min="2371" max="2371" width="4.7109375" style="95" customWidth="1"/>
    <col min="2372" max="2372" width="4.28515625" style="95" customWidth="1"/>
    <col min="2373" max="2373" width="4.42578125" style="95" customWidth="1"/>
    <col min="2374" max="2374" width="5.140625" style="95" customWidth="1"/>
    <col min="2375" max="2375" width="5.7109375" style="95" customWidth="1"/>
    <col min="2376" max="2376" width="6.28515625" style="95" customWidth="1"/>
    <col min="2377" max="2377" width="6.5703125" style="95" customWidth="1"/>
    <col min="2378" max="2378" width="6.28515625" style="95" customWidth="1"/>
    <col min="2379" max="2380" width="5.7109375" style="95" customWidth="1"/>
    <col min="2381" max="2381" width="14.7109375" style="95" customWidth="1"/>
    <col min="2382" max="2391" width="5.7109375" style="95" customWidth="1"/>
    <col min="2392" max="2560" width="9.140625" style="95"/>
    <col min="2561" max="2561" width="13.28515625" style="95" customWidth="1"/>
    <col min="2562" max="2562" width="36" style="95" customWidth="1"/>
    <col min="2563" max="2563" width="15.85546875" style="95" customWidth="1"/>
    <col min="2564" max="2564" width="20.140625" style="95" customWidth="1"/>
    <col min="2565" max="2565" width="25.140625" style="95" customWidth="1"/>
    <col min="2566" max="2566" width="20.42578125" style="95" customWidth="1"/>
    <col min="2567" max="2567" width="10.5703125" style="95" bestFit="1" customWidth="1"/>
    <col min="2568" max="2568" width="6.5703125" style="95" bestFit="1" customWidth="1"/>
    <col min="2569" max="2569" width="12.140625" style="95" customWidth="1"/>
    <col min="2570" max="2571" width="6.5703125" style="95" bestFit="1" customWidth="1"/>
    <col min="2572" max="2572" width="19.7109375" style="95" customWidth="1"/>
    <col min="2573" max="2573" width="10.5703125" style="95" bestFit="1" customWidth="1"/>
    <col min="2574" max="2574" width="6.5703125" style="95" bestFit="1" customWidth="1"/>
    <col min="2575" max="2575" width="11.140625" style="95" customWidth="1"/>
    <col min="2576" max="2577" width="6.5703125" style="95" bestFit="1" customWidth="1"/>
    <col min="2578" max="2578" width="22.85546875" style="95" customWidth="1"/>
    <col min="2579" max="2579" width="10" style="95" customWidth="1"/>
    <col min="2580" max="2580" width="6.85546875" style="95" customWidth="1"/>
    <col min="2581" max="2581" width="13.28515625" style="95" customWidth="1"/>
    <col min="2582" max="2583" width="6.85546875" style="95" customWidth="1"/>
    <col min="2584" max="2584" width="20.140625" style="95" customWidth="1"/>
    <col min="2585" max="2585" width="8.5703125" style="95" customWidth="1"/>
    <col min="2586" max="2586" width="6.85546875" style="95" customWidth="1"/>
    <col min="2587" max="2587" width="10.7109375" style="95" customWidth="1"/>
    <col min="2588" max="2589" width="6.85546875" style="95" customWidth="1"/>
    <col min="2590" max="2590" width="20.85546875" style="95" customWidth="1"/>
    <col min="2591" max="2591" width="7.85546875" style="95" customWidth="1"/>
    <col min="2592" max="2592" width="6.85546875" style="95" customWidth="1"/>
    <col min="2593" max="2593" width="12.140625" style="95" customWidth="1"/>
    <col min="2594" max="2595" width="6.85546875" style="95" customWidth="1"/>
    <col min="2596" max="2596" width="19.42578125" style="95" customWidth="1"/>
    <col min="2597" max="2598" width="6.85546875" style="95" customWidth="1"/>
    <col min="2599" max="2599" width="10" style="95" customWidth="1"/>
    <col min="2600" max="2601" width="6.85546875" style="95" customWidth="1"/>
    <col min="2602" max="2602" width="20.42578125" style="95" customWidth="1"/>
    <col min="2603" max="2603" width="7.85546875" style="95" customWidth="1"/>
    <col min="2604" max="2604" width="6.85546875" style="95" customWidth="1"/>
    <col min="2605" max="2605" width="10" style="95" customWidth="1"/>
    <col min="2606" max="2607" width="6.85546875" style="95" customWidth="1"/>
    <col min="2608" max="2608" width="22" style="95" customWidth="1"/>
    <col min="2609" max="2610" width="6.85546875" style="95" customWidth="1"/>
    <col min="2611" max="2611" width="10.140625" style="95" customWidth="1"/>
    <col min="2612" max="2613" width="6.85546875" style="95" customWidth="1"/>
    <col min="2614" max="2614" width="21.42578125" style="95" customWidth="1"/>
    <col min="2615" max="2615" width="8" style="95" customWidth="1"/>
    <col min="2616" max="2616" width="6.85546875" style="95" customWidth="1"/>
    <col min="2617" max="2617" width="11.5703125" style="95" customWidth="1"/>
    <col min="2618" max="2619" width="6.85546875" style="95" customWidth="1"/>
    <col min="2620" max="2620" width="20" style="95" customWidth="1"/>
    <col min="2621" max="2621" width="8.28515625" style="95" customWidth="1"/>
    <col min="2622" max="2622" width="6.85546875" style="95" customWidth="1"/>
    <col min="2623" max="2623" width="10.85546875" style="95" customWidth="1"/>
    <col min="2624" max="2624" width="6.85546875" style="95" customWidth="1"/>
    <col min="2625" max="2625" width="7.85546875" style="95" customWidth="1"/>
    <col min="2626" max="2626" width="19" style="95" customWidth="1"/>
    <col min="2627" max="2627" width="4.7109375" style="95" customWidth="1"/>
    <col min="2628" max="2628" width="4.28515625" style="95" customWidth="1"/>
    <col min="2629" max="2629" width="4.42578125" style="95" customWidth="1"/>
    <col min="2630" max="2630" width="5.140625" style="95" customWidth="1"/>
    <col min="2631" max="2631" width="5.7109375" style="95" customWidth="1"/>
    <col min="2632" max="2632" width="6.28515625" style="95" customWidth="1"/>
    <col min="2633" max="2633" width="6.5703125" style="95" customWidth="1"/>
    <col min="2634" max="2634" width="6.28515625" style="95" customWidth="1"/>
    <col min="2635" max="2636" width="5.7109375" style="95" customWidth="1"/>
    <col min="2637" max="2637" width="14.7109375" style="95" customWidth="1"/>
    <col min="2638" max="2647" width="5.7109375" style="95" customWidth="1"/>
    <col min="2648" max="2816" width="9.140625" style="95"/>
    <col min="2817" max="2817" width="13.28515625" style="95" customWidth="1"/>
    <col min="2818" max="2818" width="36" style="95" customWidth="1"/>
    <col min="2819" max="2819" width="15.85546875" style="95" customWidth="1"/>
    <col min="2820" max="2820" width="20.140625" style="95" customWidth="1"/>
    <col min="2821" max="2821" width="25.140625" style="95" customWidth="1"/>
    <col min="2822" max="2822" width="20.42578125" style="95" customWidth="1"/>
    <col min="2823" max="2823" width="10.5703125" style="95" bestFit="1" customWidth="1"/>
    <col min="2824" max="2824" width="6.5703125" style="95" bestFit="1" customWidth="1"/>
    <col min="2825" max="2825" width="12.140625" style="95" customWidth="1"/>
    <col min="2826" max="2827" width="6.5703125" style="95" bestFit="1" customWidth="1"/>
    <col min="2828" max="2828" width="19.7109375" style="95" customWidth="1"/>
    <col min="2829" max="2829" width="10.5703125" style="95" bestFit="1" customWidth="1"/>
    <col min="2830" max="2830" width="6.5703125" style="95" bestFit="1" customWidth="1"/>
    <col min="2831" max="2831" width="11.140625" style="95" customWidth="1"/>
    <col min="2832" max="2833" width="6.5703125" style="95" bestFit="1" customWidth="1"/>
    <col min="2834" max="2834" width="22.85546875" style="95" customWidth="1"/>
    <col min="2835" max="2835" width="10" style="95" customWidth="1"/>
    <col min="2836" max="2836" width="6.85546875" style="95" customWidth="1"/>
    <col min="2837" max="2837" width="13.28515625" style="95" customWidth="1"/>
    <col min="2838" max="2839" width="6.85546875" style="95" customWidth="1"/>
    <col min="2840" max="2840" width="20.140625" style="95" customWidth="1"/>
    <col min="2841" max="2841" width="8.5703125" style="95" customWidth="1"/>
    <col min="2842" max="2842" width="6.85546875" style="95" customWidth="1"/>
    <col min="2843" max="2843" width="10.7109375" style="95" customWidth="1"/>
    <col min="2844" max="2845" width="6.85546875" style="95" customWidth="1"/>
    <col min="2846" max="2846" width="20.85546875" style="95" customWidth="1"/>
    <col min="2847" max="2847" width="7.85546875" style="95" customWidth="1"/>
    <col min="2848" max="2848" width="6.85546875" style="95" customWidth="1"/>
    <col min="2849" max="2849" width="12.140625" style="95" customWidth="1"/>
    <col min="2850" max="2851" width="6.85546875" style="95" customWidth="1"/>
    <col min="2852" max="2852" width="19.42578125" style="95" customWidth="1"/>
    <col min="2853" max="2854" width="6.85546875" style="95" customWidth="1"/>
    <col min="2855" max="2855" width="10" style="95" customWidth="1"/>
    <col min="2856" max="2857" width="6.85546875" style="95" customWidth="1"/>
    <col min="2858" max="2858" width="20.42578125" style="95" customWidth="1"/>
    <col min="2859" max="2859" width="7.85546875" style="95" customWidth="1"/>
    <col min="2860" max="2860" width="6.85546875" style="95" customWidth="1"/>
    <col min="2861" max="2861" width="10" style="95" customWidth="1"/>
    <col min="2862" max="2863" width="6.85546875" style="95" customWidth="1"/>
    <col min="2864" max="2864" width="22" style="95" customWidth="1"/>
    <col min="2865" max="2866" width="6.85546875" style="95" customWidth="1"/>
    <col min="2867" max="2867" width="10.140625" style="95" customWidth="1"/>
    <col min="2868" max="2869" width="6.85546875" style="95" customWidth="1"/>
    <col min="2870" max="2870" width="21.42578125" style="95" customWidth="1"/>
    <col min="2871" max="2871" width="8" style="95" customWidth="1"/>
    <col min="2872" max="2872" width="6.85546875" style="95" customWidth="1"/>
    <col min="2873" max="2873" width="11.5703125" style="95" customWidth="1"/>
    <col min="2874" max="2875" width="6.85546875" style="95" customWidth="1"/>
    <col min="2876" max="2876" width="20" style="95" customWidth="1"/>
    <col min="2877" max="2877" width="8.28515625" style="95" customWidth="1"/>
    <col min="2878" max="2878" width="6.85546875" style="95" customWidth="1"/>
    <col min="2879" max="2879" width="10.85546875" style="95" customWidth="1"/>
    <col min="2880" max="2880" width="6.85546875" style="95" customWidth="1"/>
    <col min="2881" max="2881" width="7.85546875" style="95" customWidth="1"/>
    <col min="2882" max="2882" width="19" style="95" customWidth="1"/>
    <col min="2883" max="2883" width="4.7109375" style="95" customWidth="1"/>
    <col min="2884" max="2884" width="4.28515625" style="95" customWidth="1"/>
    <col min="2885" max="2885" width="4.42578125" style="95" customWidth="1"/>
    <col min="2886" max="2886" width="5.140625" style="95" customWidth="1"/>
    <col min="2887" max="2887" width="5.7109375" style="95" customWidth="1"/>
    <col min="2888" max="2888" width="6.28515625" style="95" customWidth="1"/>
    <col min="2889" max="2889" width="6.5703125" style="95" customWidth="1"/>
    <col min="2890" max="2890" width="6.28515625" style="95" customWidth="1"/>
    <col min="2891" max="2892" width="5.7109375" style="95" customWidth="1"/>
    <col min="2893" max="2893" width="14.7109375" style="95" customWidth="1"/>
    <col min="2894" max="2903" width="5.7109375" style="95" customWidth="1"/>
    <col min="2904" max="3072" width="9.140625" style="95"/>
    <col min="3073" max="3073" width="13.28515625" style="95" customWidth="1"/>
    <col min="3074" max="3074" width="36" style="95" customWidth="1"/>
    <col min="3075" max="3075" width="15.85546875" style="95" customWidth="1"/>
    <col min="3076" max="3076" width="20.140625" style="95" customWidth="1"/>
    <col min="3077" max="3077" width="25.140625" style="95" customWidth="1"/>
    <col min="3078" max="3078" width="20.42578125" style="95" customWidth="1"/>
    <col min="3079" max="3079" width="10.5703125" style="95" bestFit="1" customWidth="1"/>
    <col min="3080" max="3080" width="6.5703125" style="95" bestFit="1" customWidth="1"/>
    <col min="3081" max="3081" width="12.140625" style="95" customWidth="1"/>
    <col min="3082" max="3083" width="6.5703125" style="95" bestFit="1" customWidth="1"/>
    <col min="3084" max="3084" width="19.7109375" style="95" customWidth="1"/>
    <col min="3085" max="3085" width="10.5703125" style="95" bestFit="1" customWidth="1"/>
    <col min="3086" max="3086" width="6.5703125" style="95" bestFit="1" customWidth="1"/>
    <col min="3087" max="3087" width="11.140625" style="95" customWidth="1"/>
    <col min="3088" max="3089" width="6.5703125" style="95" bestFit="1" customWidth="1"/>
    <col min="3090" max="3090" width="22.85546875" style="95" customWidth="1"/>
    <col min="3091" max="3091" width="10" style="95" customWidth="1"/>
    <col min="3092" max="3092" width="6.85546875" style="95" customWidth="1"/>
    <col min="3093" max="3093" width="13.28515625" style="95" customWidth="1"/>
    <col min="3094" max="3095" width="6.85546875" style="95" customWidth="1"/>
    <col min="3096" max="3096" width="20.140625" style="95" customWidth="1"/>
    <col min="3097" max="3097" width="8.5703125" style="95" customWidth="1"/>
    <col min="3098" max="3098" width="6.85546875" style="95" customWidth="1"/>
    <col min="3099" max="3099" width="10.7109375" style="95" customWidth="1"/>
    <col min="3100" max="3101" width="6.85546875" style="95" customWidth="1"/>
    <col min="3102" max="3102" width="20.85546875" style="95" customWidth="1"/>
    <col min="3103" max="3103" width="7.85546875" style="95" customWidth="1"/>
    <col min="3104" max="3104" width="6.85546875" style="95" customWidth="1"/>
    <col min="3105" max="3105" width="12.140625" style="95" customWidth="1"/>
    <col min="3106" max="3107" width="6.85546875" style="95" customWidth="1"/>
    <col min="3108" max="3108" width="19.42578125" style="95" customWidth="1"/>
    <col min="3109" max="3110" width="6.85546875" style="95" customWidth="1"/>
    <col min="3111" max="3111" width="10" style="95" customWidth="1"/>
    <col min="3112" max="3113" width="6.85546875" style="95" customWidth="1"/>
    <col min="3114" max="3114" width="20.42578125" style="95" customWidth="1"/>
    <col min="3115" max="3115" width="7.85546875" style="95" customWidth="1"/>
    <col min="3116" max="3116" width="6.85546875" style="95" customWidth="1"/>
    <col min="3117" max="3117" width="10" style="95" customWidth="1"/>
    <col min="3118" max="3119" width="6.85546875" style="95" customWidth="1"/>
    <col min="3120" max="3120" width="22" style="95" customWidth="1"/>
    <col min="3121" max="3122" width="6.85546875" style="95" customWidth="1"/>
    <col min="3123" max="3123" width="10.140625" style="95" customWidth="1"/>
    <col min="3124" max="3125" width="6.85546875" style="95" customWidth="1"/>
    <col min="3126" max="3126" width="21.42578125" style="95" customWidth="1"/>
    <col min="3127" max="3127" width="8" style="95" customWidth="1"/>
    <col min="3128" max="3128" width="6.85546875" style="95" customWidth="1"/>
    <col min="3129" max="3129" width="11.5703125" style="95" customWidth="1"/>
    <col min="3130" max="3131" width="6.85546875" style="95" customWidth="1"/>
    <col min="3132" max="3132" width="20" style="95" customWidth="1"/>
    <col min="3133" max="3133" width="8.28515625" style="95" customWidth="1"/>
    <col min="3134" max="3134" width="6.85546875" style="95" customWidth="1"/>
    <col min="3135" max="3135" width="10.85546875" style="95" customWidth="1"/>
    <col min="3136" max="3136" width="6.85546875" style="95" customWidth="1"/>
    <col min="3137" max="3137" width="7.85546875" style="95" customWidth="1"/>
    <col min="3138" max="3138" width="19" style="95" customWidth="1"/>
    <col min="3139" max="3139" width="4.7109375" style="95" customWidth="1"/>
    <col min="3140" max="3140" width="4.28515625" style="95" customWidth="1"/>
    <col min="3141" max="3141" width="4.42578125" style="95" customWidth="1"/>
    <col min="3142" max="3142" width="5.140625" style="95" customWidth="1"/>
    <col min="3143" max="3143" width="5.7109375" style="95" customWidth="1"/>
    <col min="3144" max="3144" width="6.28515625" style="95" customWidth="1"/>
    <col min="3145" max="3145" width="6.5703125" style="95" customWidth="1"/>
    <col min="3146" max="3146" width="6.28515625" style="95" customWidth="1"/>
    <col min="3147" max="3148" width="5.7109375" style="95" customWidth="1"/>
    <col min="3149" max="3149" width="14.7109375" style="95" customWidth="1"/>
    <col min="3150" max="3159" width="5.7109375" style="95" customWidth="1"/>
    <col min="3160" max="3328" width="9.140625" style="95"/>
    <col min="3329" max="3329" width="13.28515625" style="95" customWidth="1"/>
    <col min="3330" max="3330" width="36" style="95" customWidth="1"/>
    <col min="3331" max="3331" width="15.85546875" style="95" customWidth="1"/>
    <col min="3332" max="3332" width="20.140625" style="95" customWidth="1"/>
    <col min="3333" max="3333" width="25.140625" style="95" customWidth="1"/>
    <col min="3334" max="3334" width="20.42578125" style="95" customWidth="1"/>
    <col min="3335" max="3335" width="10.5703125" style="95" bestFit="1" customWidth="1"/>
    <col min="3336" max="3336" width="6.5703125" style="95" bestFit="1" customWidth="1"/>
    <col min="3337" max="3337" width="12.140625" style="95" customWidth="1"/>
    <col min="3338" max="3339" width="6.5703125" style="95" bestFit="1" customWidth="1"/>
    <col min="3340" max="3340" width="19.7109375" style="95" customWidth="1"/>
    <col min="3341" max="3341" width="10.5703125" style="95" bestFit="1" customWidth="1"/>
    <col min="3342" max="3342" width="6.5703125" style="95" bestFit="1" customWidth="1"/>
    <col min="3343" max="3343" width="11.140625" style="95" customWidth="1"/>
    <col min="3344" max="3345" width="6.5703125" style="95" bestFit="1" customWidth="1"/>
    <col min="3346" max="3346" width="22.85546875" style="95" customWidth="1"/>
    <col min="3347" max="3347" width="10" style="95" customWidth="1"/>
    <col min="3348" max="3348" width="6.85546875" style="95" customWidth="1"/>
    <col min="3349" max="3349" width="13.28515625" style="95" customWidth="1"/>
    <col min="3350" max="3351" width="6.85546875" style="95" customWidth="1"/>
    <col min="3352" max="3352" width="20.140625" style="95" customWidth="1"/>
    <col min="3353" max="3353" width="8.5703125" style="95" customWidth="1"/>
    <col min="3354" max="3354" width="6.85546875" style="95" customWidth="1"/>
    <col min="3355" max="3355" width="10.7109375" style="95" customWidth="1"/>
    <col min="3356" max="3357" width="6.85546875" style="95" customWidth="1"/>
    <col min="3358" max="3358" width="20.85546875" style="95" customWidth="1"/>
    <col min="3359" max="3359" width="7.85546875" style="95" customWidth="1"/>
    <col min="3360" max="3360" width="6.85546875" style="95" customWidth="1"/>
    <col min="3361" max="3361" width="12.140625" style="95" customWidth="1"/>
    <col min="3362" max="3363" width="6.85546875" style="95" customWidth="1"/>
    <col min="3364" max="3364" width="19.42578125" style="95" customWidth="1"/>
    <col min="3365" max="3366" width="6.85546875" style="95" customWidth="1"/>
    <col min="3367" max="3367" width="10" style="95" customWidth="1"/>
    <col min="3368" max="3369" width="6.85546875" style="95" customWidth="1"/>
    <col min="3370" max="3370" width="20.42578125" style="95" customWidth="1"/>
    <col min="3371" max="3371" width="7.85546875" style="95" customWidth="1"/>
    <col min="3372" max="3372" width="6.85546875" style="95" customWidth="1"/>
    <col min="3373" max="3373" width="10" style="95" customWidth="1"/>
    <col min="3374" max="3375" width="6.85546875" style="95" customWidth="1"/>
    <col min="3376" max="3376" width="22" style="95" customWidth="1"/>
    <col min="3377" max="3378" width="6.85546875" style="95" customWidth="1"/>
    <col min="3379" max="3379" width="10.140625" style="95" customWidth="1"/>
    <col min="3380" max="3381" width="6.85546875" style="95" customWidth="1"/>
    <col min="3382" max="3382" width="21.42578125" style="95" customWidth="1"/>
    <col min="3383" max="3383" width="8" style="95" customWidth="1"/>
    <col min="3384" max="3384" width="6.85546875" style="95" customWidth="1"/>
    <col min="3385" max="3385" width="11.5703125" style="95" customWidth="1"/>
    <col min="3386" max="3387" width="6.85546875" style="95" customWidth="1"/>
    <col min="3388" max="3388" width="20" style="95" customWidth="1"/>
    <col min="3389" max="3389" width="8.28515625" style="95" customWidth="1"/>
    <col min="3390" max="3390" width="6.85546875" style="95" customWidth="1"/>
    <col min="3391" max="3391" width="10.85546875" style="95" customWidth="1"/>
    <col min="3392" max="3392" width="6.85546875" style="95" customWidth="1"/>
    <col min="3393" max="3393" width="7.85546875" style="95" customWidth="1"/>
    <col min="3394" max="3394" width="19" style="95" customWidth="1"/>
    <col min="3395" max="3395" width="4.7109375" style="95" customWidth="1"/>
    <col min="3396" max="3396" width="4.28515625" style="95" customWidth="1"/>
    <col min="3397" max="3397" width="4.42578125" style="95" customWidth="1"/>
    <col min="3398" max="3398" width="5.140625" style="95" customWidth="1"/>
    <col min="3399" max="3399" width="5.7109375" style="95" customWidth="1"/>
    <col min="3400" max="3400" width="6.28515625" style="95" customWidth="1"/>
    <col min="3401" max="3401" width="6.5703125" style="95" customWidth="1"/>
    <col min="3402" max="3402" width="6.28515625" style="95" customWidth="1"/>
    <col min="3403" max="3404" width="5.7109375" style="95" customWidth="1"/>
    <col min="3405" max="3405" width="14.7109375" style="95" customWidth="1"/>
    <col min="3406" max="3415" width="5.7109375" style="95" customWidth="1"/>
    <col min="3416" max="3584" width="9.140625" style="95"/>
    <col min="3585" max="3585" width="13.28515625" style="95" customWidth="1"/>
    <col min="3586" max="3586" width="36" style="95" customWidth="1"/>
    <col min="3587" max="3587" width="15.85546875" style="95" customWidth="1"/>
    <col min="3588" max="3588" width="20.140625" style="95" customWidth="1"/>
    <col min="3589" max="3589" width="25.140625" style="95" customWidth="1"/>
    <col min="3590" max="3590" width="20.42578125" style="95" customWidth="1"/>
    <col min="3591" max="3591" width="10.5703125" style="95" bestFit="1" customWidth="1"/>
    <col min="3592" max="3592" width="6.5703125" style="95" bestFit="1" customWidth="1"/>
    <col min="3593" max="3593" width="12.140625" style="95" customWidth="1"/>
    <col min="3594" max="3595" width="6.5703125" style="95" bestFit="1" customWidth="1"/>
    <col min="3596" max="3596" width="19.7109375" style="95" customWidth="1"/>
    <col min="3597" max="3597" width="10.5703125" style="95" bestFit="1" customWidth="1"/>
    <col min="3598" max="3598" width="6.5703125" style="95" bestFit="1" customWidth="1"/>
    <col min="3599" max="3599" width="11.140625" style="95" customWidth="1"/>
    <col min="3600" max="3601" width="6.5703125" style="95" bestFit="1" customWidth="1"/>
    <col min="3602" max="3602" width="22.85546875" style="95" customWidth="1"/>
    <col min="3603" max="3603" width="10" style="95" customWidth="1"/>
    <col min="3604" max="3604" width="6.85546875" style="95" customWidth="1"/>
    <col min="3605" max="3605" width="13.28515625" style="95" customWidth="1"/>
    <col min="3606" max="3607" width="6.85546875" style="95" customWidth="1"/>
    <col min="3608" max="3608" width="20.140625" style="95" customWidth="1"/>
    <col min="3609" max="3609" width="8.5703125" style="95" customWidth="1"/>
    <col min="3610" max="3610" width="6.85546875" style="95" customWidth="1"/>
    <col min="3611" max="3611" width="10.7109375" style="95" customWidth="1"/>
    <col min="3612" max="3613" width="6.85546875" style="95" customWidth="1"/>
    <col min="3614" max="3614" width="20.85546875" style="95" customWidth="1"/>
    <col min="3615" max="3615" width="7.85546875" style="95" customWidth="1"/>
    <col min="3616" max="3616" width="6.85546875" style="95" customWidth="1"/>
    <col min="3617" max="3617" width="12.140625" style="95" customWidth="1"/>
    <col min="3618" max="3619" width="6.85546875" style="95" customWidth="1"/>
    <col min="3620" max="3620" width="19.42578125" style="95" customWidth="1"/>
    <col min="3621" max="3622" width="6.85546875" style="95" customWidth="1"/>
    <col min="3623" max="3623" width="10" style="95" customWidth="1"/>
    <col min="3624" max="3625" width="6.85546875" style="95" customWidth="1"/>
    <col min="3626" max="3626" width="20.42578125" style="95" customWidth="1"/>
    <col min="3627" max="3627" width="7.85546875" style="95" customWidth="1"/>
    <col min="3628" max="3628" width="6.85546875" style="95" customWidth="1"/>
    <col min="3629" max="3629" width="10" style="95" customWidth="1"/>
    <col min="3630" max="3631" width="6.85546875" style="95" customWidth="1"/>
    <col min="3632" max="3632" width="22" style="95" customWidth="1"/>
    <col min="3633" max="3634" width="6.85546875" style="95" customWidth="1"/>
    <col min="3635" max="3635" width="10.140625" style="95" customWidth="1"/>
    <col min="3636" max="3637" width="6.85546875" style="95" customWidth="1"/>
    <col min="3638" max="3638" width="21.42578125" style="95" customWidth="1"/>
    <col min="3639" max="3639" width="8" style="95" customWidth="1"/>
    <col min="3640" max="3640" width="6.85546875" style="95" customWidth="1"/>
    <col min="3641" max="3641" width="11.5703125" style="95" customWidth="1"/>
    <col min="3642" max="3643" width="6.85546875" style="95" customWidth="1"/>
    <col min="3644" max="3644" width="20" style="95" customWidth="1"/>
    <col min="3645" max="3645" width="8.28515625" style="95" customWidth="1"/>
    <col min="3646" max="3646" width="6.85546875" style="95" customWidth="1"/>
    <col min="3647" max="3647" width="10.85546875" style="95" customWidth="1"/>
    <col min="3648" max="3648" width="6.85546875" style="95" customWidth="1"/>
    <col min="3649" max="3649" width="7.85546875" style="95" customWidth="1"/>
    <col min="3650" max="3650" width="19" style="95" customWidth="1"/>
    <col min="3651" max="3651" width="4.7109375" style="95" customWidth="1"/>
    <col min="3652" max="3652" width="4.28515625" style="95" customWidth="1"/>
    <col min="3653" max="3653" width="4.42578125" style="95" customWidth="1"/>
    <col min="3654" max="3654" width="5.140625" style="95" customWidth="1"/>
    <col min="3655" max="3655" width="5.7109375" style="95" customWidth="1"/>
    <col min="3656" max="3656" width="6.28515625" style="95" customWidth="1"/>
    <col min="3657" max="3657" width="6.5703125" style="95" customWidth="1"/>
    <col min="3658" max="3658" width="6.28515625" style="95" customWidth="1"/>
    <col min="3659" max="3660" width="5.7109375" style="95" customWidth="1"/>
    <col min="3661" max="3661" width="14.7109375" style="95" customWidth="1"/>
    <col min="3662" max="3671" width="5.7109375" style="95" customWidth="1"/>
    <col min="3672" max="3840" width="9.140625" style="95"/>
    <col min="3841" max="3841" width="13.28515625" style="95" customWidth="1"/>
    <col min="3842" max="3842" width="36" style="95" customWidth="1"/>
    <col min="3843" max="3843" width="15.85546875" style="95" customWidth="1"/>
    <col min="3844" max="3844" width="20.140625" style="95" customWidth="1"/>
    <col min="3845" max="3845" width="25.140625" style="95" customWidth="1"/>
    <col min="3846" max="3846" width="20.42578125" style="95" customWidth="1"/>
    <col min="3847" max="3847" width="10.5703125" style="95" bestFit="1" customWidth="1"/>
    <col min="3848" max="3848" width="6.5703125" style="95" bestFit="1" customWidth="1"/>
    <col min="3849" max="3849" width="12.140625" style="95" customWidth="1"/>
    <col min="3850" max="3851" width="6.5703125" style="95" bestFit="1" customWidth="1"/>
    <col min="3852" max="3852" width="19.7109375" style="95" customWidth="1"/>
    <col min="3853" max="3853" width="10.5703125" style="95" bestFit="1" customWidth="1"/>
    <col min="3854" max="3854" width="6.5703125" style="95" bestFit="1" customWidth="1"/>
    <col min="3855" max="3855" width="11.140625" style="95" customWidth="1"/>
    <col min="3856" max="3857" width="6.5703125" style="95" bestFit="1" customWidth="1"/>
    <col min="3858" max="3858" width="22.85546875" style="95" customWidth="1"/>
    <col min="3859" max="3859" width="10" style="95" customWidth="1"/>
    <col min="3860" max="3860" width="6.85546875" style="95" customWidth="1"/>
    <col min="3861" max="3861" width="13.28515625" style="95" customWidth="1"/>
    <col min="3862" max="3863" width="6.85546875" style="95" customWidth="1"/>
    <col min="3864" max="3864" width="20.140625" style="95" customWidth="1"/>
    <col min="3865" max="3865" width="8.5703125" style="95" customWidth="1"/>
    <col min="3866" max="3866" width="6.85546875" style="95" customWidth="1"/>
    <col min="3867" max="3867" width="10.7109375" style="95" customWidth="1"/>
    <col min="3868" max="3869" width="6.85546875" style="95" customWidth="1"/>
    <col min="3870" max="3870" width="20.85546875" style="95" customWidth="1"/>
    <col min="3871" max="3871" width="7.85546875" style="95" customWidth="1"/>
    <col min="3872" max="3872" width="6.85546875" style="95" customWidth="1"/>
    <col min="3873" max="3873" width="12.140625" style="95" customWidth="1"/>
    <col min="3874" max="3875" width="6.85546875" style="95" customWidth="1"/>
    <col min="3876" max="3876" width="19.42578125" style="95" customWidth="1"/>
    <col min="3877" max="3878" width="6.85546875" style="95" customWidth="1"/>
    <col min="3879" max="3879" width="10" style="95" customWidth="1"/>
    <col min="3880" max="3881" width="6.85546875" style="95" customWidth="1"/>
    <col min="3882" max="3882" width="20.42578125" style="95" customWidth="1"/>
    <col min="3883" max="3883" width="7.85546875" style="95" customWidth="1"/>
    <col min="3884" max="3884" width="6.85546875" style="95" customWidth="1"/>
    <col min="3885" max="3885" width="10" style="95" customWidth="1"/>
    <col min="3886" max="3887" width="6.85546875" style="95" customWidth="1"/>
    <col min="3888" max="3888" width="22" style="95" customWidth="1"/>
    <col min="3889" max="3890" width="6.85546875" style="95" customWidth="1"/>
    <col min="3891" max="3891" width="10.140625" style="95" customWidth="1"/>
    <col min="3892" max="3893" width="6.85546875" style="95" customWidth="1"/>
    <col min="3894" max="3894" width="21.42578125" style="95" customWidth="1"/>
    <col min="3895" max="3895" width="8" style="95" customWidth="1"/>
    <col min="3896" max="3896" width="6.85546875" style="95" customWidth="1"/>
    <col min="3897" max="3897" width="11.5703125" style="95" customWidth="1"/>
    <col min="3898" max="3899" width="6.85546875" style="95" customWidth="1"/>
    <col min="3900" max="3900" width="20" style="95" customWidth="1"/>
    <col min="3901" max="3901" width="8.28515625" style="95" customWidth="1"/>
    <col min="3902" max="3902" width="6.85546875" style="95" customWidth="1"/>
    <col min="3903" max="3903" width="10.85546875" style="95" customWidth="1"/>
    <col min="3904" max="3904" width="6.85546875" style="95" customWidth="1"/>
    <col min="3905" max="3905" width="7.85546875" style="95" customWidth="1"/>
    <col min="3906" max="3906" width="19" style="95" customWidth="1"/>
    <col min="3907" max="3907" width="4.7109375" style="95" customWidth="1"/>
    <col min="3908" max="3908" width="4.28515625" style="95" customWidth="1"/>
    <col min="3909" max="3909" width="4.42578125" style="95" customWidth="1"/>
    <col min="3910" max="3910" width="5.140625" style="95" customWidth="1"/>
    <col min="3911" max="3911" width="5.7109375" style="95" customWidth="1"/>
    <col min="3912" max="3912" width="6.28515625" style="95" customWidth="1"/>
    <col min="3913" max="3913" width="6.5703125" style="95" customWidth="1"/>
    <col min="3914" max="3914" width="6.28515625" style="95" customWidth="1"/>
    <col min="3915" max="3916" width="5.7109375" style="95" customWidth="1"/>
    <col min="3917" max="3917" width="14.7109375" style="95" customWidth="1"/>
    <col min="3918" max="3927" width="5.7109375" style="95" customWidth="1"/>
    <col min="3928" max="4096" width="9.140625" style="95"/>
    <col min="4097" max="4097" width="13.28515625" style="95" customWidth="1"/>
    <col min="4098" max="4098" width="36" style="95" customWidth="1"/>
    <col min="4099" max="4099" width="15.85546875" style="95" customWidth="1"/>
    <col min="4100" max="4100" width="20.140625" style="95" customWidth="1"/>
    <col min="4101" max="4101" width="25.140625" style="95" customWidth="1"/>
    <col min="4102" max="4102" width="20.42578125" style="95" customWidth="1"/>
    <col min="4103" max="4103" width="10.5703125" style="95" bestFit="1" customWidth="1"/>
    <col min="4104" max="4104" width="6.5703125" style="95" bestFit="1" customWidth="1"/>
    <col min="4105" max="4105" width="12.140625" style="95" customWidth="1"/>
    <col min="4106" max="4107" width="6.5703125" style="95" bestFit="1" customWidth="1"/>
    <col min="4108" max="4108" width="19.7109375" style="95" customWidth="1"/>
    <col min="4109" max="4109" width="10.5703125" style="95" bestFit="1" customWidth="1"/>
    <col min="4110" max="4110" width="6.5703125" style="95" bestFit="1" customWidth="1"/>
    <col min="4111" max="4111" width="11.140625" style="95" customWidth="1"/>
    <col min="4112" max="4113" width="6.5703125" style="95" bestFit="1" customWidth="1"/>
    <col min="4114" max="4114" width="22.85546875" style="95" customWidth="1"/>
    <col min="4115" max="4115" width="10" style="95" customWidth="1"/>
    <col min="4116" max="4116" width="6.85546875" style="95" customWidth="1"/>
    <col min="4117" max="4117" width="13.28515625" style="95" customWidth="1"/>
    <col min="4118" max="4119" width="6.85546875" style="95" customWidth="1"/>
    <col min="4120" max="4120" width="20.140625" style="95" customWidth="1"/>
    <col min="4121" max="4121" width="8.5703125" style="95" customWidth="1"/>
    <col min="4122" max="4122" width="6.85546875" style="95" customWidth="1"/>
    <col min="4123" max="4123" width="10.7109375" style="95" customWidth="1"/>
    <col min="4124" max="4125" width="6.85546875" style="95" customWidth="1"/>
    <col min="4126" max="4126" width="20.85546875" style="95" customWidth="1"/>
    <col min="4127" max="4127" width="7.85546875" style="95" customWidth="1"/>
    <col min="4128" max="4128" width="6.85546875" style="95" customWidth="1"/>
    <col min="4129" max="4129" width="12.140625" style="95" customWidth="1"/>
    <col min="4130" max="4131" width="6.85546875" style="95" customWidth="1"/>
    <col min="4132" max="4132" width="19.42578125" style="95" customWidth="1"/>
    <col min="4133" max="4134" width="6.85546875" style="95" customWidth="1"/>
    <col min="4135" max="4135" width="10" style="95" customWidth="1"/>
    <col min="4136" max="4137" width="6.85546875" style="95" customWidth="1"/>
    <col min="4138" max="4138" width="20.42578125" style="95" customWidth="1"/>
    <col min="4139" max="4139" width="7.85546875" style="95" customWidth="1"/>
    <col min="4140" max="4140" width="6.85546875" style="95" customWidth="1"/>
    <col min="4141" max="4141" width="10" style="95" customWidth="1"/>
    <col min="4142" max="4143" width="6.85546875" style="95" customWidth="1"/>
    <col min="4144" max="4144" width="22" style="95" customWidth="1"/>
    <col min="4145" max="4146" width="6.85546875" style="95" customWidth="1"/>
    <col min="4147" max="4147" width="10.140625" style="95" customWidth="1"/>
    <col min="4148" max="4149" width="6.85546875" style="95" customWidth="1"/>
    <col min="4150" max="4150" width="21.42578125" style="95" customWidth="1"/>
    <col min="4151" max="4151" width="8" style="95" customWidth="1"/>
    <col min="4152" max="4152" width="6.85546875" style="95" customWidth="1"/>
    <col min="4153" max="4153" width="11.5703125" style="95" customWidth="1"/>
    <col min="4154" max="4155" width="6.85546875" style="95" customWidth="1"/>
    <col min="4156" max="4156" width="20" style="95" customWidth="1"/>
    <col min="4157" max="4157" width="8.28515625" style="95" customWidth="1"/>
    <col min="4158" max="4158" width="6.85546875" style="95" customWidth="1"/>
    <col min="4159" max="4159" width="10.85546875" style="95" customWidth="1"/>
    <col min="4160" max="4160" width="6.85546875" style="95" customWidth="1"/>
    <col min="4161" max="4161" width="7.85546875" style="95" customWidth="1"/>
    <col min="4162" max="4162" width="19" style="95" customWidth="1"/>
    <col min="4163" max="4163" width="4.7109375" style="95" customWidth="1"/>
    <col min="4164" max="4164" width="4.28515625" style="95" customWidth="1"/>
    <col min="4165" max="4165" width="4.42578125" style="95" customWidth="1"/>
    <col min="4166" max="4166" width="5.140625" style="95" customWidth="1"/>
    <col min="4167" max="4167" width="5.7109375" style="95" customWidth="1"/>
    <col min="4168" max="4168" width="6.28515625" style="95" customWidth="1"/>
    <col min="4169" max="4169" width="6.5703125" style="95" customWidth="1"/>
    <col min="4170" max="4170" width="6.28515625" style="95" customWidth="1"/>
    <col min="4171" max="4172" width="5.7109375" style="95" customWidth="1"/>
    <col min="4173" max="4173" width="14.7109375" style="95" customWidth="1"/>
    <col min="4174" max="4183" width="5.7109375" style="95" customWidth="1"/>
    <col min="4184" max="4352" width="9.140625" style="95"/>
    <col min="4353" max="4353" width="13.28515625" style="95" customWidth="1"/>
    <col min="4354" max="4354" width="36" style="95" customWidth="1"/>
    <col min="4355" max="4355" width="15.85546875" style="95" customWidth="1"/>
    <col min="4356" max="4356" width="20.140625" style="95" customWidth="1"/>
    <col min="4357" max="4357" width="25.140625" style="95" customWidth="1"/>
    <col min="4358" max="4358" width="20.42578125" style="95" customWidth="1"/>
    <col min="4359" max="4359" width="10.5703125" style="95" bestFit="1" customWidth="1"/>
    <col min="4360" max="4360" width="6.5703125" style="95" bestFit="1" customWidth="1"/>
    <col min="4361" max="4361" width="12.140625" style="95" customWidth="1"/>
    <col min="4362" max="4363" width="6.5703125" style="95" bestFit="1" customWidth="1"/>
    <col min="4364" max="4364" width="19.7109375" style="95" customWidth="1"/>
    <col min="4365" max="4365" width="10.5703125" style="95" bestFit="1" customWidth="1"/>
    <col min="4366" max="4366" width="6.5703125" style="95" bestFit="1" customWidth="1"/>
    <col min="4367" max="4367" width="11.140625" style="95" customWidth="1"/>
    <col min="4368" max="4369" width="6.5703125" style="95" bestFit="1" customWidth="1"/>
    <col min="4370" max="4370" width="22.85546875" style="95" customWidth="1"/>
    <col min="4371" max="4371" width="10" style="95" customWidth="1"/>
    <col min="4372" max="4372" width="6.85546875" style="95" customWidth="1"/>
    <col min="4373" max="4373" width="13.28515625" style="95" customWidth="1"/>
    <col min="4374" max="4375" width="6.85546875" style="95" customWidth="1"/>
    <col min="4376" max="4376" width="20.140625" style="95" customWidth="1"/>
    <col min="4377" max="4377" width="8.5703125" style="95" customWidth="1"/>
    <col min="4378" max="4378" width="6.85546875" style="95" customWidth="1"/>
    <col min="4379" max="4379" width="10.7109375" style="95" customWidth="1"/>
    <col min="4380" max="4381" width="6.85546875" style="95" customWidth="1"/>
    <col min="4382" max="4382" width="20.85546875" style="95" customWidth="1"/>
    <col min="4383" max="4383" width="7.85546875" style="95" customWidth="1"/>
    <col min="4384" max="4384" width="6.85546875" style="95" customWidth="1"/>
    <col min="4385" max="4385" width="12.140625" style="95" customWidth="1"/>
    <col min="4386" max="4387" width="6.85546875" style="95" customWidth="1"/>
    <col min="4388" max="4388" width="19.42578125" style="95" customWidth="1"/>
    <col min="4389" max="4390" width="6.85546875" style="95" customWidth="1"/>
    <col min="4391" max="4391" width="10" style="95" customWidth="1"/>
    <col min="4392" max="4393" width="6.85546875" style="95" customWidth="1"/>
    <col min="4394" max="4394" width="20.42578125" style="95" customWidth="1"/>
    <col min="4395" max="4395" width="7.85546875" style="95" customWidth="1"/>
    <col min="4396" max="4396" width="6.85546875" style="95" customWidth="1"/>
    <col min="4397" max="4397" width="10" style="95" customWidth="1"/>
    <col min="4398" max="4399" width="6.85546875" style="95" customWidth="1"/>
    <col min="4400" max="4400" width="22" style="95" customWidth="1"/>
    <col min="4401" max="4402" width="6.85546875" style="95" customWidth="1"/>
    <col min="4403" max="4403" width="10.140625" style="95" customWidth="1"/>
    <col min="4404" max="4405" width="6.85546875" style="95" customWidth="1"/>
    <col min="4406" max="4406" width="21.42578125" style="95" customWidth="1"/>
    <col min="4407" max="4407" width="8" style="95" customWidth="1"/>
    <col min="4408" max="4408" width="6.85546875" style="95" customWidth="1"/>
    <col min="4409" max="4409" width="11.5703125" style="95" customWidth="1"/>
    <col min="4410" max="4411" width="6.85546875" style="95" customWidth="1"/>
    <col min="4412" max="4412" width="20" style="95" customWidth="1"/>
    <col min="4413" max="4413" width="8.28515625" style="95" customWidth="1"/>
    <col min="4414" max="4414" width="6.85546875" style="95" customWidth="1"/>
    <col min="4415" max="4415" width="10.85546875" style="95" customWidth="1"/>
    <col min="4416" max="4416" width="6.85546875" style="95" customWidth="1"/>
    <col min="4417" max="4417" width="7.85546875" style="95" customWidth="1"/>
    <col min="4418" max="4418" width="19" style="95" customWidth="1"/>
    <col min="4419" max="4419" width="4.7109375" style="95" customWidth="1"/>
    <col min="4420" max="4420" width="4.28515625" style="95" customWidth="1"/>
    <col min="4421" max="4421" width="4.42578125" style="95" customWidth="1"/>
    <col min="4422" max="4422" width="5.140625" style="95" customWidth="1"/>
    <col min="4423" max="4423" width="5.7109375" style="95" customWidth="1"/>
    <col min="4424" max="4424" width="6.28515625" style="95" customWidth="1"/>
    <col min="4425" max="4425" width="6.5703125" style="95" customWidth="1"/>
    <col min="4426" max="4426" width="6.28515625" style="95" customWidth="1"/>
    <col min="4427" max="4428" width="5.7109375" style="95" customWidth="1"/>
    <col min="4429" max="4429" width="14.7109375" style="95" customWidth="1"/>
    <col min="4430" max="4439" width="5.7109375" style="95" customWidth="1"/>
    <col min="4440" max="4608" width="9.140625" style="95"/>
    <col min="4609" max="4609" width="13.28515625" style="95" customWidth="1"/>
    <col min="4610" max="4610" width="36" style="95" customWidth="1"/>
    <col min="4611" max="4611" width="15.85546875" style="95" customWidth="1"/>
    <col min="4612" max="4612" width="20.140625" style="95" customWidth="1"/>
    <col min="4613" max="4613" width="25.140625" style="95" customWidth="1"/>
    <col min="4614" max="4614" width="20.42578125" style="95" customWidth="1"/>
    <col min="4615" max="4615" width="10.5703125" style="95" bestFit="1" customWidth="1"/>
    <col min="4616" max="4616" width="6.5703125" style="95" bestFit="1" customWidth="1"/>
    <col min="4617" max="4617" width="12.140625" style="95" customWidth="1"/>
    <col min="4618" max="4619" width="6.5703125" style="95" bestFit="1" customWidth="1"/>
    <col min="4620" max="4620" width="19.7109375" style="95" customWidth="1"/>
    <col min="4621" max="4621" width="10.5703125" style="95" bestFit="1" customWidth="1"/>
    <col min="4622" max="4622" width="6.5703125" style="95" bestFit="1" customWidth="1"/>
    <col min="4623" max="4623" width="11.140625" style="95" customWidth="1"/>
    <col min="4624" max="4625" width="6.5703125" style="95" bestFit="1" customWidth="1"/>
    <col min="4626" max="4626" width="22.85546875" style="95" customWidth="1"/>
    <col min="4627" max="4627" width="10" style="95" customWidth="1"/>
    <col min="4628" max="4628" width="6.85546875" style="95" customWidth="1"/>
    <col min="4629" max="4629" width="13.28515625" style="95" customWidth="1"/>
    <col min="4630" max="4631" width="6.85546875" style="95" customWidth="1"/>
    <col min="4632" max="4632" width="20.140625" style="95" customWidth="1"/>
    <col min="4633" max="4633" width="8.5703125" style="95" customWidth="1"/>
    <col min="4634" max="4634" width="6.85546875" style="95" customWidth="1"/>
    <col min="4635" max="4635" width="10.7109375" style="95" customWidth="1"/>
    <col min="4636" max="4637" width="6.85546875" style="95" customWidth="1"/>
    <col min="4638" max="4638" width="20.85546875" style="95" customWidth="1"/>
    <col min="4639" max="4639" width="7.85546875" style="95" customWidth="1"/>
    <col min="4640" max="4640" width="6.85546875" style="95" customWidth="1"/>
    <col min="4641" max="4641" width="12.140625" style="95" customWidth="1"/>
    <col min="4642" max="4643" width="6.85546875" style="95" customWidth="1"/>
    <col min="4644" max="4644" width="19.42578125" style="95" customWidth="1"/>
    <col min="4645" max="4646" width="6.85546875" style="95" customWidth="1"/>
    <col min="4647" max="4647" width="10" style="95" customWidth="1"/>
    <col min="4648" max="4649" width="6.85546875" style="95" customWidth="1"/>
    <col min="4650" max="4650" width="20.42578125" style="95" customWidth="1"/>
    <col min="4651" max="4651" width="7.85546875" style="95" customWidth="1"/>
    <col min="4652" max="4652" width="6.85546875" style="95" customWidth="1"/>
    <col min="4653" max="4653" width="10" style="95" customWidth="1"/>
    <col min="4654" max="4655" width="6.85546875" style="95" customWidth="1"/>
    <col min="4656" max="4656" width="22" style="95" customWidth="1"/>
    <col min="4657" max="4658" width="6.85546875" style="95" customWidth="1"/>
    <col min="4659" max="4659" width="10.140625" style="95" customWidth="1"/>
    <col min="4660" max="4661" width="6.85546875" style="95" customWidth="1"/>
    <col min="4662" max="4662" width="21.42578125" style="95" customWidth="1"/>
    <col min="4663" max="4663" width="8" style="95" customWidth="1"/>
    <col min="4664" max="4664" width="6.85546875" style="95" customWidth="1"/>
    <col min="4665" max="4665" width="11.5703125" style="95" customWidth="1"/>
    <col min="4666" max="4667" width="6.85546875" style="95" customWidth="1"/>
    <col min="4668" max="4668" width="20" style="95" customWidth="1"/>
    <col min="4669" max="4669" width="8.28515625" style="95" customWidth="1"/>
    <col min="4670" max="4670" width="6.85546875" style="95" customWidth="1"/>
    <col min="4671" max="4671" width="10.85546875" style="95" customWidth="1"/>
    <col min="4672" max="4672" width="6.85546875" style="95" customWidth="1"/>
    <col min="4673" max="4673" width="7.85546875" style="95" customWidth="1"/>
    <col min="4674" max="4674" width="19" style="95" customWidth="1"/>
    <col min="4675" max="4675" width="4.7109375" style="95" customWidth="1"/>
    <col min="4676" max="4676" width="4.28515625" style="95" customWidth="1"/>
    <col min="4677" max="4677" width="4.42578125" style="95" customWidth="1"/>
    <col min="4678" max="4678" width="5.140625" style="95" customWidth="1"/>
    <col min="4679" max="4679" width="5.7109375" style="95" customWidth="1"/>
    <col min="4680" max="4680" width="6.28515625" style="95" customWidth="1"/>
    <col min="4681" max="4681" width="6.5703125" style="95" customWidth="1"/>
    <col min="4682" max="4682" width="6.28515625" style="95" customWidth="1"/>
    <col min="4683" max="4684" width="5.7109375" style="95" customWidth="1"/>
    <col min="4685" max="4685" width="14.7109375" style="95" customWidth="1"/>
    <col min="4686" max="4695" width="5.7109375" style="95" customWidth="1"/>
    <col min="4696" max="4864" width="9.140625" style="95"/>
    <col min="4865" max="4865" width="13.28515625" style="95" customWidth="1"/>
    <col min="4866" max="4866" width="36" style="95" customWidth="1"/>
    <col min="4867" max="4867" width="15.85546875" style="95" customWidth="1"/>
    <col min="4868" max="4868" width="20.140625" style="95" customWidth="1"/>
    <col min="4869" max="4869" width="25.140625" style="95" customWidth="1"/>
    <col min="4870" max="4870" width="20.42578125" style="95" customWidth="1"/>
    <col min="4871" max="4871" width="10.5703125" style="95" bestFit="1" customWidth="1"/>
    <col min="4872" max="4872" width="6.5703125" style="95" bestFit="1" customWidth="1"/>
    <col min="4873" max="4873" width="12.140625" style="95" customWidth="1"/>
    <col min="4874" max="4875" width="6.5703125" style="95" bestFit="1" customWidth="1"/>
    <col min="4876" max="4876" width="19.7109375" style="95" customWidth="1"/>
    <col min="4877" max="4877" width="10.5703125" style="95" bestFit="1" customWidth="1"/>
    <col min="4878" max="4878" width="6.5703125" style="95" bestFit="1" customWidth="1"/>
    <col min="4879" max="4879" width="11.140625" style="95" customWidth="1"/>
    <col min="4880" max="4881" width="6.5703125" style="95" bestFit="1" customWidth="1"/>
    <col min="4882" max="4882" width="22.85546875" style="95" customWidth="1"/>
    <col min="4883" max="4883" width="10" style="95" customWidth="1"/>
    <col min="4884" max="4884" width="6.85546875" style="95" customWidth="1"/>
    <col min="4885" max="4885" width="13.28515625" style="95" customWidth="1"/>
    <col min="4886" max="4887" width="6.85546875" style="95" customWidth="1"/>
    <col min="4888" max="4888" width="20.140625" style="95" customWidth="1"/>
    <col min="4889" max="4889" width="8.5703125" style="95" customWidth="1"/>
    <col min="4890" max="4890" width="6.85546875" style="95" customWidth="1"/>
    <col min="4891" max="4891" width="10.7109375" style="95" customWidth="1"/>
    <col min="4892" max="4893" width="6.85546875" style="95" customWidth="1"/>
    <col min="4894" max="4894" width="20.85546875" style="95" customWidth="1"/>
    <col min="4895" max="4895" width="7.85546875" style="95" customWidth="1"/>
    <col min="4896" max="4896" width="6.85546875" style="95" customWidth="1"/>
    <col min="4897" max="4897" width="12.140625" style="95" customWidth="1"/>
    <col min="4898" max="4899" width="6.85546875" style="95" customWidth="1"/>
    <col min="4900" max="4900" width="19.42578125" style="95" customWidth="1"/>
    <col min="4901" max="4902" width="6.85546875" style="95" customWidth="1"/>
    <col min="4903" max="4903" width="10" style="95" customWidth="1"/>
    <col min="4904" max="4905" width="6.85546875" style="95" customWidth="1"/>
    <col min="4906" max="4906" width="20.42578125" style="95" customWidth="1"/>
    <col min="4907" max="4907" width="7.85546875" style="95" customWidth="1"/>
    <col min="4908" max="4908" width="6.85546875" style="95" customWidth="1"/>
    <col min="4909" max="4909" width="10" style="95" customWidth="1"/>
    <col min="4910" max="4911" width="6.85546875" style="95" customWidth="1"/>
    <col min="4912" max="4912" width="22" style="95" customWidth="1"/>
    <col min="4913" max="4914" width="6.85546875" style="95" customWidth="1"/>
    <col min="4915" max="4915" width="10.140625" style="95" customWidth="1"/>
    <col min="4916" max="4917" width="6.85546875" style="95" customWidth="1"/>
    <col min="4918" max="4918" width="21.42578125" style="95" customWidth="1"/>
    <col min="4919" max="4919" width="8" style="95" customWidth="1"/>
    <col min="4920" max="4920" width="6.85546875" style="95" customWidth="1"/>
    <col min="4921" max="4921" width="11.5703125" style="95" customWidth="1"/>
    <col min="4922" max="4923" width="6.85546875" style="95" customWidth="1"/>
    <col min="4924" max="4924" width="20" style="95" customWidth="1"/>
    <col min="4925" max="4925" width="8.28515625" style="95" customWidth="1"/>
    <col min="4926" max="4926" width="6.85546875" style="95" customWidth="1"/>
    <col min="4927" max="4927" width="10.85546875" style="95" customWidth="1"/>
    <col min="4928" max="4928" width="6.85546875" style="95" customWidth="1"/>
    <col min="4929" max="4929" width="7.85546875" style="95" customWidth="1"/>
    <col min="4930" max="4930" width="19" style="95" customWidth="1"/>
    <col min="4931" max="4931" width="4.7109375" style="95" customWidth="1"/>
    <col min="4932" max="4932" width="4.28515625" style="95" customWidth="1"/>
    <col min="4933" max="4933" width="4.42578125" style="95" customWidth="1"/>
    <col min="4934" max="4934" width="5.140625" style="95" customWidth="1"/>
    <col min="4935" max="4935" width="5.7109375" style="95" customWidth="1"/>
    <col min="4936" max="4936" width="6.28515625" style="95" customWidth="1"/>
    <col min="4937" max="4937" width="6.5703125" style="95" customWidth="1"/>
    <col min="4938" max="4938" width="6.28515625" style="95" customWidth="1"/>
    <col min="4939" max="4940" width="5.7109375" style="95" customWidth="1"/>
    <col min="4941" max="4941" width="14.7109375" style="95" customWidth="1"/>
    <col min="4942" max="4951" width="5.7109375" style="95" customWidth="1"/>
    <col min="4952" max="5120" width="9.140625" style="95"/>
    <col min="5121" max="5121" width="13.28515625" style="95" customWidth="1"/>
    <col min="5122" max="5122" width="36" style="95" customWidth="1"/>
    <col min="5123" max="5123" width="15.85546875" style="95" customWidth="1"/>
    <col min="5124" max="5124" width="20.140625" style="95" customWidth="1"/>
    <col min="5125" max="5125" width="25.140625" style="95" customWidth="1"/>
    <col min="5126" max="5126" width="20.42578125" style="95" customWidth="1"/>
    <col min="5127" max="5127" width="10.5703125" style="95" bestFit="1" customWidth="1"/>
    <col min="5128" max="5128" width="6.5703125" style="95" bestFit="1" customWidth="1"/>
    <col min="5129" max="5129" width="12.140625" style="95" customWidth="1"/>
    <col min="5130" max="5131" width="6.5703125" style="95" bestFit="1" customWidth="1"/>
    <col min="5132" max="5132" width="19.7109375" style="95" customWidth="1"/>
    <col min="5133" max="5133" width="10.5703125" style="95" bestFit="1" customWidth="1"/>
    <col min="5134" max="5134" width="6.5703125" style="95" bestFit="1" customWidth="1"/>
    <col min="5135" max="5135" width="11.140625" style="95" customWidth="1"/>
    <col min="5136" max="5137" width="6.5703125" style="95" bestFit="1" customWidth="1"/>
    <col min="5138" max="5138" width="22.85546875" style="95" customWidth="1"/>
    <col min="5139" max="5139" width="10" style="95" customWidth="1"/>
    <col min="5140" max="5140" width="6.85546875" style="95" customWidth="1"/>
    <col min="5141" max="5141" width="13.28515625" style="95" customWidth="1"/>
    <col min="5142" max="5143" width="6.85546875" style="95" customWidth="1"/>
    <col min="5144" max="5144" width="20.140625" style="95" customWidth="1"/>
    <col min="5145" max="5145" width="8.5703125" style="95" customWidth="1"/>
    <col min="5146" max="5146" width="6.85546875" style="95" customWidth="1"/>
    <col min="5147" max="5147" width="10.7109375" style="95" customWidth="1"/>
    <col min="5148" max="5149" width="6.85546875" style="95" customWidth="1"/>
    <col min="5150" max="5150" width="20.85546875" style="95" customWidth="1"/>
    <col min="5151" max="5151" width="7.85546875" style="95" customWidth="1"/>
    <col min="5152" max="5152" width="6.85546875" style="95" customWidth="1"/>
    <col min="5153" max="5153" width="12.140625" style="95" customWidth="1"/>
    <col min="5154" max="5155" width="6.85546875" style="95" customWidth="1"/>
    <col min="5156" max="5156" width="19.42578125" style="95" customWidth="1"/>
    <col min="5157" max="5158" width="6.85546875" style="95" customWidth="1"/>
    <col min="5159" max="5159" width="10" style="95" customWidth="1"/>
    <col min="5160" max="5161" width="6.85546875" style="95" customWidth="1"/>
    <col min="5162" max="5162" width="20.42578125" style="95" customWidth="1"/>
    <col min="5163" max="5163" width="7.85546875" style="95" customWidth="1"/>
    <col min="5164" max="5164" width="6.85546875" style="95" customWidth="1"/>
    <col min="5165" max="5165" width="10" style="95" customWidth="1"/>
    <col min="5166" max="5167" width="6.85546875" style="95" customWidth="1"/>
    <col min="5168" max="5168" width="22" style="95" customWidth="1"/>
    <col min="5169" max="5170" width="6.85546875" style="95" customWidth="1"/>
    <col min="5171" max="5171" width="10.140625" style="95" customWidth="1"/>
    <col min="5172" max="5173" width="6.85546875" style="95" customWidth="1"/>
    <col min="5174" max="5174" width="21.42578125" style="95" customWidth="1"/>
    <col min="5175" max="5175" width="8" style="95" customWidth="1"/>
    <col min="5176" max="5176" width="6.85546875" style="95" customWidth="1"/>
    <col min="5177" max="5177" width="11.5703125" style="95" customWidth="1"/>
    <col min="5178" max="5179" width="6.85546875" style="95" customWidth="1"/>
    <col min="5180" max="5180" width="20" style="95" customWidth="1"/>
    <col min="5181" max="5181" width="8.28515625" style="95" customWidth="1"/>
    <col min="5182" max="5182" width="6.85546875" style="95" customWidth="1"/>
    <col min="5183" max="5183" width="10.85546875" style="95" customWidth="1"/>
    <col min="5184" max="5184" width="6.85546875" style="95" customWidth="1"/>
    <col min="5185" max="5185" width="7.85546875" style="95" customWidth="1"/>
    <col min="5186" max="5186" width="19" style="95" customWidth="1"/>
    <col min="5187" max="5187" width="4.7109375" style="95" customWidth="1"/>
    <col min="5188" max="5188" width="4.28515625" style="95" customWidth="1"/>
    <col min="5189" max="5189" width="4.42578125" style="95" customWidth="1"/>
    <col min="5190" max="5190" width="5.140625" style="95" customWidth="1"/>
    <col min="5191" max="5191" width="5.7109375" style="95" customWidth="1"/>
    <col min="5192" max="5192" width="6.28515625" style="95" customWidth="1"/>
    <col min="5193" max="5193" width="6.5703125" style="95" customWidth="1"/>
    <col min="5194" max="5194" width="6.28515625" style="95" customWidth="1"/>
    <col min="5195" max="5196" width="5.7109375" style="95" customWidth="1"/>
    <col min="5197" max="5197" width="14.7109375" style="95" customWidth="1"/>
    <col min="5198" max="5207" width="5.7109375" style="95" customWidth="1"/>
    <col min="5208" max="5376" width="9.140625" style="95"/>
    <col min="5377" max="5377" width="13.28515625" style="95" customWidth="1"/>
    <col min="5378" max="5378" width="36" style="95" customWidth="1"/>
    <col min="5379" max="5379" width="15.85546875" style="95" customWidth="1"/>
    <col min="5380" max="5380" width="20.140625" style="95" customWidth="1"/>
    <col min="5381" max="5381" width="25.140625" style="95" customWidth="1"/>
    <col min="5382" max="5382" width="20.42578125" style="95" customWidth="1"/>
    <col min="5383" max="5383" width="10.5703125" style="95" bestFit="1" customWidth="1"/>
    <col min="5384" max="5384" width="6.5703125" style="95" bestFit="1" customWidth="1"/>
    <col min="5385" max="5385" width="12.140625" style="95" customWidth="1"/>
    <col min="5386" max="5387" width="6.5703125" style="95" bestFit="1" customWidth="1"/>
    <col min="5388" max="5388" width="19.7109375" style="95" customWidth="1"/>
    <col min="5389" max="5389" width="10.5703125" style="95" bestFit="1" customWidth="1"/>
    <col min="5390" max="5390" width="6.5703125" style="95" bestFit="1" customWidth="1"/>
    <col min="5391" max="5391" width="11.140625" style="95" customWidth="1"/>
    <col min="5392" max="5393" width="6.5703125" style="95" bestFit="1" customWidth="1"/>
    <col min="5394" max="5394" width="22.85546875" style="95" customWidth="1"/>
    <col min="5395" max="5395" width="10" style="95" customWidth="1"/>
    <col min="5396" max="5396" width="6.85546875" style="95" customWidth="1"/>
    <col min="5397" max="5397" width="13.28515625" style="95" customWidth="1"/>
    <col min="5398" max="5399" width="6.85546875" style="95" customWidth="1"/>
    <col min="5400" max="5400" width="20.140625" style="95" customWidth="1"/>
    <col min="5401" max="5401" width="8.5703125" style="95" customWidth="1"/>
    <col min="5402" max="5402" width="6.85546875" style="95" customWidth="1"/>
    <col min="5403" max="5403" width="10.7109375" style="95" customWidth="1"/>
    <col min="5404" max="5405" width="6.85546875" style="95" customWidth="1"/>
    <col min="5406" max="5406" width="20.85546875" style="95" customWidth="1"/>
    <col min="5407" max="5407" width="7.85546875" style="95" customWidth="1"/>
    <col min="5408" max="5408" width="6.85546875" style="95" customWidth="1"/>
    <col min="5409" max="5409" width="12.140625" style="95" customWidth="1"/>
    <col min="5410" max="5411" width="6.85546875" style="95" customWidth="1"/>
    <col min="5412" max="5412" width="19.42578125" style="95" customWidth="1"/>
    <col min="5413" max="5414" width="6.85546875" style="95" customWidth="1"/>
    <col min="5415" max="5415" width="10" style="95" customWidth="1"/>
    <col min="5416" max="5417" width="6.85546875" style="95" customWidth="1"/>
    <col min="5418" max="5418" width="20.42578125" style="95" customWidth="1"/>
    <col min="5419" max="5419" width="7.85546875" style="95" customWidth="1"/>
    <col min="5420" max="5420" width="6.85546875" style="95" customWidth="1"/>
    <col min="5421" max="5421" width="10" style="95" customWidth="1"/>
    <col min="5422" max="5423" width="6.85546875" style="95" customWidth="1"/>
    <col min="5424" max="5424" width="22" style="95" customWidth="1"/>
    <col min="5425" max="5426" width="6.85546875" style="95" customWidth="1"/>
    <col min="5427" max="5427" width="10.140625" style="95" customWidth="1"/>
    <col min="5428" max="5429" width="6.85546875" style="95" customWidth="1"/>
    <col min="5430" max="5430" width="21.42578125" style="95" customWidth="1"/>
    <col min="5431" max="5431" width="8" style="95" customWidth="1"/>
    <col min="5432" max="5432" width="6.85546875" style="95" customWidth="1"/>
    <col min="5433" max="5433" width="11.5703125" style="95" customWidth="1"/>
    <col min="5434" max="5435" width="6.85546875" style="95" customWidth="1"/>
    <col min="5436" max="5436" width="20" style="95" customWidth="1"/>
    <col min="5437" max="5437" width="8.28515625" style="95" customWidth="1"/>
    <col min="5438" max="5438" width="6.85546875" style="95" customWidth="1"/>
    <col min="5439" max="5439" width="10.85546875" style="95" customWidth="1"/>
    <col min="5440" max="5440" width="6.85546875" style="95" customWidth="1"/>
    <col min="5441" max="5441" width="7.85546875" style="95" customWidth="1"/>
    <col min="5442" max="5442" width="19" style="95" customWidth="1"/>
    <col min="5443" max="5443" width="4.7109375" style="95" customWidth="1"/>
    <col min="5444" max="5444" width="4.28515625" style="95" customWidth="1"/>
    <col min="5445" max="5445" width="4.42578125" style="95" customWidth="1"/>
    <col min="5446" max="5446" width="5.140625" style="95" customWidth="1"/>
    <col min="5447" max="5447" width="5.7109375" style="95" customWidth="1"/>
    <col min="5448" max="5448" width="6.28515625" style="95" customWidth="1"/>
    <col min="5449" max="5449" width="6.5703125" style="95" customWidth="1"/>
    <col min="5450" max="5450" width="6.28515625" style="95" customWidth="1"/>
    <col min="5451" max="5452" width="5.7109375" style="95" customWidth="1"/>
    <col min="5453" max="5453" width="14.7109375" style="95" customWidth="1"/>
    <col min="5454" max="5463" width="5.7109375" style="95" customWidth="1"/>
    <col min="5464" max="5632" width="9.140625" style="95"/>
    <col min="5633" max="5633" width="13.28515625" style="95" customWidth="1"/>
    <col min="5634" max="5634" width="36" style="95" customWidth="1"/>
    <col min="5635" max="5635" width="15.85546875" style="95" customWidth="1"/>
    <col min="5636" max="5636" width="20.140625" style="95" customWidth="1"/>
    <col min="5637" max="5637" width="25.140625" style="95" customWidth="1"/>
    <col min="5638" max="5638" width="20.42578125" style="95" customWidth="1"/>
    <col min="5639" max="5639" width="10.5703125" style="95" bestFit="1" customWidth="1"/>
    <col min="5640" max="5640" width="6.5703125" style="95" bestFit="1" customWidth="1"/>
    <col min="5641" max="5641" width="12.140625" style="95" customWidth="1"/>
    <col min="5642" max="5643" width="6.5703125" style="95" bestFit="1" customWidth="1"/>
    <col min="5644" max="5644" width="19.7109375" style="95" customWidth="1"/>
    <col min="5645" max="5645" width="10.5703125" style="95" bestFit="1" customWidth="1"/>
    <col min="5646" max="5646" width="6.5703125" style="95" bestFit="1" customWidth="1"/>
    <col min="5647" max="5647" width="11.140625" style="95" customWidth="1"/>
    <col min="5648" max="5649" width="6.5703125" style="95" bestFit="1" customWidth="1"/>
    <col min="5650" max="5650" width="22.85546875" style="95" customWidth="1"/>
    <col min="5651" max="5651" width="10" style="95" customWidth="1"/>
    <col min="5652" max="5652" width="6.85546875" style="95" customWidth="1"/>
    <col min="5653" max="5653" width="13.28515625" style="95" customWidth="1"/>
    <col min="5654" max="5655" width="6.85546875" style="95" customWidth="1"/>
    <col min="5656" max="5656" width="20.140625" style="95" customWidth="1"/>
    <col min="5657" max="5657" width="8.5703125" style="95" customWidth="1"/>
    <col min="5658" max="5658" width="6.85546875" style="95" customWidth="1"/>
    <col min="5659" max="5659" width="10.7109375" style="95" customWidth="1"/>
    <col min="5660" max="5661" width="6.85546875" style="95" customWidth="1"/>
    <col min="5662" max="5662" width="20.85546875" style="95" customWidth="1"/>
    <col min="5663" max="5663" width="7.85546875" style="95" customWidth="1"/>
    <col min="5664" max="5664" width="6.85546875" style="95" customWidth="1"/>
    <col min="5665" max="5665" width="12.140625" style="95" customWidth="1"/>
    <col min="5666" max="5667" width="6.85546875" style="95" customWidth="1"/>
    <col min="5668" max="5668" width="19.42578125" style="95" customWidth="1"/>
    <col min="5669" max="5670" width="6.85546875" style="95" customWidth="1"/>
    <col min="5671" max="5671" width="10" style="95" customWidth="1"/>
    <col min="5672" max="5673" width="6.85546875" style="95" customWidth="1"/>
    <col min="5674" max="5674" width="20.42578125" style="95" customWidth="1"/>
    <col min="5675" max="5675" width="7.85546875" style="95" customWidth="1"/>
    <col min="5676" max="5676" width="6.85546875" style="95" customWidth="1"/>
    <col min="5677" max="5677" width="10" style="95" customWidth="1"/>
    <col min="5678" max="5679" width="6.85546875" style="95" customWidth="1"/>
    <col min="5680" max="5680" width="22" style="95" customWidth="1"/>
    <col min="5681" max="5682" width="6.85546875" style="95" customWidth="1"/>
    <col min="5683" max="5683" width="10.140625" style="95" customWidth="1"/>
    <col min="5684" max="5685" width="6.85546875" style="95" customWidth="1"/>
    <col min="5686" max="5686" width="21.42578125" style="95" customWidth="1"/>
    <col min="5687" max="5687" width="8" style="95" customWidth="1"/>
    <col min="5688" max="5688" width="6.85546875" style="95" customWidth="1"/>
    <col min="5689" max="5689" width="11.5703125" style="95" customWidth="1"/>
    <col min="5690" max="5691" width="6.85546875" style="95" customWidth="1"/>
    <col min="5692" max="5692" width="20" style="95" customWidth="1"/>
    <col min="5693" max="5693" width="8.28515625" style="95" customWidth="1"/>
    <col min="5694" max="5694" width="6.85546875" style="95" customWidth="1"/>
    <col min="5695" max="5695" width="10.85546875" style="95" customWidth="1"/>
    <col min="5696" max="5696" width="6.85546875" style="95" customWidth="1"/>
    <col min="5697" max="5697" width="7.85546875" style="95" customWidth="1"/>
    <col min="5698" max="5698" width="19" style="95" customWidth="1"/>
    <col min="5699" max="5699" width="4.7109375" style="95" customWidth="1"/>
    <col min="5700" max="5700" width="4.28515625" style="95" customWidth="1"/>
    <col min="5701" max="5701" width="4.42578125" style="95" customWidth="1"/>
    <col min="5702" max="5702" width="5.140625" style="95" customWidth="1"/>
    <col min="5703" max="5703" width="5.7109375" style="95" customWidth="1"/>
    <col min="5704" max="5704" width="6.28515625" style="95" customWidth="1"/>
    <col min="5705" max="5705" width="6.5703125" style="95" customWidth="1"/>
    <col min="5706" max="5706" width="6.28515625" style="95" customWidth="1"/>
    <col min="5707" max="5708" width="5.7109375" style="95" customWidth="1"/>
    <col min="5709" max="5709" width="14.7109375" style="95" customWidth="1"/>
    <col min="5710" max="5719" width="5.7109375" style="95" customWidth="1"/>
    <col min="5720" max="5888" width="9.140625" style="95"/>
    <col min="5889" max="5889" width="13.28515625" style="95" customWidth="1"/>
    <col min="5890" max="5890" width="36" style="95" customWidth="1"/>
    <col min="5891" max="5891" width="15.85546875" style="95" customWidth="1"/>
    <col min="5892" max="5892" width="20.140625" style="95" customWidth="1"/>
    <col min="5893" max="5893" width="25.140625" style="95" customWidth="1"/>
    <col min="5894" max="5894" width="20.42578125" style="95" customWidth="1"/>
    <col min="5895" max="5895" width="10.5703125" style="95" bestFit="1" customWidth="1"/>
    <col min="5896" max="5896" width="6.5703125" style="95" bestFit="1" customWidth="1"/>
    <col min="5897" max="5897" width="12.140625" style="95" customWidth="1"/>
    <col min="5898" max="5899" width="6.5703125" style="95" bestFit="1" customWidth="1"/>
    <col min="5900" max="5900" width="19.7109375" style="95" customWidth="1"/>
    <col min="5901" max="5901" width="10.5703125" style="95" bestFit="1" customWidth="1"/>
    <col min="5902" max="5902" width="6.5703125" style="95" bestFit="1" customWidth="1"/>
    <col min="5903" max="5903" width="11.140625" style="95" customWidth="1"/>
    <col min="5904" max="5905" width="6.5703125" style="95" bestFit="1" customWidth="1"/>
    <col min="5906" max="5906" width="22.85546875" style="95" customWidth="1"/>
    <col min="5907" max="5907" width="10" style="95" customWidth="1"/>
    <col min="5908" max="5908" width="6.85546875" style="95" customWidth="1"/>
    <col min="5909" max="5909" width="13.28515625" style="95" customWidth="1"/>
    <col min="5910" max="5911" width="6.85546875" style="95" customWidth="1"/>
    <col min="5912" max="5912" width="20.140625" style="95" customWidth="1"/>
    <col min="5913" max="5913" width="8.5703125" style="95" customWidth="1"/>
    <col min="5914" max="5914" width="6.85546875" style="95" customWidth="1"/>
    <col min="5915" max="5915" width="10.7109375" style="95" customWidth="1"/>
    <col min="5916" max="5917" width="6.85546875" style="95" customWidth="1"/>
    <col min="5918" max="5918" width="20.85546875" style="95" customWidth="1"/>
    <col min="5919" max="5919" width="7.85546875" style="95" customWidth="1"/>
    <col min="5920" max="5920" width="6.85546875" style="95" customWidth="1"/>
    <col min="5921" max="5921" width="12.140625" style="95" customWidth="1"/>
    <col min="5922" max="5923" width="6.85546875" style="95" customWidth="1"/>
    <col min="5924" max="5924" width="19.42578125" style="95" customWidth="1"/>
    <col min="5925" max="5926" width="6.85546875" style="95" customWidth="1"/>
    <col min="5927" max="5927" width="10" style="95" customWidth="1"/>
    <col min="5928" max="5929" width="6.85546875" style="95" customWidth="1"/>
    <col min="5930" max="5930" width="20.42578125" style="95" customWidth="1"/>
    <col min="5931" max="5931" width="7.85546875" style="95" customWidth="1"/>
    <col min="5932" max="5932" width="6.85546875" style="95" customWidth="1"/>
    <col min="5933" max="5933" width="10" style="95" customWidth="1"/>
    <col min="5934" max="5935" width="6.85546875" style="95" customWidth="1"/>
    <col min="5936" max="5936" width="22" style="95" customWidth="1"/>
    <col min="5937" max="5938" width="6.85546875" style="95" customWidth="1"/>
    <col min="5939" max="5939" width="10.140625" style="95" customWidth="1"/>
    <col min="5940" max="5941" width="6.85546875" style="95" customWidth="1"/>
    <col min="5942" max="5942" width="21.42578125" style="95" customWidth="1"/>
    <col min="5943" max="5943" width="8" style="95" customWidth="1"/>
    <col min="5944" max="5944" width="6.85546875" style="95" customWidth="1"/>
    <col min="5945" max="5945" width="11.5703125" style="95" customWidth="1"/>
    <col min="5946" max="5947" width="6.85546875" style="95" customWidth="1"/>
    <col min="5948" max="5948" width="20" style="95" customWidth="1"/>
    <col min="5949" max="5949" width="8.28515625" style="95" customWidth="1"/>
    <col min="5950" max="5950" width="6.85546875" style="95" customWidth="1"/>
    <col min="5951" max="5951" width="10.85546875" style="95" customWidth="1"/>
    <col min="5952" max="5952" width="6.85546875" style="95" customWidth="1"/>
    <col min="5953" max="5953" width="7.85546875" style="95" customWidth="1"/>
    <col min="5954" max="5954" width="19" style="95" customWidth="1"/>
    <col min="5955" max="5955" width="4.7109375" style="95" customWidth="1"/>
    <col min="5956" max="5956" width="4.28515625" style="95" customWidth="1"/>
    <col min="5957" max="5957" width="4.42578125" style="95" customWidth="1"/>
    <col min="5958" max="5958" width="5.140625" style="95" customWidth="1"/>
    <col min="5959" max="5959" width="5.7109375" style="95" customWidth="1"/>
    <col min="5960" max="5960" width="6.28515625" style="95" customWidth="1"/>
    <col min="5961" max="5961" width="6.5703125" style="95" customWidth="1"/>
    <col min="5962" max="5962" width="6.28515625" style="95" customWidth="1"/>
    <col min="5963" max="5964" width="5.7109375" style="95" customWidth="1"/>
    <col min="5965" max="5965" width="14.7109375" style="95" customWidth="1"/>
    <col min="5966" max="5975" width="5.7109375" style="95" customWidth="1"/>
    <col min="5976" max="6144" width="9.140625" style="95"/>
    <col min="6145" max="6145" width="13.28515625" style="95" customWidth="1"/>
    <col min="6146" max="6146" width="36" style="95" customWidth="1"/>
    <col min="6147" max="6147" width="15.85546875" style="95" customWidth="1"/>
    <col min="6148" max="6148" width="20.140625" style="95" customWidth="1"/>
    <col min="6149" max="6149" width="25.140625" style="95" customWidth="1"/>
    <col min="6150" max="6150" width="20.42578125" style="95" customWidth="1"/>
    <col min="6151" max="6151" width="10.5703125" style="95" bestFit="1" customWidth="1"/>
    <col min="6152" max="6152" width="6.5703125" style="95" bestFit="1" customWidth="1"/>
    <col min="6153" max="6153" width="12.140625" style="95" customWidth="1"/>
    <col min="6154" max="6155" width="6.5703125" style="95" bestFit="1" customWidth="1"/>
    <col min="6156" max="6156" width="19.7109375" style="95" customWidth="1"/>
    <col min="6157" max="6157" width="10.5703125" style="95" bestFit="1" customWidth="1"/>
    <col min="6158" max="6158" width="6.5703125" style="95" bestFit="1" customWidth="1"/>
    <col min="6159" max="6159" width="11.140625" style="95" customWidth="1"/>
    <col min="6160" max="6161" width="6.5703125" style="95" bestFit="1" customWidth="1"/>
    <col min="6162" max="6162" width="22.85546875" style="95" customWidth="1"/>
    <col min="6163" max="6163" width="10" style="95" customWidth="1"/>
    <col min="6164" max="6164" width="6.85546875" style="95" customWidth="1"/>
    <col min="6165" max="6165" width="13.28515625" style="95" customWidth="1"/>
    <col min="6166" max="6167" width="6.85546875" style="95" customWidth="1"/>
    <col min="6168" max="6168" width="20.140625" style="95" customWidth="1"/>
    <col min="6169" max="6169" width="8.5703125" style="95" customWidth="1"/>
    <col min="6170" max="6170" width="6.85546875" style="95" customWidth="1"/>
    <col min="6171" max="6171" width="10.7109375" style="95" customWidth="1"/>
    <col min="6172" max="6173" width="6.85546875" style="95" customWidth="1"/>
    <col min="6174" max="6174" width="20.85546875" style="95" customWidth="1"/>
    <col min="6175" max="6175" width="7.85546875" style="95" customWidth="1"/>
    <col min="6176" max="6176" width="6.85546875" style="95" customWidth="1"/>
    <col min="6177" max="6177" width="12.140625" style="95" customWidth="1"/>
    <col min="6178" max="6179" width="6.85546875" style="95" customWidth="1"/>
    <col min="6180" max="6180" width="19.42578125" style="95" customWidth="1"/>
    <col min="6181" max="6182" width="6.85546875" style="95" customWidth="1"/>
    <col min="6183" max="6183" width="10" style="95" customWidth="1"/>
    <col min="6184" max="6185" width="6.85546875" style="95" customWidth="1"/>
    <col min="6186" max="6186" width="20.42578125" style="95" customWidth="1"/>
    <col min="6187" max="6187" width="7.85546875" style="95" customWidth="1"/>
    <col min="6188" max="6188" width="6.85546875" style="95" customWidth="1"/>
    <col min="6189" max="6189" width="10" style="95" customWidth="1"/>
    <col min="6190" max="6191" width="6.85546875" style="95" customWidth="1"/>
    <col min="6192" max="6192" width="22" style="95" customWidth="1"/>
    <col min="6193" max="6194" width="6.85546875" style="95" customWidth="1"/>
    <col min="6195" max="6195" width="10.140625" style="95" customWidth="1"/>
    <col min="6196" max="6197" width="6.85546875" style="95" customWidth="1"/>
    <col min="6198" max="6198" width="21.42578125" style="95" customWidth="1"/>
    <col min="6199" max="6199" width="8" style="95" customWidth="1"/>
    <col min="6200" max="6200" width="6.85546875" style="95" customWidth="1"/>
    <col min="6201" max="6201" width="11.5703125" style="95" customWidth="1"/>
    <col min="6202" max="6203" width="6.85546875" style="95" customWidth="1"/>
    <col min="6204" max="6204" width="20" style="95" customWidth="1"/>
    <col min="6205" max="6205" width="8.28515625" style="95" customWidth="1"/>
    <col min="6206" max="6206" width="6.85546875" style="95" customWidth="1"/>
    <col min="6207" max="6207" width="10.85546875" style="95" customWidth="1"/>
    <col min="6208" max="6208" width="6.85546875" style="95" customWidth="1"/>
    <col min="6209" max="6209" width="7.85546875" style="95" customWidth="1"/>
    <col min="6210" max="6210" width="19" style="95" customWidth="1"/>
    <col min="6211" max="6211" width="4.7109375" style="95" customWidth="1"/>
    <col min="6212" max="6212" width="4.28515625" style="95" customWidth="1"/>
    <col min="6213" max="6213" width="4.42578125" style="95" customWidth="1"/>
    <col min="6214" max="6214" width="5.140625" style="95" customWidth="1"/>
    <col min="6215" max="6215" width="5.7109375" style="95" customWidth="1"/>
    <col min="6216" max="6216" width="6.28515625" style="95" customWidth="1"/>
    <col min="6217" max="6217" width="6.5703125" style="95" customWidth="1"/>
    <col min="6218" max="6218" width="6.28515625" style="95" customWidth="1"/>
    <col min="6219" max="6220" width="5.7109375" style="95" customWidth="1"/>
    <col min="6221" max="6221" width="14.7109375" style="95" customWidth="1"/>
    <col min="6222" max="6231" width="5.7109375" style="95" customWidth="1"/>
    <col min="6232" max="6400" width="9.140625" style="95"/>
    <col min="6401" max="6401" width="13.28515625" style="95" customWidth="1"/>
    <col min="6402" max="6402" width="36" style="95" customWidth="1"/>
    <col min="6403" max="6403" width="15.85546875" style="95" customWidth="1"/>
    <col min="6404" max="6404" width="20.140625" style="95" customWidth="1"/>
    <col min="6405" max="6405" width="25.140625" style="95" customWidth="1"/>
    <col min="6406" max="6406" width="20.42578125" style="95" customWidth="1"/>
    <col min="6407" max="6407" width="10.5703125" style="95" bestFit="1" customWidth="1"/>
    <col min="6408" max="6408" width="6.5703125" style="95" bestFit="1" customWidth="1"/>
    <col min="6409" max="6409" width="12.140625" style="95" customWidth="1"/>
    <col min="6410" max="6411" width="6.5703125" style="95" bestFit="1" customWidth="1"/>
    <col min="6412" max="6412" width="19.7109375" style="95" customWidth="1"/>
    <col min="6413" max="6413" width="10.5703125" style="95" bestFit="1" customWidth="1"/>
    <col min="6414" max="6414" width="6.5703125" style="95" bestFit="1" customWidth="1"/>
    <col min="6415" max="6415" width="11.140625" style="95" customWidth="1"/>
    <col min="6416" max="6417" width="6.5703125" style="95" bestFit="1" customWidth="1"/>
    <col min="6418" max="6418" width="22.85546875" style="95" customWidth="1"/>
    <col min="6419" max="6419" width="10" style="95" customWidth="1"/>
    <col min="6420" max="6420" width="6.85546875" style="95" customWidth="1"/>
    <col min="6421" max="6421" width="13.28515625" style="95" customWidth="1"/>
    <col min="6422" max="6423" width="6.85546875" style="95" customWidth="1"/>
    <col min="6424" max="6424" width="20.140625" style="95" customWidth="1"/>
    <col min="6425" max="6425" width="8.5703125" style="95" customWidth="1"/>
    <col min="6426" max="6426" width="6.85546875" style="95" customWidth="1"/>
    <col min="6427" max="6427" width="10.7109375" style="95" customWidth="1"/>
    <col min="6428" max="6429" width="6.85546875" style="95" customWidth="1"/>
    <col min="6430" max="6430" width="20.85546875" style="95" customWidth="1"/>
    <col min="6431" max="6431" width="7.85546875" style="95" customWidth="1"/>
    <col min="6432" max="6432" width="6.85546875" style="95" customWidth="1"/>
    <col min="6433" max="6433" width="12.140625" style="95" customWidth="1"/>
    <col min="6434" max="6435" width="6.85546875" style="95" customWidth="1"/>
    <col min="6436" max="6436" width="19.42578125" style="95" customWidth="1"/>
    <col min="6437" max="6438" width="6.85546875" style="95" customWidth="1"/>
    <col min="6439" max="6439" width="10" style="95" customWidth="1"/>
    <col min="6440" max="6441" width="6.85546875" style="95" customWidth="1"/>
    <col min="6442" max="6442" width="20.42578125" style="95" customWidth="1"/>
    <col min="6443" max="6443" width="7.85546875" style="95" customWidth="1"/>
    <col min="6444" max="6444" width="6.85546875" style="95" customWidth="1"/>
    <col min="6445" max="6445" width="10" style="95" customWidth="1"/>
    <col min="6446" max="6447" width="6.85546875" style="95" customWidth="1"/>
    <col min="6448" max="6448" width="22" style="95" customWidth="1"/>
    <col min="6449" max="6450" width="6.85546875" style="95" customWidth="1"/>
    <col min="6451" max="6451" width="10.140625" style="95" customWidth="1"/>
    <col min="6452" max="6453" width="6.85546875" style="95" customWidth="1"/>
    <col min="6454" max="6454" width="21.42578125" style="95" customWidth="1"/>
    <col min="6455" max="6455" width="8" style="95" customWidth="1"/>
    <col min="6456" max="6456" width="6.85546875" style="95" customWidth="1"/>
    <col min="6457" max="6457" width="11.5703125" style="95" customWidth="1"/>
    <col min="6458" max="6459" width="6.85546875" style="95" customWidth="1"/>
    <col min="6460" max="6460" width="20" style="95" customWidth="1"/>
    <col min="6461" max="6461" width="8.28515625" style="95" customWidth="1"/>
    <col min="6462" max="6462" width="6.85546875" style="95" customWidth="1"/>
    <col min="6463" max="6463" width="10.85546875" style="95" customWidth="1"/>
    <col min="6464" max="6464" width="6.85546875" style="95" customWidth="1"/>
    <col min="6465" max="6465" width="7.85546875" style="95" customWidth="1"/>
    <col min="6466" max="6466" width="19" style="95" customWidth="1"/>
    <col min="6467" max="6467" width="4.7109375" style="95" customWidth="1"/>
    <col min="6468" max="6468" width="4.28515625" style="95" customWidth="1"/>
    <col min="6469" max="6469" width="4.42578125" style="95" customWidth="1"/>
    <col min="6470" max="6470" width="5.140625" style="95" customWidth="1"/>
    <col min="6471" max="6471" width="5.7109375" style="95" customWidth="1"/>
    <col min="6472" max="6472" width="6.28515625" style="95" customWidth="1"/>
    <col min="6473" max="6473" width="6.5703125" style="95" customWidth="1"/>
    <col min="6474" max="6474" width="6.28515625" style="95" customWidth="1"/>
    <col min="6475" max="6476" width="5.7109375" style="95" customWidth="1"/>
    <col min="6477" max="6477" width="14.7109375" style="95" customWidth="1"/>
    <col min="6478" max="6487" width="5.7109375" style="95" customWidth="1"/>
    <col min="6488" max="6656" width="9.140625" style="95"/>
    <col min="6657" max="6657" width="13.28515625" style="95" customWidth="1"/>
    <col min="6658" max="6658" width="36" style="95" customWidth="1"/>
    <col min="6659" max="6659" width="15.85546875" style="95" customWidth="1"/>
    <col min="6660" max="6660" width="20.140625" style="95" customWidth="1"/>
    <col min="6661" max="6661" width="25.140625" style="95" customWidth="1"/>
    <col min="6662" max="6662" width="20.42578125" style="95" customWidth="1"/>
    <col min="6663" max="6663" width="10.5703125" style="95" bestFit="1" customWidth="1"/>
    <col min="6664" max="6664" width="6.5703125" style="95" bestFit="1" customWidth="1"/>
    <col min="6665" max="6665" width="12.140625" style="95" customWidth="1"/>
    <col min="6666" max="6667" width="6.5703125" style="95" bestFit="1" customWidth="1"/>
    <col min="6668" max="6668" width="19.7109375" style="95" customWidth="1"/>
    <col min="6669" max="6669" width="10.5703125" style="95" bestFit="1" customWidth="1"/>
    <col min="6670" max="6670" width="6.5703125" style="95" bestFit="1" customWidth="1"/>
    <col min="6671" max="6671" width="11.140625" style="95" customWidth="1"/>
    <col min="6672" max="6673" width="6.5703125" style="95" bestFit="1" customWidth="1"/>
    <col min="6674" max="6674" width="22.85546875" style="95" customWidth="1"/>
    <col min="6675" max="6675" width="10" style="95" customWidth="1"/>
    <col min="6676" max="6676" width="6.85546875" style="95" customWidth="1"/>
    <col min="6677" max="6677" width="13.28515625" style="95" customWidth="1"/>
    <col min="6678" max="6679" width="6.85546875" style="95" customWidth="1"/>
    <col min="6680" max="6680" width="20.140625" style="95" customWidth="1"/>
    <col min="6681" max="6681" width="8.5703125" style="95" customWidth="1"/>
    <col min="6682" max="6682" width="6.85546875" style="95" customWidth="1"/>
    <col min="6683" max="6683" width="10.7109375" style="95" customWidth="1"/>
    <col min="6684" max="6685" width="6.85546875" style="95" customWidth="1"/>
    <col min="6686" max="6686" width="20.85546875" style="95" customWidth="1"/>
    <col min="6687" max="6687" width="7.85546875" style="95" customWidth="1"/>
    <col min="6688" max="6688" width="6.85546875" style="95" customWidth="1"/>
    <col min="6689" max="6689" width="12.140625" style="95" customWidth="1"/>
    <col min="6690" max="6691" width="6.85546875" style="95" customWidth="1"/>
    <col min="6692" max="6692" width="19.42578125" style="95" customWidth="1"/>
    <col min="6693" max="6694" width="6.85546875" style="95" customWidth="1"/>
    <col min="6695" max="6695" width="10" style="95" customWidth="1"/>
    <col min="6696" max="6697" width="6.85546875" style="95" customWidth="1"/>
    <col min="6698" max="6698" width="20.42578125" style="95" customWidth="1"/>
    <col min="6699" max="6699" width="7.85546875" style="95" customWidth="1"/>
    <col min="6700" max="6700" width="6.85546875" style="95" customWidth="1"/>
    <col min="6701" max="6701" width="10" style="95" customWidth="1"/>
    <col min="6702" max="6703" width="6.85546875" style="95" customWidth="1"/>
    <col min="6704" max="6704" width="22" style="95" customWidth="1"/>
    <col min="6705" max="6706" width="6.85546875" style="95" customWidth="1"/>
    <col min="6707" max="6707" width="10.140625" style="95" customWidth="1"/>
    <col min="6708" max="6709" width="6.85546875" style="95" customWidth="1"/>
    <col min="6710" max="6710" width="21.42578125" style="95" customWidth="1"/>
    <col min="6711" max="6711" width="8" style="95" customWidth="1"/>
    <col min="6712" max="6712" width="6.85546875" style="95" customWidth="1"/>
    <col min="6713" max="6713" width="11.5703125" style="95" customWidth="1"/>
    <col min="6714" max="6715" width="6.85546875" style="95" customWidth="1"/>
    <col min="6716" max="6716" width="20" style="95" customWidth="1"/>
    <col min="6717" max="6717" width="8.28515625" style="95" customWidth="1"/>
    <col min="6718" max="6718" width="6.85546875" style="95" customWidth="1"/>
    <col min="6719" max="6719" width="10.85546875" style="95" customWidth="1"/>
    <col min="6720" max="6720" width="6.85546875" style="95" customWidth="1"/>
    <col min="6721" max="6721" width="7.85546875" style="95" customWidth="1"/>
    <col min="6722" max="6722" width="19" style="95" customWidth="1"/>
    <col min="6723" max="6723" width="4.7109375" style="95" customWidth="1"/>
    <col min="6724" max="6724" width="4.28515625" style="95" customWidth="1"/>
    <col min="6725" max="6725" width="4.42578125" style="95" customWidth="1"/>
    <col min="6726" max="6726" width="5.140625" style="95" customWidth="1"/>
    <col min="6727" max="6727" width="5.7109375" style="95" customWidth="1"/>
    <col min="6728" max="6728" width="6.28515625" style="95" customWidth="1"/>
    <col min="6729" max="6729" width="6.5703125" style="95" customWidth="1"/>
    <col min="6730" max="6730" width="6.28515625" style="95" customWidth="1"/>
    <col min="6731" max="6732" width="5.7109375" style="95" customWidth="1"/>
    <col min="6733" max="6733" width="14.7109375" style="95" customWidth="1"/>
    <col min="6734" max="6743" width="5.7109375" style="95" customWidth="1"/>
    <col min="6744" max="6912" width="9.140625" style="95"/>
    <col min="6913" max="6913" width="13.28515625" style="95" customWidth="1"/>
    <col min="6914" max="6914" width="36" style="95" customWidth="1"/>
    <col min="6915" max="6915" width="15.85546875" style="95" customWidth="1"/>
    <col min="6916" max="6916" width="20.140625" style="95" customWidth="1"/>
    <col min="6917" max="6917" width="25.140625" style="95" customWidth="1"/>
    <col min="6918" max="6918" width="20.42578125" style="95" customWidth="1"/>
    <col min="6919" max="6919" width="10.5703125" style="95" bestFit="1" customWidth="1"/>
    <col min="6920" max="6920" width="6.5703125" style="95" bestFit="1" customWidth="1"/>
    <col min="6921" max="6921" width="12.140625" style="95" customWidth="1"/>
    <col min="6922" max="6923" width="6.5703125" style="95" bestFit="1" customWidth="1"/>
    <col min="6924" max="6924" width="19.7109375" style="95" customWidth="1"/>
    <col min="6925" max="6925" width="10.5703125" style="95" bestFit="1" customWidth="1"/>
    <col min="6926" max="6926" width="6.5703125" style="95" bestFit="1" customWidth="1"/>
    <col min="6927" max="6927" width="11.140625" style="95" customWidth="1"/>
    <col min="6928" max="6929" width="6.5703125" style="95" bestFit="1" customWidth="1"/>
    <col min="6930" max="6930" width="22.85546875" style="95" customWidth="1"/>
    <col min="6931" max="6931" width="10" style="95" customWidth="1"/>
    <col min="6932" max="6932" width="6.85546875" style="95" customWidth="1"/>
    <col min="6933" max="6933" width="13.28515625" style="95" customWidth="1"/>
    <col min="6934" max="6935" width="6.85546875" style="95" customWidth="1"/>
    <col min="6936" max="6936" width="20.140625" style="95" customWidth="1"/>
    <col min="6937" max="6937" width="8.5703125" style="95" customWidth="1"/>
    <col min="6938" max="6938" width="6.85546875" style="95" customWidth="1"/>
    <col min="6939" max="6939" width="10.7109375" style="95" customWidth="1"/>
    <col min="6940" max="6941" width="6.85546875" style="95" customWidth="1"/>
    <col min="6942" max="6942" width="20.85546875" style="95" customWidth="1"/>
    <col min="6943" max="6943" width="7.85546875" style="95" customWidth="1"/>
    <col min="6944" max="6944" width="6.85546875" style="95" customWidth="1"/>
    <col min="6945" max="6945" width="12.140625" style="95" customWidth="1"/>
    <col min="6946" max="6947" width="6.85546875" style="95" customWidth="1"/>
    <col min="6948" max="6948" width="19.42578125" style="95" customWidth="1"/>
    <col min="6949" max="6950" width="6.85546875" style="95" customWidth="1"/>
    <col min="6951" max="6951" width="10" style="95" customWidth="1"/>
    <col min="6952" max="6953" width="6.85546875" style="95" customWidth="1"/>
    <col min="6954" max="6954" width="20.42578125" style="95" customWidth="1"/>
    <col min="6955" max="6955" width="7.85546875" style="95" customWidth="1"/>
    <col min="6956" max="6956" width="6.85546875" style="95" customWidth="1"/>
    <col min="6957" max="6957" width="10" style="95" customWidth="1"/>
    <col min="6958" max="6959" width="6.85546875" style="95" customWidth="1"/>
    <col min="6960" max="6960" width="22" style="95" customWidth="1"/>
    <col min="6961" max="6962" width="6.85546875" style="95" customWidth="1"/>
    <col min="6963" max="6963" width="10.140625" style="95" customWidth="1"/>
    <col min="6964" max="6965" width="6.85546875" style="95" customWidth="1"/>
    <col min="6966" max="6966" width="21.42578125" style="95" customWidth="1"/>
    <col min="6967" max="6967" width="8" style="95" customWidth="1"/>
    <col min="6968" max="6968" width="6.85546875" style="95" customWidth="1"/>
    <col min="6969" max="6969" width="11.5703125" style="95" customWidth="1"/>
    <col min="6970" max="6971" width="6.85546875" style="95" customWidth="1"/>
    <col min="6972" max="6972" width="20" style="95" customWidth="1"/>
    <col min="6973" max="6973" width="8.28515625" style="95" customWidth="1"/>
    <col min="6974" max="6974" width="6.85546875" style="95" customWidth="1"/>
    <col min="6975" max="6975" width="10.85546875" style="95" customWidth="1"/>
    <col min="6976" max="6976" width="6.85546875" style="95" customWidth="1"/>
    <col min="6977" max="6977" width="7.85546875" style="95" customWidth="1"/>
    <col min="6978" max="6978" width="19" style="95" customWidth="1"/>
    <col min="6979" max="6979" width="4.7109375" style="95" customWidth="1"/>
    <col min="6980" max="6980" width="4.28515625" style="95" customWidth="1"/>
    <col min="6981" max="6981" width="4.42578125" style="95" customWidth="1"/>
    <col min="6982" max="6982" width="5.140625" style="95" customWidth="1"/>
    <col min="6983" max="6983" width="5.7109375" style="95" customWidth="1"/>
    <col min="6984" max="6984" width="6.28515625" style="95" customWidth="1"/>
    <col min="6985" max="6985" width="6.5703125" style="95" customWidth="1"/>
    <col min="6986" max="6986" width="6.28515625" style="95" customWidth="1"/>
    <col min="6987" max="6988" width="5.7109375" style="95" customWidth="1"/>
    <col min="6989" max="6989" width="14.7109375" style="95" customWidth="1"/>
    <col min="6990" max="6999" width="5.7109375" style="95" customWidth="1"/>
    <col min="7000" max="7168" width="9.140625" style="95"/>
    <col min="7169" max="7169" width="13.28515625" style="95" customWidth="1"/>
    <col min="7170" max="7170" width="36" style="95" customWidth="1"/>
    <col min="7171" max="7171" width="15.85546875" style="95" customWidth="1"/>
    <col min="7172" max="7172" width="20.140625" style="95" customWidth="1"/>
    <col min="7173" max="7173" width="25.140625" style="95" customWidth="1"/>
    <col min="7174" max="7174" width="20.42578125" style="95" customWidth="1"/>
    <col min="7175" max="7175" width="10.5703125" style="95" bestFit="1" customWidth="1"/>
    <col min="7176" max="7176" width="6.5703125" style="95" bestFit="1" customWidth="1"/>
    <col min="7177" max="7177" width="12.140625" style="95" customWidth="1"/>
    <col min="7178" max="7179" width="6.5703125" style="95" bestFit="1" customWidth="1"/>
    <col min="7180" max="7180" width="19.7109375" style="95" customWidth="1"/>
    <col min="7181" max="7181" width="10.5703125" style="95" bestFit="1" customWidth="1"/>
    <col min="7182" max="7182" width="6.5703125" style="95" bestFit="1" customWidth="1"/>
    <col min="7183" max="7183" width="11.140625" style="95" customWidth="1"/>
    <col min="7184" max="7185" width="6.5703125" style="95" bestFit="1" customWidth="1"/>
    <col min="7186" max="7186" width="22.85546875" style="95" customWidth="1"/>
    <col min="7187" max="7187" width="10" style="95" customWidth="1"/>
    <col min="7188" max="7188" width="6.85546875" style="95" customWidth="1"/>
    <col min="7189" max="7189" width="13.28515625" style="95" customWidth="1"/>
    <col min="7190" max="7191" width="6.85546875" style="95" customWidth="1"/>
    <col min="7192" max="7192" width="20.140625" style="95" customWidth="1"/>
    <col min="7193" max="7193" width="8.5703125" style="95" customWidth="1"/>
    <col min="7194" max="7194" width="6.85546875" style="95" customWidth="1"/>
    <col min="7195" max="7195" width="10.7109375" style="95" customWidth="1"/>
    <col min="7196" max="7197" width="6.85546875" style="95" customWidth="1"/>
    <col min="7198" max="7198" width="20.85546875" style="95" customWidth="1"/>
    <col min="7199" max="7199" width="7.85546875" style="95" customWidth="1"/>
    <col min="7200" max="7200" width="6.85546875" style="95" customWidth="1"/>
    <col min="7201" max="7201" width="12.140625" style="95" customWidth="1"/>
    <col min="7202" max="7203" width="6.85546875" style="95" customWidth="1"/>
    <col min="7204" max="7204" width="19.42578125" style="95" customWidth="1"/>
    <col min="7205" max="7206" width="6.85546875" style="95" customWidth="1"/>
    <col min="7207" max="7207" width="10" style="95" customWidth="1"/>
    <col min="7208" max="7209" width="6.85546875" style="95" customWidth="1"/>
    <col min="7210" max="7210" width="20.42578125" style="95" customWidth="1"/>
    <col min="7211" max="7211" width="7.85546875" style="95" customWidth="1"/>
    <col min="7212" max="7212" width="6.85546875" style="95" customWidth="1"/>
    <col min="7213" max="7213" width="10" style="95" customWidth="1"/>
    <col min="7214" max="7215" width="6.85546875" style="95" customWidth="1"/>
    <col min="7216" max="7216" width="22" style="95" customWidth="1"/>
    <col min="7217" max="7218" width="6.85546875" style="95" customWidth="1"/>
    <col min="7219" max="7219" width="10.140625" style="95" customWidth="1"/>
    <col min="7220" max="7221" width="6.85546875" style="95" customWidth="1"/>
    <col min="7222" max="7222" width="21.42578125" style="95" customWidth="1"/>
    <col min="7223" max="7223" width="8" style="95" customWidth="1"/>
    <col min="7224" max="7224" width="6.85546875" style="95" customWidth="1"/>
    <col min="7225" max="7225" width="11.5703125" style="95" customWidth="1"/>
    <col min="7226" max="7227" width="6.85546875" style="95" customWidth="1"/>
    <col min="7228" max="7228" width="20" style="95" customWidth="1"/>
    <col min="7229" max="7229" width="8.28515625" style="95" customWidth="1"/>
    <col min="7230" max="7230" width="6.85546875" style="95" customWidth="1"/>
    <col min="7231" max="7231" width="10.85546875" style="95" customWidth="1"/>
    <col min="7232" max="7232" width="6.85546875" style="95" customWidth="1"/>
    <col min="7233" max="7233" width="7.85546875" style="95" customWidth="1"/>
    <col min="7234" max="7234" width="19" style="95" customWidth="1"/>
    <col min="7235" max="7235" width="4.7109375" style="95" customWidth="1"/>
    <col min="7236" max="7236" width="4.28515625" style="95" customWidth="1"/>
    <col min="7237" max="7237" width="4.42578125" style="95" customWidth="1"/>
    <col min="7238" max="7238" width="5.140625" style="95" customWidth="1"/>
    <col min="7239" max="7239" width="5.7109375" style="95" customWidth="1"/>
    <col min="7240" max="7240" width="6.28515625" style="95" customWidth="1"/>
    <col min="7241" max="7241" width="6.5703125" style="95" customWidth="1"/>
    <col min="7242" max="7242" width="6.28515625" style="95" customWidth="1"/>
    <col min="7243" max="7244" width="5.7109375" style="95" customWidth="1"/>
    <col min="7245" max="7245" width="14.7109375" style="95" customWidth="1"/>
    <col min="7246" max="7255" width="5.7109375" style="95" customWidth="1"/>
    <col min="7256" max="7424" width="9.140625" style="95"/>
    <col min="7425" max="7425" width="13.28515625" style="95" customWidth="1"/>
    <col min="7426" max="7426" width="36" style="95" customWidth="1"/>
    <col min="7427" max="7427" width="15.85546875" style="95" customWidth="1"/>
    <col min="7428" max="7428" width="20.140625" style="95" customWidth="1"/>
    <col min="7429" max="7429" width="25.140625" style="95" customWidth="1"/>
    <col min="7430" max="7430" width="20.42578125" style="95" customWidth="1"/>
    <col min="7431" max="7431" width="10.5703125" style="95" bestFit="1" customWidth="1"/>
    <col min="7432" max="7432" width="6.5703125" style="95" bestFit="1" customWidth="1"/>
    <col min="7433" max="7433" width="12.140625" style="95" customWidth="1"/>
    <col min="7434" max="7435" width="6.5703125" style="95" bestFit="1" customWidth="1"/>
    <col min="7436" max="7436" width="19.7109375" style="95" customWidth="1"/>
    <col min="7437" max="7437" width="10.5703125" style="95" bestFit="1" customWidth="1"/>
    <col min="7438" max="7438" width="6.5703125" style="95" bestFit="1" customWidth="1"/>
    <col min="7439" max="7439" width="11.140625" style="95" customWidth="1"/>
    <col min="7440" max="7441" width="6.5703125" style="95" bestFit="1" customWidth="1"/>
    <col min="7442" max="7442" width="22.85546875" style="95" customWidth="1"/>
    <col min="7443" max="7443" width="10" style="95" customWidth="1"/>
    <col min="7444" max="7444" width="6.85546875" style="95" customWidth="1"/>
    <col min="7445" max="7445" width="13.28515625" style="95" customWidth="1"/>
    <col min="7446" max="7447" width="6.85546875" style="95" customWidth="1"/>
    <col min="7448" max="7448" width="20.140625" style="95" customWidth="1"/>
    <col min="7449" max="7449" width="8.5703125" style="95" customWidth="1"/>
    <col min="7450" max="7450" width="6.85546875" style="95" customWidth="1"/>
    <col min="7451" max="7451" width="10.7109375" style="95" customWidth="1"/>
    <col min="7452" max="7453" width="6.85546875" style="95" customWidth="1"/>
    <col min="7454" max="7454" width="20.85546875" style="95" customWidth="1"/>
    <col min="7455" max="7455" width="7.85546875" style="95" customWidth="1"/>
    <col min="7456" max="7456" width="6.85546875" style="95" customWidth="1"/>
    <col min="7457" max="7457" width="12.140625" style="95" customWidth="1"/>
    <col min="7458" max="7459" width="6.85546875" style="95" customWidth="1"/>
    <col min="7460" max="7460" width="19.42578125" style="95" customWidth="1"/>
    <col min="7461" max="7462" width="6.85546875" style="95" customWidth="1"/>
    <col min="7463" max="7463" width="10" style="95" customWidth="1"/>
    <col min="7464" max="7465" width="6.85546875" style="95" customWidth="1"/>
    <col min="7466" max="7466" width="20.42578125" style="95" customWidth="1"/>
    <col min="7467" max="7467" width="7.85546875" style="95" customWidth="1"/>
    <col min="7468" max="7468" width="6.85546875" style="95" customWidth="1"/>
    <col min="7469" max="7469" width="10" style="95" customWidth="1"/>
    <col min="7470" max="7471" width="6.85546875" style="95" customWidth="1"/>
    <col min="7472" max="7472" width="22" style="95" customWidth="1"/>
    <col min="7473" max="7474" width="6.85546875" style="95" customWidth="1"/>
    <col min="7475" max="7475" width="10.140625" style="95" customWidth="1"/>
    <col min="7476" max="7477" width="6.85546875" style="95" customWidth="1"/>
    <col min="7478" max="7478" width="21.42578125" style="95" customWidth="1"/>
    <col min="7479" max="7479" width="8" style="95" customWidth="1"/>
    <col min="7480" max="7480" width="6.85546875" style="95" customWidth="1"/>
    <col min="7481" max="7481" width="11.5703125" style="95" customWidth="1"/>
    <col min="7482" max="7483" width="6.85546875" style="95" customWidth="1"/>
    <col min="7484" max="7484" width="20" style="95" customWidth="1"/>
    <col min="7485" max="7485" width="8.28515625" style="95" customWidth="1"/>
    <col min="7486" max="7486" width="6.85546875" style="95" customWidth="1"/>
    <col min="7487" max="7487" width="10.85546875" style="95" customWidth="1"/>
    <col min="7488" max="7488" width="6.85546875" style="95" customWidth="1"/>
    <col min="7489" max="7489" width="7.85546875" style="95" customWidth="1"/>
    <col min="7490" max="7490" width="19" style="95" customWidth="1"/>
    <col min="7491" max="7491" width="4.7109375" style="95" customWidth="1"/>
    <col min="7492" max="7492" width="4.28515625" style="95" customWidth="1"/>
    <col min="7493" max="7493" width="4.42578125" style="95" customWidth="1"/>
    <col min="7494" max="7494" width="5.140625" style="95" customWidth="1"/>
    <col min="7495" max="7495" width="5.7109375" style="95" customWidth="1"/>
    <col min="7496" max="7496" width="6.28515625" style="95" customWidth="1"/>
    <col min="7497" max="7497" width="6.5703125" style="95" customWidth="1"/>
    <col min="7498" max="7498" width="6.28515625" style="95" customWidth="1"/>
    <col min="7499" max="7500" width="5.7109375" style="95" customWidth="1"/>
    <col min="7501" max="7501" width="14.7109375" style="95" customWidth="1"/>
    <col min="7502" max="7511" width="5.7109375" style="95" customWidth="1"/>
    <col min="7512" max="7680" width="9.140625" style="95"/>
    <col min="7681" max="7681" width="13.28515625" style="95" customWidth="1"/>
    <col min="7682" max="7682" width="36" style="95" customWidth="1"/>
    <col min="7683" max="7683" width="15.85546875" style="95" customWidth="1"/>
    <col min="7684" max="7684" width="20.140625" style="95" customWidth="1"/>
    <col min="7685" max="7685" width="25.140625" style="95" customWidth="1"/>
    <col min="7686" max="7686" width="20.42578125" style="95" customWidth="1"/>
    <col min="7687" max="7687" width="10.5703125" style="95" bestFit="1" customWidth="1"/>
    <col min="7688" max="7688" width="6.5703125" style="95" bestFit="1" customWidth="1"/>
    <col min="7689" max="7689" width="12.140625" style="95" customWidth="1"/>
    <col min="7690" max="7691" width="6.5703125" style="95" bestFit="1" customWidth="1"/>
    <col min="7692" max="7692" width="19.7109375" style="95" customWidth="1"/>
    <col min="7693" max="7693" width="10.5703125" style="95" bestFit="1" customWidth="1"/>
    <col min="7694" max="7694" width="6.5703125" style="95" bestFit="1" customWidth="1"/>
    <col min="7695" max="7695" width="11.140625" style="95" customWidth="1"/>
    <col min="7696" max="7697" width="6.5703125" style="95" bestFit="1" customWidth="1"/>
    <col min="7698" max="7698" width="22.85546875" style="95" customWidth="1"/>
    <col min="7699" max="7699" width="10" style="95" customWidth="1"/>
    <col min="7700" max="7700" width="6.85546875" style="95" customWidth="1"/>
    <col min="7701" max="7701" width="13.28515625" style="95" customWidth="1"/>
    <col min="7702" max="7703" width="6.85546875" style="95" customWidth="1"/>
    <col min="7704" max="7704" width="20.140625" style="95" customWidth="1"/>
    <col min="7705" max="7705" width="8.5703125" style="95" customWidth="1"/>
    <col min="7706" max="7706" width="6.85546875" style="95" customWidth="1"/>
    <col min="7707" max="7707" width="10.7109375" style="95" customWidth="1"/>
    <col min="7708" max="7709" width="6.85546875" style="95" customWidth="1"/>
    <col min="7710" max="7710" width="20.85546875" style="95" customWidth="1"/>
    <col min="7711" max="7711" width="7.85546875" style="95" customWidth="1"/>
    <col min="7712" max="7712" width="6.85546875" style="95" customWidth="1"/>
    <col min="7713" max="7713" width="12.140625" style="95" customWidth="1"/>
    <col min="7714" max="7715" width="6.85546875" style="95" customWidth="1"/>
    <col min="7716" max="7716" width="19.42578125" style="95" customWidth="1"/>
    <col min="7717" max="7718" width="6.85546875" style="95" customWidth="1"/>
    <col min="7719" max="7719" width="10" style="95" customWidth="1"/>
    <col min="7720" max="7721" width="6.85546875" style="95" customWidth="1"/>
    <col min="7722" max="7722" width="20.42578125" style="95" customWidth="1"/>
    <col min="7723" max="7723" width="7.85546875" style="95" customWidth="1"/>
    <col min="7724" max="7724" width="6.85546875" style="95" customWidth="1"/>
    <col min="7725" max="7725" width="10" style="95" customWidth="1"/>
    <col min="7726" max="7727" width="6.85546875" style="95" customWidth="1"/>
    <col min="7728" max="7728" width="22" style="95" customWidth="1"/>
    <col min="7729" max="7730" width="6.85546875" style="95" customWidth="1"/>
    <col min="7731" max="7731" width="10.140625" style="95" customWidth="1"/>
    <col min="7732" max="7733" width="6.85546875" style="95" customWidth="1"/>
    <col min="7734" max="7734" width="21.42578125" style="95" customWidth="1"/>
    <col min="7735" max="7735" width="8" style="95" customWidth="1"/>
    <col min="7736" max="7736" width="6.85546875" style="95" customWidth="1"/>
    <col min="7737" max="7737" width="11.5703125" style="95" customWidth="1"/>
    <col min="7738" max="7739" width="6.85546875" style="95" customWidth="1"/>
    <col min="7740" max="7740" width="20" style="95" customWidth="1"/>
    <col min="7741" max="7741" width="8.28515625" style="95" customWidth="1"/>
    <col min="7742" max="7742" width="6.85546875" style="95" customWidth="1"/>
    <col min="7743" max="7743" width="10.85546875" style="95" customWidth="1"/>
    <col min="7744" max="7744" width="6.85546875" style="95" customWidth="1"/>
    <col min="7745" max="7745" width="7.85546875" style="95" customWidth="1"/>
    <col min="7746" max="7746" width="19" style="95" customWidth="1"/>
    <col min="7747" max="7747" width="4.7109375" style="95" customWidth="1"/>
    <col min="7748" max="7748" width="4.28515625" style="95" customWidth="1"/>
    <col min="7749" max="7749" width="4.42578125" style="95" customWidth="1"/>
    <col min="7750" max="7750" width="5.140625" style="95" customWidth="1"/>
    <col min="7751" max="7751" width="5.7109375" style="95" customWidth="1"/>
    <col min="7752" max="7752" width="6.28515625" style="95" customWidth="1"/>
    <col min="7753" max="7753" width="6.5703125" style="95" customWidth="1"/>
    <col min="7754" max="7754" width="6.28515625" style="95" customWidth="1"/>
    <col min="7755" max="7756" width="5.7109375" style="95" customWidth="1"/>
    <col min="7757" max="7757" width="14.7109375" style="95" customWidth="1"/>
    <col min="7758" max="7767" width="5.7109375" style="95" customWidth="1"/>
    <col min="7768" max="7936" width="9.140625" style="95"/>
    <col min="7937" max="7937" width="13.28515625" style="95" customWidth="1"/>
    <col min="7938" max="7938" width="36" style="95" customWidth="1"/>
    <col min="7939" max="7939" width="15.85546875" style="95" customWidth="1"/>
    <col min="7940" max="7940" width="20.140625" style="95" customWidth="1"/>
    <col min="7941" max="7941" width="25.140625" style="95" customWidth="1"/>
    <col min="7942" max="7942" width="20.42578125" style="95" customWidth="1"/>
    <col min="7943" max="7943" width="10.5703125" style="95" bestFit="1" customWidth="1"/>
    <col min="7944" max="7944" width="6.5703125" style="95" bestFit="1" customWidth="1"/>
    <col min="7945" max="7945" width="12.140625" style="95" customWidth="1"/>
    <col min="7946" max="7947" width="6.5703125" style="95" bestFit="1" customWidth="1"/>
    <col min="7948" max="7948" width="19.7109375" style="95" customWidth="1"/>
    <col min="7949" max="7949" width="10.5703125" style="95" bestFit="1" customWidth="1"/>
    <col min="7950" max="7950" width="6.5703125" style="95" bestFit="1" customWidth="1"/>
    <col min="7951" max="7951" width="11.140625" style="95" customWidth="1"/>
    <col min="7952" max="7953" width="6.5703125" style="95" bestFit="1" customWidth="1"/>
    <col min="7954" max="7954" width="22.85546875" style="95" customWidth="1"/>
    <col min="7955" max="7955" width="10" style="95" customWidth="1"/>
    <col min="7956" max="7956" width="6.85546875" style="95" customWidth="1"/>
    <col min="7957" max="7957" width="13.28515625" style="95" customWidth="1"/>
    <col min="7958" max="7959" width="6.85546875" style="95" customWidth="1"/>
    <col min="7960" max="7960" width="20.140625" style="95" customWidth="1"/>
    <col min="7961" max="7961" width="8.5703125" style="95" customWidth="1"/>
    <col min="7962" max="7962" width="6.85546875" style="95" customWidth="1"/>
    <col min="7963" max="7963" width="10.7109375" style="95" customWidth="1"/>
    <col min="7964" max="7965" width="6.85546875" style="95" customWidth="1"/>
    <col min="7966" max="7966" width="20.85546875" style="95" customWidth="1"/>
    <col min="7967" max="7967" width="7.85546875" style="95" customWidth="1"/>
    <col min="7968" max="7968" width="6.85546875" style="95" customWidth="1"/>
    <col min="7969" max="7969" width="12.140625" style="95" customWidth="1"/>
    <col min="7970" max="7971" width="6.85546875" style="95" customWidth="1"/>
    <col min="7972" max="7972" width="19.42578125" style="95" customWidth="1"/>
    <col min="7973" max="7974" width="6.85546875" style="95" customWidth="1"/>
    <col min="7975" max="7975" width="10" style="95" customWidth="1"/>
    <col min="7976" max="7977" width="6.85546875" style="95" customWidth="1"/>
    <col min="7978" max="7978" width="20.42578125" style="95" customWidth="1"/>
    <col min="7979" max="7979" width="7.85546875" style="95" customWidth="1"/>
    <col min="7980" max="7980" width="6.85546875" style="95" customWidth="1"/>
    <col min="7981" max="7981" width="10" style="95" customWidth="1"/>
    <col min="7982" max="7983" width="6.85546875" style="95" customWidth="1"/>
    <col min="7984" max="7984" width="22" style="95" customWidth="1"/>
    <col min="7985" max="7986" width="6.85546875" style="95" customWidth="1"/>
    <col min="7987" max="7987" width="10.140625" style="95" customWidth="1"/>
    <col min="7988" max="7989" width="6.85546875" style="95" customWidth="1"/>
    <col min="7990" max="7990" width="21.42578125" style="95" customWidth="1"/>
    <col min="7991" max="7991" width="8" style="95" customWidth="1"/>
    <col min="7992" max="7992" width="6.85546875" style="95" customWidth="1"/>
    <col min="7993" max="7993" width="11.5703125" style="95" customWidth="1"/>
    <col min="7994" max="7995" width="6.85546875" style="95" customWidth="1"/>
    <col min="7996" max="7996" width="20" style="95" customWidth="1"/>
    <col min="7997" max="7997" width="8.28515625" style="95" customWidth="1"/>
    <col min="7998" max="7998" width="6.85546875" style="95" customWidth="1"/>
    <col min="7999" max="7999" width="10.85546875" style="95" customWidth="1"/>
    <col min="8000" max="8000" width="6.85546875" style="95" customWidth="1"/>
    <col min="8001" max="8001" width="7.85546875" style="95" customWidth="1"/>
    <col min="8002" max="8002" width="19" style="95" customWidth="1"/>
    <col min="8003" max="8003" width="4.7109375" style="95" customWidth="1"/>
    <col min="8004" max="8004" width="4.28515625" style="95" customWidth="1"/>
    <col min="8005" max="8005" width="4.42578125" style="95" customWidth="1"/>
    <col min="8006" max="8006" width="5.140625" style="95" customWidth="1"/>
    <col min="8007" max="8007" width="5.7109375" style="95" customWidth="1"/>
    <col min="8008" max="8008" width="6.28515625" style="95" customWidth="1"/>
    <col min="8009" max="8009" width="6.5703125" style="95" customWidth="1"/>
    <col min="8010" max="8010" width="6.28515625" style="95" customWidth="1"/>
    <col min="8011" max="8012" width="5.7109375" style="95" customWidth="1"/>
    <col min="8013" max="8013" width="14.7109375" style="95" customWidth="1"/>
    <col min="8014" max="8023" width="5.7109375" style="95" customWidth="1"/>
    <col min="8024" max="8192" width="9.140625" style="95"/>
    <col min="8193" max="8193" width="13.28515625" style="95" customWidth="1"/>
    <col min="8194" max="8194" width="36" style="95" customWidth="1"/>
    <col min="8195" max="8195" width="15.85546875" style="95" customWidth="1"/>
    <col min="8196" max="8196" width="20.140625" style="95" customWidth="1"/>
    <col min="8197" max="8197" width="25.140625" style="95" customWidth="1"/>
    <col min="8198" max="8198" width="20.42578125" style="95" customWidth="1"/>
    <col min="8199" max="8199" width="10.5703125" style="95" bestFit="1" customWidth="1"/>
    <col min="8200" max="8200" width="6.5703125" style="95" bestFit="1" customWidth="1"/>
    <col min="8201" max="8201" width="12.140625" style="95" customWidth="1"/>
    <col min="8202" max="8203" width="6.5703125" style="95" bestFit="1" customWidth="1"/>
    <col min="8204" max="8204" width="19.7109375" style="95" customWidth="1"/>
    <col min="8205" max="8205" width="10.5703125" style="95" bestFit="1" customWidth="1"/>
    <col min="8206" max="8206" width="6.5703125" style="95" bestFit="1" customWidth="1"/>
    <col min="8207" max="8207" width="11.140625" style="95" customWidth="1"/>
    <col min="8208" max="8209" width="6.5703125" style="95" bestFit="1" customWidth="1"/>
    <col min="8210" max="8210" width="22.85546875" style="95" customWidth="1"/>
    <col min="8211" max="8211" width="10" style="95" customWidth="1"/>
    <col min="8212" max="8212" width="6.85546875" style="95" customWidth="1"/>
    <col min="8213" max="8213" width="13.28515625" style="95" customWidth="1"/>
    <col min="8214" max="8215" width="6.85546875" style="95" customWidth="1"/>
    <col min="8216" max="8216" width="20.140625" style="95" customWidth="1"/>
    <col min="8217" max="8217" width="8.5703125" style="95" customWidth="1"/>
    <col min="8218" max="8218" width="6.85546875" style="95" customWidth="1"/>
    <col min="8219" max="8219" width="10.7109375" style="95" customWidth="1"/>
    <col min="8220" max="8221" width="6.85546875" style="95" customWidth="1"/>
    <col min="8222" max="8222" width="20.85546875" style="95" customWidth="1"/>
    <col min="8223" max="8223" width="7.85546875" style="95" customWidth="1"/>
    <col min="8224" max="8224" width="6.85546875" style="95" customWidth="1"/>
    <col min="8225" max="8225" width="12.140625" style="95" customWidth="1"/>
    <col min="8226" max="8227" width="6.85546875" style="95" customWidth="1"/>
    <col min="8228" max="8228" width="19.42578125" style="95" customWidth="1"/>
    <col min="8229" max="8230" width="6.85546875" style="95" customWidth="1"/>
    <col min="8231" max="8231" width="10" style="95" customWidth="1"/>
    <col min="8232" max="8233" width="6.85546875" style="95" customWidth="1"/>
    <col min="8234" max="8234" width="20.42578125" style="95" customWidth="1"/>
    <col min="8235" max="8235" width="7.85546875" style="95" customWidth="1"/>
    <col min="8236" max="8236" width="6.85546875" style="95" customWidth="1"/>
    <col min="8237" max="8237" width="10" style="95" customWidth="1"/>
    <col min="8238" max="8239" width="6.85546875" style="95" customWidth="1"/>
    <col min="8240" max="8240" width="22" style="95" customWidth="1"/>
    <col min="8241" max="8242" width="6.85546875" style="95" customWidth="1"/>
    <col min="8243" max="8243" width="10.140625" style="95" customWidth="1"/>
    <col min="8244" max="8245" width="6.85546875" style="95" customWidth="1"/>
    <col min="8246" max="8246" width="21.42578125" style="95" customWidth="1"/>
    <col min="8247" max="8247" width="8" style="95" customWidth="1"/>
    <col min="8248" max="8248" width="6.85546875" style="95" customWidth="1"/>
    <col min="8249" max="8249" width="11.5703125" style="95" customWidth="1"/>
    <col min="8250" max="8251" width="6.85546875" style="95" customWidth="1"/>
    <col min="8252" max="8252" width="20" style="95" customWidth="1"/>
    <col min="8253" max="8253" width="8.28515625" style="95" customWidth="1"/>
    <col min="8254" max="8254" width="6.85546875" style="95" customWidth="1"/>
    <col min="8255" max="8255" width="10.85546875" style="95" customWidth="1"/>
    <col min="8256" max="8256" width="6.85546875" style="95" customWidth="1"/>
    <col min="8257" max="8257" width="7.85546875" style="95" customWidth="1"/>
    <col min="8258" max="8258" width="19" style="95" customWidth="1"/>
    <col min="8259" max="8259" width="4.7109375" style="95" customWidth="1"/>
    <col min="8260" max="8260" width="4.28515625" style="95" customWidth="1"/>
    <col min="8261" max="8261" width="4.42578125" style="95" customWidth="1"/>
    <col min="8262" max="8262" width="5.140625" style="95" customWidth="1"/>
    <col min="8263" max="8263" width="5.7109375" style="95" customWidth="1"/>
    <col min="8264" max="8264" width="6.28515625" style="95" customWidth="1"/>
    <col min="8265" max="8265" width="6.5703125" style="95" customWidth="1"/>
    <col min="8266" max="8266" width="6.28515625" style="95" customWidth="1"/>
    <col min="8267" max="8268" width="5.7109375" style="95" customWidth="1"/>
    <col min="8269" max="8269" width="14.7109375" style="95" customWidth="1"/>
    <col min="8270" max="8279" width="5.7109375" style="95" customWidth="1"/>
    <col min="8280" max="8448" width="9.140625" style="95"/>
    <col min="8449" max="8449" width="13.28515625" style="95" customWidth="1"/>
    <col min="8450" max="8450" width="36" style="95" customWidth="1"/>
    <col min="8451" max="8451" width="15.85546875" style="95" customWidth="1"/>
    <col min="8452" max="8452" width="20.140625" style="95" customWidth="1"/>
    <col min="8453" max="8453" width="25.140625" style="95" customWidth="1"/>
    <col min="8454" max="8454" width="20.42578125" style="95" customWidth="1"/>
    <col min="8455" max="8455" width="10.5703125" style="95" bestFit="1" customWidth="1"/>
    <col min="8456" max="8456" width="6.5703125" style="95" bestFit="1" customWidth="1"/>
    <col min="8457" max="8457" width="12.140625" style="95" customWidth="1"/>
    <col min="8458" max="8459" width="6.5703125" style="95" bestFit="1" customWidth="1"/>
    <col min="8460" max="8460" width="19.7109375" style="95" customWidth="1"/>
    <col min="8461" max="8461" width="10.5703125" style="95" bestFit="1" customWidth="1"/>
    <col min="8462" max="8462" width="6.5703125" style="95" bestFit="1" customWidth="1"/>
    <col min="8463" max="8463" width="11.140625" style="95" customWidth="1"/>
    <col min="8464" max="8465" width="6.5703125" style="95" bestFit="1" customWidth="1"/>
    <col min="8466" max="8466" width="22.85546875" style="95" customWidth="1"/>
    <col min="8467" max="8467" width="10" style="95" customWidth="1"/>
    <col min="8468" max="8468" width="6.85546875" style="95" customWidth="1"/>
    <col min="8469" max="8469" width="13.28515625" style="95" customWidth="1"/>
    <col min="8470" max="8471" width="6.85546875" style="95" customWidth="1"/>
    <col min="8472" max="8472" width="20.140625" style="95" customWidth="1"/>
    <col min="8473" max="8473" width="8.5703125" style="95" customWidth="1"/>
    <col min="8474" max="8474" width="6.85546875" style="95" customWidth="1"/>
    <col min="8475" max="8475" width="10.7109375" style="95" customWidth="1"/>
    <col min="8476" max="8477" width="6.85546875" style="95" customWidth="1"/>
    <col min="8478" max="8478" width="20.85546875" style="95" customWidth="1"/>
    <col min="8479" max="8479" width="7.85546875" style="95" customWidth="1"/>
    <col min="8480" max="8480" width="6.85546875" style="95" customWidth="1"/>
    <col min="8481" max="8481" width="12.140625" style="95" customWidth="1"/>
    <col min="8482" max="8483" width="6.85546875" style="95" customWidth="1"/>
    <col min="8484" max="8484" width="19.42578125" style="95" customWidth="1"/>
    <col min="8485" max="8486" width="6.85546875" style="95" customWidth="1"/>
    <col min="8487" max="8487" width="10" style="95" customWidth="1"/>
    <col min="8488" max="8489" width="6.85546875" style="95" customWidth="1"/>
    <col min="8490" max="8490" width="20.42578125" style="95" customWidth="1"/>
    <col min="8491" max="8491" width="7.85546875" style="95" customWidth="1"/>
    <col min="8492" max="8492" width="6.85546875" style="95" customWidth="1"/>
    <col min="8493" max="8493" width="10" style="95" customWidth="1"/>
    <col min="8494" max="8495" width="6.85546875" style="95" customWidth="1"/>
    <col min="8496" max="8496" width="22" style="95" customWidth="1"/>
    <col min="8497" max="8498" width="6.85546875" style="95" customWidth="1"/>
    <col min="8499" max="8499" width="10.140625" style="95" customWidth="1"/>
    <col min="8500" max="8501" width="6.85546875" style="95" customWidth="1"/>
    <col min="8502" max="8502" width="21.42578125" style="95" customWidth="1"/>
    <col min="8503" max="8503" width="8" style="95" customWidth="1"/>
    <col min="8504" max="8504" width="6.85546875" style="95" customWidth="1"/>
    <col min="8505" max="8505" width="11.5703125" style="95" customWidth="1"/>
    <col min="8506" max="8507" width="6.85546875" style="95" customWidth="1"/>
    <col min="8508" max="8508" width="20" style="95" customWidth="1"/>
    <col min="8509" max="8509" width="8.28515625" style="95" customWidth="1"/>
    <col min="8510" max="8510" width="6.85546875" style="95" customWidth="1"/>
    <col min="8511" max="8511" width="10.85546875" style="95" customWidth="1"/>
    <col min="8512" max="8512" width="6.85546875" style="95" customWidth="1"/>
    <col min="8513" max="8513" width="7.85546875" style="95" customWidth="1"/>
    <col min="8514" max="8514" width="19" style="95" customWidth="1"/>
    <col min="8515" max="8515" width="4.7109375" style="95" customWidth="1"/>
    <col min="8516" max="8516" width="4.28515625" style="95" customWidth="1"/>
    <col min="8517" max="8517" width="4.42578125" style="95" customWidth="1"/>
    <col min="8518" max="8518" width="5.140625" style="95" customWidth="1"/>
    <col min="8519" max="8519" width="5.7109375" style="95" customWidth="1"/>
    <col min="8520" max="8520" width="6.28515625" style="95" customWidth="1"/>
    <col min="8521" max="8521" width="6.5703125" style="95" customWidth="1"/>
    <col min="8522" max="8522" width="6.28515625" style="95" customWidth="1"/>
    <col min="8523" max="8524" width="5.7109375" style="95" customWidth="1"/>
    <col min="8525" max="8525" width="14.7109375" style="95" customWidth="1"/>
    <col min="8526" max="8535" width="5.7109375" style="95" customWidth="1"/>
    <col min="8536" max="8704" width="9.140625" style="95"/>
    <col min="8705" max="8705" width="13.28515625" style="95" customWidth="1"/>
    <col min="8706" max="8706" width="36" style="95" customWidth="1"/>
    <col min="8707" max="8707" width="15.85546875" style="95" customWidth="1"/>
    <col min="8708" max="8708" width="20.140625" style="95" customWidth="1"/>
    <col min="8709" max="8709" width="25.140625" style="95" customWidth="1"/>
    <col min="8710" max="8710" width="20.42578125" style="95" customWidth="1"/>
    <col min="8711" max="8711" width="10.5703125" style="95" bestFit="1" customWidth="1"/>
    <col min="8712" max="8712" width="6.5703125" style="95" bestFit="1" customWidth="1"/>
    <col min="8713" max="8713" width="12.140625" style="95" customWidth="1"/>
    <col min="8714" max="8715" width="6.5703125" style="95" bestFit="1" customWidth="1"/>
    <col min="8716" max="8716" width="19.7109375" style="95" customWidth="1"/>
    <col min="8717" max="8717" width="10.5703125" style="95" bestFit="1" customWidth="1"/>
    <col min="8718" max="8718" width="6.5703125" style="95" bestFit="1" customWidth="1"/>
    <col min="8719" max="8719" width="11.140625" style="95" customWidth="1"/>
    <col min="8720" max="8721" width="6.5703125" style="95" bestFit="1" customWidth="1"/>
    <col min="8722" max="8722" width="22.85546875" style="95" customWidth="1"/>
    <col min="8723" max="8723" width="10" style="95" customWidth="1"/>
    <col min="8724" max="8724" width="6.85546875" style="95" customWidth="1"/>
    <col min="8725" max="8725" width="13.28515625" style="95" customWidth="1"/>
    <col min="8726" max="8727" width="6.85546875" style="95" customWidth="1"/>
    <col min="8728" max="8728" width="20.140625" style="95" customWidth="1"/>
    <col min="8729" max="8729" width="8.5703125" style="95" customWidth="1"/>
    <col min="8730" max="8730" width="6.85546875" style="95" customWidth="1"/>
    <col min="8731" max="8731" width="10.7109375" style="95" customWidth="1"/>
    <col min="8732" max="8733" width="6.85546875" style="95" customWidth="1"/>
    <col min="8734" max="8734" width="20.85546875" style="95" customWidth="1"/>
    <col min="8735" max="8735" width="7.85546875" style="95" customWidth="1"/>
    <col min="8736" max="8736" width="6.85546875" style="95" customWidth="1"/>
    <col min="8737" max="8737" width="12.140625" style="95" customWidth="1"/>
    <col min="8738" max="8739" width="6.85546875" style="95" customWidth="1"/>
    <col min="8740" max="8740" width="19.42578125" style="95" customWidth="1"/>
    <col min="8741" max="8742" width="6.85546875" style="95" customWidth="1"/>
    <col min="8743" max="8743" width="10" style="95" customWidth="1"/>
    <col min="8744" max="8745" width="6.85546875" style="95" customWidth="1"/>
    <col min="8746" max="8746" width="20.42578125" style="95" customWidth="1"/>
    <col min="8747" max="8747" width="7.85546875" style="95" customWidth="1"/>
    <col min="8748" max="8748" width="6.85546875" style="95" customWidth="1"/>
    <col min="8749" max="8749" width="10" style="95" customWidth="1"/>
    <col min="8750" max="8751" width="6.85546875" style="95" customWidth="1"/>
    <col min="8752" max="8752" width="22" style="95" customWidth="1"/>
    <col min="8753" max="8754" width="6.85546875" style="95" customWidth="1"/>
    <col min="8755" max="8755" width="10.140625" style="95" customWidth="1"/>
    <col min="8756" max="8757" width="6.85546875" style="95" customWidth="1"/>
    <col min="8758" max="8758" width="21.42578125" style="95" customWidth="1"/>
    <col min="8759" max="8759" width="8" style="95" customWidth="1"/>
    <col min="8760" max="8760" width="6.85546875" style="95" customWidth="1"/>
    <col min="8761" max="8761" width="11.5703125" style="95" customWidth="1"/>
    <col min="8762" max="8763" width="6.85546875" style="95" customWidth="1"/>
    <col min="8764" max="8764" width="20" style="95" customWidth="1"/>
    <col min="8765" max="8765" width="8.28515625" style="95" customWidth="1"/>
    <col min="8766" max="8766" width="6.85546875" style="95" customWidth="1"/>
    <col min="8767" max="8767" width="10.85546875" style="95" customWidth="1"/>
    <col min="8768" max="8768" width="6.85546875" style="95" customWidth="1"/>
    <col min="8769" max="8769" width="7.85546875" style="95" customWidth="1"/>
    <col min="8770" max="8770" width="19" style="95" customWidth="1"/>
    <col min="8771" max="8771" width="4.7109375" style="95" customWidth="1"/>
    <col min="8772" max="8772" width="4.28515625" style="95" customWidth="1"/>
    <col min="8773" max="8773" width="4.42578125" style="95" customWidth="1"/>
    <col min="8774" max="8774" width="5.140625" style="95" customWidth="1"/>
    <col min="8775" max="8775" width="5.7109375" style="95" customWidth="1"/>
    <col min="8776" max="8776" width="6.28515625" style="95" customWidth="1"/>
    <col min="8777" max="8777" width="6.5703125" style="95" customWidth="1"/>
    <col min="8778" max="8778" width="6.28515625" style="95" customWidth="1"/>
    <col min="8779" max="8780" width="5.7109375" style="95" customWidth="1"/>
    <col min="8781" max="8781" width="14.7109375" style="95" customWidth="1"/>
    <col min="8782" max="8791" width="5.7109375" style="95" customWidth="1"/>
    <col min="8792" max="8960" width="9.140625" style="95"/>
    <col min="8961" max="8961" width="13.28515625" style="95" customWidth="1"/>
    <col min="8962" max="8962" width="36" style="95" customWidth="1"/>
    <col min="8963" max="8963" width="15.85546875" style="95" customWidth="1"/>
    <col min="8964" max="8964" width="20.140625" style="95" customWidth="1"/>
    <col min="8965" max="8965" width="25.140625" style="95" customWidth="1"/>
    <col min="8966" max="8966" width="20.42578125" style="95" customWidth="1"/>
    <col min="8967" max="8967" width="10.5703125" style="95" bestFit="1" customWidth="1"/>
    <col min="8968" max="8968" width="6.5703125" style="95" bestFit="1" customWidth="1"/>
    <col min="8969" max="8969" width="12.140625" style="95" customWidth="1"/>
    <col min="8970" max="8971" width="6.5703125" style="95" bestFit="1" customWidth="1"/>
    <col min="8972" max="8972" width="19.7109375" style="95" customWidth="1"/>
    <col min="8973" max="8973" width="10.5703125" style="95" bestFit="1" customWidth="1"/>
    <col min="8974" max="8974" width="6.5703125" style="95" bestFit="1" customWidth="1"/>
    <col min="8975" max="8975" width="11.140625" style="95" customWidth="1"/>
    <col min="8976" max="8977" width="6.5703125" style="95" bestFit="1" customWidth="1"/>
    <col min="8978" max="8978" width="22.85546875" style="95" customWidth="1"/>
    <col min="8979" max="8979" width="10" style="95" customWidth="1"/>
    <col min="8980" max="8980" width="6.85546875" style="95" customWidth="1"/>
    <col min="8981" max="8981" width="13.28515625" style="95" customWidth="1"/>
    <col min="8982" max="8983" width="6.85546875" style="95" customWidth="1"/>
    <col min="8984" max="8984" width="20.140625" style="95" customWidth="1"/>
    <col min="8985" max="8985" width="8.5703125" style="95" customWidth="1"/>
    <col min="8986" max="8986" width="6.85546875" style="95" customWidth="1"/>
    <col min="8987" max="8987" width="10.7109375" style="95" customWidth="1"/>
    <col min="8988" max="8989" width="6.85546875" style="95" customWidth="1"/>
    <col min="8990" max="8990" width="20.85546875" style="95" customWidth="1"/>
    <col min="8991" max="8991" width="7.85546875" style="95" customWidth="1"/>
    <col min="8992" max="8992" width="6.85546875" style="95" customWidth="1"/>
    <col min="8993" max="8993" width="12.140625" style="95" customWidth="1"/>
    <col min="8994" max="8995" width="6.85546875" style="95" customWidth="1"/>
    <col min="8996" max="8996" width="19.42578125" style="95" customWidth="1"/>
    <col min="8997" max="8998" width="6.85546875" style="95" customWidth="1"/>
    <col min="8999" max="8999" width="10" style="95" customWidth="1"/>
    <col min="9000" max="9001" width="6.85546875" style="95" customWidth="1"/>
    <col min="9002" max="9002" width="20.42578125" style="95" customWidth="1"/>
    <col min="9003" max="9003" width="7.85546875" style="95" customWidth="1"/>
    <col min="9004" max="9004" width="6.85546875" style="95" customWidth="1"/>
    <col min="9005" max="9005" width="10" style="95" customWidth="1"/>
    <col min="9006" max="9007" width="6.85546875" style="95" customWidth="1"/>
    <col min="9008" max="9008" width="22" style="95" customWidth="1"/>
    <col min="9009" max="9010" width="6.85546875" style="95" customWidth="1"/>
    <col min="9011" max="9011" width="10.140625" style="95" customWidth="1"/>
    <col min="9012" max="9013" width="6.85546875" style="95" customWidth="1"/>
    <col min="9014" max="9014" width="21.42578125" style="95" customWidth="1"/>
    <col min="9015" max="9015" width="8" style="95" customWidth="1"/>
    <col min="9016" max="9016" width="6.85546875" style="95" customWidth="1"/>
    <col min="9017" max="9017" width="11.5703125" style="95" customWidth="1"/>
    <col min="9018" max="9019" width="6.85546875" style="95" customWidth="1"/>
    <col min="9020" max="9020" width="20" style="95" customWidth="1"/>
    <col min="9021" max="9021" width="8.28515625" style="95" customWidth="1"/>
    <col min="9022" max="9022" width="6.85546875" style="95" customWidth="1"/>
    <col min="9023" max="9023" width="10.85546875" style="95" customWidth="1"/>
    <col min="9024" max="9024" width="6.85546875" style="95" customWidth="1"/>
    <col min="9025" max="9025" width="7.85546875" style="95" customWidth="1"/>
    <col min="9026" max="9026" width="19" style="95" customWidth="1"/>
    <col min="9027" max="9027" width="4.7109375" style="95" customWidth="1"/>
    <col min="9028" max="9028" width="4.28515625" style="95" customWidth="1"/>
    <col min="9029" max="9029" width="4.42578125" style="95" customWidth="1"/>
    <col min="9030" max="9030" width="5.140625" style="95" customWidth="1"/>
    <col min="9031" max="9031" width="5.7109375" style="95" customWidth="1"/>
    <col min="9032" max="9032" width="6.28515625" style="95" customWidth="1"/>
    <col min="9033" max="9033" width="6.5703125" style="95" customWidth="1"/>
    <col min="9034" max="9034" width="6.28515625" style="95" customWidth="1"/>
    <col min="9035" max="9036" width="5.7109375" style="95" customWidth="1"/>
    <col min="9037" max="9037" width="14.7109375" style="95" customWidth="1"/>
    <col min="9038" max="9047" width="5.7109375" style="95" customWidth="1"/>
    <col min="9048" max="9216" width="9.140625" style="95"/>
    <col min="9217" max="9217" width="13.28515625" style="95" customWidth="1"/>
    <col min="9218" max="9218" width="36" style="95" customWidth="1"/>
    <col min="9219" max="9219" width="15.85546875" style="95" customWidth="1"/>
    <col min="9220" max="9220" width="20.140625" style="95" customWidth="1"/>
    <col min="9221" max="9221" width="25.140625" style="95" customWidth="1"/>
    <col min="9222" max="9222" width="20.42578125" style="95" customWidth="1"/>
    <col min="9223" max="9223" width="10.5703125" style="95" bestFit="1" customWidth="1"/>
    <col min="9224" max="9224" width="6.5703125" style="95" bestFit="1" customWidth="1"/>
    <col min="9225" max="9225" width="12.140625" style="95" customWidth="1"/>
    <col min="9226" max="9227" width="6.5703125" style="95" bestFit="1" customWidth="1"/>
    <col min="9228" max="9228" width="19.7109375" style="95" customWidth="1"/>
    <col min="9229" max="9229" width="10.5703125" style="95" bestFit="1" customWidth="1"/>
    <col min="9230" max="9230" width="6.5703125" style="95" bestFit="1" customWidth="1"/>
    <col min="9231" max="9231" width="11.140625" style="95" customWidth="1"/>
    <col min="9232" max="9233" width="6.5703125" style="95" bestFit="1" customWidth="1"/>
    <col min="9234" max="9234" width="22.85546875" style="95" customWidth="1"/>
    <col min="9235" max="9235" width="10" style="95" customWidth="1"/>
    <col min="9236" max="9236" width="6.85546875" style="95" customWidth="1"/>
    <col min="9237" max="9237" width="13.28515625" style="95" customWidth="1"/>
    <col min="9238" max="9239" width="6.85546875" style="95" customWidth="1"/>
    <col min="9240" max="9240" width="20.140625" style="95" customWidth="1"/>
    <col min="9241" max="9241" width="8.5703125" style="95" customWidth="1"/>
    <col min="9242" max="9242" width="6.85546875" style="95" customWidth="1"/>
    <col min="9243" max="9243" width="10.7109375" style="95" customWidth="1"/>
    <col min="9244" max="9245" width="6.85546875" style="95" customWidth="1"/>
    <col min="9246" max="9246" width="20.85546875" style="95" customWidth="1"/>
    <col min="9247" max="9247" width="7.85546875" style="95" customWidth="1"/>
    <col min="9248" max="9248" width="6.85546875" style="95" customWidth="1"/>
    <col min="9249" max="9249" width="12.140625" style="95" customWidth="1"/>
    <col min="9250" max="9251" width="6.85546875" style="95" customWidth="1"/>
    <col min="9252" max="9252" width="19.42578125" style="95" customWidth="1"/>
    <col min="9253" max="9254" width="6.85546875" style="95" customWidth="1"/>
    <col min="9255" max="9255" width="10" style="95" customWidth="1"/>
    <col min="9256" max="9257" width="6.85546875" style="95" customWidth="1"/>
    <col min="9258" max="9258" width="20.42578125" style="95" customWidth="1"/>
    <col min="9259" max="9259" width="7.85546875" style="95" customWidth="1"/>
    <col min="9260" max="9260" width="6.85546875" style="95" customWidth="1"/>
    <col min="9261" max="9261" width="10" style="95" customWidth="1"/>
    <col min="9262" max="9263" width="6.85546875" style="95" customWidth="1"/>
    <col min="9264" max="9264" width="22" style="95" customWidth="1"/>
    <col min="9265" max="9266" width="6.85546875" style="95" customWidth="1"/>
    <col min="9267" max="9267" width="10.140625" style="95" customWidth="1"/>
    <col min="9268" max="9269" width="6.85546875" style="95" customWidth="1"/>
    <col min="9270" max="9270" width="21.42578125" style="95" customWidth="1"/>
    <col min="9271" max="9271" width="8" style="95" customWidth="1"/>
    <col min="9272" max="9272" width="6.85546875" style="95" customWidth="1"/>
    <col min="9273" max="9273" width="11.5703125" style="95" customWidth="1"/>
    <col min="9274" max="9275" width="6.85546875" style="95" customWidth="1"/>
    <col min="9276" max="9276" width="20" style="95" customWidth="1"/>
    <col min="9277" max="9277" width="8.28515625" style="95" customWidth="1"/>
    <col min="9278" max="9278" width="6.85546875" style="95" customWidth="1"/>
    <col min="9279" max="9279" width="10.85546875" style="95" customWidth="1"/>
    <col min="9280" max="9280" width="6.85546875" style="95" customWidth="1"/>
    <col min="9281" max="9281" width="7.85546875" style="95" customWidth="1"/>
    <col min="9282" max="9282" width="19" style="95" customWidth="1"/>
    <col min="9283" max="9283" width="4.7109375" style="95" customWidth="1"/>
    <col min="9284" max="9284" width="4.28515625" style="95" customWidth="1"/>
    <col min="9285" max="9285" width="4.42578125" style="95" customWidth="1"/>
    <col min="9286" max="9286" width="5.140625" style="95" customWidth="1"/>
    <col min="9287" max="9287" width="5.7109375" style="95" customWidth="1"/>
    <col min="9288" max="9288" width="6.28515625" style="95" customWidth="1"/>
    <col min="9289" max="9289" width="6.5703125" style="95" customWidth="1"/>
    <col min="9290" max="9290" width="6.28515625" style="95" customWidth="1"/>
    <col min="9291" max="9292" width="5.7109375" style="95" customWidth="1"/>
    <col min="9293" max="9293" width="14.7109375" style="95" customWidth="1"/>
    <col min="9294" max="9303" width="5.7109375" style="95" customWidth="1"/>
    <col min="9304" max="9472" width="9.140625" style="95"/>
    <col min="9473" max="9473" width="13.28515625" style="95" customWidth="1"/>
    <col min="9474" max="9474" width="36" style="95" customWidth="1"/>
    <col min="9475" max="9475" width="15.85546875" style="95" customWidth="1"/>
    <col min="9476" max="9476" width="20.140625" style="95" customWidth="1"/>
    <col min="9477" max="9477" width="25.140625" style="95" customWidth="1"/>
    <col min="9478" max="9478" width="20.42578125" style="95" customWidth="1"/>
    <col min="9479" max="9479" width="10.5703125" style="95" bestFit="1" customWidth="1"/>
    <col min="9480" max="9480" width="6.5703125" style="95" bestFit="1" customWidth="1"/>
    <col min="9481" max="9481" width="12.140625" style="95" customWidth="1"/>
    <col min="9482" max="9483" width="6.5703125" style="95" bestFit="1" customWidth="1"/>
    <col min="9484" max="9484" width="19.7109375" style="95" customWidth="1"/>
    <col min="9485" max="9485" width="10.5703125" style="95" bestFit="1" customWidth="1"/>
    <col min="9486" max="9486" width="6.5703125" style="95" bestFit="1" customWidth="1"/>
    <col min="9487" max="9487" width="11.140625" style="95" customWidth="1"/>
    <col min="9488" max="9489" width="6.5703125" style="95" bestFit="1" customWidth="1"/>
    <col min="9490" max="9490" width="22.85546875" style="95" customWidth="1"/>
    <col min="9491" max="9491" width="10" style="95" customWidth="1"/>
    <col min="9492" max="9492" width="6.85546875" style="95" customWidth="1"/>
    <col min="9493" max="9493" width="13.28515625" style="95" customWidth="1"/>
    <col min="9494" max="9495" width="6.85546875" style="95" customWidth="1"/>
    <col min="9496" max="9496" width="20.140625" style="95" customWidth="1"/>
    <col min="9497" max="9497" width="8.5703125" style="95" customWidth="1"/>
    <col min="9498" max="9498" width="6.85546875" style="95" customWidth="1"/>
    <col min="9499" max="9499" width="10.7109375" style="95" customWidth="1"/>
    <col min="9500" max="9501" width="6.85546875" style="95" customWidth="1"/>
    <col min="9502" max="9502" width="20.85546875" style="95" customWidth="1"/>
    <col min="9503" max="9503" width="7.85546875" style="95" customWidth="1"/>
    <col min="9504" max="9504" width="6.85546875" style="95" customWidth="1"/>
    <col min="9505" max="9505" width="12.140625" style="95" customWidth="1"/>
    <col min="9506" max="9507" width="6.85546875" style="95" customWidth="1"/>
    <col min="9508" max="9508" width="19.42578125" style="95" customWidth="1"/>
    <col min="9509" max="9510" width="6.85546875" style="95" customWidth="1"/>
    <col min="9511" max="9511" width="10" style="95" customWidth="1"/>
    <col min="9512" max="9513" width="6.85546875" style="95" customWidth="1"/>
    <col min="9514" max="9514" width="20.42578125" style="95" customWidth="1"/>
    <col min="9515" max="9515" width="7.85546875" style="95" customWidth="1"/>
    <col min="9516" max="9516" width="6.85546875" style="95" customWidth="1"/>
    <col min="9517" max="9517" width="10" style="95" customWidth="1"/>
    <col min="9518" max="9519" width="6.85546875" style="95" customWidth="1"/>
    <col min="9520" max="9520" width="22" style="95" customWidth="1"/>
    <col min="9521" max="9522" width="6.85546875" style="95" customWidth="1"/>
    <col min="9523" max="9523" width="10.140625" style="95" customWidth="1"/>
    <col min="9524" max="9525" width="6.85546875" style="95" customWidth="1"/>
    <col min="9526" max="9526" width="21.42578125" style="95" customWidth="1"/>
    <col min="9527" max="9527" width="8" style="95" customWidth="1"/>
    <col min="9528" max="9528" width="6.85546875" style="95" customWidth="1"/>
    <col min="9529" max="9529" width="11.5703125" style="95" customWidth="1"/>
    <col min="9530" max="9531" width="6.85546875" style="95" customWidth="1"/>
    <col min="9532" max="9532" width="20" style="95" customWidth="1"/>
    <col min="9533" max="9533" width="8.28515625" style="95" customWidth="1"/>
    <col min="9534" max="9534" width="6.85546875" style="95" customWidth="1"/>
    <col min="9535" max="9535" width="10.85546875" style="95" customWidth="1"/>
    <col min="9536" max="9536" width="6.85546875" style="95" customWidth="1"/>
    <col min="9537" max="9537" width="7.85546875" style="95" customWidth="1"/>
    <col min="9538" max="9538" width="19" style="95" customWidth="1"/>
    <col min="9539" max="9539" width="4.7109375" style="95" customWidth="1"/>
    <col min="9540" max="9540" width="4.28515625" style="95" customWidth="1"/>
    <col min="9541" max="9541" width="4.42578125" style="95" customWidth="1"/>
    <col min="9542" max="9542" width="5.140625" style="95" customWidth="1"/>
    <col min="9543" max="9543" width="5.7109375" style="95" customWidth="1"/>
    <col min="9544" max="9544" width="6.28515625" style="95" customWidth="1"/>
    <col min="9545" max="9545" width="6.5703125" style="95" customWidth="1"/>
    <col min="9546" max="9546" width="6.28515625" style="95" customWidth="1"/>
    <col min="9547" max="9548" width="5.7109375" style="95" customWidth="1"/>
    <col min="9549" max="9549" width="14.7109375" style="95" customWidth="1"/>
    <col min="9550" max="9559" width="5.7109375" style="95" customWidth="1"/>
    <col min="9560" max="9728" width="9.140625" style="95"/>
    <col min="9729" max="9729" width="13.28515625" style="95" customWidth="1"/>
    <col min="9730" max="9730" width="36" style="95" customWidth="1"/>
    <col min="9731" max="9731" width="15.85546875" style="95" customWidth="1"/>
    <col min="9732" max="9732" width="20.140625" style="95" customWidth="1"/>
    <col min="9733" max="9733" width="25.140625" style="95" customWidth="1"/>
    <col min="9734" max="9734" width="20.42578125" style="95" customWidth="1"/>
    <col min="9735" max="9735" width="10.5703125" style="95" bestFit="1" customWidth="1"/>
    <col min="9736" max="9736" width="6.5703125" style="95" bestFit="1" customWidth="1"/>
    <col min="9737" max="9737" width="12.140625" style="95" customWidth="1"/>
    <col min="9738" max="9739" width="6.5703125" style="95" bestFit="1" customWidth="1"/>
    <col min="9740" max="9740" width="19.7109375" style="95" customWidth="1"/>
    <col min="9741" max="9741" width="10.5703125" style="95" bestFit="1" customWidth="1"/>
    <col min="9742" max="9742" width="6.5703125" style="95" bestFit="1" customWidth="1"/>
    <col min="9743" max="9743" width="11.140625" style="95" customWidth="1"/>
    <col min="9744" max="9745" width="6.5703125" style="95" bestFit="1" customWidth="1"/>
    <col min="9746" max="9746" width="22.85546875" style="95" customWidth="1"/>
    <col min="9747" max="9747" width="10" style="95" customWidth="1"/>
    <col min="9748" max="9748" width="6.85546875" style="95" customWidth="1"/>
    <col min="9749" max="9749" width="13.28515625" style="95" customWidth="1"/>
    <col min="9750" max="9751" width="6.85546875" style="95" customWidth="1"/>
    <col min="9752" max="9752" width="20.140625" style="95" customWidth="1"/>
    <col min="9753" max="9753" width="8.5703125" style="95" customWidth="1"/>
    <col min="9754" max="9754" width="6.85546875" style="95" customWidth="1"/>
    <col min="9755" max="9755" width="10.7109375" style="95" customWidth="1"/>
    <col min="9756" max="9757" width="6.85546875" style="95" customWidth="1"/>
    <col min="9758" max="9758" width="20.85546875" style="95" customWidth="1"/>
    <col min="9759" max="9759" width="7.85546875" style="95" customWidth="1"/>
    <col min="9760" max="9760" width="6.85546875" style="95" customWidth="1"/>
    <col min="9761" max="9761" width="12.140625" style="95" customWidth="1"/>
    <col min="9762" max="9763" width="6.85546875" style="95" customWidth="1"/>
    <col min="9764" max="9764" width="19.42578125" style="95" customWidth="1"/>
    <col min="9765" max="9766" width="6.85546875" style="95" customWidth="1"/>
    <col min="9767" max="9767" width="10" style="95" customWidth="1"/>
    <col min="9768" max="9769" width="6.85546875" style="95" customWidth="1"/>
    <col min="9770" max="9770" width="20.42578125" style="95" customWidth="1"/>
    <col min="9771" max="9771" width="7.85546875" style="95" customWidth="1"/>
    <col min="9772" max="9772" width="6.85546875" style="95" customWidth="1"/>
    <col min="9773" max="9773" width="10" style="95" customWidth="1"/>
    <col min="9774" max="9775" width="6.85546875" style="95" customWidth="1"/>
    <col min="9776" max="9776" width="22" style="95" customWidth="1"/>
    <col min="9777" max="9778" width="6.85546875" style="95" customWidth="1"/>
    <col min="9779" max="9779" width="10.140625" style="95" customWidth="1"/>
    <col min="9780" max="9781" width="6.85546875" style="95" customWidth="1"/>
    <col min="9782" max="9782" width="21.42578125" style="95" customWidth="1"/>
    <col min="9783" max="9783" width="8" style="95" customWidth="1"/>
    <col min="9784" max="9784" width="6.85546875" style="95" customWidth="1"/>
    <col min="9785" max="9785" width="11.5703125" style="95" customWidth="1"/>
    <col min="9786" max="9787" width="6.85546875" style="95" customWidth="1"/>
    <col min="9788" max="9788" width="20" style="95" customWidth="1"/>
    <col min="9789" max="9789" width="8.28515625" style="95" customWidth="1"/>
    <col min="9790" max="9790" width="6.85546875" style="95" customWidth="1"/>
    <col min="9791" max="9791" width="10.85546875" style="95" customWidth="1"/>
    <col min="9792" max="9792" width="6.85546875" style="95" customWidth="1"/>
    <col min="9793" max="9793" width="7.85546875" style="95" customWidth="1"/>
    <col min="9794" max="9794" width="19" style="95" customWidth="1"/>
    <col min="9795" max="9795" width="4.7109375" style="95" customWidth="1"/>
    <col min="9796" max="9796" width="4.28515625" style="95" customWidth="1"/>
    <col min="9797" max="9797" width="4.42578125" style="95" customWidth="1"/>
    <col min="9798" max="9798" width="5.140625" style="95" customWidth="1"/>
    <col min="9799" max="9799" width="5.7109375" style="95" customWidth="1"/>
    <col min="9800" max="9800" width="6.28515625" style="95" customWidth="1"/>
    <col min="9801" max="9801" width="6.5703125" style="95" customWidth="1"/>
    <col min="9802" max="9802" width="6.28515625" style="95" customWidth="1"/>
    <col min="9803" max="9804" width="5.7109375" style="95" customWidth="1"/>
    <col min="9805" max="9805" width="14.7109375" style="95" customWidth="1"/>
    <col min="9806" max="9815" width="5.7109375" style="95" customWidth="1"/>
    <col min="9816" max="9984" width="9.140625" style="95"/>
    <col min="9985" max="9985" width="13.28515625" style="95" customWidth="1"/>
    <col min="9986" max="9986" width="36" style="95" customWidth="1"/>
    <col min="9987" max="9987" width="15.85546875" style="95" customWidth="1"/>
    <col min="9988" max="9988" width="20.140625" style="95" customWidth="1"/>
    <col min="9989" max="9989" width="25.140625" style="95" customWidth="1"/>
    <col min="9990" max="9990" width="20.42578125" style="95" customWidth="1"/>
    <col min="9991" max="9991" width="10.5703125" style="95" bestFit="1" customWidth="1"/>
    <col min="9992" max="9992" width="6.5703125" style="95" bestFit="1" customWidth="1"/>
    <col min="9993" max="9993" width="12.140625" style="95" customWidth="1"/>
    <col min="9994" max="9995" width="6.5703125" style="95" bestFit="1" customWidth="1"/>
    <col min="9996" max="9996" width="19.7109375" style="95" customWidth="1"/>
    <col min="9997" max="9997" width="10.5703125" style="95" bestFit="1" customWidth="1"/>
    <col min="9998" max="9998" width="6.5703125" style="95" bestFit="1" customWidth="1"/>
    <col min="9999" max="9999" width="11.140625" style="95" customWidth="1"/>
    <col min="10000" max="10001" width="6.5703125" style="95" bestFit="1" customWidth="1"/>
    <col min="10002" max="10002" width="22.85546875" style="95" customWidth="1"/>
    <col min="10003" max="10003" width="10" style="95" customWidth="1"/>
    <col min="10004" max="10004" width="6.85546875" style="95" customWidth="1"/>
    <col min="10005" max="10005" width="13.28515625" style="95" customWidth="1"/>
    <col min="10006" max="10007" width="6.85546875" style="95" customWidth="1"/>
    <col min="10008" max="10008" width="20.140625" style="95" customWidth="1"/>
    <col min="10009" max="10009" width="8.5703125" style="95" customWidth="1"/>
    <col min="10010" max="10010" width="6.85546875" style="95" customWidth="1"/>
    <col min="10011" max="10011" width="10.7109375" style="95" customWidth="1"/>
    <col min="10012" max="10013" width="6.85546875" style="95" customWidth="1"/>
    <col min="10014" max="10014" width="20.85546875" style="95" customWidth="1"/>
    <col min="10015" max="10015" width="7.85546875" style="95" customWidth="1"/>
    <col min="10016" max="10016" width="6.85546875" style="95" customWidth="1"/>
    <col min="10017" max="10017" width="12.140625" style="95" customWidth="1"/>
    <col min="10018" max="10019" width="6.85546875" style="95" customWidth="1"/>
    <col min="10020" max="10020" width="19.42578125" style="95" customWidth="1"/>
    <col min="10021" max="10022" width="6.85546875" style="95" customWidth="1"/>
    <col min="10023" max="10023" width="10" style="95" customWidth="1"/>
    <col min="10024" max="10025" width="6.85546875" style="95" customWidth="1"/>
    <col min="10026" max="10026" width="20.42578125" style="95" customWidth="1"/>
    <col min="10027" max="10027" width="7.85546875" style="95" customWidth="1"/>
    <col min="10028" max="10028" width="6.85546875" style="95" customWidth="1"/>
    <col min="10029" max="10029" width="10" style="95" customWidth="1"/>
    <col min="10030" max="10031" width="6.85546875" style="95" customWidth="1"/>
    <col min="10032" max="10032" width="22" style="95" customWidth="1"/>
    <col min="10033" max="10034" width="6.85546875" style="95" customWidth="1"/>
    <col min="10035" max="10035" width="10.140625" style="95" customWidth="1"/>
    <col min="10036" max="10037" width="6.85546875" style="95" customWidth="1"/>
    <col min="10038" max="10038" width="21.42578125" style="95" customWidth="1"/>
    <col min="10039" max="10039" width="8" style="95" customWidth="1"/>
    <col min="10040" max="10040" width="6.85546875" style="95" customWidth="1"/>
    <col min="10041" max="10041" width="11.5703125" style="95" customWidth="1"/>
    <col min="10042" max="10043" width="6.85546875" style="95" customWidth="1"/>
    <col min="10044" max="10044" width="20" style="95" customWidth="1"/>
    <col min="10045" max="10045" width="8.28515625" style="95" customWidth="1"/>
    <col min="10046" max="10046" width="6.85546875" style="95" customWidth="1"/>
    <col min="10047" max="10047" width="10.85546875" style="95" customWidth="1"/>
    <col min="10048" max="10048" width="6.85546875" style="95" customWidth="1"/>
    <col min="10049" max="10049" width="7.85546875" style="95" customWidth="1"/>
    <col min="10050" max="10050" width="19" style="95" customWidth="1"/>
    <col min="10051" max="10051" width="4.7109375" style="95" customWidth="1"/>
    <col min="10052" max="10052" width="4.28515625" style="95" customWidth="1"/>
    <col min="10053" max="10053" width="4.42578125" style="95" customWidth="1"/>
    <col min="10054" max="10054" width="5.140625" style="95" customWidth="1"/>
    <col min="10055" max="10055" width="5.7109375" style="95" customWidth="1"/>
    <col min="10056" max="10056" width="6.28515625" style="95" customWidth="1"/>
    <col min="10057" max="10057" width="6.5703125" style="95" customWidth="1"/>
    <col min="10058" max="10058" width="6.28515625" style="95" customWidth="1"/>
    <col min="10059" max="10060" width="5.7109375" style="95" customWidth="1"/>
    <col min="10061" max="10061" width="14.7109375" style="95" customWidth="1"/>
    <col min="10062" max="10071" width="5.7109375" style="95" customWidth="1"/>
    <col min="10072" max="10240" width="9.140625" style="95"/>
    <col min="10241" max="10241" width="13.28515625" style="95" customWidth="1"/>
    <col min="10242" max="10242" width="36" style="95" customWidth="1"/>
    <col min="10243" max="10243" width="15.85546875" style="95" customWidth="1"/>
    <col min="10244" max="10244" width="20.140625" style="95" customWidth="1"/>
    <col min="10245" max="10245" width="25.140625" style="95" customWidth="1"/>
    <col min="10246" max="10246" width="20.42578125" style="95" customWidth="1"/>
    <col min="10247" max="10247" width="10.5703125" style="95" bestFit="1" customWidth="1"/>
    <col min="10248" max="10248" width="6.5703125" style="95" bestFit="1" customWidth="1"/>
    <col min="10249" max="10249" width="12.140625" style="95" customWidth="1"/>
    <col min="10250" max="10251" width="6.5703125" style="95" bestFit="1" customWidth="1"/>
    <col min="10252" max="10252" width="19.7109375" style="95" customWidth="1"/>
    <col min="10253" max="10253" width="10.5703125" style="95" bestFit="1" customWidth="1"/>
    <col min="10254" max="10254" width="6.5703125" style="95" bestFit="1" customWidth="1"/>
    <col min="10255" max="10255" width="11.140625" style="95" customWidth="1"/>
    <col min="10256" max="10257" width="6.5703125" style="95" bestFit="1" customWidth="1"/>
    <col min="10258" max="10258" width="22.85546875" style="95" customWidth="1"/>
    <col min="10259" max="10259" width="10" style="95" customWidth="1"/>
    <col min="10260" max="10260" width="6.85546875" style="95" customWidth="1"/>
    <col min="10261" max="10261" width="13.28515625" style="95" customWidth="1"/>
    <col min="10262" max="10263" width="6.85546875" style="95" customWidth="1"/>
    <col min="10264" max="10264" width="20.140625" style="95" customWidth="1"/>
    <col min="10265" max="10265" width="8.5703125" style="95" customWidth="1"/>
    <col min="10266" max="10266" width="6.85546875" style="95" customWidth="1"/>
    <col min="10267" max="10267" width="10.7109375" style="95" customWidth="1"/>
    <col min="10268" max="10269" width="6.85546875" style="95" customWidth="1"/>
    <col min="10270" max="10270" width="20.85546875" style="95" customWidth="1"/>
    <col min="10271" max="10271" width="7.85546875" style="95" customWidth="1"/>
    <col min="10272" max="10272" width="6.85546875" style="95" customWidth="1"/>
    <col min="10273" max="10273" width="12.140625" style="95" customWidth="1"/>
    <col min="10274" max="10275" width="6.85546875" style="95" customWidth="1"/>
    <col min="10276" max="10276" width="19.42578125" style="95" customWidth="1"/>
    <col min="10277" max="10278" width="6.85546875" style="95" customWidth="1"/>
    <col min="10279" max="10279" width="10" style="95" customWidth="1"/>
    <col min="10280" max="10281" width="6.85546875" style="95" customWidth="1"/>
    <col min="10282" max="10282" width="20.42578125" style="95" customWidth="1"/>
    <col min="10283" max="10283" width="7.85546875" style="95" customWidth="1"/>
    <col min="10284" max="10284" width="6.85546875" style="95" customWidth="1"/>
    <col min="10285" max="10285" width="10" style="95" customWidth="1"/>
    <col min="10286" max="10287" width="6.85546875" style="95" customWidth="1"/>
    <col min="10288" max="10288" width="22" style="95" customWidth="1"/>
    <col min="10289" max="10290" width="6.85546875" style="95" customWidth="1"/>
    <col min="10291" max="10291" width="10.140625" style="95" customWidth="1"/>
    <col min="10292" max="10293" width="6.85546875" style="95" customWidth="1"/>
    <col min="10294" max="10294" width="21.42578125" style="95" customWidth="1"/>
    <col min="10295" max="10295" width="8" style="95" customWidth="1"/>
    <col min="10296" max="10296" width="6.85546875" style="95" customWidth="1"/>
    <col min="10297" max="10297" width="11.5703125" style="95" customWidth="1"/>
    <col min="10298" max="10299" width="6.85546875" style="95" customWidth="1"/>
    <col min="10300" max="10300" width="20" style="95" customWidth="1"/>
    <col min="10301" max="10301" width="8.28515625" style="95" customWidth="1"/>
    <col min="10302" max="10302" width="6.85546875" style="95" customWidth="1"/>
    <col min="10303" max="10303" width="10.85546875" style="95" customWidth="1"/>
    <col min="10304" max="10304" width="6.85546875" style="95" customWidth="1"/>
    <col min="10305" max="10305" width="7.85546875" style="95" customWidth="1"/>
    <col min="10306" max="10306" width="19" style="95" customWidth="1"/>
    <col min="10307" max="10307" width="4.7109375" style="95" customWidth="1"/>
    <col min="10308" max="10308" width="4.28515625" style="95" customWidth="1"/>
    <col min="10309" max="10309" width="4.42578125" style="95" customWidth="1"/>
    <col min="10310" max="10310" width="5.140625" style="95" customWidth="1"/>
    <col min="10311" max="10311" width="5.7109375" style="95" customWidth="1"/>
    <col min="10312" max="10312" width="6.28515625" style="95" customWidth="1"/>
    <col min="10313" max="10313" width="6.5703125" style="95" customWidth="1"/>
    <col min="10314" max="10314" width="6.28515625" style="95" customWidth="1"/>
    <col min="10315" max="10316" width="5.7109375" style="95" customWidth="1"/>
    <col min="10317" max="10317" width="14.7109375" style="95" customWidth="1"/>
    <col min="10318" max="10327" width="5.7109375" style="95" customWidth="1"/>
    <col min="10328" max="10496" width="9.140625" style="95"/>
    <col min="10497" max="10497" width="13.28515625" style="95" customWidth="1"/>
    <col min="10498" max="10498" width="36" style="95" customWidth="1"/>
    <col min="10499" max="10499" width="15.85546875" style="95" customWidth="1"/>
    <col min="10500" max="10500" width="20.140625" style="95" customWidth="1"/>
    <col min="10501" max="10501" width="25.140625" style="95" customWidth="1"/>
    <col min="10502" max="10502" width="20.42578125" style="95" customWidth="1"/>
    <col min="10503" max="10503" width="10.5703125" style="95" bestFit="1" customWidth="1"/>
    <col min="10504" max="10504" width="6.5703125" style="95" bestFit="1" customWidth="1"/>
    <col min="10505" max="10505" width="12.140625" style="95" customWidth="1"/>
    <col min="10506" max="10507" width="6.5703125" style="95" bestFit="1" customWidth="1"/>
    <col min="10508" max="10508" width="19.7109375" style="95" customWidth="1"/>
    <col min="10509" max="10509" width="10.5703125" style="95" bestFit="1" customWidth="1"/>
    <col min="10510" max="10510" width="6.5703125" style="95" bestFit="1" customWidth="1"/>
    <col min="10511" max="10511" width="11.140625" style="95" customWidth="1"/>
    <col min="10512" max="10513" width="6.5703125" style="95" bestFit="1" customWidth="1"/>
    <col min="10514" max="10514" width="22.85546875" style="95" customWidth="1"/>
    <col min="10515" max="10515" width="10" style="95" customWidth="1"/>
    <col min="10516" max="10516" width="6.85546875" style="95" customWidth="1"/>
    <col min="10517" max="10517" width="13.28515625" style="95" customWidth="1"/>
    <col min="10518" max="10519" width="6.85546875" style="95" customWidth="1"/>
    <col min="10520" max="10520" width="20.140625" style="95" customWidth="1"/>
    <col min="10521" max="10521" width="8.5703125" style="95" customWidth="1"/>
    <col min="10522" max="10522" width="6.85546875" style="95" customWidth="1"/>
    <col min="10523" max="10523" width="10.7109375" style="95" customWidth="1"/>
    <col min="10524" max="10525" width="6.85546875" style="95" customWidth="1"/>
    <col min="10526" max="10526" width="20.85546875" style="95" customWidth="1"/>
    <col min="10527" max="10527" width="7.85546875" style="95" customWidth="1"/>
    <col min="10528" max="10528" width="6.85546875" style="95" customWidth="1"/>
    <col min="10529" max="10529" width="12.140625" style="95" customWidth="1"/>
    <col min="10530" max="10531" width="6.85546875" style="95" customWidth="1"/>
    <col min="10532" max="10532" width="19.42578125" style="95" customWidth="1"/>
    <col min="10533" max="10534" width="6.85546875" style="95" customWidth="1"/>
    <col min="10535" max="10535" width="10" style="95" customWidth="1"/>
    <col min="10536" max="10537" width="6.85546875" style="95" customWidth="1"/>
    <col min="10538" max="10538" width="20.42578125" style="95" customWidth="1"/>
    <col min="10539" max="10539" width="7.85546875" style="95" customWidth="1"/>
    <col min="10540" max="10540" width="6.85546875" style="95" customWidth="1"/>
    <col min="10541" max="10541" width="10" style="95" customWidth="1"/>
    <col min="10542" max="10543" width="6.85546875" style="95" customWidth="1"/>
    <col min="10544" max="10544" width="22" style="95" customWidth="1"/>
    <col min="10545" max="10546" width="6.85546875" style="95" customWidth="1"/>
    <col min="10547" max="10547" width="10.140625" style="95" customWidth="1"/>
    <col min="10548" max="10549" width="6.85546875" style="95" customWidth="1"/>
    <col min="10550" max="10550" width="21.42578125" style="95" customWidth="1"/>
    <col min="10551" max="10551" width="8" style="95" customWidth="1"/>
    <col min="10552" max="10552" width="6.85546875" style="95" customWidth="1"/>
    <col min="10553" max="10553" width="11.5703125" style="95" customWidth="1"/>
    <col min="10554" max="10555" width="6.85546875" style="95" customWidth="1"/>
    <col min="10556" max="10556" width="20" style="95" customWidth="1"/>
    <col min="10557" max="10557" width="8.28515625" style="95" customWidth="1"/>
    <col min="10558" max="10558" width="6.85546875" style="95" customWidth="1"/>
    <col min="10559" max="10559" width="10.85546875" style="95" customWidth="1"/>
    <col min="10560" max="10560" width="6.85546875" style="95" customWidth="1"/>
    <col min="10561" max="10561" width="7.85546875" style="95" customWidth="1"/>
    <col min="10562" max="10562" width="19" style="95" customWidth="1"/>
    <col min="10563" max="10563" width="4.7109375" style="95" customWidth="1"/>
    <col min="10564" max="10564" width="4.28515625" style="95" customWidth="1"/>
    <col min="10565" max="10565" width="4.42578125" style="95" customWidth="1"/>
    <col min="10566" max="10566" width="5.140625" style="95" customWidth="1"/>
    <col min="10567" max="10567" width="5.7109375" style="95" customWidth="1"/>
    <col min="10568" max="10568" width="6.28515625" style="95" customWidth="1"/>
    <col min="10569" max="10569" width="6.5703125" style="95" customWidth="1"/>
    <col min="10570" max="10570" width="6.28515625" style="95" customWidth="1"/>
    <col min="10571" max="10572" width="5.7109375" style="95" customWidth="1"/>
    <col min="10573" max="10573" width="14.7109375" style="95" customWidth="1"/>
    <col min="10574" max="10583" width="5.7109375" style="95" customWidth="1"/>
    <col min="10584" max="10752" width="9.140625" style="95"/>
    <col min="10753" max="10753" width="13.28515625" style="95" customWidth="1"/>
    <col min="10754" max="10754" width="36" style="95" customWidth="1"/>
    <col min="10755" max="10755" width="15.85546875" style="95" customWidth="1"/>
    <col min="10756" max="10756" width="20.140625" style="95" customWidth="1"/>
    <col min="10757" max="10757" width="25.140625" style="95" customWidth="1"/>
    <col min="10758" max="10758" width="20.42578125" style="95" customWidth="1"/>
    <col min="10759" max="10759" width="10.5703125" style="95" bestFit="1" customWidth="1"/>
    <col min="10760" max="10760" width="6.5703125" style="95" bestFit="1" customWidth="1"/>
    <col min="10761" max="10761" width="12.140625" style="95" customWidth="1"/>
    <col min="10762" max="10763" width="6.5703125" style="95" bestFit="1" customWidth="1"/>
    <col min="10764" max="10764" width="19.7109375" style="95" customWidth="1"/>
    <col min="10765" max="10765" width="10.5703125" style="95" bestFit="1" customWidth="1"/>
    <col min="10766" max="10766" width="6.5703125" style="95" bestFit="1" customWidth="1"/>
    <col min="10767" max="10767" width="11.140625" style="95" customWidth="1"/>
    <col min="10768" max="10769" width="6.5703125" style="95" bestFit="1" customWidth="1"/>
    <col min="10770" max="10770" width="22.85546875" style="95" customWidth="1"/>
    <col min="10771" max="10771" width="10" style="95" customWidth="1"/>
    <col min="10772" max="10772" width="6.85546875" style="95" customWidth="1"/>
    <col min="10773" max="10773" width="13.28515625" style="95" customWidth="1"/>
    <col min="10774" max="10775" width="6.85546875" style="95" customWidth="1"/>
    <col min="10776" max="10776" width="20.140625" style="95" customWidth="1"/>
    <col min="10777" max="10777" width="8.5703125" style="95" customWidth="1"/>
    <col min="10778" max="10778" width="6.85546875" style="95" customWidth="1"/>
    <col min="10779" max="10779" width="10.7109375" style="95" customWidth="1"/>
    <col min="10780" max="10781" width="6.85546875" style="95" customWidth="1"/>
    <col min="10782" max="10782" width="20.85546875" style="95" customWidth="1"/>
    <col min="10783" max="10783" width="7.85546875" style="95" customWidth="1"/>
    <col min="10784" max="10784" width="6.85546875" style="95" customWidth="1"/>
    <col min="10785" max="10785" width="12.140625" style="95" customWidth="1"/>
    <col min="10786" max="10787" width="6.85546875" style="95" customWidth="1"/>
    <col min="10788" max="10788" width="19.42578125" style="95" customWidth="1"/>
    <col min="10789" max="10790" width="6.85546875" style="95" customWidth="1"/>
    <col min="10791" max="10791" width="10" style="95" customWidth="1"/>
    <col min="10792" max="10793" width="6.85546875" style="95" customWidth="1"/>
    <col min="10794" max="10794" width="20.42578125" style="95" customWidth="1"/>
    <col min="10795" max="10795" width="7.85546875" style="95" customWidth="1"/>
    <col min="10796" max="10796" width="6.85546875" style="95" customWidth="1"/>
    <col min="10797" max="10797" width="10" style="95" customWidth="1"/>
    <col min="10798" max="10799" width="6.85546875" style="95" customWidth="1"/>
    <col min="10800" max="10800" width="22" style="95" customWidth="1"/>
    <col min="10801" max="10802" width="6.85546875" style="95" customWidth="1"/>
    <col min="10803" max="10803" width="10.140625" style="95" customWidth="1"/>
    <col min="10804" max="10805" width="6.85546875" style="95" customWidth="1"/>
    <col min="10806" max="10806" width="21.42578125" style="95" customWidth="1"/>
    <col min="10807" max="10807" width="8" style="95" customWidth="1"/>
    <col min="10808" max="10808" width="6.85546875" style="95" customWidth="1"/>
    <col min="10809" max="10809" width="11.5703125" style="95" customWidth="1"/>
    <col min="10810" max="10811" width="6.85546875" style="95" customWidth="1"/>
    <col min="10812" max="10812" width="20" style="95" customWidth="1"/>
    <col min="10813" max="10813" width="8.28515625" style="95" customWidth="1"/>
    <col min="10814" max="10814" width="6.85546875" style="95" customWidth="1"/>
    <col min="10815" max="10815" width="10.85546875" style="95" customWidth="1"/>
    <col min="10816" max="10816" width="6.85546875" style="95" customWidth="1"/>
    <col min="10817" max="10817" width="7.85546875" style="95" customWidth="1"/>
    <col min="10818" max="10818" width="19" style="95" customWidth="1"/>
    <col min="10819" max="10819" width="4.7109375" style="95" customWidth="1"/>
    <col min="10820" max="10820" width="4.28515625" style="95" customWidth="1"/>
    <col min="10821" max="10821" width="4.42578125" style="95" customWidth="1"/>
    <col min="10822" max="10822" width="5.140625" style="95" customWidth="1"/>
    <col min="10823" max="10823" width="5.7109375" style="95" customWidth="1"/>
    <col min="10824" max="10824" width="6.28515625" style="95" customWidth="1"/>
    <col min="10825" max="10825" width="6.5703125" style="95" customWidth="1"/>
    <col min="10826" max="10826" width="6.28515625" style="95" customWidth="1"/>
    <col min="10827" max="10828" width="5.7109375" style="95" customWidth="1"/>
    <col min="10829" max="10829" width="14.7109375" style="95" customWidth="1"/>
    <col min="10830" max="10839" width="5.7109375" style="95" customWidth="1"/>
    <col min="10840" max="11008" width="9.140625" style="95"/>
    <col min="11009" max="11009" width="13.28515625" style="95" customWidth="1"/>
    <col min="11010" max="11010" width="36" style="95" customWidth="1"/>
    <col min="11011" max="11011" width="15.85546875" style="95" customWidth="1"/>
    <col min="11012" max="11012" width="20.140625" style="95" customWidth="1"/>
    <col min="11013" max="11013" width="25.140625" style="95" customWidth="1"/>
    <col min="11014" max="11014" width="20.42578125" style="95" customWidth="1"/>
    <col min="11015" max="11015" width="10.5703125" style="95" bestFit="1" customWidth="1"/>
    <col min="11016" max="11016" width="6.5703125" style="95" bestFit="1" customWidth="1"/>
    <col min="11017" max="11017" width="12.140625" style="95" customWidth="1"/>
    <col min="11018" max="11019" width="6.5703125" style="95" bestFit="1" customWidth="1"/>
    <col min="11020" max="11020" width="19.7109375" style="95" customWidth="1"/>
    <col min="11021" max="11021" width="10.5703125" style="95" bestFit="1" customWidth="1"/>
    <col min="11022" max="11022" width="6.5703125" style="95" bestFit="1" customWidth="1"/>
    <col min="11023" max="11023" width="11.140625" style="95" customWidth="1"/>
    <col min="11024" max="11025" width="6.5703125" style="95" bestFit="1" customWidth="1"/>
    <col min="11026" max="11026" width="22.85546875" style="95" customWidth="1"/>
    <col min="11027" max="11027" width="10" style="95" customWidth="1"/>
    <col min="11028" max="11028" width="6.85546875" style="95" customWidth="1"/>
    <col min="11029" max="11029" width="13.28515625" style="95" customWidth="1"/>
    <col min="11030" max="11031" width="6.85546875" style="95" customWidth="1"/>
    <col min="11032" max="11032" width="20.140625" style="95" customWidth="1"/>
    <col min="11033" max="11033" width="8.5703125" style="95" customWidth="1"/>
    <col min="11034" max="11034" width="6.85546875" style="95" customWidth="1"/>
    <col min="11035" max="11035" width="10.7109375" style="95" customWidth="1"/>
    <col min="11036" max="11037" width="6.85546875" style="95" customWidth="1"/>
    <col min="11038" max="11038" width="20.85546875" style="95" customWidth="1"/>
    <col min="11039" max="11039" width="7.85546875" style="95" customWidth="1"/>
    <col min="11040" max="11040" width="6.85546875" style="95" customWidth="1"/>
    <col min="11041" max="11041" width="12.140625" style="95" customWidth="1"/>
    <col min="11042" max="11043" width="6.85546875" style="95" customWidth="1"/>
    <col min="11044" max="11044" width="19.42578125" style="95" customWidth="1"/>
    <col min="11045" max="11046" width="6.85546875" style="95" customWidth="1"/>
    <col min="11047" max="11047" width="10" style="95" customWidth="1"/>
    <col min="11048" max="11049" width="6.85546875" style="95" customWidth="1"/>
    <col min="11050" max="11050" width="20.42578125" style="95" customWidth="1"/>
    <col min="11051" max="11051" width="7.85546875" style="95" customWidth="1"/>
    <col min="11052" max="11052" width="6.85546875" style="95" customWidth="1"/>
    <col min="11053" max="11053" width="10" style="95" customWidth="1"/>
    <col min="11054" max="11055" width="6.85546875" style="95" customWidth="1"/>
    <col min="11056" max="11056" width="22" style="95" customWidth="1"/>
    <col min="11057" max="11058" width="6.85546875" style="95" customWidth="1"/>
    <col min="11059" max="11059" width="10.140625" style="95" customWidth="1"/>
    <col min="11060" max="11061" width="6.85546875" style="95" customWidth="1"/>
    <col min="11062" max="11062" width="21.42578125" style="95" customWidth="1"/>
    <col min="11063" max="11063" width="8" style="95" customWidth="1"/>
    <col min="11064" max="11064" width="6.85546875" style="95" customWidth="1"/>
    <col min="11065" max="11065" width="11.5703125" style="95" customWidth="1"/>
    <col min="11066" max="11067" width="6.85546875" style="95" customWidth="1"/>
    <col min="11068" max="11068" width="20" style="95" customWidth="1"/>
    <col min="11069" max="11069" width="8.28515625" style="95" customWidth="1"/>
    <col min="11070" max="11070" width="6.85546875" style="95" customWidth="1"/>
    <col min="11071" max="11071" width="10.85546875" style="95" customWidth="1"/>
    <col min="11072" max="11072" width="6.85546875" style="95" customWidth="1"/>
    <col min="11073" max="11073" width="7.85546875" style="95" customWidth="1"/>
    <col min="11074" max="11074" width="19" style="95" customWidth="1"/>
    <col min="11075" max="11075" width="4.7109375" style="95" customWidth="1"/>
    <col min="11076" max="11076" width="4.28515625" style="95" customWidth="1"/>
    <col min="11077" max="11077" width="4.42578125" style="95" customWidth="1"/>
    <col min="11078" max="11078" width="5.140625" style="95" customWidth="1"/>
    <col min="11079" max="11079" width="5.7109375" style="95" customWidth="1"/>
    <col min="11080" max="11080" width="6.28515625" style="95" customWidth="1"/>
    <col min="11081" max="11081" width="6.5703125" style="95" customWidth="1"/>
    <col min="11082" max="11082" width="6.28515625" style="95" customWidth="1"/>
    <col min="11083" max="11084" width="5.7109375" style="95" customWidth="1"/>
    <col min="11085" max="11085" width="14.7109375" style="95" customWidth="1"/>
    <col min="11086" max="11095" width="5.7109375" style="95" customWidth="1"/>
    <col min="11096" max="11264" width="9.140625" style="95"/>
    <col min="11265" max="11265" width="13.28515625" style="95" customWidth="1"/>
    <col min="11266" max="11266" width="36" style="95" customWidth="1"/>
    <col min="11267" max="11267" width="15.85546875" style="95" customWidth="1"/>
    <col min="11268" max="11268" width="20.140625" style="95" customWidth="1"/>
    <col min="11269" max="11269" width="25.140625" style="95" customWidth="1"/>
    <col min="11270" max="11270" width="20.42578125" style="95" customWidth="1"/>
    <col min="11271" max="11271" width="10.5703125" style="95" bestFit="1" customWidth="1"/>
    <col min="11272" max="11272" width="6.5703125" style="95" bestFit="1" customWidth="1"/>
    <col min="11273" max="11273" width="12.140625" style="95" customWidth="1"/>
    <col min="11274" max="11275" width="6.5703125" style="95" bestFit="1" customWidth="1"/>
    <col min="11276" max="11276" width="19.7109375" style="95" customWidth="1"/>
    <col min="11277" max="11277" width="10.5703125" style="95" bestFit="1" customWidth="1"/>
    <col min="11278" max="11278" width="6.5703125" style="95" bestFit="1" customWidth="1"/>
    <col min="11279" max="11279" width="11.140625" style="95" customWidth="1"/>
    <col min="11280" max="11281" width="6.5703125" style="95" bestFit="1" customWidth="1"/>
    <col min="11282" max="11282" width="22.85546875" style="95" customWidth="1"/>
    <col min="11283" max="11283" width="10" style="95" customWidth="1"/>
    <col min="11284" max="11284" width="6.85546875" style="95" customWidth="1"/>
    <col min="11285" max="11285" width="13.28515625" style="95" customWidth="1"/>
    <col min="11286" max="11287" width="6.85546875" style="95" customWidth="1"/>
    <col min="11288" max="11288" width="20.140625" style="95" customWidth="1"/>
    <col min="11289" max="11289" width="8.5703125" style="95" customWidth="1"/>
    <col min="11290" max="11290" width="6.85546875" style="95" customWidth="1"/>
    <col min="11291" max="11291" width="10.7109375" style="95" customWidth="1"/>
    <col min="11292" max="11293" width="6.85546875" style="95" customWidth="1"/>
    <col min="11294" max="11294" width="20.85546875" style="95" customWidth="1"/>
    <col min="11295" max="11295" width="7.85546875" style="95" customWidth="1"/>
    <col min="11296" max="11296" width="6.85546875" style="95" customWidth="1"/>
    <col min="11297" max="11297" width="12.140625" style="95" customWidth="1"/>
    <col min="11298" max="11299" width="6.85546875" style="95" customWidth="1"/>
    <col min="11300" max="11300" width="19.42578125" style="95" customWidth="1"/>
    <col min="11301" max="11302" width="6.85546875" style="95" customWidth="1"/>
    <col min="11303" max="11303" width="10" style="95" customWidth="1"/>
    <col min="11304" max="11305" width="6.85546875" style="95" customWidth="1"/>
    <col min="11306" max="11306" width="20.42578125" style="95" customWidth="1"/>
    <col min="11307" max="11307" width="7.85546875" style="95" customWidth="1"/>
    <col min="11308" max="11308" width="6.85546875" style="95" customWidth="1"/>
    <col min="11309" max="11309" width="10" style="95" customWidth="1"/>
    <col min="11310" max="11311" width="6.85546875" style="95" customWidth="1"/>
    <col min="11312" max="11312" width="22" style="95" customWidth="1"/>
    <col min="11313" max="11314" width="6.85546875" style="95" customWidth="1"/>
    <col min="11315" max="11315" width="10.140625" style="95" customWidth="1"/>
    <col min="11316" max="11317" width="6.85546875" style="95" customWidth="1"/>
    <col min="11318" max="11318" width="21.42578125" style="95" customWidth="1"/>
    <col min="11319" max="11319" width="8" style="95" customWidth="1"/>
    <col min="11320" max="11320" width="6.85546875" style="95" customWidth="1"/>
    <col min="11321" max="11321" width="11.5703125" style="95" customWidth="1"/>
    <col min="11322" max="11323" width="6.85546875" style="95" customWidth="1"/>
    <col min="11324" max="11324" width="20" style="95" customWidth="1"/>
    <col min="11325" max="11325" width="8.28515625" style="95" customWidth="1"/>
    <col min="11326" max="11326" width="6.85546875" style="95" customWidth="1"/>
    <col min="11327" max="11327" width="10.85546875" style="95" customWidth="1"/>
    <col min="11328" max="11328" width="6.85546875" style="95" customWidth="1"/>
    <col min="11329" max="11329" width="7.85546875" style="95" customWidth="1"/>
    <col min="11330" max="11330" width="19" style="95" customWidth="1"/>
    <col min="11331" max="11331" width="4.7109375" style="95" customWidth="1"/>
    <col min="11332" max="11332" width="4.28515625" style="95" customWidth="1"/>
    <col min="11333" max="11333" width="4.42578125" style="95" customWidth="1"/>
    <col min="11334" max="11334" width="5.140625" style="95" customWidth="1"/>
    <col min="11335" max="11335" width="5.7109375" style="95" customWidth="1"/>
    <col min="11336" max="11336" width="6.28515625" style="95" customWidth="1"/>
    <col min="11337" max="11337" width="6.5703125" style="95" customWidth="1"/>
    <col min="11338" max="11338" width="6.28515625" style="95" customWidth="1"/>
    <col min="11339" max="11340" width="5.7109375" style="95" customWidth="1"/>
    <col min="11341" max="11341" width="14.7109375" style="95" customWidth="1"/>
    <col min="11342" max="11351" width="5.7109375" style="95" customWidth="1"/>
    <col min="11352" max="11520" width="9.140625" style="95"/>
    <col min="11521" max="11521" width="13.28515625" style="95" customWidth="1"/>
    <col min="11522" max="11522" width="36" style="95" customWidth="1"/>
    <col min="11523" max="11523" width="15.85546875" style="95" customWidth="1"/>
    <col min="11524" max="11524" width="20.140625" style="95" customWidth="1"/>
    <col min="11525" max="11525" width="25.140625" style="95" customWidth="1"/>
    <col min="11526" max="11526" width="20.42578125" style="95" customWidth="1"/>
    <col min="11527" max="11527" width="10.5703125" style="95" bestFit="1" customWidth="1"/>
    <col min="11528" max="11528" width="6.5703125" style="95" bestFit="1" customWidth="1"/>
    <col min="11529" max="11529" width="12.140625" style="95" customWidth="1"/>
    <col min="11530" max="11531" width="6.5703125" style="95" bestFit="1" customWidth="1"/>
    <col min="11532" max="11532" width="19.7109375" style="95" customWidth="1"/>
    <col min="11533" max="11533" width="10.5703125" style="95" bestFit="1" customWidth="1"/>
    <col min="11534" max="11534" width="6.5703125" style="95" bestFit="1" customWidth="1"/>
    <col min="11535" max="11535" width="11.140625" style="95" customWidth="1"/>
    <col min="11536" max="11537" width="6.5703125" style="95" bestFit="1" customWidth="1"/>
    <col min="11538" max="11538" width="22.85546875" style="95" customWidth="1"/>
    <col min="11539" max="11539" width="10" style="95" customWidth="1"/>
    <col min="11540" max="11540" width="6.85546875" style="95" customWidth="1"/>
    <col min="11541" max="11541" width="13.28515625" style="95" customWidth="1"/>
    <col min="11542" max="11543" width="6.85546875" style="95" customWidth="1"/>
    <col min="11544" max="11544" width="20.140625" style="95" customWidth="1"/>
    <col min="11545" max="11545" width="8.5703125" style="95" customWidth="1"/>
    <col min="11546" max="11546" width="6.85546875" style="95" customWidth="1"/>
    <col min="11547" max="11547" width="10.7109375" style="95" customWidth="1"/>
    <col min="11548" max="11549" width="6.85546875" style="95" customWidth="1"/>
    <col min="11550" max="11550" width="20.85546875" style="95" customWidth="1"/>
    <col min="11551" max="11551" width="7.85546875" style="95" customWidth="1"/>
    <col min="11552" max="11552" width="6.85546875" style="95" customWidth="1"/>
    <col min="11553" max="11553" width="12.140625" style="95" customWidth="1"/>
    <col min="11554" max="11555" width="6.85546875" style="95" customWidth="1"/>
    <col min="11556" max="11556" width="19.42578125" style="95" customWidth="1"/>
    <col min="11557" max="11558" width="6.85546875" style="95" customWidth="1"/>
    <col min="11559" max="11559" width="10" style="95" customWidth="1"/>
    <col min="11560" max="11561" width="6.85546875" style="95" customWidth="1"/>
    <col min="11562" max="11562" width="20.42578125" style="95" customWidth="1"/>
    <col min="11563" max="11563" width="7.85546875" style="95" customWidth="1"/>
    <col min="11564" max="11564" width="6.85546875" style="95" customWidth="1"/>
    <col min="11565" max="11565" width="10" style="95" customWidth="1"/>
    <col min="11566" max="11567" width="6.85546875" style="95" customWidth="1"/>
    <col min="11568" max="11568" width="22" style="95" customWidth="1"/>
    <col min="11569" max="11570" width="6.85546875" style="95" customWidth="1"/>
    <col min="11571" max="11571" width="10.140625" style="95" customWidth="1"/>
    <col min="11572" max="11573" width="6.85546875" style="95" customWidth="1"/>
    <col min="11574" max="11574" width="21.42578125" style="95" customWidth="1"/>
    <col min="11575" max="11575" width="8" style="95" customWidth="1"/>
    <col min="11576" max="11576" width="6.85546875" style="95" customWidth="1"/>
    <col min="11577" max="11577" width="11.5703125" style="95" customWidth="1"/>
    <col min="11578" max="11579" width="6.85546875" style="95" customWidth="1"/>
    <col min="11580" max="11580" width="20" style="95" customWidth="1"/>
    <col min="11581" max="11581" width="8.28515625" style="95" customWidth="1"/>
    <col min="11582" max="11582" width="6.85546875" style="95" customWidth="1"/>
    <col min="11583" max="11583" width="10.85546875" style="95" customWidth="1"/>
    <col min="11584" max="11584" width="6.85546875" style="95" customWidth="1"/>
    <col min="11585" max="11585" width="7.85546875" style="95" customWidth="1"/>
    <col min="11586" max="11586" width="19" style="95" customWidth="1"/>
    <col min="11587" max="11587" width="4.7109375" style="95" customWidth="1"/>
    <col min="11588" max="11588" width="4.28515625" style="95" customWidth="1"/>
    <col min="11589" max="11589" width="4.42578125" style="95" customWidth="1"/>
    <col min="11590" max="11590" width="5.140625" style="95" customWidth="1"/>
    <col min="11591" max="11591" width="5.7109375" style="95" customWidth="1"/>
    <col min="11592" max="11592" width="6.28515625" style="95" customWidth="1"/>
    <col min="11593" max="11593" width="6.5703125" style="95" customWidth="1"/>
    <col min="11594" max="11594" width="6.28515625" style="95" customWidth="1"/>
    <col min="11595" max="11596" width="5.7109375" style="95" customWidth="1"/>
    <col min="11597" max="11597" width="14.7109375" style="95" customWidth="1"/>
    <col min="11598" max="11607" width="5.7109375" style="95" customWidth="1"/>
    <col min="11608" max="11776" width="9.140625" style="95"/>
    <col min="11777" max="11777" width="13.28515625" style="95" customWidth="1"/>
    <col min="11778" max="11778" width="36" style="95" customWidth="1"/>
    <col min="11779" max="11779" width="15.85546875" style="95" customWidth="1"/>
    <col min="11780" max="11780" width="20.140625" style="95" customWidth="1"/>
    <col min="11781" max="11781" width="25.140625" style="95" customWidth="1"/>
    <col min="11782" max="11782" width="20.42578125" style="95" customWidth="1"/>
    <col min="11783" max="11783" width="10.5703125" style="95" bestFit="1" customWidth="1"/>
    <col min="11784" max="11784" width="6.5703125" style="95" bestFit="1" customWidth="1"/>
    <col min="11785" max="11785" width="12.140625" style="95" customWidth="1"/>
    <col min="11786" max="11787" width="6.5703125" style="95" bestFit="1" customWidth="1"/>
    <col min="11788" max="11788" width="19.7109375" style="95" customWidth="1"/>
    <col min="11789" max="11789" width="10.5703125" style="95" bestFit="1" customWidth="1"/>
    <col min="11790" max="11790" width="6.5703125" style="95" bestFit="1" customWidth="1"/>
    <col min="11791" max="11791" width="11.140625" style="95" customWidth="1"/>
    <col min="11792" max="11793" width="6.5703125" style="95" bestFit="1" customWidth="1"/>
    <col min="11794" max="11794" width="22.85546875" style="95" customWidth="1"/>
    <col min="11795" max="11795" width="10" style="95" customWidth="1"/>
    <col min="11796" max="11796" width="6.85546875" style="95" customWidth="1"/>
    <col min="11797" max="11797" width="13.28515625" style="95" customWidth="1"/>
    <col min="11798" max="11799" width="6.85546875" style="95" customWidth="1"/>
    <col min="11800" max="11800" width="20.140625" style="95" customWidth="1"/>
    <col min="11801" max="11801" width="8.5703125" style="95" customWidth="1"/>
    <col min="11802" max="11802" width="6.85546875" style="95" customWidth="1"/>
    <col min="11803" max="11803" width="10.7109375" style="95" customWidth="1"/>
    <col min="11804" max="11805" width="6.85546875" style="95" customWidth="1"/>
    <col min="11806" max="11806" width="20.85546875" style="95" customWidth="1"/>
    <col min="11807" max="11807" width="7.85546875" style="95" customWidth="1"/>
    <col min="11808" max="11808" width="6.85546875" style="95" customWidth="1"/>
    <col min="11809" max="11809" width="12.140625" style="95" customWidth="1"/>
    <col min="11810" max="11811" width="6.85546875" style="95" customWidth="1"/>
    <col min="11812" max="11812" width="19.42578125" style="95" customWidth="1"/>
    <col min="11813" max="11814" width="6.85546875" style="95" customWidth="1"/>
    <col min="11815" max="11815" width="10" style="95" customWidth="1"/>
    <col min="11816" max="11817" width="6.85546875" style="95" customWidth="1"/>
    <col min="11818" max="11818" width="20.42578125" style="95" customWidth="1"/>
    <col min="11819" max="11819" width="7.85546875" style="95" customWidth="1"/>
    <col min="11820" max="11820" width="6.85546875" style="95" customWidth="1"/>
    <col min="11821" max="11821" width="10" style="95" customWidth="1"/>
    <col min="11822" max="11823" width="6.85546875" style="95" customWidth="1"/>
    <col min="11824" max="11824" width="22" style="95" customWidth="1"/>
    <col min="11825" max="11826" width="6.85546875" style="95" customWidth="1"/>
    <col min="11827" max="11827" width="10.140625" style="95" customWidth="1"/>
    <col min="11828" max="11829" width="6.85546875" style="95" customWidth="1"/>
    <col min="11830" max="11830" width="21.42578125" style="95" customWidth="1"/>
    <col min="11831" max="11831" width="8" style="95" customWidth="1"/>
    <col min="11832" max="11832" width="6.85546875" style="95" customWidth="1"/>
    <col min="11833" max="11833" width="11.5703125" style="95" customWidth="1"/>
    <col min="11834" max="11835" width="6.85546875" style="95" customWidth="1"/>
    <col min="11836" max="11836" width="20" style="95" customWidth="1"/>
    <col min="11837" max="11837" width="8.28515625" style="95" customWidth="1"/>
    <col min="11838" max="11838" width="6.85546875" style="95" customWidth="1"/>
    <col min="11839" max="11839" width="10.85546875" style="95" customWidth="1"/>
    <col min="11840" max="11840" width="6.85546875" style="95" customWidth="1"/>
    <col min="11841" max="11841" width="7.85546875" style="95" customWidth="1"/>
    <col min="11842" max="11842" width="19" style="95" customWidth="1"/>
    <col min="11843" max="11843" width="4.7109375" style="95" customWidth="1"/>
    <col min="11844" max="11844" width="4.28515625" style="95" customWidth="1"/>
    <col min="11845" max="11845" width="4.42578125" style="95" customWidth="1"/>
    <col min="11846" max="11846" width="5.140625" style="95" customWidth="1"/>
    <col min="11847" max="11847" width="5.7109375" style="95" customWidth="1"/>
    <col min="11848" max="11848" width="6.28515625" style="95" customWidth="1"/>
    <col min="11849" max="11849" width="6.5703125" style="95" customWidth="1"/>
    <col min="11850" max="11850" width="6.28515625" style="95" customWidth="1"/>
    <col min="11851" max="11852" width="5.7109375" style="95" customWidth="1"/>
    <col min="11853" max="11853" width="14.7109375" style="95" customWidth="1"/>
    <col min="11854" max="11863" width="5.7109375" style="95" customWidth="1"/>
    <col min="11864" max="12032" width="9.140625" style="95"/>
    <col min="12033" max="12033" width="13.28515625" style="95" customWidth="1"/>
    <col min="12034" max="12034" width="36" style="95" customWidth="1"/>
    <col min="12035" max="12035" width="15.85546875" style="95" customWidth="1"/>
    <col min="12036" max="12036" width="20.140625" style="95" customWidth="1"/>
    <col min="12037" max="12037" width="25.140625" style="95" customWidth="1"/>
    <col min="12038" max="12038" width="20.42578125" style="95" customWidth="1"/>
    <col min="12039" max="12039" width="10.5703125" style="95" bestFit="1" customWidth="1"/>
    <col min="12040" max="12040" width="6.5703125" style="95" bestFit="1" customWidth="1"/>
    <col min="12041" max="12041" width="12.140625" style="95" customWidth="1"/>
    <col min="12042" max="12043" width="6.5703125" style="95" bestFit="1" customWidth="1"/>
    <col min="12044" max="12044" width="19.7109375" style="95" customWidth="1"/>
    <col min="12045" max="12045" width="10.5703125" style="95" bestFit="1" customWidth="1"/>
    <col min="12046" max="12046" width="6.5703125" style="95" bestFit="1" customWidth="1"/>
    <col min="12047" max="12047" width="11.140625" style="95" customWidth="1"/>
    <col min="12048" max="12049" width="6.5703125" style="95" bestFit="1" customWidth="1"/>
    <col min="12050" max="12050" width="22.85546875" style="95" customWidth="1"/>
    <col min="12051" max="12051" width="10" style="95" customWidth="1"/>
    <col min="12052" max="12052" width="6.85546875" style="95" customWidth="1"/>
    <col min="12053" max="12053" width="13.28515625" style="95" customWidth="1"/>
    <col min="12054" max="12055" width="6.85546875" style="95" customWidth="1"/>
    <col min="12056" max="12056" width="20.140625" style="95" customWidth="1"/>
    <col min="12057" max="12057" width="8.5703125" style="95" customWidth="1"/>
    <col min="12058" max="12058" width="6.85546875" style="95" customWidth="1"/>
    <col min="12059" max="12059" width="10.7109375" style="95" customWidth="1"/>
    <col min="12060" max="12061" width="6.85546875" style="95" customWidth="1"/>
    <col min="12062" max="12062" width="20.85546875" style="95" customWidth="1"/>
    <col min="12063" max="12063" width="7.85546875" style="95" customWidth="1"/>
    <col min="12064" max="12064" width="6.85546875" style="95" customWidth="1"/>
    <col min="12065" max="12065" width="12.140625" style="95" customWidth="1"/>
    <col min="12066" max="12067" width="6.85546875" style="95" customWidth="1"/>
    <col min="12068" max="12068" width="19.42578125" style="95" customWidth="1"/>
    <col min="12069" max="12070" width="6.85546875" style="95" customWidth="1"/>
    <col min="12071" max="12071" width="10" style="95" customWidth="1"/>
    <col min="12072" max="12073" width="6.85546875" style="95" customWidth="1"/>
    <col min="12074" max="12074" width="20.42578125" style="95" customWidth="1"/>
    <col min="12075" max="12075" width="7.85546875" style="95" customWidth="1"/>
    <col min="12076" max="12076" width="6.85546875" style="95" customWidth="1"/>
    <col min="12077" max="12077" width="10" style="95" customWidth="1"/>
    <col min="12078" max="12079" width="6.85546875" style="95" customWidth="1"/>
    <col min="12080" max="12080" width="22" style="95" customWidth="1"/>
    <col min="12081" max="12082" width="6.85546875" style="95" customWidth="1"/>
    <col min="12083" max="12083" width="10.140625" style="95" customWidth="1"/>
    <col min="12084" max="12085" width="6.85546875" style="95" customWidth="1"/>
    <col min="12086" max="12086" width="21.42578125" style="95" customWidth="1"/>
    <col min="12087" max="12087" width="8" style="95" customWidth="1"/>
    <col min="12088" max="12088" width="6.85546875" style="95" customWidth="1"/>
    <col min="12089" max="12089" width="11.5703125" style="95" customWidth="1"/>
    <col min="12090" max="12091" width="6.85546875" style="95" customWidth="1"/>
    <col min="12092" max="12092" width="20" style="95" customWidth="1"/>
    <col min="12093" max="12093" width="8.28515625" style="95" customWidth="1"/>
    <col min="12094" max="12094" width="6.85546875" style="95" customWidth="1"/>
    <col min="12095" max="12095" width="10.85546875" style="95" customWidth="1"/>
    <col min="12096" max="12096" width="6.85546875" style="95" customWidth="1"/>
    <col min="12097" max="12097" width="7.85546875" style="95" customWidth="1"/>
    <col min="12098" max="12098" width="19" style="95" customWidth="1"/>
    <col min="12099" max="12099" width="4.7109375" style="95" customWidth="1"/>
    <col min="12100" max="12100" width="4.28515625" style="95" customWidth="1"/>
    <col min="12101" max="12101" width="4.42578125" style="95" customWidth="1"/>
    <col min="12102" max="12102" width="5.140625" style="95" customWidth="1"/>
    <col min="12103" max="12103" width="5.7109375" style="95" customWidth="1"/>
    <col min="12104" max="12104" width="6.28515625" style="95" customWidth="1"/>
    <col min="12105" max="12105" width="6.5703125" style="95" customWidth="1"/>
    <col min="12106" max="12106" width="6.28515625" style="95" customWidth="1"/>
    <col min="12107" max="12108" width="5.7109375" style="95" customWidth="1"/>
    <col min="12109" max="12109" width="14.7109375" style="95" customWidth="1"/>
    <col min="12110" max="12119" width="5.7109375" style="95" customWidth="1"/>
    <col min="12120" max="12288" width="9.140625" style="95"/>
    <col min="12289" max="12289" width="13.28515625" style="95" customWidth="1"/>
    <col min="12290" max="12290" width="36" style="95" customWidth="1"/>
    <col min="12291" max="12291" width="15.85546875" style="95" customWidth="1"/>
    <col min="12292" max="12292" width="20.140625" style="95" customWidth="1"/>
    <col min="12293" max="12293" width="25.140625" style="95" customWidth="1"/>
    <col min="12294" max="12294" width="20.42578125" style="95" customWidth="1"/>
    <col min="12295" max="12295" width="10.5703125" style="95" bestFit="1" customWidth="1"/>
    <col min="12296" max="12296" width="6.5703125" style="95" bestFit="1" customWidth="1"/>
    <col min="12297" max="12297" width="12.140625" style="95" customWidth="1"/>
    <col min="12298" max="12299" width="6.5703125" style="95" bestFit="1" customWidth="1"/>
    <col min="12300" max="12300" width="19.7109375" style="95" customWidth="1"/>
    <col min="12301" max="12301" width="10.5703125" style="95" bestFit="1" customWidth="1"/>
    <col min="12302" max="12302" width="6.5703125" style="95" bestFit="1" customWidth="1"/>
    <col min="12303" max="12303" width="11.140625" style="95" customWidth="1"/>
    <col min="12304" max="12305" width="6.5703125" style="95" bestFit="1" customWidth="1"/>
    <col min="12306" max="12306" width="22.85546875" style="95" customWidth="1"/>
    <col min="12307" max="12307" width="10" style="95" customWidth="1"/>
    <col min="12308" max="12308" width="6.85546875" style="95" customWidth="1"/>
    <col min="12309" max="12309" width="13.28515625" style="95" customWidth="1"/>
    <col min="12310" max="12311" width="6.85546875" style="95" customWidth="1"/>
    <col min="12312" max="12312" width="20.140625" style="95" customWidth="1"/>
    <col min="12313" max="12313" width="8.5703125" style="95" customWidth="1"/>
    <col min="12314" max="12314" width="6.85546875" style="95" customWidth="1"/>
    <col min="12315" max="12315" width="10.7109375" style="95" customWidth="1"/>
    <col min="12316" max="12317" width="6.85546875" style="95" customWidth="1"/>
    <col min="12318" max="12318" width="20.85546875" style="95" customWidth="1"/>
    <col min="12319" max="12319" width="7.85546875" style="95" customWidth="1"/>
    <col min="12320" max="12320" width="6.85546875" style="95" customWidth="1"/>
    <col min="12321" max="12321" width="12.140625" style="95" customWidth="1"/>
    <col min="12322" max="12323" width="6.85546875" style="95" customWidth="1"/>
    <col min="12324" max="12324" width="19.42578125" style="95" customWidth="1"/>
    <col min="12325" max="12326" width="6.85546875" style="95" customWidth="1"/>
    <col min="12327" max="12327" width="10" style="95" customWidth="1"/>
    <col min="12328" max="12329" width="6.85546875" style="95" customWidth="1"/>
    <col min="12330" max="12330" width="20.42578125" style="95" customWidth="1"/>
    <col min="12331" max="12331" width="7.85546875" style="95" customWidth="1"/>
    <col min="12332" max="12332" width="6.85546875" style="95" customWidth="1"/>
    <col min="12333" max="12333" width="10" style="95" customWidth="1"/>
    <col min="12334" max="12335" width="6.85546875" style="95" customWidth="1"/>
    <col min="12336" max="12336" width="22" style="95" customWidth="1"/>
    <col min="12337" max="12338" width="6.85546875" style="95" customWidth="1"/>
    <col min="12339" max="12339" width="10.140625" style="95" customWidth="1"/>
    <col min="12340" max="12341" width="6.85546875" style="95" customWidth="1"/>
    <col min="12342" max="12342" width="21.42578125" style="95" customWidth="1"/>
    <col min="12343" max="12343" width="8" style="95" customWidth="1"/>
    <col min="12344" max="12344" width="6.85546875" style="95" customWidth="1"/>
    <col min="12345" max="12345" width="11.5703125" style="95" customWidth="1"/>
    <col min="12346" max="12347" width="6.85546875" style="95" customWidth="1"/>
    <col min="12348" max="12348" width="20" style="95" customWidth="1"/>
    <col min="12349" max="12349" width="8.28515625" style="95" customWidth="1"/>
    <col min="12350" max="12350" width="6.85546875" style="95" customWidth="1"/>
    <col min="12351" max="12351" width="10.85546875" style="95" customWidth="1"/>
    <col min="12352" max="12352" width="6.85546875" style="95" customWidth="1"/>
    <col min="12353" max="12353" width="7.85546875" style="95" customWidth="1"/>
    <col min="12354" max="12354" width="19" style="95" customWidth="1"/>
    <col min="12355" max="12355" width="4.7109375" style="95" customWidth="1"/>
    <col min="12356" max="12356" width="4.28515625" style="95" customWidth="1"/>
    <col min="12357" max="12357" width="4.42578125" style="95" customWidth="1"/>
    <col min="12358" max="12358" width="5.140625" style="95" customWidth="1"/>
    <col min="12359" max="12359" width="5.7109375" style="95" customWidth="1"/>
    <col min="12360" max="12360" width="6.28515625" style="95" customWidth="1"/>
    <col min="12361" max="12361" width="6.5703125" style="95" customWidth="1"/>
    <col min="12362" max="12362" width="6.28515625" style="95" customWidth="1"/>
    <col min="12363" max="12364" width="5.7109375" style="95" customWidth="1"/>
    <col min="12365" max="12365" width="14.7109375" style="95" customWidth="1"/>
    <col min="12366" max="12375" width="5.7109375" style="95" customWidth="1"/>
    <col min="12376" max="12544" width="9.140625" style="95"/>
    <col min="12545" max="12545" width="13.28515625" style="95" customWidth="1"/>
    <col min="12546" max="12546" width="36" style="95" customWidth="1"/>
    <col min="12547" max="12547" width="15.85546875" style="95" customWidth="1"/>
    <col min="12548" max="12548" width="20.140625" style="95" customWidth="1"/>
    <col min="12549" max="12549" width="25.140625" style="95" customWidth="1"/>
    <col min="12550" max="12550" width="20.42578125" style="95" customWidth="1"/>
    <col min="12551" max="12551" width="10.5703125" style="95" bestFit="1" customWidth="1"/>
    <col min="12552" max="12552" width="6.5703125" style="95" bestFit="1" customWidth="1"/>
    <col min="12553" max="12553" width="12.140625" style="95" customWidth="1"/>
    <col min="12554" max="12555" width="6.5703125" style="95" bestFit="1" customWidth="1"/>
    <col min="12556" max="12556" width="19.7109375" style="95" customWidth="1"/>
    <col min="12557" max="12557" width="10.5703125" style="95" bestFit="1" customWidth="1"/>
    <col min="12558" max="12558" width="6.5703125" style="95" bestFit="1" customWidth="1"/>
    <col min="12559" max="12559" width="11.140625" style="95" customWidth="1"/>
    <col min="12560" max="12561" width="6.5703125" style="95" bestFit="1" customWidth="1"/>
    <col min="12562" max="12562" width="22.85546875" style="95" customWidth="1"/>
    <col min="12563" max="12563" width="10" style="95" customWidth="1"/>
    <col min="12564" max="12564" width="6.85546875" style="95" customWidth="1"/>
    <col min="12565" max="12565" width="13.28515625" style="95" customWidth="1"/>
    <col min="12566" max="12567" width="6.85546875" style="95" customWidth="1"/>
    <col min="12568" max="12568" width="20.140625" style="95" customWidth="1"/>
    <col min="12569" max="12569" width="8.5703125" style="95" customWidth="1"/>
    <col min="12570" max="12570" width="6.85546875" style="95" customWidth="1"/>
    <col min="12571" max="12571" width="10.7109375" style="95" customWidth="1"/>
    <col min="12572" max="12573" width="6.85546875" style="95" customWidth="1"/>
    <col min="12574" max="12574" width="20.85546875" style="95" customWidth="1"/>
    <col min="12575" max="12575" width="7.85546875" style="95" customWidth="1"/>
    <col min="12576" max="12576" width="6.85546875" style="95" customWidth="1"/>
    <col min="12577" max="12577" width="12.140625" style="95" customWidth="1"/>
    <col min="12578" max="12579" width="6.85546875" style="95" customWidth="1"/>
    <col min="12580" max="12580" width="19.42578125" style="95" customWidth="1"/>
    <col min="12581" max="12582" width="6.85546875" style="95" customWidth="1"/>
    <col min="12583" max="12583" width="10" style="95" customWidth="1"/>
    <col min="12584" max="12585" width="6.85546875" style="95" customWidth="1"/>
    <col min="12586" max="12586" width="20.42578125" style="95" customWidth="1"/>
    <col min="12587" max="12587" width="7.85546875" style="95" customWidth="1"/>
    <col min="12588" max="12588" width="6.85546875" style="95" customWidth="1"/>
    <col min="12589" max="12589" width="10" style="95" customWidth="1"/>
    <col min="12590" max="12591" width="6.85546875" style="95" customWidth="1"/>
    <col min="12592" max="12592" width="22" style="95" customWidth="1"/>
    <col min="12593" max="12594" width="6.85546875" style="95" customWidth="1"/>
    <col min="12595" max="12595" width="10.140625" style="95" customWidth="1"/>
    <col min="12596" max="12597" width="6.85546875" style="95" customWidth="1"/>
    <col min="12598" max="12598" width="21.42578125" style="95" customWidth="1"/>
    <col min="12599" max="12599" width="8" style="95" customWidth="1"/>
    <col min="12600" max="12600" width="6.85546875" style="95" customWidth="1"/>
    <col min="12601" max="12601" width="11.5703125" style="95" customWidth="1"/>
    <col min="12602" max="12603" width="6.85546875" style="95" customWidth="1"/>
    <col min="12604" max="12604" width="20" style="95" customWidth="1"/>
    <col min="12605" max="12605" width="8.28515625" style="95" customWidth="1"/>
    <col min="12606" max="12606" width="6.85546875" style="95" customWidth="1"/>
    <col min="12607" max="12607" width="10.85546875" style="95" customWidth="1"/>
    <col min="12608" max="12608" width="6.85546875" style="95" customWidth="1"/>
    <col min="12609" max="12609" width="7.85546875" style="95" customWidth="1"/>
    <col min="12610" max="12610" width="19" style="95" customWidth="1"/>
    <col min="12611" max="12611" width="4.7109375" style="95" customWidth="1"/>
    <col min="12612" max="12612" width="4.28515625" style="95" customWidth="1"/>
    <col min="12613" max="12613" width="4.42578125" style="95" customWidth="1"/>
    <col min="12614" max="12614" width="5.140625" style="95" customWidth="1"/>
    <col min="12615" max="12615" width="5.7109375" style="95" customWidth="1"/>
    <col min="12616" max="12616" width="6.28515625" style="95" customWidth="1"/>
    <col min="12617" max="12617" width="6.5703125" style="95" customWidth="1"/>
    <col min="12618" max="12618" width="6.28515625" style="95" customWidth="1"/>
    <col min="12619" max="12620" width="5.7109375" style="95" customWidth="1"/>
    <col min="12621" max="12621" width="14.7109375" style="95" customWidth="1"/>
    <col min="12622" max="12631" width="5.7109375" style="95" customWidth="1"/>
    <col min="12632" max="12800" width="9.140625" style="95"/>
    <col min="12801" max="12801" width="13.28515625" style="95" customWidth="1"/>
    <col min="12802" max="12802" width="36" style="95" customWidth="1"/>
    <col min="12803" max="12803" width="15.85546875" style="95" customWidth="1"/>
    <col min="12804" max="12804" width="20.140625" style="95" customWidth="1"/>
    <col min="12805" max="12805" width="25.140625" style="95" customWidth="1"/>
    <col min="12806" max="12806" width="20.42578125" style="95" customWidth="1"/>
    <col min="12807" max="12807" width="10.5703125" style="95" bestFit="1" customWidth="1"/>
    <col min="12808" max="12808" width="6.5703125" style="95" bestFit="1" customWidth="1"/>
    <col min="12809" max="12809" width="12.140625" style="95" customWidth="1"/>
    <col min="12810" max="12811" width="6.5703125" style="95" bestFit="1" customWidth="1"/>
    <col min="12812" max="12812" width="19.7109375" style="95" customWidth="1"/>
    <col min="12813" max="12813" width="10.5703125" style="95" bestFit="1" customWidth="1"/>
    <col min="12814" max="12814" width="6.5703125" style="95" bestFit="1" customWidth="1"/>
    <col min="12815" max="12815" width="11.140625" style="95" customWidth="1"/>
    <col min="12816" max="12817" width="6.5703125" style="95" bestFit="1" customWidth="1"/>
    <col min="12818" max="12818" width="22.85546875" style="95" customWidth="1"/>
    <col min="12819" max="12819" width="10" style="95" customWidth="1"/>
    <col min="12820" max="12820" width="6.85546875" style="95" customWidth="1"/>
    <col min="12821" max="12821" width="13.28515625" style="95" customWidth="1"/>
    <col min="12822" max="12823" width="6.85546875" style="95" customWidth="1"/>
    <col min="12824" max="12824" width="20.140625" style="95" customWidth="1"/>
    <col min="12825" max="12825" width="8.5703125" style="95" customWidth="1"/>
    <col min="12826" max="12826" width="6.85546875" style="95" customWidth="1"/>
    <col min="12827" max="12827" width="10.7109375" style="95" customWidth="1"/>
    <col min="12828" max="12829" width="6.85546875" style="95" customWidth="1"/>
    <col min="12830" max="12830" width="20.85546875" style="95" customWidth="1"/>
    <col min="12831" max="12831" width="7.85546875" style="95" customWidth="1"/>
    <col min="12832" max="12832" width="6.85546875" style="95" customWidth="1"/>
    <col min="12833" max="12833" width="12.140625" style="95" customWidth="1"/>
    <col min="12834" max="12835" width="6.85546875" style="95" customWidth="1"/>
    <col min="12836" max="12836" width="19.42578125" style="95" customWidth="1"/>
    <col min="12837" max="12838" width="6.85546875" style="95" customWidth="1"/>
    <col min="12839" max="12839" width="10" style="95" customWidth="1"/>
    <col min="12840" max="12841" width="6.85546875" style="95" customWidth="1"/>
    <col min="12842" max="12842" width="20.42578125" style="95" customWidth="1"/>
    <col min="12843" max="12843" width="7.85546875" style="95" customWidth="1"/>
    <col min="12844" max="12844" width="6.85546875" style="95" customWidth="1"/>
    <col min="12845" max="12845" width="10" style="95" customWidth="1"/>
    <col min="12846" max="12847" width="6.85546875" style="95" customWidth="1"/>
    <col min="12848" max="12848" width="22" style="95" customWidth="1"/>
    <col min="12849" max="12850" width="6.85546875" style="95" customWidth="1"/>
    <col min="12851" max="12851" width="10.140625" style="95" customWidth="1"/>
    <col min="12852" max="12853" width="6.85546875" style="95" customWidth="1"/>
    <col min="12854" max="12854" width="21.42578125" style="95" customWidth="1"/>
    <col min="12855" max="12855" width="8" style="95" customWidth="1"/>
    <col min="12856" max="12856" width="6.85546875" style="95" customWidth="1"/>
    <col min="12857" max="12857" width="11.5703125" style="95" customWidth="1"/>
    <col min="12858" max="12859" width="6.85546875" style="95" customWidth="1"/>
    <col min="12860" max="12860" width="20" style="95" customWidth="1"/>
    <col min="12861" max="12861" width="8.28515625" style="95" customWidth="1"/>
    <col min="12862" max="12862" width="6.85546875" style="95" customWidth="1"/>
    <col min="12863" max="12863" width="10.85546875" style="95" customWidth="1"/>
    <col min="12864" max="12864" width="6.85546875" style="95" customWidth="1"/>
    <col min="12865" max="12865" width="7.85546875" style="95" customWidth="1"/>
    <col min="12866" max="12866" width="19" style="95" customWidth="1"/>
    <col min="12867" max="12867" width="4.7109375" style="95" customWidth="1"/>
    <col min="12868" max="12868" width="4.28515625" style="95" customWidth="1"/>
    <col min="12869" max="12869" width="4.42578125" style="95" customWidth="1"/>
    <col min="12870" max="12870" width="5.140625" style="95" customWidth="1"/>
    <col min="12871" max="12871" width="5.7109375" style="95" customWidth="1"/>
    <col min="12872" max="12872" width="6.28515625" style="95" customWidth="1"/>
    <col min="12873" max="12873" width="6.5703125" style="95" customWidth="1"/>
    <col min="12874" max="12874" width="6.28515625" style="95" customWidth="1"/>
    <col min="12875" max="12876" width="5.7109375" style="95" customWidth="1"/>
    <col min="12877" max="12877" width="14.7109375" style="95" customWidth="1"/>
    <col min="12878" max="12887" width="5.7109375" style="95" customWidth="1"/>
    <col min="12888" max="13056" width="9.140625" style="95"/>
    <col min="13057" max="13057" width="13.28515625" style="95" customWidth="1"/>
    <col min="13058" max="13058" width="36" style="95" customWidth="1"/>
    <col min="13059" max="13059" width="15.85546875" style="95" customWidth="1"/>
    <col min="13060" max="13060" width="20.140625" style="95" customWidth="1"/>
    <col min="13061" max="13061" width="25.140625" style="95" customWidth="1"/>
    <col min="13062" max="13062" width="20.42578125" style="95" customWidth="1"/>
    <col min="13063" max="13063" width="10.5703125" style="95" bestFit="1" customWidth="1"/>
    <col min="13064" max="13064" width="6.5703125" style="95" bestFit="1" customWidth="1"/>
    <col min="13065" max="13065" width="12.140625" style="95" customWidth="1"/>
    <col min="13066" max="13067" width="6.5703125" style="95" bestFit="1" customWidth="1"/>
    <col min="13068" max="13068" width="19.7109375" style="95" customWidth="1"/>
    <col min="13069" max="13069" width="10.5703125" style="95" bestFit="1" customWidth="1"/>
    <col min="13070" max="13070" width="6.5703125" style="95" bestFit="1" customWidth="1"/>
    <col min="13071" max="13071" width="11.140625" style="95" customWidth="1"/>
    <col min="13072" max="13073" width="6.5703125" style="95" bestFit="1" customWidth="1"/>
    <col min="13074" max="13074" width="22.85546875" style="95" customWidth="1"/>
    <col min="13075" max="13075" width="10" style="95" customWidth="1"/>
    <col min="13076" max="13076" width="6.85546875" style="95" customWidth="1"/>
    <col min="13077" max="13077" width="13.28515625" style="95" customWidth="1"/>
    <col min="13078" max="13079" width="6.85546875" style="95" customWidth="1"/>
    <col min="13080" max="13080" width="20.140625" style="95" customWidth="1"/>
    <col min="13081" max="13081" width="8.5703125" style="95" customWidth="1"/>
    <col min="13082" max="13082" width="6.85546875" style="95" customWidth="1"/>
    <col min="13083" max="13083" width="10.7109375" style="95" customWidth="1"/>
    <col min="13084" max="13085" width="6.85546875" style="95" customWidth="1"/>
    <col min="13086" max="13086" width="20.85546875" style="95" customWidth="1"/>
    <col min="13087" max="13087" width="7.85546875" style="95" customWidth="1"/>
    <col min="13088" max="13088" width="6.85546875" style="95" customWidth="1"/>
    <col min="13089" max="13089" width="12.140625" style="95" customWidth="1"/>
    <col min="13090" max="13091" width="6.85546875" style="95" customWidth="1"/>
    <col min="13092" max="13092" width="19.42578125" style="95" customWidth="1"/>
    <col min="13093" max="13094" width="6.85546875" style="95" customWidth="1"/>
    <col min="13095" max="13095" width="10" style="95" customWidth="1"/>
    <col min="13096" max="13097" width="6.85546875" style="95" customWidth="1"/>
    <col min="13098" max="13098" width="20.42578125" style="95" customWidth="1"/>
    <col min="13099" max="13099" width="7.85546875" style="95" customWidth="1"/>
    <col min="13100" max="13100" width="6.85546875" style="95" customWidth="1"/>
    <col min="13101" max="13101" width="10" style="95" customWidth="1"/>
    <col min="13102" max="13103" width="6.85546875" style="95" customWidth="1"/>
    <col min="13104" max="13104" width="22" style="95" customWidth="1"/>
    <col min="13105" max="13106" width="6.85546875" style="95" customWidth="1"/>
    <col min="13107" max="13107" width="10.140625" style="95" customWidth="1"/>
    <col min="13108" max="13109" width="6.85546875" style="95" customWidth="1"/>
    <col min="13110" max="13110" width="21.42578125" style="95" customWidth="1"/>
    <col min="13111" max="13111" width="8" style="95" customWidth="1"/>
    <col min="13112" max="13112" width="6.85546875" style="95" customWidth="1"/>
    <col min="13113" max="13113" width="11.5703125" style="95" customWidth="1"/>
    <col min="13114" max="13115" width="6.85546875" style="95" customWidth="1"/>
    <col min="13116" max="13116" width="20" style="95" customWidth="1"/>
    <col min="13117" max="13117" width="8.28515625" style="95" customWidth="1"/>
    <col min="13118" max="13118" width="6.85546875" style="95" customWidth="1"/>
    <col min="13119" max="13119" width="10.85546875" style="95" customWidth="1"/>
    <col min="13120" max="13120" width="6.85546875" style="95" customWidth="1"/>
    <col min="13121" max="13121" width="7.85546875" style="95" customWidth="1"/>
    <col min="13122" max="13122" width="19" style="95" customWidth="1"/>
    <col min="13123" max="13123" width="4.7109375" style="95" customWidth="1"/>
    <col min="13124" max="13124" width="4.28515625" style="95" customWidth="1"/>
    <col min="13125" max="13125" width="4.42578125" style="95" customWidth="1"/>
    <col min="13126" max="13126" width="5.140625" style="95" customWidth="1"/>
    <col min="13127" max="13127" width="5.7109375" style="95" customWidth="1"/>
    <col min="13128" max="13128" width="6.28515625" style="95" customWidth="1"/>
    <col min="13129" max="13129" width="6.5703125" style="95" customWidth="1"/>
    <col min="13130" max="13130" width="6.28515625" style="95" customWidth="1"/>
    <col min="13131" max="13132" width="5.7109375" style="95" customWidth="1"/>
    <col min="13133" max="13133" width="14.7109375" style="95" customWidth="1"/>
    <col min="13134" max="13143" width="5.7109375" style="95" customWidth="1"/>
    <col min="13144" max="13312" width="9.140625" style="95"/>
    <col min="13313" max="13313" width="13.28515625" style="95" customWidth="1"/>
    <col min="13314" max="13314" width="36" style="95" customWidth="1"/>
    <col min="13315" max="13315" width="15.85546875" style="95" customWidth="1"/>
    <col min="13316" max="13316" width="20.140625" style="95" customWidth="1"/>
    <col min="13317" max="13317" width="25.140625" style="95" customWidth="1"/>
    <col min="13318" max="13318" width="20.42578125" style="95" customWidth="1"/>
    <col min="13319" max="13319" width="10.5703125" style="95" bestFit="1" customWidth="1"/>
    <col min="13320" max="13320" width="6.5703125" style="95" bestFit="1" customWidth="1"/>
    <col min="13321" max="13321" width="12.140625" style="95" customWidth="1"/>
    <col min="13322" max="13323" width="6.5703125" style="95" bestFit="1" customWidth="1"/>
    <col min="13324" max="13324" width="19.7109375" style="95" customWidth="1"/>
    <col min="13325" max="13325" width="10.5703125" style="95" bestFit="1" customWidth="1"/>
    <col min="13326" max="13326" width="6.5703125" style="95" bestFit="1" customWidth="1"/>
    <col min="13327" max="13327" width="11.140625" style="95" customWidth="1"/>
    <col min="13328" max="13329" width="6.5703125" style="95" bestFit="1" customWidth="1"/>
    <col min="13330" max="13330" width="22.85546875" style="95" customWidth="1"/>
    <col min="13331" max="13331" width="10" style="95" customWidth="1"/>
    <col min="13332" max="13332" width="6.85546875" style="95" customWidth="1"/>
    <col min="13333" max="13333" width="13.28515625" style="95" customWidth="1"/>
    <col min="13334" max="13335" width="6.85546875" style="95" customWidth="1"/>
    <col min="13336" max="13336" width="20.140625" style="95" customWidth="1"/>
    <col min="13337" max="13337" width="8.5703125" style="95" customWidth="1"/>
    <col min="13338" max="13338" width="6.85546875" style="95" customWidth="1"/>
    <col min="13339" max="13339" width="10.7109375" style="95" customWidth="1"/>
    <col min="13340" max="13341" width="6.85546875" style="95" customWidth="1"/>
    <col min="13342" max="13342" width="20.85546875" style="95" customWidth="1"/>
    <col min="13343" max="13343" width="7.85546875" style="95" customWidth="1"/>
    <col min="13344" max="13344" width="6.85546875" style="95" customWidth="1"/>
    <col min="13345" max="13345" width="12.140625" style="95" customWidth="1"/>
    <col min="13346" max="13347" width="6.85546875" style="95" customWidth="1"/>
    <col min="13348" max="13348" width="19.42578125" style="95" customWidth="1"/>
    <col min="13349" max="13350" width="6.85546875" style="95" customWidth="1"/>
    <col min="13351" max="13351" width="10" style="95" customWidth="1"/>
    <col min="13352" max="13353" width="6.85546875" style="95" customWidth="1"/>
    <col min="13354" max="13354" width="20.42578125" style="95" customWidth="1"/>
    <col min="13355" max="13355" width="7.85546875" style="95" customWidth="1"/>
    <col min="13356" max="13356" width="6.85546875" style="95" customWidth="1"/>
    <col min="13357" max="13357" width="10" style="95" customWidth="1"/>
    <col min="13358" max="13359" width="6.85546875" style="95" customWidth="1"/>
    <col min="13360" max="13360" width="22" style="95" customWidth="1"/>
    <col min="13361" max="13362" width="6.85546875" style="95" customWidth="1"/>
    <col min="13363" max="13363" width="10.140625" style="95" customWidth="1"/>
    <col min="13364" max="13365" width="6.85546875" style="95" customWidth="1"/>
    <col min="13366" max="13366" width="21.42578125" style="95" customWidth="1"/>
    <col min="13367" max="13367" width="8" style="95" customWidth="1"/>
    <col min="13368" max="13368" width="6.85546875" style="95" customWidth="1"/>
    <col min="13369" max="13369" width="11.5703125" style="95" customWidth="1"/>
    <col min="13370" max="13371" width="6.85546875" style="95" customWidth="1"/>
    <col min="13372" max="13372" width="20" style="95" customWidth="1"/>
    <col min="13373" max="13373" width="8.28515625" style="95" customWidth="1"/>
    <col min="13374" max="13374" width="6.85546875" style="95" customWidth="1"/>
    <col min="13375" max="13375" width="10.85546875" style="95" customWidth="1"/>
    <col min="13376" max="13376" width="6.85546875" style="95" customWidth="1"/>
    <col min="13377" max="13377" width="7.85546875" style="95" customWidth="1"/>
    <col min="13378" max="13378" width="19" style="95" customWidth="1"/>
    <col min="13379" max="13379" width="4.7109375" style="95" customWidth="1"/>
    <col min="13380" max="13380" width="4.28515625" style="95" customWidth="1"/>
    <col min="13381" max="13381" width="4.42578125" style="95" customWidth="1"/>
    <col min="13382" max="13382" width="5.140625" style="95" customWidth="1"/>
    <col min="13383" max="13383" width="5.7109375" style="95" customWidth="1"/>
    <col min="13384" max="13384" width="6.28515625" style="95" customWidth="1"/>
    <col min="13385" max="13385" width="6.5703125" style="95" customWidth="1"/>
    <col min="13386" max="13386" width="6.28515625" style="95" customWidth="1"/>
    <col min="13387" max="13388" width="5.7109375" style="95" customWidth="1"/>
    <col min="13389" max="13389" width="14.7109375" style="95" customWidth="1"/>
    <col min="13390" max="13399" width="5.7109375" style="95" customWidth="1"/>
    <col min="13400" max="13568" width="9.140625" style="95"/>
    <col min="13569" max="13569" width="13.28515625" style="95" customWidth="1"/>
    <col min="13570" max="13570" width="36" style="95" customWidth="1"/>
    <col min="13571" max="13571" width="15.85546875" style="95" customWidth="1"/>
    <col min="13572" max="13572" width="20.140625" style="95" customWidth="1"/>
    <col min="13573" max="13573" width="25.140625" style="95" customWidth="1"/>
    <col min="13574" max="13574" width="20.42578125" style="95" customWidth="1"/>
    <col min="13575" max="13575" width="10.5703125" style="95" bestFit="1" customWidth="1"/>
    <col min="13576" max="13576" width="6.5703125" style="95" bestFit="1" customWidth="1"/>
    <col min="13577" max="13577" width="12.140625" style="95" customWidth="1"/>
    <col min="13578" max="13579" width="6.5703125" style="95" bestFit="1" customWidth="1"/>
    <col min="13580" max="13580" width="19.7109375" style="95" customWidth="1"/>
    <col min="13581" max="13581" width="10.5703125" style="95" bestFit="1" customWidth="1"/>
    <col min="13582" max="13582" width="6.5703125" style="95" bestFit="1" customWidth="1"/>
    <col min="13583" max="13583" width="11.140625" style="95" customWidth="1"/>
    <col min="13584" max="13585" width="6.5703125" style="95" bestFit="1" customWidth="1"/>
    <col min="13586" max="13586" width="22.85546875" style="95" customWidth="1"/>
    <col min="13587" max="13587" width="10" style="95" customWidth="1"/>
    <col min="13588" max="13588" width="6.85546875" style="95" customWidth="1"/>
    <col min="13589" max="13589" width="13.28515625" style="95" customWidth="1"/>
    <col min="13590" max="13591" width="6.85546875" style="95" customWidth="1"/>
    <col min="13592" max="13592" width="20.140625" style="95" customWidth="1"/>
    <col min="13593" max="13593" width="8.5703125" style="95" customWidth="1"/>
    <col min="13594" max="13594" width="6.85546875" style="95" customWidth="1"/>
    <col min="13595" max="13595" width="10.7109375" style="95" customWidth="1"/>
    <col min="13596" max="13597" width="6.85546875" style="95" customWidth="1"/>
    <col min="13598" max="13598" width="20.85546875" style="95" customWidth="1"/>
    <col min="13599" max="13599" width="7.85546875" style="95" customWidth="1"/>
    <col min="13600" max="13600" width="6.85546875" style="95" customWidth="1"/>
    <col min="13601" max="13601" width="12.140625" style="95" customWidth="1"/>
    <col min="13602" max="13603" width="6.85546875" style="95" customWidth="1"/>
    <col min="13604" max="13604" width="19.42578125" style="95" customWidth="1"/>
    <col min="13605" max="13606" width="6.85546875" style="95" customWidth="1"/>
    <col min="13607" max="13607" width="10" style="95" customWidth="1"/>
    <col min="13608" max="13609" width="6.85546875" style="95" customWidth="1"/>
    <col min="13610" max="13610" width="20.42578125" style="95" customWidth="1"/>
    <col min="13611" max="13611" width="7.85546875" style="95" customWidth="1"/>
    <col min="13612" max="13612" width="6.85546875" style="95" customWidth="1"/>
    <col min="13613" max="13613" width="10" style="95" customWidth="1"/>
    <col min="13614" max="13615" width="6.85546875" style="95" customWidth="1"/>
    <col min="13616" max="13616" width="22" style="95" customWidth="1"/>
    <col min="13617" max="13618" width="6.85546875" style="95" customWidth="1"/>
    <col min="13619" max="13619" width="10.140625" style="95" customWidth="1"/>
    <col min="13620" max="13621" width="6.85546875" style="95" customWidth="1"/>
    <col min="13622" max="13622" width="21.42578125" style="95" customWidth="1"/>
    <col min="13623" max="13623" width="8" style="95" customWidth="1"/>
    <col min="13624" max="13624" width="6.85546875" style="95" customWidth="1"/>
    <col min="13625" max="13625" width="11.5703125" style="95" customWidth="1"/>
    <col min="13626" max="13627" width="6.85546875" style="95" customWidth="1"/>
    <col min="13628" max="13628" width="20" style="95" customWidth="1"/>
    <col min="13629" max="13629" width="8.28515625" style="95" customWidth="1"/>
    <col min="13630" max="13630" width="6.85546875" style="95" customWidth="1"/>
    <col min="13631" max="13631" width="10.85546875" style="95" customWidth="1"/>
    <col min="13632" max="13632" width="6.85546875" style="95" customWidth="1"/>
    <col min="13633" max="13633" width="7.85546875" style="95" customWidth="1"/>
    <col min="13634" max="13634" width="19" style="95" customWidth="1"/>
    <col min="13635" max="13635" width="4.7109375" style="95" customWidth="1"/>
    <col min="13636" max="13636" width="4.28515625" style="95" customWidth="1"/>
    <col min="13637" max="13637" width="4.42578125" style="95" customWidth="1"/>
    <col min="13638" max="13638" width="5.140625" style="95" customWidth="1"/>
    <col min="13639" max="13639" width="5.7109375" style="95" customWidth="1"/>
    <col min="13640" max="13640" width="6.28515625" style="95" customWidth="1"/>
    <col min="13641" max="13641" width="6.5703125" style="95" customWidth="1"/>
    <col min="13642" max="13642" width="6.28515625" style="95" customWidth="1"/>
    <col min="13643" max="13644" width="5.7109375" style="95" customWidth="1"/>
    <col min="13645" max="13645" width="14.7109375" style="95" customWidth="1"/>
    <col min="13646" max="13655" width="5.7109375" style="95" customWidth="1"/>
    <col min="13656" max="13824" width="9.140625" style="95"/>
    <col min="13825" max="13825" width="13.28515625" style="95" customWidth="1"/>
    <col min="13826" max="13826" width="36" style="95" customWidth="1"/>
    <col min="13827" max="13827" width="15.85546875" style="95" customWidth="1"/>
    <col min="13828" max="13828" width="20.140625" style="95" customWidth="1"/>
    <col min="13829" max="13829" width="25.140625" style="95" customWidth="1"/>
    <col min="13830" max="13830" width="20.42578125" style="95" customWidth="1"/>
    <col min="13831" max="13831" width="10.5703125" style="95" bestFit="1" customWidth="1"/>
    <col min="13832" max="13832" width="6.5703125" style="95" bestFit="1" customWidth="1"/>
    <col min="13833" max="13833" width="12.140625" style="95" customWidth="1"/>
    <col min="13834" max="13835" width="6.5703125" style="95" bestFit="1" customWidth="1"/>
    <col min="13836" max="13836" width="19.7109375" style="95" customWidth="1"/>
    <col min="13837" max="13837" width="10.5703125" style="95" bestFit="1" customWidth="1"/>
    <col min="13838" max="13838" width="6.5703125" style="95" bestFit="1" customWidth="1"/>
    <col min="13839" max="13839" width="11.140625" style="95" customWidth="1"/>
    <col min="13840" max="13841" width="6.5703125" style="95" bestFit="1" customWidth="1"/>
    <col min="13842" max="13842" width="22.85546875" style="95" customWidth="1"/>
    <col min="13843" max="13843" width="10" style="95" customWidth="1"/>
    <col min="13844" max="13844" width="6.85546875" style="95" customWidth="1"/>
    <col min="13845" max="13845" width="13.28515625" style="95" customWidth="1"/>
    <col min="13846" max="13847" width="6.85546875" style="95" customWidth="1"/>
    <col min="13848" max="13848" width="20.140625" style="95" customWidth="1"/>
    <col min="13849" max="13849" width="8.5703125" style="95" customWidth="1"/>
    <col min="13850" max="13850" width="6.85546875" style="95" customWidth="1"/>
    <col min="13851" max="13851" width="10.7109375" style="95" customWidth="1"/>
    <col min="13852" max="13853" width="6.85546875" style="95" customWidth="1"/>
    <col min="13854" max="13854" width="20.85546875" style="95" customWidth="1"/>
    <col min="13855" max="13855" width="7.85546875" style="95" customWidth="1"/>
    <col min="13856" max="13856" width="6.85546875" style="95" customWidth="1"/>
    <col min="13857" max="13857" width="12.140625" style="95" customWidth="1"/>
    <col min="13858" max="13859" width="6.85546875" style="95" customWidth="1"/>
    <col min="13860" max="13860" width="19.42578125" style="95" customWidth="1"/>
    <col min="13861" max="13862" width="6.85546875" style="95" customWidth="1"/>
    <col min="13863" max="13863" width="10" style="95" customWidth="1"/>
    <col min="13864" max="13865" width="6.85546875" style="95" customWidth="1"/>
    <col min="13866" max="13866" width="20.42578125" style="95" customWidth="1"/>
    <col min="13867" max="13867" width="7.85546875" style="95" customWidth="1"/>
    <col min="13868" max="13868" width="6.85546875" style="95" customWidth="1"/>
    <col min="13869" max="13869" width="10" style="95" customWidth="1"/>
    <col min="13870" max="13871" width="6.85546875" style="95" customWidth="1"/>
    <col min="13872" max="13872" width="22" style="95" customWidth="1"/>
    <col min="13873" max="13874" width="6.85546875" style="95" customWidth="1"/>
    <col min="13875" max="13875" width="10.140625" style="95" customWidth="1"/>
    <col min="13876" max="13877" width="6.85546875" style="95" customWidth="1"/>
    <col min="13878" max="13878" width="21.42578125" style="95" customWidth="1"/>
    <col min="13879" max="13879" width="8" style="95" customWidth="1"/>
    <col min="13880" max="13880" width="6.85546875" style="95" customWidth="1"/>
    <col min="13881" max="13881" width="11.5703125" style="95" customWidth="1"/>
    <col min="13882" max="13883" width="6.85546875" style="95" customWidth="1"/>
    <col min="13884" max="13884" width="20" style="95" customWidth="1"/>
    <col min="13885" max="13885" width="8.28515625" style="95" customWidth="1"/>
    <col min="13886" max="13886" width="6.85546875" style="95" customWidth="1"/>
    <col min="13887" max="13887" width="10.85546875" style="95" customWidth="1"/>
    <col min="13888" max="13888" width="6.85546875" style="95" customWidth="1"/>
    <col min="13889" max="13889" width="7.85546875" style="95" customWidth="1"/>
    <col min="13890" max="13890" width="19" style="95" customWidth="1"/>
    <col min="13891" max="13891" width="4.7109375" style="95" customWidth="1"/>
    <col min="13892" max="13892" width="4.28515625" style="95" customWidth="1"/>
    <col min="13893" max="13893" width="4.42578125" style="95" customWidth="1"/>
    <col min="13894" max="13894" width="5.140625" style="95" customWidth="1"/>
    <col min="13895" max="13895" width="5.7109375" style="95" customWidth="1"/>
    <col min="13896" max="13896" width="6.28515625" style="95" customWidth="1"/>
    <col min="13897" max="13897" width="6.5703125" style="95" customWidth="1"/>
    <col min="13898" max="13898" width="6.28515625" style="95" customWidth="1"/>
    <col min="13899" max="13900" width="5.7109375" style="95" customWidth="1"/>
    <col min="13901" max="13901" width="14.7109375" style="95" customWidth="1"/>
    <col min="13902" max="13911" width="5.7109375" style="95" customWidth="1"/>
    <col min="13912" max="14080" width="9.140625" style="95"/>
    <col min="14081" max="14081" width="13.28515625" style="95" customWidth="1"/>
    <col min="14082" max="14082" width="36" style="95" customWidth="1"/>
    <col min="14083" max="14083" width="15.85546875" style="95" customWidth="1"/>
    <col min="14084" max="14084" width="20.140625" style="95" customWidth="1"/>
    <col min="14085" max="14085" width="25.140625" style="95" customWidth="1"/>
    <col min="14086" max="14086" width="20.42578125" style="95" customWidth="1"/>
    <col min="14087" max="14087" width="10.5703125" style="95" bestFit="1" customWidth="1"/>
    <col min="14088" max="14088" width="6.5703125" style="95" bestFit="1" customWidth="1"/>
    <col min="14089" max="14089" width="12.140625" style="95" customWidth="1"/>
    <col min="14090" max="14091" width="6.5703125" style="95" bestFit="1" customWidth="1"/>
    <col min="14092" max="14092" width="19.7109375" style="95" customWidth="1"/>
    <col min="14093" max="14093" width="10.5703125" style="95" bestFit="1" customWidth="1"/>
    <col min="14094" max="14094" width="6.5703125" style="95" bestFit="1" customWidth="1"/>
    <col min="14095" max="14095" width="11.140625" style="95" customWidth="1"/>
    <col min="14096" max="14097" width="6.5703125" style="95" bestFit="1" customWidth="1"/>
    <col min="14098" max="14098" width="22.85546875" style="95" customWidth="1"/>
    <col min="14099" max="14099" width="10" style="95" customWidth="1"/>
    <col min="14100" max="14100" width="6.85546875" style="95" customWidth="1"/>
    <col min="14101" max="14101" width="13.28515625" style="95" customWidth="1"/>
    <col min="14102" max="14103" width="6.85546875" style="95" customWidth="1"/>
    <col min="14104" max="14104" width="20.140625" style="95" customWidth="1"/>
    <col min="14105" max="14105" width="8.5703125" style="95" customWidth="1"/>
    <col min="14106" max="14106" width="6.85546875" style="95" customWidth="1"/>
    <col min="14107" max="14107" width="10.7109375" style="95" customWidth="1"/>
    <col min="14108" max="14109" width="6.85546875" style="95" customWidth="1"/>
    <col min="14110" max="14110" width="20.85546875" style="95" customWidth="1"/>
    <col min="14111" max="14111" width="7.85546875" style="95" customWidth="1"/>
    <col min="14112" max="14112" width="6.85546875" style="95" customWidth="1"/>
    <col min="14113" max="14113" width="12.140625" style="95" customWidth="1"/>
    <col min="14114" max="14115" width="6.85546875" style="95" customWidth="1"/>
    <col min="14116" max="14116" width="19.42578125" style="95" customWidth="1"/>
    <col min="14117" max="14118" width="6.85546875" style="95" customWidth="1"/>
    <col min="14119" max="14119" width="10" style="95" customWidth="1"/>
    <col min="14120" max="14121" width="6.85546875" style="95" customWidth="1"/>
    <col min="14122" max="14122" width="20.42578125" style="95" customWidth="1"/>
    <col min="14123" max="14123" width="7.85546875" style="95" customWidth="1"/>
    <col min="14124" max="14124" width="6.85546875" style="95" customWidth="1"/>
    <col min="14125" max="14125" width="10" style="95" customWidth="1"/>
    <col min="14126" max="14127" width="6.85546875" style="95" customWidth="1"/>
    <col min="14128" max="14128" width="22" style="95" customWidth="1"/>
    <col min="14129" max="14130" width="6.85546875" style="95" customWidth="1"/>
    <col min="14131" max="14131" width="10.140625" style="95" customWidth="1"/>
    <col min="14132" max="14133" width="6.85546875" style="95" customWidth="1"/>
    <col min="14134" max="14134" width="21.42578125" style="95" customWidth="1"/>
    <col min="14135" max="14135" width="8" style="95" customWidth="1"/>
    <col min="14136" max="14136" width="6.85546875" style="95" customWidth="1"/>
    <col min="14137" max="14137" width="11.5703125" style="95" customWidth="1"/>
    <col min="14138" max="14139" width="6.85546875" style="95" customWidth="1"/>
    <col min="14140" max="14140" width="20" style="95" customWidth="1"/>
    <col min="14141" max="14141" width="8.28515625" style="95" customWidth="1"/>
    <col min="14142" max="14142" width="6.85546875" style="95" customWidth="1"/>
    <col min="14143" max="14143" width="10.85546875" style="95" customWidth="1"/>
    <col min="14144" max="14144" width="6.85546875" style="95" customWidth="1"/>
    <col min="14145" max="14145" width="7.85546875" style="95" customWidth="1"/>
    <col min="14146" max="14146" width="19" style="95" customWidth="1"/>
    <col min="14147" max="14147" width="4.7109375" style="95" customWidth="1"/>
    <col min="14148" max="14148" width="4.28515625" style="95" customWidth="1"/>
    <col min="14149" max="14149" width="4.42578125" style="95" customWidth="1"/>
    <col min="14150" max="14150" width="5.140625" style="95" customWidth="1"/>
    <col min="14151" max="14151" width="5.7109375" style="95" customWidth="1"/>
    <col min="14152" max="14152" width="6.28515625" style="95" customWidth="1"/>
    <col min="14153" max="14153" width="6.5703125" style="95" customWidth="1"/>
    <col min="14154" max="14154" width="6.28515625" style="95" customWidth="1"/>
    <col min="14155" max="14156" width="5.7109375" style="95" customWidth="1"/>
    <col min="14157" max="14157" width="14.7109375" style="95" customWidth="1"/>
    <col min="14158" max="14167" width="5.7109375" style="95" customWidth="1"/>
    <col min="14168" max="14336" width="9.140625" style="95"/>
    <col min="14337" max="14337" width="13.28515625" style="95" customWidth="1"/>
    <col min="14338" max="14338" width="36" style="95" customWidth="1"/>
    <col min="14339" max="14339" width="15.85546875" style="95" customWidth="1"/>
    <col min="14340" max="14340" width="20.140625" style="95" customWidth="1"/>
    <col min="14341" max="14341" width="25.140625" style="95" customWidth="1"/>
    <col min="14342" max="14342" width="20.42578125" style="95" customWidth="1"/>
    <col min="14343" max="14343" width="10.5703125" style="95" bestFit="1" customWidth="1"/>
    <col min="14344" max="14344" width="6.5703125" style="95" bestFit="1" customWidth="1"/>
    <col min="14345" max="14345" width="12.140625" style="95" customWidth="1"/>
    <col min="14346" max="14347" width="6.5703125" style="95" bestFit="1" customWidth="1"/>
    <col min="14348" max="14348" width="19.7109375" style="95" customWidth="1"/>
    <col min="14349" max="14349" width="10.5703125" style="95" bestFit="1" customWidth="1"/>
    <col min="14350" max="14350" width="6.5703125" style="95" bestFit="1" customWidth="1"/>
    <col min="14351" max="14351" width="11.140625" style="95" customWidth="1"/>
    <col min="14352" max="14353" width="6.5703125" style="95" bestFit="1" customWidth="1"/>
    <col min="14354" max="14354" width="22.85546875" style="95" customWidth="1"/>
    <col min="14355" max="14355" width="10" style="95" customWidth="1"/>
    <col min="14356" max="14356" width="6.85546875" style="95" customWidth="1"/>
    <col min="14357" max="14357" width="13.28515625" style="95" customWidth="1"/>
    <col min="14358" max="14359" width="6.85546875" style="95" customWidth="1"/>
    <col min="14360" max="14360" width="20.140625" style="95" customWidth="1"/>
    <col min="14361" max="14361" width="8.5703125" style="95" customWidth="1"/>
    <col min="14362" max="14362" width="6.85546875" style="95" customWidth="1"/>
    <col min="14363" max="14363" width="10.7109375" style="95" customWidth="1"/>
    <col min="14364" max="14365" width="6.85546875" style="95" customWidth="1"/>
    <col min="14366" max="14366" width="20.85546875" style="95" customWidth="1"/>
    <col min="14367" max="14367" width="7.85546875" style="95" customWidth="1"/>
    <col min="14368" max="14368" width="6.85546875" style="95" customWidth="1"/>
    <col min="14369" max="14369" width="12.140625" style="95" customWidth="1"/>
    <col min="14370" max="14371" width="6.85546875" style="95" customWidth="1"/>
    <col min="14372" max="14372" width="19.42578125" style="95" customWidth="1"/>
    <col min="14373" max="14374" width="6.85546875" style="95" customWidth="1"/>
    <col min="14375" max="14375" width="10" style="95" customWidth="1"/>
    <col min="14376" max="14377" width="6.85546875" style="95" customWidth="1"/>
    <col min="14378" max="14378" width="20.42578125" style="95" customWidth="1"/>
    <col min="14379" max="14379" width="7.85546875" style="95" customWidth="1"/>
    <col min="14380" max="14380" width="6.85546875" style="95" customWidth="1"/>
    <col min="14381" max="14381" width="10" style="95" customWidth="1"/>
    <col min="14382" max="14383" width="6.85546875" style="95" customWidth="1"/>
    <col min="14384" max="14384" width="22" style="95" customWidth="1"/>
    <col min="14385" max="14386" width="6.85546875" style="95" customWidth="1"/>
    <col min="14387" max="14387" width="10.140625" style="95" customWidth="1"/>
    <col min="14388" max="14389" width="6.85546875" style="95" customWidth="1"/>
    <col min="14390" max="14390" width="21.42578125" style="95" customWidth="1"/>
    <col min="14391" max="14391" width="8" style="95" customWidth="1"/>
    <col min="14392" max="14392" width="6.85546875" style="95" customWidth="1"/>
    <col min="14393" max="14393" width="11.5703125" style="95" customWidth="1"/>
    <col min="14394" max="14395" width="6.85546875" style="95" customWidth="1"/>
    <col min="14396" max="14396" width="20" style="95" customWidth="1"/>
    <col min="14397" max="14397" width="8.28515625" style="95" customWidth="1"/>
    <col min="14398" max="14398" width="6.85546875" style="95" customWidth="1"/>
    <col min="14399" max="14399" width="10.85546875" style="95" customWidth="1"/>
    <col min="14400" max="14400" width="6.85546875" style="95" customWidth="1"/>
    <col min="14401" max="14401" width="7.85546875" style="95" customWidth="1"/>
    <col min="14402" max="14402" width="19" style="95" customWidth="1"/>
    <col min="14403" max="14403" width="4.7109375" style="95" customWidth="1"/>
    <col min="14404" max="14404" width="4.28515625" style="95" customWidth="1"/>
    <col min="14405" max="14405" width="4.42578125" style="95" customWidth="1"/>
    <col min="14406" max="14406" width="5.140625" style="95" customWidth="1"/>
    <col min="14407" max="14407" width="5.7109375" style="95" customWidth="1"/>
    <col min="14408" max="14408" width="6.28515625" style="95" customWidth="1"/>
    <col min="14409" max="14409" width="6.5703125" style="95" customWidth="1"/>
    <col min="14410" max="14410" width="6.28515625" style="95" customWidth="1"/>
    <col min="14411" max="14412" width="5.7109375" style="95" customWidth="1"/>
    <col min="14413" max="14413" width="14.7109375" style="95" customWidth="1"/>
    <col min="14414" max="14423" width="5.7109375" style="95" customWidth="1"/>
    <col min="14424" max="14592" width="9.140625" style="95"/>
    <col min="14593" max="14593" width="13.28515625" style="95" customWidth="1"/>
    <col min="14594" max="14594" width="36" style="95" customWidth="1"/>
    <col min="14595" max="14595" width="15.85546875" style="95" customWidth="1"/>
    <col min="14596" max="14596" width="20.140625" style="95" customWidth="1"/>
    <col min="14597" max="14597" width="25.140625" style="95" customWidth="1"/>
    <col min="14598" max="14598" width="20.42578125" style="95" customWidth="1"/>
    <col min="14599" max="14599" width="10.5703125" style="95" bestFit="1" customWidth="1"/>
    <col min="14600" max="14600" width="6.5703125" style="95" bestFit="1" customWidth="1"/>
    <col min="14601" max="14601" width="12.140625" style="95" customWidth="1"/>
    <col min="14602" max="14603" width="6.5703125" style="95" bestFit="1" customWidth="1"/>
    <col min="14604" max="14604" width="19.7109375" style="95" customWidth="1"/>
    <col min="14605" max="14605" width="10.5703125" style="95" bestFit="1" customWidth="1"/>
    <col min="14606" max="14606" width="6.5703125" style="95" bestFit="1" customWidth="1"/>
    <col min="14607" max="14607" width="11.140625" style="95" customWidth="1"/>
    <col min="14608" max="14609" width="6.5703125" style="95" bestFit="1" customWidth="1"/>
    <col min="14610" max="14610" width="22.85546875" style="95" customWidth="1"/>
    <col min="14611" max="14611" width="10" style="95" customWidth="1"/>
    <col min="14612" max="14612" width="6.85546875" style="95" customWidth="1"/>
    <col min="14613" max="14613" width="13.28515625" style="95" customWidth="1"/>
    <col min="14614" max="14615" width="6.85546875" style="95" customWidth="1"/>
    <col min="14616" max="14616" width="20.140625" style="95" customWidth="1"/>
    <col min="14617" max="14617" width="8.5703125" style="95" customWidth="1"/>
    <col min="14618" max="14618" width="6.85546875" style="95" customWidth="1"/>
    <col min="14619" max="14619" width="10.7109375" style="95" customWidth="1"/>
    <col min="14620" max="14621" width="6.85546875" style="95" customWidth="1"/>
    <col min="14622" max="14622" width="20.85546875" style="95" customWidth="1"/>
    <col min="14623" max="14623" width="7.85546875" style="95" customWidth="1"/>
    <col min="14624" max="14624" width="6.85546875" style="95" customWidth="1"/>
    <col min="14625" max="14625" width="12.140625" style="95" customWidth="1"/>
    <col min="14626" max="14627" width="6.85546875" style="95" customWidth="1"/>
    <col min="14628" max="14628" width="19.42578125" style="95" customWidth="1"/>
    <col min="14629" max="14630" width="6.85546875" style="95" customWidth="1"/>
    <col min="14631" max="14631" width="10" style="95" customWidth="1"/>
    <col min="14632" max="14633" width="6.85546875" style="95" customWidth="1"/>
    <col min="14634" max="14634" width="20.42578125" style="95" customWidth="1"/>
    <col min="14635" max="14635" width="7.85546875" style="95" customWidth="1"/>
    <col min="14636" max="14636" width="6.85546875" style="95" customWidth="1"/>
    <col min="14637" max="14637" width="10" style="95" customWidth="1"/>
    <col min="14638" max="14639" width="6.85546875" style="95" customWidth="1"/>
    <col min="14640" max="14640" width="22" style="95" customWidth="1"/>
    <col min="14641" max="14642" width="6.85546875" style="95" customWidth="1"/>
    <col min="14643" max="14643" width="10.140625" style="95" customWidth="1"/>
    <col min="14644" max="14645" width="6.85546875" style="95" customWidth="1"/>
    <col min="14646" max="14646" width="21.42578125" style="95" customWidth="1"/>
    <col min="14647" max="14647" width="8" style="95" customWidth="1"/>
    <col min="14648" max="14648" width="6.85546875" style="95" customWidth="1"/>
    <col min="14649" max="14649" width="11.5703125" style="95" customWidth="1"/>
    <col min="14650" max="14651" width="6.85546875" style="95" customWidth="1"/>
    <col min="14652" max="14652" width="20" style="95" customWidth="1"/>
    <col min="14653" max="14653" width="8.28515625" style="95" customWidth="1"/>
    <col min="14654" max="14654" width="6.85546875" style="95" customWidth="1"/>
    <col min="14655" max="14655" width="10.85546875" style="95" customWidth="1"/>
    <col min="14656" max="14656" width="6.85546875" style="95" customWidth="1"/>
    <col min="14657" max="14657" width="7.85546875" style="95" customWidth="1"/>
    <col min="14658" max="14658" width="19" style="95" customWidth="1"/>
    <col min="14659" max="14659" width="4.7109375" style="95" customWidth="1"/>
    <col min="14660" max="14660" width="4.28515625" style="95" customWidth="1"/>
    <col min="14661" max="14661" width="4.42578125" style="95" customWidth="1"/>
    <col min="14662" max="14662" width="5.140625" style="95" customWidth="1"/>
    <col min="14663" max="14663" width="5.7109375" style="95" customWidth="1"/>
    <col min="14664" max="14664" width="6.28515625" style="95" customWidth="1"/>
    <col min="14665" max="14665" width="6.5703125" style="95" customWidth="1"/>
    <col min="14666" max="14666" width="6.28515625" style="95" customWidth="1"/>
    <col min="14667" max="14668" width="5.7109375" style="95" customWidth="1"/>
    <col min="14669" max="14669" width="14.7109375" style="95" customWidth="1"/>
    <col min="14670" max="14679" width="5.7109375" style="95" customWidth="1"/>
    <col min="14680" max="14848" width="9.140625" style="95"/>
    <col min="14849" max="14849" width="13.28515625" style="95" customWidth="1"/>
    <col min="14850" max="14850" width="36" style="95" customWidth="1"/>
    <col min="14851" max="14851" width="15.85546875" style="95" customWidth="1"/>
    <col min="14852" max="14852" width="20.140625" style="95" customWidth="1"/>
    <col min="14853" max="14853" width="25.140625" style="95" customWidth="1"/>
    <col min="14854" max="14854" width="20.42578125" style="95" customWidth="1"/>
    <col min="14855" max="14855" width="10.5703125" style="95" bestFit="1" customWidth="1"/>
    <col min="14856" max="14856" width="6.5703125" style="95" bestFit="1" customWidth="1"/>
    <col min="14857" max="14857" width="12.140625" style="95" customWidth="1"/>
    <col min="14858" max="14859" width="6.5703125" style="95" bestFit="1" customWidth="1"/>
    <col min="14860" max="14860" width="19.7109375" style="95" customWidth="1"/>
    <col min="14861" max="14861" width="10.5703125" style="95" bestFit="1" customWidth="1"/>
    <col min="14862" max="14862" width="6.5703125" style="95" bestFit="1" customWidth="1"/>
    <col min="14863" max="14863" width="11.140625" style="95" customWidth="1"/>
    <col min="14864" max="14865" width="6.5703125" style="95" bestFit="1" customWidth="1"/>
    <col min="14866" max="14866" width="22.85546875" style="95" customWidth="1"/>
    <col min="14867" max="14867" width="10" style="95" customWidth="1"/>
    <col min="14868" max="14868" width="6.85546875" style="95" customWidth="1"/>
    <col min="14869" max="14869" width="13.28515625" style="95" customWidth="1"/>
    <col min="14870" max="14871" width="6.85546875" style="95" customWidth="1"/>
    <col min="14872" max="14872" width="20.140625" style="95" customWidth="1"/>
    <col min="14873" max="14873" width="8.5703125" style="95" customWidth="1"/>
    <col min="14874" max="14874" width="6.85546875" style="95" customWidth="1"/>
    <col min="14875" max="14875" width="10.7109375" style="95" customWidth="1"/>
    <col min="14876" max="14877" width="6.85546875" style="95" customWidth="1"/>
    <col min="14878" max="14878" width="20.85546875" style="95" customWidth="1"/>
    <col min="14879" max="14879" width="7.85546875" style="95" customWidth="1"/>
    <col min="14880" max="14880" width="6.85546875" style="95" customWidth="1"/>
    <col min="14881" max="14881" width="12.140625" style="95" customWidth="1"/>
    <col min="14882" max="14883" width="6.85546875" style="95" customWidth="1"/>
    <col min="14884" max="14884" width="19.42578125" style="95" customWidth="1"/>
    <col min="14885" max="14886" width="6.85546875" style="95" customWidth="1"/>
    <col min="14887" max="14887" width="10" style="95" customWidth="1"/>
    <col min="14888" max="14889" width="6.85546875" style="95" customWidth="1"/>
    <col min="14890" max="14890" width="20.42578125" style="95" customWidth="1"/>
    <col min="14891" max="14891" width="7.85546875" style="95" customWidth="1"/>
    <col min="14892" max="14892" width="6.85546875" style="95" customWidth="1"/>
    <col min="14893" max="14893" width="10" style="95" customWidth="1"/>
    <col min="14894" max="14895" width="6.85546875" style="95" customWidth="1"/>
    <col min="14896" max="14896" width="22" style="95" customWidth="1"/>
    <col min="14897" max="14898" width="6.85546875" style="95" customWidth="1"/>
    <col min="14899" max="14899" width="10.140625" style="95" customWidth="1"/>
    <col min="14900" max="14901" width="6.85546875" style="95" customWidth="1"/>
    <col min="14902" max="14902" width="21.42578125" style="95" customWidth="1"/>
    <col min="14903" max="14903" width="8" style="95" customWidth="1"/>
    <col min="14904" max="14904" width="6.85546875" style="95" customWidth="1"/>
    <col min="14905" max="14905" width="11.5703125" style="95" customWidth="1"/>
    <col min="14906" max="14907" width="6.85546875" style="95" customWidth="1"/>
    <col min="14908" max="14908" width="20" style="95" customWidth="1"/>
    <col min="14909" max="14909" width="8.28515625" style="95" customWidth="1"/>
    <col min="14910" max="14910" width="6.85546875" style="95" customWidth="1"/>
    <col min="14911" max="14911" width="10.85546875" style="95" customWidth="1"/>
    <col min="14912" max="14912" width="6.85546875" style="95" customWidth="1"/>
    <col min="14913" max="14913" width="7.85546875" style="95" customWidth="1"/>
    <col min="14914" max="14914" width="19" style="95" customWidth="1"/>
    <col min="14915" max="14915" width="4.7109375" style="95" customWidth="1"/>
    <col min="14916" max="14916" width="4.28515625" style="95" customWidth="1"/>
    <col min="14917" max="14917" width="4.42578125" style="95" customWidth="1"/>
    <col min="14918" max="14918" width="5.140625" style="95" customWidth="1"/>
    <col min="14919" max="14919" width="5.7109375" style="95" customWidth="1"/>
    <col min="14920" max="14920" width="6.28515625" style="95" customWidth="1"/>
    <col min="14921" max="14921" width="6.5703125" style="95" customWidth="1"/>
    <col min="14922" max="14922" width="6.28515625" style="95" customWidth="1"/>
    <col min="14923" max="14924" width="5.7109375" style="95" customWidth="1"/>
    <col min="14925" max="14925" width="14.7109375" style="95" customWidth="1"/>
    <col min="14926" max="14935" width="5.7109375" style="95" customWidth="1"/>
    <col min="14936" max="15104" width="9.140625" style="95"/>
    <col min="15105" max="15105" width="13.28515625" style="95" customWidth="1"/>
    <col min="15106" max="15106" width="36" style="95" customWidth="1"/>
    <col min="15107" max="15107" width="15.85546875" style="95" customWidth="1"/>
    <col min="15108" max="15108" width="20.140625" style="95" customWidth="1"/>
    <col min="15109" max="15109" width="25.140625" style="95" customWidth="1"/>
    <col min="15110" max="15110" width="20.42578125" style="95" customWidth="1"/>
    <col min="15111" max="15111" width="10.5703125" style="95" bestFit="1" customWidth="1"/>
    <col min="15112" max="15112" width="6.5703125" style="95" bestFit="1" customWidth="1"/>
    <col min="15113" max="15113" width="12.140625" style="95" customWidth="1"/>
    <col min="15114" max="15115" width="6.5703125" style="95" bestFit="1" customWidth="1"/>
    <col min="15116" max="15116" width="19.7109375" style="95" customWidth="1"/>
    <col min="15117" max="15117" width="10.5703125" style="95" bestFit="1" customWidth="1"/>
    <col min="15118" max="15118" width="6.5703125" style="95" bestFit="1" customWidth="1"/>
    <col min="15119" max="15119" width="11.140625" style="95" customWidth="1"/>
    <col min="15120" max="15121" width="6.5703125" style="95" bestFit="1" customWidth="1"/>
    <col min="15122" max="15122" width="22.85546875" style="95" customWidth="1"/>
    <col min="15123" max="15123" width="10" style="95" customWidth="1"/>
    <col min="15124" max="15124" width="6.85546875" style="95" customWidth="1"/>
    <col min="15125" max="15125" width="13.28515625" style="95" customWidth="1"/>
    <col min="15126" max="15127" width="6.85546875" style="95" customWidth="1"/>
    <col min="15128" max="15128" width="20.140625" style="95" customWidth="1"/>
    <col min="15129" max="15129" width="8.5703125" style="95" customWidth="1"/>
    <col min="15130" max="15130" width="6.85546875" style="95" customWidth="1"/>
    <col min="15131" max="15131" width="10.7109375" style="95" customWidth="1"/>
    <col min="15132" max="15133" width="6.85546875" style="95" customWidth="1"/>
    <col min="15134" max="15134" width="20.85546875" style="95" customWidth="1"/>
    <col min="15135" max="15135" width="7.85546875" style="95" customWidth="1"/>
    <col min="15136" max="15136" width="6.85546875" style="95" customWidth="1"/>
    <col min="15137" max="15137" width="12.140625" style="95" customWidth="1"/>
    <col min="15138" max="15139" width="6.85546875" style="95" customWidth="1"/>
    <col min="15140" max="15140" width="19.42578125" style="95" customWidth="1"/>
    <col min="15141" max="15142" width="6.85546875" style="95" customWidth="1"/>
    <col min="15143" max="15143" width="10" style="95" customWidth="1"/>
    <col min="15144" max="15145" width="6.85546875" style="95" customWidth="1"/>
    <col min="15146" max="15146" width="20.42578125" style="95" customWidth="1"/>
    <col min="15147" max="15147" width="7.85546875" style="95" customWidth="1"/>
    <col min="15148" max="15148" width="6.85546875" style="95" customWidth="1"/>
    <col min="15149" max="15149" width="10" style="95" customWidth="1"/>
    <col min="15150" max="15151" width="6.85546875" style="95" customWidth="1"/>
    <col min="15152" max="15152" width="22" style="95" customWidth="1"/>
    <col min="15153" max="15154" width="6.85546875" style="95" customWidth="1"/>
    <col min="15155" max="15155" width="10.140625" style="95" customWidth="1"/>
    <col min="15156" max="15157" width="6.85546875" style="95" customWidth="1"/>
    <col min="15158" max="15158" width="21.42578125" style="95" customWidth="1"/>
    <col min="15159" max="15159" width="8" style="95" customWidth="1"/>
    <col min="15160" max="15160" width="6.85546875" style="95" customWidth="1"/>
    <col min="15161" max="15161" width="11.5703125" style="95" customWidth="1"/>
    <col min="15162" max="15163" width="6.85546875" style="95" customWidth="1"/>
    <col min="15164" max="15164" width="20" style="95" customWidth="1"/>
    <col min="15165" max="15165" width="8.28515625" style="95" customWidth="1"/>
    <col min="15166" max="15166" width="6.85546875" style="95" customWidth="1"/>
    <col min="15167" max="15167" width="10.85546875" style="95" customWidth="1"/>
    <col min="15168" max="15168" width="6.85546875" style="95" customWidth="1"/>
    <col min="15169" max="15169" width="7.85546875" style="95" customWidth="1"/>
    <col min="15170" max="15170" width="19" style="95" customWidth="1"/>
    <col min="15171" max="15171" width="4.7109375" style="95" customWidth="1"/>
    <col min="15172" max="15172" width="4.28515625" style="95" customWidth="1"/>
    <col min="15173" max="15173" width="4.42578125" style="95" customWidth="1"/>
    <col min="15174" max="15174" width="5.140625" style="95" customWidth="1"/>
    <col min="15175" max="15175" width="5.7109375" style="95" customWidth="1"/>
    <col min="15176" max="15176" width="6.28515625" style="95" customWidth="1"/>
    <col min="15177" max="15177" width="6.5703125" style="95" customWidth="1"/>
    <col min="15178" max="15178" width="6.28515625" style="95" customWidth="1"/>
    <col min="15179" max="15180" width="5.7109375" style="95" customWidth="1"/>
    <col min="15181" max="15181" width="14.7109375" style="95" customWidth="1"/>
    <col min="15182" max="15191" width="5.7109375" style="95" customWidth="1"/>
    <col min="15192" max="15360" width="9.140625" style="95"/>
    <col min="15361" max="15361" width="13.28515625" style="95" customWidth="1"/>
    <col min="15362" max="15362" width="36" style="95" customWidth="1"/>
    <col min="15363" max="15363" width="15.85546875" style="95" customWidth="1"/>
    <col min="15364" max="15364" width="20.140625" style="95" customWidth="1"/>
    <col min="15365" max="15365" width="25.140625" style="95" customWidth="1"/>
    <col min="15366" max="15366" width="20.42578125" style="95" customWidth="1"/>
    <col min="15367" max="15367" width="10.5703125" style="95" bestFit="1" customWidth="1"/>
    <col min="15368" max="15368" width="6.5703125" style="95" bestFit="1" customWidth="1"/>
    <col min="15369" max="15369" width="12.140625" style="95" customWidth="1"/>
    <col min="15370" max="15371" width="6.5703125" style="95" bestFit="1" customWidth="1"/>
    <col min="15372" max="15372" width="19.7109375" style="95" customWidth="1"/>
    <col min="15373" max="15373" width="10.5703125" style="95" bestFit="1" customWidth="1"/>
    <col min="15374" max="15374" width="6.5703125" style="95" bestFit="1" customWidth="1"/>
    <col min="15375" max="15375" width="11.140625" style="95" customWidth="1"/>
    <col min="15376" max="15377" width="6.5703125" style="95" bestFit="1" customWidth="1"/>
    <col min="15378" max="15378" width="22.85546875" style="95" customWidth="1"/>
    <col min="15379" max="15379" width="10" style="95" customWidth="1"/>
    <col min="15380" max="15380" width="6.85546875" style="95" customWidth="1"/>
    <col min="15381" max="15381" width="13.28515625" style="95" customWidth="1"/>
    <col min="15382" max="15383" width="6.85546875" style="95" customWidth="1"/>
    <col min="15384" max="15384" width="20.140625" style="95" customWidth="1"/>
    <col min="15385" max="15385" width="8.5703125" style="95" customWidth="1"/>
    <col min="15386" max="15386" width="6.85546875" style="95" customWidth="1"/>
    <col min="15387" max="15387" width="10.7109375" style="95" customWidth="1"/>
    <col min="15388" max="15389" width="6.85546875" style="95" customWidth="1"/>
    <col min="15390" max="15390" width="20.85546875" style="95" customWidth="1"/>
    <col min="15391" max="15391" width="7.85546875" style="95" customWidth="1"/>
    <col min="15392" max="15392" width="6.85546875" style="95" customWidth="1"/>
    <col min="15393" max="15393" width="12.140625" style="95" customWidth="1"/>
    <col min="15394" max="15395" width="6.85546875" style="95" customWidth="1"/>
    <col min="15396" max="15396" width="19.42578125" style="95" customWidth="1"/>
    <col min="15397" max="15398" width="6.85546875" style="95" customWidth="1"/>
    <col min="15399" max="15399" width="10" style="95" customWidth="1"/>
    <col min="15400" max="15401" width="6.85546875" style="95" customWidth="1"/>
    <col min="15402" max="15402" width="20.42578125" style="95" customWidth="1"/>
    <col min="15403" max="15403" width="7.85546875" style="95" customWidth="1"/>
    <col min="15404" max="15404" width="6.85546875" style="95" customWidth="1"/>
    <col min="15405" max="15405" width="10" style="95" customWidth="1"/>
    <col min="15406" max="15407" width="6.85546875" style="95" customWidth="1"/>
    <col min="15408" max="15408" width="22" style="95" customWidth="1"/>
    <col min="15409" max="15410" width="6.85546875" style="95" customWidth="1"/>
    <col min="15411" max="15411" width="10.140625" style="95" customWidth="1"/>
    <col min="15412" max="15413" width="6.85546875" style="95" customWidth="1"/>
    <col min="15414" max="15414" width="21.42578125" style="95" customWidth="1"/>
    <col min="15415" max="15415" width="8" style="95" customWidth="1"/>
    <col min="15416" max="15416" width="6.85546875" style="95" customWidth="1"/>
    <col min="15417" max="15417" width="11.5703125" style="95" customWidth="1"/>
    <col min="15418" max="15419" width="6.85546875" style="95" customWidth="1"/>
    <col min="15420" max="15420" width="20" style="95" customWidth="1"/>
    <col min="15421" max="15421" width="8.28515625" style="95" customWidth="1"/>
    <col min="15422" max="15422" width="6.85546875" style="95" customWidth="1"/>
    <col min="15423" max="15423" width="10.85546875" style="95" customWidth="1"/>
    <col min="15424" max="15424" width="6.85546875" style="95" customWidth="1"/>
    <col min="15425" max="15425" width="7.85546875" style="95" customWidth="1"/>
    <col min="15426" max="15426" width="19" style="95" customWidth="1"/>
    <col min="15427" max="15427" width="4.7109375" style="95" customWidth="1"/>
    <col min="15428" max="15428" width="4.28515625" style="95" customWidth="1"/>
    <col min="15429" max="15429" width="4.42578125" style="95" customWidth="1"/>
    <col min="15430" max="15430" width="5.140625" style="95" customWidth="1"/>
    <col min="15431" max="15431" width="5.7109375" style="95" customWidth="1"/>
    <col min="15432" max="15432" width="6.28515625" style="95" customWidth="1"/>
    <col min="15433" max="15433" width="6.5703125" style="95" customWidth="1"/>
    <col min="15434" max="15434" width="6.28515625" style="95" customWidth="1"/>
    <col min="15435" max="15436" width="5.7109375" style="95" customWidth="1"/>
    <col min="15437" max="15437" width="14.7109375" style="95" customWidth="1"/>
    <col min="15438" max="15447" width="5.7109375" style="95" customWidth="1"/>
    <col min="15448" max="15616" width="9.140625" style="95"/>
    <col min="15617" max="15617" width="13.28515625" style="95" customWidth="1"/>
    <col min="15618" max="15618" width="36" style="95" customWidth="1"/>
    <col min="15619" max="15619" width="15.85546875" style="95" customWidth="1"/>
    <col min="15620" max="15620" width="20.140625" style="95" customWidth="1"/>
    <col min="15621" max="15621" width="25.140625" style="95" customWidth="1"/>
    <col min="15622" max="15622" width="20.42578125" style="95" customWidth="1"/>
    <col min="15623" max="15623" width="10.5703125" style="95" bestFit="1" customWidth="1"/>
    <col min="15624" max="15624" width="6.5703125" style="95" bestFit="1" customWidth="1"/>
    <col min="15625" max="15625" width="12.140625" style="95" customWidth="1"/>
    <col min="15626" max="15627" width="6.5703125" style="95" bestFit="1" customWidth="1"/>
    <col min="15628" max="15628" width="19.7109375" style="95" customWidth="1"/>
    <col min="15629" max="15629" width="10.5703125" style="95" bestFit="1" customWidth="1"/>
    <col min="15630" max="15630" width="6.5703125" style="95" bestFit="1" customWidth="1"/>
    <col min="15631" max="15631" width="11.140625" style="95" customWidth="1"/>
    <col min="15632" max="15633" width="6.5703125" style="95" bestFit="1" customWidth="1"/>
    <col min="15634" max="15634" width="22.85546875" style="95" customWidth="1"/>
    <col min="15635" max="15635" width="10" style="95" customWidth="1"/>
    <col min="15636" max="15636" width="6.85546875" style="95" customWidth="1"/>
    <col min="15637" max="15637" width="13.28515625" style="95" customWidth="1"/>
    <col min="15638" max="15639" width="6.85546875" style="95" customWidth="1"/>
    <col min="15640" max="15640" width="20.140625" style="95" customWidth="1"/>
    <col min="15641" max="15641" width="8.5703125" style="95" customWidth="1"/>
    <col min="15642" max="15642" width="6.85546875" style="95" customWidth="1"/>
    <col min="15643" max="15643" width="10.7109375" style="95" customWidth="1"/>
    <col min="15644" max="15645" width="6.85546875" style="95" customWidth="1"/>
    <col min="15646" max="15646" width="20.85546875" style="95" customWidth="1"/>
    <col min="15647" max="15647" width="7.85546875" style="95" customWidth="1"/>
    <col min="15648" max="15648" width="6.85546875" style="95" customWidth="1"/>
    <col min="15649" max="15649" width="12.140625" style="95" customWidth="1"/>
    <col min="15650" max="15651" width="6.85546875" style="95" customWidth="1"/>
    <col min="15652" max="15652" width="19.42578125" style="95" customWidth="1"/>
    <col min="15653" max="15654" width="6.85546875" style="95" customWidth="1"/>
    <col min="15655" max="15655" width="10" style="95" customWidth="1"/>
    <col min="15656" max="15657" width="6.85546875" style="95" customWidth="1"/>
    <col min="15658" max="15658" width="20.42578125" style="95" customWidth="1"/>
    <col min="15659" max="15659" width="7.85546875" style="95" customWidth="1"/>
    <col min="15660" max="15660" width="6.85546875" style="95" customWidth="1"/>
    <col min="15661" max="15661" width="10" style="95" customWidth="1"/>
    <col min="15662" max="15663" width="6.85546875" style="95" customWidth="1"/>
    <col min="15664" max="15664" width="22" style="95" customWidth="1"/>
    <col min="15665" max="15666" width="6.85546875" style="95" customWidth="1"/>
    <col min="15667" max="15667" width="10.140625" style="95" customWidth="1"/>
    <col min="15668" max="15669" width="6.85546875" style="95" customWidth="1"/>
    <col min="15670" max="15670" width="21.42578125" style="95" customWidth="1"/>
    <col min="15671" max="15671" width="8" style="95" customWidth="1"/>
    <col min="15672" max="15672" width="6.85546875" style="95" customWidth="1"/>
    <col min="15673" max="15673" width="11.5703125" style="95" customWidth="1"/>
    <col min="15674" max="15675" width="6.85546875" style="95" customWidth="1"/>
    <col min="15676" max="15676" width="20" style="95" customWidth="1"/>
    <col min="15677" max="15677" width="8.28515625" style="95" customWidth="1"/>
    <col min="15678" max="15678" width="6.85546875" style="95" customWidth="1"/>
    <col min="15679" max="15679" width="10.85546875" style="95" customWidth="1"/>
    <col min="15680" max="15680" width="6.85546875" style="95" customWidth="1"/>
    <col min="15681" max="15681" width="7.85546875" style="95" customWidth="1"/>
    <col min="15682" max="15682" width="19" style="95" customWidth="1"/>
    <col min="15683" max="15683" width="4.7109375" style="95" customWidth="1"/>
    <col min="15684" max="15684" width="4.28515625" style="95" customWidth="1"/>
    <col min="15685" max="15685" width="4.42578125" style="95" customWidth="1"/>
    <col min="15686" max="15686" width="5.140625" style="95" customWidth="1"/>
    <col min="15687" max="15687" width="5.7109375" style="95" customWidth="1"/>
    <col min="15688" max="15688" width="6.28515625" style="95" customWidth="1"/>
    <col min="15689" max="15689" width="6.5703125" style="95" customWidth="1"/>
    <col min="15690" max="15690" width="6.28515625" style="95" customWidth="1"/>
    <col min="15691" max="15692" width="5.7109375" style="95" customWidth="1"/>
    <col min="15693" max="15693" width="14.7109375" style="95" customWidth="1"/>
    <col min="15694" max="15703" width="5.7109375" style="95" customWidth="1"/>
    <col min="15704" max="15872" width="9.140625" style="95"/>
    <col min="15873" max="15873" width="13.28515625" style="95" customWidth="1"/>
    <col min="15874" max="15874" width="36" style="95" customWidth="1"/>
    <col min="15875" max="15875" width="15.85546875" style="95" customWidth="1"/>
    <col min="15876" max="15876" width="20.140625" style="95" customWidth="1"/>
    <col min="15877" max="15877" width="25.140625" style="95" customWidth="1"/>
    <col min="15878" max="15878" width="20.42578125" style="95" customWidth="1"/>
    <col min="15879" max="15879" width="10.5703125" style="95" bestFit="1" customWidth="1"/>
    <col min="15880" max="15880" width="6.5703125" style="95" bestFit="1" customWidth="1"/>
    <col min="15881" max="15881" width="12.140625" style="95" customWidth="1"/>
    <col min="15882" max="15883" width="6.5703125" style="95" bestFit="1" customWidth="1"/>
    <col min="15884" max="15884" width="19.7109375" style="95" customWidth="1"/>
    <col min="15885" max="15885" width="10.5703125" style="95" bestFit="1" customWidth="1"/>
    <col min="15886" max="15886" width="6.5703125" style="95" bestFit="1" customWidth="1"/>
    <col min="15887" max="15887" width="11.140625" style="95" customWidth="1"/>
    <col min="15888" max="15889" width="6.5703125" style="95" bestFit="1" customWidth="1"/>
    <col min="15890" max="15890" width="22.85546875" style="95" customWidth="1"/>
    <col min="15891" max="15891" width="10" style="95" customWidth="1"/>
    <col min="15892" max="15892" width="6.85546875" style="95" customWidth="1"/>
    <col min="15893" max="15893" width="13.28515625" style="95" customWidth="1"/>
    <col min="15894" max="15895" width="6.85546875" style="95" customWidth="1"/>
    <col min="15896" max="15896" width="20.140625" style="95" customWidth="1"/>
    <col min="15897" max="15897" width="8.5703125" style="95" customWidth="1"/>
    <col min="15898" max="15898" width="6.85546875" style="95" customWidth="1"/>
    <col min="15899" max="15899" width="10.7109375" style="95" customWidth="1"/>
    <col min="15900" max="15901" width="6.85546875" style="95" customWidth="1"/>
    <col min="15902" max="15902" width="20.85546875" style="95" customWidth="1"/>
    <col min="15903" max="15903" width="7.85546875" style="95" customWidth="1"/>
    <col min="15904" max="15904" width="6.85546875" style="95" customWidth="1"/>
    <col min="15905" max="15905" width="12.140625" style="95" customWidth="1"/>
    <col min="15906" max="15907" width="6.85546875" style="95" customWidth="1"/>
    <col min="15908" max="15908" width="19.42578125" style="95" customWidth="1"/>
    <col min="15909" max="15910" width="6.85546875" style="95" customWidth="1"/>
    <col min="15911" max="15911" width="10" style="95" customWidth="1"/>
    <col min="15912" max="15913" width="6.85546875" style="95" customWidth="1"/>
    <col min="15914" max="15914" width="20.42578125" style="95" customWidth="1"/>
    <col min="15915" max="15915" width="7.85546875" style="95" customWidth="1"/>
    <col min="15916" max="15916" width="6.85546875" style="95" customWidth="1"/>
    <col min="15917" max="15917" width="10" style="95" customWidth="1"/>
    <col min="15918" max="15919" width="6.85546875" style="95" customWidth="1"/>
    <col min="15920" max="15920" width="22" style="95" customWidth="1"/>
    <col min="15921" max="15922" width="6.85546875" style="95" customWidth="1"/>
    <col min="15923" max="15923" width="10.140625" style="95" customWidth="1"/>
    <col min="15924" max="15925" width="6.85546875" style="95" customWidth="1"/>
    <col min="15926" max="15926" width="21.42578125" style="95" customWidth="1"/>
    <col min="15927" max="15927" width="8" style="95" customWidth="1"/>
    <col min="15928" max="15928" width="6.85546875" style="95" customWidth="1"/>
    <col min="15929" max="15929" width="11.5703125" style="95" customWidth="1"/>
    <col min="15930" max="15931" width="6.85546875" style="95" customWidth="1"/>
    <col min="15932" max="15932" width="20" style="95" customWidth="1"/>
    <col min="15933" max="15933" width="8.28515625" style="95" customWidth="1"/>
    <col min="15934" max="15934" width="6.85546875" style="95" customWidth="1"/>
    <col min="15935" max="15935" width="10.85546875" style="95" customWidth="1"/>
    <col min="15936" max="15936" width="6.85546875" style="95" customWidth="1"/>
    <col min="15937" max="15937" width="7.85546875" style="95" customWidth="1"/>
    <col min="15938" max="15938" width="19" style="95" customWidth="1"/>
    <col min="15939" max="15939" width="4.7109375" style="95" customWidth="1"/>
    <col min="15940" max="15940" width="4.28515625" style="95" customWidth="1"/>
    <col min="15941" max="15941" width="4.42578125" style="95" customWidth="1"/>
    <col min="15942" max="15942" width="5.140625" style="95" customWidth="1"/>
    <col min="15943" max="15943" width="5.7109375" style="95" customWidth="1"/>
    <col min="15944" max="15944" width="6.28515625" style="95" customWidth="1"/>
    <col min="15945" max="15945" width="6.5703125" style="95" customWidth="1"/>
    <col min="15946" max="15946" width="6.28515625" style="95" customWidth="1"/>
    <col min="15947" max="15948" width="5.7109375" style="95" customWidth="1"/>
    <col min="15949" max="15949" width="14.7109375" style="95" customWidth="1"/>
    <col min="15950" max="15959" width="5.7109375" style="95" customWidth="1"/>
    <col min="15960" max="16128" width="9.140625" style="95"/>
    <col min="16129" max="16129" width="13.28515625" style="95" customWidth="1"/>
    <col min="16130" max="16130" width="36" style="95" customWidth="1"/>
    <col min="16131" max="16131" width="15.85546875" style="95" customWidth="1"/>
    <col min="16132" max="16132" width="20.140625" style="95" customWidth="1"/>
    <col min="16133" max="16133" width="25.140625" style="95" customWidth="1"/>
    <col min="16134" max="16134" width="20.42578125" style="95" customWidth="1"/>
    <col min="16135" max="16135" width="10.5703125" style="95" bestFit="1" customWidth="1"/>
    <col min="16136" max="16136" width="6.5703125" style="95" bestFit="1" customWidth="1"/>
    <col min="16137" max="16137" width="12.140625" style="95" customWidth="1"/>
    <col min="16138" max="16139" width="6.5703125" style="95" bestFit="1" customWidth="1"/>
    <col min="16140" max="16140" width="19.7109375" style="95" customWidth="1"/>
    <col min="16141" max="16141" width="10.5703125" style="95" bestFit="1" customWidth="1"/>
    <col min="16142" max="16142" width="6.5703125" style="95" bestFit="1" customWidth="1"/>
    <col min="16143" max="16143" width="11.140625" style="95" customWidth="1"/>
    <col min="16144" max="16145" width="6.5703125" style="95" bestFit="1" customWidth="1"/>
    <col min="16146" max="16146" width="22.85546875" style="95" customWidth="1"/>
    <col min="16147" max="16147" width="10" style="95" customWidth="1"/>
    <col min="16148" max="16148" width="6.85546875" style="95" customWidth="1"/>
    <col min="16149" max="16149" width="13.28515625" style="95" customWidth="1"/>
    <col min="16150" max="16151" width="6.85546875" style="95" customWidth="1"/>
    <col min="16152" max="16152" width="20.140625" style="95" customWidth="1"/>
    <col min="16153" max="16153" width="8.5703125" style="95" customWidth="1"/>
    <col min="16154" max="16154" width="6.85546875" style="95" customWidth="1"/>
    <col min="16155" max="16155" width="10.7109375" style="95" customWidth="1"/>
    <col min="16156" max="16157" width="6.85546875" style="95" customWidth="1"/>
    <col min="16158" max="16158" width="20.85546875" style="95" customWidth="1"/>
    <col min="16159" max="16159" width="7.85546875" style="95" customWidth="1"/>
    <col min="16160" max="16160" width="6.85546875" style="95" customWidth="1"/>
    <col min="16161" max="16161" width="12.140625" style="95" customWidth="1"/>
    <col min="16162" max="16163" width="6.85546875" style="95" customWidth="1"/>
    <col min="16164" max="16164" width="19.42578125" style="95" customWidth="1"/>
    <col min="16165" max="16166" width="6.85546875" style="95" customWidth="1"/>
    <col min="16167" max="16167" width="10" style="95" customWidth="1"/>
    <col min="16168" max="16169" width="6.85546875" style="95" customWidth="1"/>
    <col min="16170" max="16170" width="20.42578125" style="95" customWidth="1"/>
    <col min="16171" max="16171" width="7.85546875" style="95" customWidth="1"/>
    <col min="16172" max="16172" width="6.85546875" style="95" customWidth="1"/>
    <col min="16173" max="16173" width="10" style="95" customWidth="1"/>
    <col min="16174" max="16175" width="6.85546875" style="95" customWidth="1"/>
    <col min="16176" max="16176" width="22" style="95" customWidth="1"/>
    <col min="16177" max="16178" width="6.85546875" style="95" customWidth="1"/>
    <col min="16179" max="16179" width="10.140625" style="95" customWidth="1"/>
    <col min="16180" max="16181" width="6.85546875" style="95" customWidth="1"/>
    <col min="16182" max="16182" width="21.42578125" style="95" customWidth="1"/>
    <col min="16183" max="16183" width="8" style="95" customWidth="1"/>
    <col min="16184" max="16184" width="6.85546875" style="95" customWidth="1"/>
    <col min="16185" max="16185" width="11.5703125" style="95" customWidth="1"/>
    <col min="16186" max="16187" width="6.85546875" style="95" customWidth="1"/>
    <col min="16188" max="16188" width="20" style="95" customWidth="1"/>
    <col min="16189" max="16189" width="8.28515625" style="95" customWidth="1"/>
    <col min="16190" max="16190" width="6.85546875" style="95" customWidth="1"/>
    <col min="16191" max="16191" width="10.85546875" style="95" customWidth="1"/>
    <col min="16192" max="16192" width="6.85546875" style="95" customWidth="1"/>
    <col min="16193" max="16193" width="7.85546875" style="95" customWidth="1"/>
    <col min="16194" max="16194" width="19" style="95" customWidth="1"/>
    <col min="16195" max="16195" width="4.7109375" style="95" customWidth="1"/>
    <col min="16196" max="16196" width="4.28515625" style="95" customWidth="1"/>
    <col min="16197" max="16197" width="4.42578125" style="95" customWidth="1"/>
    <col min="16198" max="16198" width="5.140625" style="95" customWidth="1"/>
    <col min="16199" max="16199" width="5.7109375" style="95" customWidth="1"/>
    <col min="16200" max="16200" width="6.28515625" style="95" customWidth="1"/>
    <col min="16201" max="16201" width="6.5703125" style="95" customWidth="1"/>
    <col min="16202" max="16202" width="6.28515625" style="95" customWidth="1"/>
    <col min="16203" max="16204" width="5.7109375" style="95" customWidth="1"/>
    <col min="16205" max="16205" width="14.7109375" style="95" customWidth="1"/>
    <col min="16206" max="16215" width="5.7109375" style="95" customWidth="1"/>
    <col min="16216" max="16384" width="9.140625" style="95"/>
  </cols>
  <sheetData>
    <row r="1" spans="1:80" ht="18.75" x14ac:dyDescent="0.25">
      <c r="BG1" s="95"/>
      <c r="BM1" s="98" t="s">
        <v>349</v>
      </c>
    </row>
    <row r="2" spans="1:80" ht="18.75" x14ac:dyDescent="0.3">
      <c r="BG2" s="95"/>
      <c r="BM2" s="99" t="s">
        <v>207</v>
      </c>
    </row>
    <row r="3" spans="1:80" ht="18.75" x14ac:dyDescent="0.3">
      <c r="BG3" s="95"/>
      <c r="BM3" s="99" t="s">
        <v>208</v>
      </c>
    </row>
    <row r="4" spans="1:80" x14ac:dyDescent="0.25">
      <c r="A4" s="679" t="s">
        <v>350</v>
      </c>
      <c r="B4" s="679"/>
      <c r="C4" s="679"/>
      <c r="D4" s="679"/>
      <c r="E4" s="679"/>
      <c r="F4" s="679"/>
      <c r="G4" s="679"/>
      <c r="H4" s="679"/>
      <c r="I4" s="679"/>
      <c r="J4" s="679"/>
      <c r="K4" s="679"/>
      <c r="L4" s="679"/>
      <c r="M4" s="679"/>
      <c r="N4" s="679"/>
      <c r="O4" s="679"/>
      <c r="P4" s="679"/>
      <c r="Q4" s="679"/>
      <c r="R4" s="679"/>
      <c r="S4" s="679"/>
      <c r="T4" s="679"/>
      <c r="U4" s="679"/>
      <c r="V4" s="679"/>
      <c r="W4" s="679"/>
      <c r="X4" s="679"/>
      <c r="Y4" s="679"/>
      <c r="Z4" s="679"/>
      <c r="AA4" s="679"/>
      <c r="AB4" s="679"/>
      <c r="AC4" s="679"/>
      <c r="AD4" s="679"/>
      <c r="AE4" s="679"/>
      <c r="AF4" s="679"/>
      <c r="AG4" s="679"/>
      <c r="AH4" s="679"/>
      <c r="AI4" s="679"/>
      <c r="AJ4" s="679"/>
      <c r="AK4" s="679"/>
      <c r="AL4" s="679"/>
      <c r="AM4" s="679"/>
      <c r="AN4" s="679"/>
      <c r="AO4" s="679"/>
      <c r="AP4" s="679"/>
      <c r="AQ4" s="679"/>
      <c r="AR4" s="679"/>
      <c r="AS4" s="679"/>
      <c r="AT4" s="679"/>
      <c r="AU4" s="679"/>
      <c r="AV4" s="679"/>
      <c r="AW4" s="679"/>
      <c r="AX4" s="679"/>
      <c r="AY4" s="679"/>
      <c r="AZ4" s="679"/>
      <c r="BA4" s="679"/>
      <c r="BB4" s="679"/>
      <c r="BC4" s="679"/>
      <c r="BD4" s="679"/>
      <c r="BE4" s="679"/>
      <c r="BF4" s="679"/>
      <c r="BG4" s="679"/>
      <c r="BH4" s="679"/>
      <c r="BI4" s="679"/>
      <c r="BJ4" s="679"/>
      <c r="BK4" s="679"/>
      <c r="BL4" s="679"/>
      <c r="BM4" s="679"/>
      <c r="BN4" s="679"/>
    </row>
    <row r="5" spans="1:80" x14ac:dyDescent="0.25">
      <c r="A5" s="669"/>
      <c r="B5" s="669"/>
      <c r="C5" s="669"/>
      <c r="D5" s="669"/>
      <c r="E5" s="669"/>
      <c r="F5" s="669"/>
      <c r="G5" s="669"/>
      <c r="H5" s="669"/>
      <c r="I5" s="669"/>
      <c r="J5" s="669"/>
      <c r="K5" s="669"/>
      <c r="L5" s="669"/>
      <c r="M5" s="669"/>
      <c r="N5" s="669"/>
      <c r="O5" s="669"/>
      <c r="P5" s="669"/>
      <c r="Q5" s="669"/>
      <c r="R5" s="669"/>
      <c r="S5" s="669"/>
      <c r="T5" s="669"/>
      <c r="U5" s="669"/>
      <c r="V5" s="669"/>
      <c r="W5" s="669"/>
      <c r="X5" s="669"/>
      <c r="Y5" s="669"/>
      <c r="Z5" s="669"/>
      <c r="AA5" s="669"/>
      <c r="AB5" s="669"/>
      <c r="AC5" s="669"/>
      <c r="AD5" s="147"/>
      <c r="AE5" s="147"/>
      <c r="AF5" s="147"/>
      <c r="AG5" s="147"/>
      <c r="AH5" s="147"/>
      <c r="AI5" s="148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</row>
    <row r="6" spans="1:80" ht="18.75" x14ac:dyDescent="0.25">
      <c r="A6" s="659" t="s">
        <v>351</v>
      </c>
      <c r="B6" s="659"/>
      <c r="C6" s="659"/>
      <c r="D6" s="659"/>
      <c r="E6" s="659"/>
      <c r="F6" s="659"/>
      <c r="G6" s="659"/>
      <c r="H6" s="659"/>
      <c r="I6" s="659"/>
      <c r="J6" s="659"/>
      <c r="K6" s="659"/>
      <c r="L6" s="659"/>
      <c r="M6" s="659"/>
      <c r="N6" s="659"/>
      <c r="O6" s="659"/>
      <c r="P6" s="659"/>
      <c r="Q6" s="659"/>
      <c r="R6" s="659"/>
      <c r="S6" s="659"/>
      <c r="T6" s="659"/>
      <c r="U6" s="659"/>
      <c r="V6" s="659"/>
      <c r="W6" s="659"/>
      <c r="X6" s="659"/>
      <c r="Y6" s="659"/>
      <c r="Z6" s="659"/>
      <c r="AA6" s="659"/>
      <c r="AB6" s="659"/>
      <c r="AC6" s="659"/>
      <c r="AD6" s="659"/>
      <c r="AE6" s="659"/>
      <c r="AF6" s="659"/>
      <c r="AG6" s="659"/>
      <c r="AH6" s="659"/>
      <c r="AI6" s="659"/>
      <c r="AJ6" s="659"/>
      <c r="AK6" s="659"/>
      <c r="AL6" s="659"/>
      <c r="AM6" s="659"/>
      <c r="AN6" s="659"/>
      <c r="AO6" s="659"/>
      <c r="AP6" s="659"/>
      <c r="AQ6" s="659"/>
      <c r="AR6" s="659"/>
      <c r="AS6" s="659"/>
      <c r="AT6" s="659"/>
      <c r="AU6" s="659"/>
      <c r="AV6" s="659"/>
      <c r="AW6" s="659"/>
      <c r="AX6" s="659"/>
      <c r="AY6" s="659"/>
      <c r="AZ6" s="659"/>
      <c r="BA6" s="659"/>
      <c r="BB6" s="659"/>
      <c r="BC6" s="659"/>
      <c r="BD6" s="659"/>
      <c r="BE6" s="659"/>
      <c r="BF6" s="659"/>
      <c r="BG6" s="659"/>
      <c r="BH6" s="659"/>
      <c r="BI6" s="659"/>
      <c r="BJ6" s="659"/>
      <c r="BK6" s="659"/>
      <c r="BL6" s="659"/>
      <c r="BM6" s="659"/>
      <c r="BN6" s="659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</row>
    <row r="7" spans="1:80" x14ac:dyDescent="0.25">
      <c r="A7" s="654" t="s">
        <v>211</v>
      </c>
      <c r="B7" s="654"/>
      <c r="C7" s="654"/>
      <c r="D7" s="654"/>
      <c r="E7" s="654"/>
      <c r="F7" s="654"/>
      <c r="G7" s="654"/>
      <c r="H7" s="654"/>
      <c r="I7" s="654"/>
      <c r="J7" s="654"/>
      <c r="K7" s="654"/>
      <c r="L7" s="654"/>
      <c r="M7" s="654"/>
      <c r="N7" s="654"/>
      <c r="O7" s="654"/>
      <c r="P7" s="654"/>
      <c r="Q7" s="654"/>
      <c r="R7" s="654"/>
      <c r="S7" s="654"/>
      <c r="T7" s="654"/>
      <c r="U7" s="654"/>
      <c r="V7" s="654"/>
      <c r="W7" s="654"/>
      <c r="X7" s="654"/>
      <c r="Y7" s="654"/>
      <c r="Z7" s="654"/>
      <c r="AA7" s="654"/>
      <c r="AB7" s="654"/>
      <c r="AC7" s="654"/>
      <c r="AD7" s="654"/>
      <c r="AE7" s="654"/>
      <c r="AF7" s="654"/>
      <c r="AG7" s="654"/>
      <c r="AH7" s="654"/>
      <c r="AI7" s="654"/>
      <c r="AJ7" s="654"/>
      <c r="AK7" s="654"/>
      <c r="AL7" s="654"/>
      <c r="AM7" s="654"/>
      <c r="AN7" s="654"/>
      <c r="AO7" s="654"/>
      <c r="AP7" s="654"/>
      <c r="AQ7" s="654"/>
      <c r="AR7" s="654"/>
      <c r="AS7" s="654"/>
      <c r="AT7" s="654"/>
      <c r="AU7" s="654"/>
      <c r="AV7" s="654"/>
      <c r="AW7" s="654"/>
      <c r="AX7" s="654"/>
      <c r="AY7" s="654"/>
      <c r="AZ7" s="654"/>
      <c r="BA7" s="654"/>
      <c r="BB7" s="654"/>
      <c r="BC7" s="654"/>
      <c r="BD7" s="654"/>
      <c r="BE7" s="654"/>
      <c r="BF7" s="654"/>
      <c r="BG7" s="654"/>
      <c r="BH7" s="654"/>
      <c r="BI7" s="654"/>
      <c r="BJ7" s="654"/>
      <c r="BK7" s="654"/>
      <c r="BL7" s="654"/>
      <c r="BM7" s="654"/>
      <c r="BN7" s="654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</row>
    <row r="8" spans="1:80" x14ac:dyDescent="0.25">
      <c r="A8" s="654"/>
      <c r="B8" s="654"/>
      <c r="C8" s="654"/>
      <c r="D8" s="654"/>
      <c r="E8" s="654"/>
      <c r="F8" s="654"/>
      <c r="G8" s="654"/>
      <c r="H8" s="654"/>
      <c r="I8" s="654"/>
      <c r="J8" s="654"/>
      <c r="K8" s="654"/>
      <c r="L8" s="654"/>
      <c r="M8" s="654"/>
      <c r="N8" s="654"/>
      <c r="O8" s="654"/>
      <c r="P8" s="654"/>
      <c r="Q8" s="654"/>
      <c r="R8" s="654"/>
      <c r="S8" s="654"/>
      <c r="T8" s="654"/>
      <c r="U8" s="654"/>
      <c r="V8" s="654"/>
      <c r="W8" s="654"/>
      <c r="X8" s="654"/>
      <c r="Y8" s="654"/>
      <c r="Z8" s="654"/>
      <c r="AA8" s="654"/>
      <c r="AB8" s="654"/>
      <c r="AC8" s="654"/>
      <c r="AD8" s="149"/>
      <c r="AE8" s="149"/>
      <c r="AF8" s="149"/>
      <c r="AG8" s="149"/>
      <c r="AH8" s="149"/>
      <c r="AI8" s="150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51"/>
      <c r="BD8" s="149"/>
      <c r="BE8" s="149"/>
      <c r="BF8" s="149"/>
      <c r="BG8" s="151"/>
      <c r="BH8" s="149"/>
      <c r="BI8" s="149"/>
      <c r="BJ8" s="149"/>
      <c r="BK8" s="149"/>
      <c r="BL8" s="149"/>
      <c r="BM8" s="149"/>
      <c r="BN8" s="149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</row>
    <row r="9" spans="1:80" x14ac:dyDescent="0.25">
      <c r="A9" s="655" t="s">
        <v>212</v>
      </c>
      <c r="B9" s="655"/>
      <c r="C9" s="655"/>
      <c r="D9" s="655"/>
      <c r="E9" s="655"/>
      <c r="F9" s="655"/>
      <c r="G9" s="655"/>
      <c r="H9" s="655"/>
      <c r="I9" s="655"/>
      <c r="J9" s="655"/>
      <c r="K9" s="655"/>
      <c r="L9" s="655"/>
      <c r="M9" s="655"/>
      <c r="N9" s="655"/>
      <c r="O9" s="655"/>
      <c r="P9" s="655"/>
      <c r="Q9" s="655"/>
      <c r="R9" s="655"/>
      <c r="S9" s="655"/>
      <c r="T9" s="655"/>
      <c r="U9" s="655"/>
      <c r="V9" s="655"/>
      <c r="W9" s="655"/>
      <c r="X9" s="655"/>
      <c r="Y9" s="655"/>
      <c r="Z9" s="655"/>
      <c r="AA9" s="655"/>
      <c r="AB9" s="655"/>
      <c r="AC9" s="655"/>
      <c r="AD9" s="655"/>
      <c r="AE9" s="655"/>
      <c r="AF9" s="655"/>
      <c r="AG9" s="655"/>
      <c r="AH9" s="655"/>
      <c r="AI9" s="655"/>
      <c r="AJ9" s="655"/>
      <c r="AK9" s="655"/>
      <c r="AL9" s="655"/>
      <c r="AM9" s="655"/>
      <c r="AN9" s="655"/>
      <c r="AO9" s="655"/>
      <c r="AP9" s="655"/>
      <c r="AQ9" s="655"/>
      <c r="AR9" s="655"/>
      <c r="AS9" s="655"/>
      <c r="AT9" s="655"/>
      <c r="AU9" s="655"/>
      <c r="AV9" s="655"/>
      <c r="AW9" s="655"/>
      <c r="AX9" s="655"/>
      <c r="AY9" s="655"/>
      <c r="AZ9" s="655"/>
      <c r="BA9" s="655"/>
      <c r="BB9" s="655"/>
      <c r="BC9" s="655"/>
      <c r="BD9" s="655"/>
      <c r="BE9" s="655"/>
      <c r="BF9" s="655"/>
      <c r="BG9" s="655"/>
      <c r="BH9" s="655"/>
      <c r="BI9" s="655"/>
      <c r="BJ9" s="655"/>
      <c r="BK9" s="655"/>
      <c r="BL9" s="655"/>
      <c r="BM9" s="655"/>
      <c r="BN9" s="655"/>
    </row>
    <row r="10" spans="1:80" x14ac:dyDescent="0.25">
      <c r="A10" s="669"/>
      <c r="B10" s="669"/>
      <c r="C10" s="669"/>
      <c r="D10" s="669"/>
      <c r="E10" s="669"/>
      <c r="F10" s="669"/>
      <c r="G10" s="669"/>
      <c r="H10" s="669"/>
      <c r="I10" s="669"/>
      <c r="J10" s="669"/>
      <c r="K10" s="669"/>
      <c r="L10" s="669"/>
      <c r="M10" s="669"/>
      <c r="N10" s="669"/>
      <c r="O10" s="669"/>
      <c r="P10" s="669"/>
      <c r="Q10" s="669"/>
      <c r="R10" s="669"/>
      <c r="S10" s="669"/>
      <c r="T10" s="669"/>
      <c r="U10" s="669"/>
      <c r="V10" s="669"/>
      <c r="W10" s="669"/>
      <c r="X10" s="669"/>
      <c r="Y10" s="669"/>
      <c r="Z10" s="669"/>
      <c r="AA10" s="669"/>
      <c r="AB10" s="669"/>
      <c r="AC10" s="669"/>
      <c r="AD10" s="669"/>
      <c r="AE10" s="669"/>
      <c r="AF10" s="669"/>
      <c r="AG10" s="669"/>
      <c r="AH10" s="669"/>
      <c r="AI10" s="669"/>
      <c r="AJ10" s="669"/>
      <c r="AK10" s="669"/>
      <c r="AL10" s="669"/>
      <c r="AM10" s="669"/>
      <c r="AN10" s="669"/>
      <c r="AO10" s="669"/>
      <c r="AP10" s="669"/>
      <c r="AQ10" s="669"/>
      <c r="AR10" s="669"/>
      <c r="AS10" s="669"/>
      <c r="AT10" s="669"/>
      <c r="AU10" s="669"/>
      <c r="AV10" s="669"/>
      <c r="AW10" s="669"/>
      <c r="AX10" s="669"/>
      <c r="AY10" s="669"/>
      <c r="AZ10" s="669"/>
      <c r="BA10" s="669"/>
      <c r="BB10" s="669"/>
      <c r="BC10" s="669"/>
      <c r="BD10" s="669"/>
      <c r="BE10" s="669"/>
      <c r="BF10" s="669"/>
      <c r="BG10" s="669"/>
      <c r="BH10" s="669"/>
      <c r="BI10" s="669"/>
      <c r="BJ10" s="669"/>
      <c r="BK10" s="669"/>
      <c r="BL10" s="669"/>
      <c r="BM10" s="669"/>
      <c r="BN10" s="669"/>
    </row>
    <row r="11" spans="1:80" ht="18.75" x14ac:dyDescent="0.3">
      <c r="A11" s="656" t="s">
        <v>213</v>
      </c>
      <c r="B11" s="656"/>
      <c r="C11" s="656"/>
      <c r="D11" s="656"/>
      <c r="E11" s="656"/>
      <c r="F11" s="656"/>
      <c r="G11" s="656"/>
      <c r="H11" s="656"/>
      <c r="I11" s="656"/>
      <c r="J11" s="656"/>
      <c r="K11" s="656"/>
      <c r="L11" s="656"/>
      <c r="M11" s="656"/>
      <c r="N11" s="656"/>
      <c r="O11" s="656"/>
      <c r="P11" s="656"/>
      <c r="Q11" s="656"/>
      <c r="R11" s="656"/>
      <c r="S11" s="656"/>
      <c r="T11" s="656"/>
      <c r="U11" s="656"/>
      <c r="V11" s="656"/>
      <c r="W11" s="656"/>
      <c r="X11" s="656"/>
      <c r="Y11" s="656"/>
      <c r="Z11" s="656"/>
      <c r="AA11" s="656"/>
      <c r="AB11" s="656"/>
      <c r="AC11" s="656"/>
      <c r="AD11" s="656"/>
      <c r="AE11" s="656"/>
      <c r="AF11" s="656"/>
      <c r="AG11" s="656"/>
      <c r="AH11" s="656"/>
      <c r="AI11" s="656"/>
      <c r="AJ11" s="656"/>
      <c r="AK11" s="656"/>
      <c r="AL11" s="656"/>
      <c r="AM11" s="656"/>
      <c r="AN11" s="656"/>
      <c r="AO11" s="656"/>
      <c r="AP11" s="656"/>
      <c r="AQ11" s="656"/>
      <c r="AR11" s="656"/>
      <c r="AS11" s="656"/>
      <c r="AT11" s="656"/>
      <c r="AU11" s="656"/>
      <c r="AV11" s="656"/>
      <c r="AW11" s="656"/>
      <c r="AX11" s="656"/>
      <c r="AY11" s="656"/>
      <c r="AZ11" s="656"/>
      <c r="BA11" s="656"/>
      <c r="BB11" s="656"/>
      <c r="BC11" s="656"/>
      <c r="BD11" s="656"/>
      <c r="BE11" s="656"/>
      <c r="BF11" s="656"/>
      <c r="BG11" s="656"/>
      <c r="BH11" s="656"/>
      <c r="BI11" s="656"/>
      <c r="BJ11" s="656"/>
      <c r="BK11" s="656"/>
      <c r="BL11" s="656"/>
      <c r="BM11" s="656"/>
      <c r="BN11" s="656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5"/>
      <c r="BZ11" s="105"/>
      <c r="CA11" s="105"/>
    </row>
    <row r="12" spans="1:80" x14ac:dyDescent="0.25">
      <c r="A12" s="670" t="s">
        <v>352</v>
      </c>
      <c r="B12" s="670"/>
      <c r="C12" s="670"/>
      <c r="D12" s="670"/>
      <c r="E12" s="670"/>
      <c r="F12" s="670"/>
      <c r="G12" s="670"/>
      <c r="H12" s="670"/>
      <c r="I12" s="670"/>
      <c r="J12" s="670"/>
      <c r="K12" s="670"/>
      <c r="L12" s="670"/>
      <c r="M12" s="670"/>
      <c r="N12" s="670"/>
      <c r="O12" s="670"/>
      <c r="P12" s="670"/>
      <c r="Q12" s="670"/>
      <c r="R12" s="670"/>
      <c r="S12" s="670"/>
      <c r="T12" s="670"/>
      <c r="U12" s="670"/>
      <c r="V12" s="670"/>
      <c r="W12" s="670"/>
      <c r="X12" s="670"/>
      <c r="Y12" s="670"/>
      <c r="Z12" s="670"/>
      <c r="AA12" s="670"/>
      <c r="AB12" s="670"/>
      <c r="AC12" s="670"/>
      <c r="AD12" s="145"/>
      <c r="AE12" s="145"/>
      <c r="AF12" s="145"/>
      <c r="AG12" s="145"/>
      <c r="AH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52"/>
      <c r="BD12" s="145"/>
      <c r="BE12" s="145"/>
      <c r="BF12" s="145"/>
      <c r="BG12" s="152"/>
      <c r="BH12" s="145"/>
      <c r="BI12" s="145"/>
      <c r="BJ12" s="145"/>
      <c r="BK12" s="145"/>
      <c r="BL12" s="145"/>
      <c r="BM12" s="145"/>
      <c r="BN12" s="145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</row>
    <row r="13" spans="1:80" x14ac:dyDescent="0.25">
      <c r="A13" s="671"/>
      <c r="B13" s="671"/>
      <c r="C13" s="671"/>
      <c r="D13" s="671"/>
      <c r="E13" s="671"/>
      <c r="F13" s="671"/>
      <c r="G13" s="671"/>
      <c r="H13" s="671"/>
      <c r="I13" s="671"/>
      <c r="J13" s="671"/>
      <c r="K13" s="671"/>
      <c r="L13" s="671"/>
      <c r="M13" s="671"/>
      <c r="N13" s="671"/>
      <c r="O13" s="671"/>
      <c r="P13" s="671"/>
      <c r="Q13" s="671"/>
      <c r="R13" s="671"/>
      <c r="S13" s="671"/>
      <c r="T13" s="671"/>
      <c r="U13" s="671"/>
      <c r="V13" s="671"/>
      <c r="W13" s="671"/>
      <c r="X13" s="671"/>
      <c r="Y13" s="671"/>
      <c r="Z13" s="671"/>
      <c r="AA13" s="671"/>
      <c r="AB13" s="671"/>
      <c r="AC13" s="671"/>
      <c r="AD13" s="671"/>
      <c r="AE13" s="671"/>
      <c r="AF13" s="671"/>
      <c r="AG13" s="671"/>
      <c r="AH13" s="671"/>
      <c r="AI13" s="671"/>
      <c r="AJ13" s="671"/>
      <c r="AK13" s="671"/>
      <c r="AL13" s="671"/>
      <c r="AM13" s="671"/>
      <c r="AN13" s="671"/>
      <c r="AO13" s="671"/>
      <c r="AP13" s="671"/>
      <c r="AQ13" s="671"/>
      <c r="AR13" s="671"/>
      <c r="AS13" s="671"/>
      <c r="AT13" s="671"/>
      <c r="AU13" s="671"/>
      <c r="AV13" s="671"/>
      <c r="AW13" s="671"/>
      <c r="AX13" s="671"/>
      <c r="AY13" s="671"/>
      <c r="AZ13" s="671"/>
      <c r="BA13" s="671"/>
      <c r="BB13" s="671"/>
      <c r="BC13" s="671"/>
      <c r="BD13" s="671"/>
      <c r="BE13" s="671"/>
      <c r="BF13" s="671"/>
      <c r="BG13" s="671"/>
      <c r="BH13" s="671"/>
      <c r="BI13" s="671"/>
      <c r="BJ13" s="671"/>
      <c r="BK13" s="671"/>
      <c r="BL13" s="671"/>
      <c r="BM13" s="671"/>
      <c r="BN13" s="153"/>
      <c r="BO13" s="153"/>
      <c r="BP13" s="153"/>
      <c r="BQ13" s="153"/>
      <c r="BR13" s="153"/>
      <c r="BS13" s="153"/>
      <c r="BT13" s="153"/>
      <c r="BU13" s="153"/>
      <c r="BV13" s="153"/>
      <c r="BW13" s="153"/>
      <c r="BX13" s="153"/>
      <c r="BY13" s="153"/>
    </row>
    <row r="14" spans="1:80" x14ac:dyDescent="0.25">
      <c r="A14" s="664" t="s">
        <v>215</v>
      </c>
      <c r="B14" s="664" t="s">
        <v>216</v>
      </c>
      <c r="C14" s="664" t="s">
        <v>217</v>
      </c>
      <c r="D14" s="661" t="s">
        <v>353</v>
      </c>
      <c r="E14" s="661"/>
      <c r="F14" s="672" t="s">
        <v>354</v>
      </c>
      <c r="G14" s="673"/>
      <c r="H14" s="673"/>
      <c r="I14" s="673"/>
      <c r="J14" s="673"/>
      <c r="K14" s="673"/>
      <c r="L14" s="673"/>
      <c r="M14" s="673"/>
      <c r="N14" s="673"/>
      <c r="O14" s="673"/>
      <c r="P14" s="673"/>
      <c r="Q14" s="674"/>
      <c r="R14" s="662" t="s">
        <v>355</v>
      </c>
      <c r="S14" s="663"/>
      <c r="T14" s="663"/>
      <c r="U14" s="663"/>
      <c r="V14" s="663"/>
      <c r="W14" s="663"/>
      <c r="X14" s="663"/>
      <c r="Y14" s="663"/>
      <c r="Z14" s="663"/>
      <c r="AA14" s="663"/>
      <c r="AB14" s="663"/>
      <c r="AC14" s="678"/>
      <c r="AD14" s="660" t="s">
        <v>355</v>
      </c>
      <c r="AE14" s="660"/>
      <c r="AF14" s="660"/>
      <c r="AG14" s="660"/>
      <c r="AH14" s="660"/>
      <c r="AI14" s="660"/>
      <c r="AJ14" s="660"/>
      <c r="AK14" s="660"/>
      <c r="AL14" s="660"/>
      <c r="AM14" s="660"/>
      <c r="AN14" s="660"/>
      <c r="AO14" s="660"/>
      <c r="AP14" s="660"/>
      <c r="AQ14" s="660"/>
      <c r="AR14" s="660"/>
      <c r="AS14" s="660"/>
      <c r="AT14" s="660"/>
      <c r="AU14" s="660"/>
      <c r="AV14" s="660"/>
      <c r="AW14" s="660"/>
      <c r="AX14" s="660"/>
      <c r="AY14" s="660"/>
      <c r="AZ14" s="660"/>
      <c r="BA14" s="660"/>
      <c r="BB14" s="660"/>
      <c r="BC14" s="660"/>
      <c r="BD14" s="660"/>
      <c r="BE14" s="660"/>
      <c r="BF14" s="660"/>
      <c r="BG14" s="660"/>
      <c r="BH14" s="660"/>
      <c r="BI14" s="660"/>
      <c r="BJ14" s="660"/>
      <c r="BK14" s="660"/>
      <c r="BL14" s="660"/>
      <c r="BM14" s="660"/>
      <c r="BN14" s="664" t="s">
        <v>227</v>
      </c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</row>
    <row r="15" spans="1:80" x14ac:dyDescent="0.25">
      <c r="A15" s="665"/>
      <c r="B15" s="665"/>
      <c r="C15" s="665"/>
      <c r="D15" s="661"/>
      <c r="E15" s="661"/>
      <c r="F15" s="675"/>
      <c r="G15" s="676"/>
      <c r="H15" s="676"/>
      <c r="I15" s="676"/>
      <c r="J15" s="676"/>
      <c r="K15" s="676"/>
      <c r="L15" s="676"/>
      <c r="M15" s="676"/>
      <c r="N15" s="676"/>
      <c r="O15" s="676"/>
      <c r="P15" s="676"/>
      <c r="Q15" s="677"/>
      <c r="R15" s="660" t="s">
        <v>356</v>
      </c>
      <c r="S15" s="660"/>
      <c r="T15" s="660"/>
      <c r="U15" s="660"/>
      <c r="V15" s="660"/>
      <c r="W15" s="660"/>
      <c r="X15" s="660"/>
      <c r="Y15" s="660"/>
      <c r="Z15" s="660"/>
      <c r="AA15" s="660"/>
      <c r="AB15" s="660"/>
      <c r="AC15" s="660"/>
      <c r="AD15" s="667" t="s">
        <v>357</v>
      </c>
      <c r="AE15" s="668"/>
      <c r="AF15" s="668"/>
      <c r="AG15" s="668"/>
      <c r="AH15" s="668"/>
      <c r="AI15" s="668"/>
      <c r="AJ15" s="668"/>
      <c r="AK15" s="668"/>
      <c r="AL15" s="668"/>
      <c r="AM15" s="668"/>
      <c r="AN15" s="668"/>
      <c r="AO15" s="668"/>
      <c r="AP15" s="667" t="s">
        <v>358</v>
      </c>
      <c r="AQ15" s="668"/>
      <c r="AR15" s="668"/>
      <c r="AS15" s="668"/>
      <c r="AT15" s="668"/>
      <c r="AU15" s="668"/>
      <c r="AV15" s="668"/>
      <c r="AW15" s="668"/>
      <c r="AX15" s="668"/>
      <c r="AY15" s="668"/>
      <c r="AZ15" s="668"/>
      <c r="BA15" s="668"/>
      <c r="BB15" s="661" t="s">
        <v>359</v>
      </c>
      <c r="BC15" s="661"/>
      <c r="BD15" s="661"/>
      <c r="BE15" s="661"/>
      <c r="BF15" s="661"/>
      <c r="BG15" s="661"/>
      <c r="BH15" s="661"/>
      <c r="BI15" s="661"/>
      <c r="BJ15" s="661"/>
      <c r="BK15" s="661"/>
      <c r="BL15" s="661"/>
      <c r="BM15" s="661"/>
      <c r="BN15" s="665"/>
    </row>
    <row r="16" spans="1:80" x14ac:dyDescent="0.25">
      <c r="A16" s="665"/>
      <c r="B16" s="665"/>
      <c r="C16" s="665"/>
      <c r="D16" s="661"/>
      <c r="E16" s="661"/>
      <c r="F16" s="660" t="s">
        <v>360</v>
      </c>
      <c r="G16" s="660"/>
      <c r="H16" s="660"/>
      <c r="I16" s="660"/>
      <c r="J16" s="660"/>
      <c r="K16" s="660"/>
      <c r="L16" s="661" t="s">
        <v>229</v>
      </c>
      <c r="M16" s="661"/>
      <c r="N16" s="661"/>
      <c r="O16" s="661"/>
      <c r="P16" s="661"/>
      <c r="Q16" s="661"/>
      <c r="R16" s="660" t="s">
        <v>240</v>
      </c>
      <c r="S16" s="660"/>
      <c r="T16" s="660"/>
      <c r="U16" s="660"/>
      <c r="V16" s="660"/>
      <c r="W16" s="660"/>
      <c r="X16" s="661" t="s">
        <v>229</v>
      </c>
      <c r="Y16" s="661"/>
      <c r="Z16" s="661"/>
      <c r="AA16" s="661"/>
      <c r="AB16" s="661"/>
      <c r="AC16" s="661"/>
      <c r="AD16" s="660" t="s">
        <v>240</v>
      </c>
      <c r="AE16" s="660"/>
      <c r="AF16" s="660"/>
      <c r="AG16" s="660"/>
      <c r="AH16" s="660"/>
      <c r="AI16" s="660"/>
      <c r="AJ16" s="662" t="s">
        <v>229</v>
      </c>
      <c r="AK16" s="663"/>
      <c r="AL16" s="663"/>
      <c r="AM16" s="663"/>
      <c r="AN16" s="663"/>
      <c r="AO16" s="663"/>
      <c r="AP16" s="660" t="s">
        <v>240</v>
      </c>
      <c r="AQ16" s="660"/>
      <c r="AR16" s="660"/>
      <c r="AS16" s="660"/>
      <c r="AT16" s="660"/>
      <c r="AU16" s="660"/>
      <c r="AV16" s="662" t="s">
        <v>229</v>
      </c>
      <c r="AW16" s="663"/>
      <c r="AX16" s="663"/>
      <c r="AY16" s="663"/>
      <c r="AZ16" s="663"/>
      <c r="BA16" s="663"/>
      <c r="BB16" s="667" t="s">
        <v>228</v>
      </c>
      <c r="BC16" s="668"/>
      <c r="BD16" s="668"/>
      <c r="BE16" s="668"/>
      <c r="BF16" s="668"/>
      <c r="BG16" s="668"/>
      <c r="BH16" s="662" t="s">
        <v>229</v>
      </c>
      <c r="BI16" s="663"/>
      <c r="BJ16" s="663"/>
      <c r="BK16" s="663"/>
      <c r="BL16" s="663"/>
      <c r="BM16" s="663"/>
      <c r="BN16" s="665"/>
    </row>
    <row r="17" spans="1:66" ht="126" x14ac:dyDescent="0.25">
      <c r="A17" s="665"/>
      <c r="B17" s="665"/>
      <c r="C17" s="665"/>
      <c r="D17" s="661" t="s">
        <v>240</v>
      </c>
      <c r="E17" s="661" t="s">
        <v>229</v>
      </c>
      <c r="F17" s="155" t="s">
        <v>361</v>
      </c>
      <c r="G17" s="660" t="s">
        <v>362</v>
      </c>
      <c r="H17" s="660"/>
      <c r="I17" s="660"/>
      <c r="J17" s="660"/>
      <c r="K17" s="660"/>
      <c r="L17" s="155" t="s">
        <v>361</v>
      </c>
      <c r="M17" s="660" t="s">
        <v>362</v>
      </c>
      <c r="N17" s="660"/>
      <c r="O17" s="660"/>
      <c r="P17" s="660"/>
      <c r="Q17" s="660"/>
      <c r="R17" s="155" t="s">
        <v>361</v>
      </c>
      <c r="S17" s="660" t="s">
        <v>362</v>
      </c>
      <c r="T17" s="660"/>
      <c r="U17" s="660"/>
      <c r="V17" s="660"/>
      <c r="W17" s="660"/>
      <c r="X17" s="155" t="s">
        <v>361</v>
      </c>
      <c r="Y17" s="660" t="s">
        <v>362</v>
      </c>
      <c r="Z17" s="660"/>
      <c r="AA17" s="660"/>
      <c r="AB17" s="660"/>
      <c r="AC17" s="660"/>
      <c r="AD17" s="155" t="s">
        <v>361</v>
      </c>
      <c r="AE17" s="660" t="s">
        <v>362</v>
      </c>
      <c r="AF17" s="660"/>
      <c r="AG17" s="660"/>
      <c r="AH17" s="660"/>
      <c r="AI17" s="660"/>
      <c r="AJ17" s="155" t="s">
        <v>361</v>
      </c>
      <c r="AK17" s="660" t="s">
        <v>362</v>
      </c>
      <c r="AL17" s="660"/>
      <c r="AM17" s="660"/>
      <c r="AN17" s="660"/>
      <c r="AO17" s="660"/>
      <c r="AP17" s="155" t="s">
        <v>361</v>
      </c>
      <c r="AQ17" s="660" t="s">
        <v>362</v>
      </c>
      <c r="AR17" s="660"/>
      <c r="AS17" s="660"/>
      <c r="AT17" s="660"/>
      <c r="AU17" s="660"/>
      <c r="AV17" s="155" t="s">
        <v>361</v>
      </c>
      <c r="AW17" s="660" t="s">
        <v>362</v>
      </c>
      <c r="AX17" s="660"/>
      <c r="AY17" s="660"/>
      <c r="AZ17" s="660"/>
      <c r="BA17" s="660"/>
      <c r="BB17" s="155" t="s">
        <v>361</v>
      </c>
      <c r="BC17" s="660" t="s">
        <v>362</v>
      </c>
      <c r="BD17" s="660"/>
      <c r="BE17" s="660"/>
      <c r="BF17" s="660"/>
      <c r="BG17" s="660"/>
      <c r="BH17" s="155" t="s">
        <v>361</v>
      </c>
      <c r="BI17" s="660" t="s">
        <v>362</v>
      </c>
      <c r="BJ17" s="660"/>
      <c r="BK17" s="660"/>
      <c r="BL17" s="660"/>
      <c r="BM17" s="660"/>
      <c r="BN17" s="665"/>
    </row>
    <row r="18" spans="1:66" ht="120" x14ac:dyDescent="0.25">
      <c r="A18" s="666"/>
      <c r="B18" s="666"/>
      <c r="C18" s="666"/>
      <c r="D18" s="661"/>
      <c r="E18" s="661"/>
      <c r="F18" s="112" t="s">
        <v>363</v>
      </c>
      <c r="G18" s="112" t="s">
        <v>363</v>
      </c>
      <c r="H18" s="156" t="s">
        <v>364</v>
      </c>
      <c r="I18" s="156" t="s">
        <v>365</v>
      </c>
      <c r="J18" s="156" t="s">
        <v>366</v>
      </c>
      <c r="K18" s="156" t="s">
        <v>367</v>
      </c>
      <c r="L18" s="112" t="s">
        <v>363</v>
      </c>
      <c r="M18" s="112" t="s">
        <v>363</v>
      </c>
      <c r="N18" s="156" t="s">
        <v>364</v>
      </c>
      <c r="O18" s="156" t="s">
        <v>365</v>
      </c>
      <c r="P18" s="156" t="s">
        <v>366</v>
      </c>
      <c r="Q18" s="156" t="s">
        <v>367</v>
      </c>
      <c r="R18" s="112" t="s">
        <v>363</v>
      </c>
      <c r="S18" s="112" t="s">
        <v>363</v>
      </c>
      <c r="T18" s="156" t="s">
        <v>364</v>
      </c>
      <c r="U18" s="156" t="s">
        <v>365</v>
      </c>
      <c r="V18" s="156" t="s">
        <v>366</v>
      </c>
      <c r="W18" s="156" t="s">
        <v>368</v>
      </c>
      <c r="X18" s="112" t="s">
        <v>363</v>
      </c>
      <c r="Y18" s="112" t="s">
        <v>363</v>
      </c>
      <c r="Z18" s="156" t="s">
        <v>364</v>
      </c>
      <c r="AA18" s="156" t="s">
        <v>365</v>
      </c>
      <c r="AB18" s="156" t="s">
        <v>366</v>
      </c>
      <c r="AC18" s="156" t="s">
        <v>368</v>
      </c>
      <c r="AD18" s="112" t="s">
        <v>363</v>
      </c>
      <c r="AE18" s="112" t="s">
        <v>363</v>
      </c>
      <c r="AF18" s="156" t="s">
        <v>364</v>
      </c>
      <c r="AG18" s="156" t="s">
        <v>365</v>
      </c>
      <c r="AH18" s="156" t="s">
        <v>366</v>
      </c>
      <c r="AI18" s="156" t="s">
        <v>368</v>
      </c>
      <c r="AJ18" s="112" t="s">
        <v>363</v>
      </c>
      <c r="AK18" s="112" t="s">
        <v>363</v>
      </c>
      <c r="AL18" s="156" t="s">
        <v>364</v>
      </c>
      <c r="AM18" s="156" t="s">
        <v>365</v>
      </c>
      <c r="AN18" s="156" t="s">
        <v>366</v>
      </c>
      <c r="AO18" s="156" t="s">
        <v>368</v>
      </c>
      <c r="AP18" s="112" t="s">
        <v>363</v>
      </c>
      <c r="AQ18" s="112" t="s">
        <v>363</v>
      </c>
      <c r="AR18" s="156" t="s">
        <v>364</v>
      </c>
      <c r="AS18" s="156" t="s">
        <v>365</v>
      </c>
      <c r="AT18" s="156" t="s">
        <v>366</v>
      </c>
      <c r="AU18" s="156" t="s">
        <v>368</v>
      </c>
      <c r="AV18" s="112" t="s">
        <v>363</v>
      </c>
      <c r="AW18" s="112" t="s">
        <v>363</v>
      </c>
      <c r="AX18" s="156" t="s">
        <v>364</v>
      </c>
      <c r="AY18" s="156" t="s">
        <v>365</v>
      </c>
      <c r="AZ18" s="156" t="s">
        <v>366</v>
      </c>
      <c r="BA18" s="156" t="s">
        <v>368</v>
      </c>
      <c r="BB18" s="112" t="s">
        <v>363</v>
      </c>
      <c r="BC18" s="157" t="s">
        <v>363</v>
      </c>
      <c r="BD18" s="156" t="s">
        <v>364</v>
      </c>
      <c r="BE18" s="156" t="s">
        <v>365</v>
      </c>
      <c r="BF18" s="156" t="s">
        <v>366</v>
      </c>
      <c r="BG18" s="156" t="s">
        <v>368</v>
      </c>
      <c r="BH18" s="112" t="s">
        <v>363</v>
      </c>
      <c r="BI18" s="112" t="s">
        <v>363</v>
      </c>
      <c r="BJ18" s="156" t="s">
        <v>364</v>
      </c>
      <c r="BK18" s="156" t="s">
        <v>365</v>
      </c>
      <c r="BL18" s="156" t="s">
        <v>366</v>
      </c>
      <c r="BM18" s="156" t="s">
        <v>368</v>
      </c>
      <c r="BN18" s="666"/>
    </row>
    <row r="19" spans="1:66" x14ac:dyDescent="0.25">
      <c r="A19" s="158">
        <v>1</v>
      </c>
      <c r="B19" s="158">
        <v>2</v>
      </c>
      <c r="C19" s="158">
        <v>3</v>
      </c>
      <c r="D19" s="158">
        <v>4</v>
      </c>
      <c r="E19" s="158">
        <v>5</v>
      </c>
      <c r="F19" s="159" t="s">
        <v>369</v>
      </c>
      <c r="G19" s="159" t="s">
        <v>370</v>
      </c>
      <c r="H19" s="159" t="s">
        <v>371</v>
      </c>
      <c r="I19" s="159" t="s">
        <v>372</v>
      </c>
      <c r="J19" s="159" t="s">
        <v>373</v>
      </c>
      <c r="K19" s="159" t="s">
        <v>374</v>
      </c>
      <c r="L19" s="159" t="s">
        <v>375</v>
      </c>
      <c r="M19" s="159" t="s">
        <v>376</v>
      </c>
      <c r="N19" s="159" t="s">
        <v>377</v>
      </c>
      <c r="O19" s="159" t="s">
        <v>378</v>
      </c>
      <c r="P19" s="159" t="s">
        <v>379</v>
      </c>
      <c r="Q19" s="159" t="s">
        <v>380</v>
      </c>
      <c r="R19" s="159" t="s">
        <v>381</v>
      </c>
      <c r="S19" s="159" t="s">
        <v>382</v>
      </c>
      <c r="T19" s="159" t="s">
        <v>383</v>
      </c>
      <c r="U19" s="159" t="s">
        <v>384</v>
      </c>
      <c r="V19" s="159" t="s">
        <v>385</v>
      </c>
      <c r="W19" s="159" t="s">
        <v>386</v>
      </c>
      <c r="X19" s="159" t="s">
        <v>387</v>
      </c>
      <c r="Y19" s="159" t="s">
        <v>388</v>
      </c>
      <c r="Z19" s="159" t="s">
        <v>389</v>
      </c>
      <c r="AA19" s="159" t="s">
        <v>390</v>
      </c>
      <c r="AB19" s="159" t="s">
        <v>391</v>
      </c>
      <c r="AC19" s="159" t="s">
        <v>392</v>
      </c>
      <c r="AD19" s="159" t="s">
        <v>393</v>
      </c>
      <c r="AE19" s="159" t="s">
        <v>394</v>
      </c>
      <c r="AF19" s="159" t="s">
        <v>395</v>
      </c>
      <c r="AG19" s="159" t="s">
        <v>396</v>
      </c>
      <c r="AH19" s="159" t="s">
        <v>397</v>
      </c>
      <c r="AI19" s="159" t="s">
        <v>398</v>
      </c>
      <c r="AJ19" s="159" t="s">
        <v>399</v>
      </c>
      <c r="AK19" s="159" t="s">
        <v>400</v>
      </c>
      <c r="AL19" s="159" t="s">
        <v>401</v>
      </c>
      <c r="AM19" s="159" t="s">
        <v>402</v>
      </c>
      <c r="AN19" s="159" t="s">
        <v>403</v>
      </c>
      <c r="AO19" s="159" t="s">
        <v>404</v>
      </c>
      <c r="AP19" s="159" t="s">
        <v>405</v>
      </c>
      <c r="AQ19" s="159" t="s">
        <v>406</v>
      </c>
      <c r="AR19" s="159" t="s">
        <v>407</v>
      </c>
      <c r="AS19" s="159" t="s">
        <v>408</v>
      </c>
      <c r="AT19" s="159" t="s">
        <v>409</v>
      </c>
      <c r="AU19" s="159" t="s">
        <v>410</v>
      </c>
      <c r="AV19" s="159" t="s">
        <v>411</v>
      </c>
      <c r="AW19" s="159" t="s">
        <v>412</v>
      </c>
      <c r="AX19" s="159" t="s">
        <v>413</v>
      </c>
      <c r="AY19" s="159" t="s">
        <v>414</v>
      </c>
      <c r="AZ19" s="159" t="s">
        <v>415</v>
      </c>
      <c r="BA19" s="159" t="s">
        <v>416</v>
      </c>
      <c r="BB19" s="159" t="s">
        <v>417</v>
      </c>
      <c r="BC19" s="160" t="s">
        <v>418</v>
      </c>
      <c r="BD19" s="159" t="s">
        <v>419</v>
      </c>
      <c r="BE19" s="159" t="s">
        <v>420</v>
      </c>
      <c r="BF19" s="159" t="s">
        <v>421</v>
      </c>
      <c r="BG19" s="160" t="s">
        <v>422</v>
      </c>
      <c r="BH19" s="159" t="s">
        <v>423</v>
      </c>
      <c r="BI19" s="159" t="s">
        <v>424</v>
      </c>
      <c r="BJ19" s="159" t="s">
        <v>425</v>
      </c>
      <c r="BK19" s="159" t="s">
        <v>426</v>
      </c>
      <c r="BL19" s="159" t="s">
        <v>427</v>
      </c>
      <c r="BM19" s="159" t="s">
        <v>428</v>
      </c>
      <c r="BN19" s="159" t="s">
        <v>23</v>
      </c>
    </row>
    <row r="20" spans="1:66" ht="31.5" x14ac:dyDescent="0.25">
      <c r="A20" s="117" t="s">
        <v>282</v>
      </c>
      <c r="B20" s="161" t="s">
        <v>283</v>
      </c>
      <c r="C20" s="162" t="s">
        <v>284</v>
      </c>
      <c r="D20" s="119">
        <f>SUM(D21:D25)</f>
        <v>370.3566218884593</v>
      </c>
      <c r="E20" s="119" t="s">
        <v>0</v>
      </c>
      <c r="F20" s="119" t="s">
        <v>0</v>
      </c>
      <c r="G20" s="119" t="s">
        <v>0</v>
      </c>
      <c r="H20" s="119" t="s">
        <v>0</v>
      </c>
      <c r="I20" s="119" t="s">
        <v>0</v>
      </c>
      <c r="J20" s="119" t="s">
        <v>0</v>
      </c>
      <c r="K20" s="119" t="s">
        <v>0</v>
      </c>
      <c r="L20" s="119" t="s">
        <v>0</v>
      </c>
      <c r="M20" s="119" t="s">
        <v>0</v>
      </c>
      <c r="N20" s="119" t="s">
        <v>0</v>
      </c>
      <c r="O20" s="119" t="s">
        <v>0</v>
      </c>
      <c r="P20" s="119" t="s">
        <v>0</v>
      </c>
      <c r="Q20" s="119" t="s">
        <v>0</v>
      </c>
      <c r="R20" s="119" t="s">
        <v>0</v>
      </c>
      <c r="S20" s="163">
        <f>SUM(S21:S25)</f>
        <v>70.855314748208983</v>
      </c>
      <c r="T20" s="119" t="s">
        <v>0</v>
      </c>
      <c r="U20" s="119" t="s">
        <v>0</v>
      </c>
      <c r="V20" s="119" t="s">
        <v>0</v>
      </c>
      <c r="W20" s="164">
        <f>SUM(W21:W25)</f>
        <v>0</v>
      </c>
      <c r="X20" s="119" t="s">
        <v>0</v>
      </c>
      <c r="Y20" s="163" t="s">
        <v>0</v>
      </c>
      <c r="Z20" s="119" t="s">
        <v>0</v>
      </c>
      <c r="AA20" s="119" t="s">
        <v>0</v>
      </c>
      <c r="AB20" s="119" t="s">
        <v>0</v>
      </c>
      <c r="AC20" s="119" t="s">
        <v>0</v>
      </c>
      <c r="AD20" s="119" t="s">
        <v>0</v>
      </c>
      <c r="AE20" s="163">
        <f>SUM(AE21:AE25)</f>
        <v>147.42433991507625</v>
      </c>
      <c r="AF20" s="119" t="s">
        <v>0</v>
      </c>
      <c r="AG20" s="119" t="s">
        <v>0</v>
      </c>
      <c r="AH20" s="119" t="s">
        <v>0</v>
      </c>
      <c r="AI20" s="164">
        <f>SUM(AI21:AI25)</f>
        <v>0</v>
      </c>
      <c r="AJ20" s="119" t="s">
        <v>0</v>
      </c>
      <c r="AK20" s="163" t="s">
        <v>0</v>
      </c>
      <c r="AL20" s="119" t="s">
        <v>0</v>
      </c>
      <c r="AM20" s="119" t="s">
        <v>0</v>
      </c>
      <c r="AN20" s="119" t="s">
        <v>0</v>
      </c>
      <c r="AO20" s="119" t="s">
        <v>0</v>
      </c>
      <c r="AP20" s="119" t="s">
        <v>0</v>
      </c>
      <c r="AQ20" s="163">
        <f>SUM(AQ21:AQ25)</f>
        <v>152.07696722517409</v>
      </c>
      <c r="AR20" s="119" t="s">
        <v>0</v>
      </c>
      <c r="AS20" s="119" t="s">
        <v>0</v>
      </c>
      <c r="AT20" s="119" t="s">
        <v>0</v>
      </c>
      <c r="AU20" s="163">
        <f>SUM(AU21:AU25)</f>
        <v>0</v>
      </c>
      <c r="AV20" s="119" t="s">
        <v>0</v>
      </c>
      <c r="AW20" s="163" t="s">
        <v>0</v>
      </c>
      <c r="AX20" s="119" t="s">
        <v>0</v>
      </c>
      <c r="AY20" s="119" t="s">
        <v>0</v>
      </c>
      <c r="AZ20" s="119" t="s">
        <v>0</v>
      </c>
      <c r="BA20" s="119" t="s">
        <v>0</v>
      </c>
      <c r="BB20" s="119" t="s">
        <v>0</v>
      </c>
      <c r="BC20" s="165">
        <f>SUM(BC21:BC25)</f>
        <v>370.3566218884593</v>
      </c>
      <c r="BD20" s="119" t="s">
        <v>0</v>
      </c>
      <c r="BE20" s="119" t="s">
        <v>0</v>
      </c>
      <c r="BF20" s="119" t="s">
        <v>0</v>
      </c>
      <c r="BG20" s="166" t="s">
        <v>0</v>
      </c>
      <c r="BH20" s="119" t="s">
        <v>0</v>
      </c>
      <c r="BI20" s="119" t="s">
        <v>0</v>
      </c>
      <c r="BJ20" s="119" t="s">
        <v>0</v>
      </c>
      <c r="BK20" s="119" t="s">
        <v>0</v>
      </c>
      <c r="BL20" s="119" t="s">
        <v>0</v>
      </c>
      <c r="BM20" s="119" t="s">
        <v>0</v>
      </c>
      <c r="BN20" s="167" t="s">
        <v>0</v>
      </c>
    </row>
    <row r="21" spans="1:66" x14ac:dyDescent="0.25">
      <c r="A21" s="167" t="s">
        <v>285</v>
      </c>
      <c r="B21" s="168" t="s">
        <v>286</v>
      </c>
      <c r="C21" s="162" t="s">
        <v>284</v>
      </c>
      <c r="D21" s="119">
        <f t="shared" ref="D21:D24" si="0">D27</f>
        <v>0</v>
      </c>
      <c r="E21" s="119" t="s">
        <v>0</v>
      </c>
      <c r="F21" s="119" t="s">
        <v>0</v>
      </c>
      <c r="G21" s="119" t="s">
        <v>0</v>
      </c>
      <c r="H21" s="119" t="s">
        <v>0</v>
      </c>
      <c r="I21" s="119" t="s">
        <v>0</v>
      </c>
      <c r="J21" s="119" t="s">
        <v>0</v>
      </c>
      <c r="K21" s="119" t="s">
        <v>0</v>
      </c>
      <c r="L21" s="119" t="s">
        <v>0</v>
      </c>
      <c r="M21" s="119" t="s">
        <v>0</v>
      </c>
      <c r="N21" s="119" t="s">
        <v>0</v>
      </c>
      <c r="O21" s="119" t="s">
        <v>0</v>
      </c>
      <c r="P21" s="119" t="s">
        <v>0</v>
      </c>
      <c r="Q21" s="119" t="s">
        <v>0</v>
      </c>
      <c r="R21" s="119" t="s">
        <v>0</v>
      </c>
      <c r="S21" s="163">
        <f t="shared" ref="S21:S24" si="1">S27</f>
        <v>0</v>
      </c>
      <c r="T21" s="119" t="s">
        <v>0</v>
      </c>
      <c r="U21" s="119" t="s">
        <v>0</v>
      </c>
      <c r="V21" s="119" t="s">
        <v>0</v>
      </c>
      <c r="W21" s="164">
        <f t="shared" ref="W21:W24" si="2">W27</f>
        <v>0</v>
      </c>
      <c r="X21" s="119" t="s">
        <v>0</v>
      </c>
      <c r="Y21" s="163" t="s">
        <v>0</v>
      </c>
      <c r="Z21" s="119" t="s">
        <v>0</v>
      </c>
      <c r="AA21" s="119" t="s">
        <v>0</v>
      </c>
      <c r="AB21" s="119" t="s">
        <v>0</v>
      </c>
      <c r="AC21" s="119" t="s">
        <v>0</v>
      </c>
      <c r="AD21" s="119" t="s">
        <v>0</v>
      </c>
      <c r="AE21" s="163">
        <f t="shared" ref="AE21:AE24" si="3">AE27</f>
        <v>0</v>
      </c>
      <c r="AF21" s="119" t="s">
        <v>0</v>
      </c>
      <c r="AG21" s="119" t="s">
        <v>0</v>
      </c>
      <c r="AH21" s="119" t="s">
        <v>0</v>
      </c>
      <c r="AI21" s="164">
        <f t="shared" ref="AI21:AI24" si="4">AI27</f>
        <v>0</v>
      </c>
      <c r="AJ21" s="119" t="s">
        <v>0</v>
      </c>
      <c r="AK21" s="163" t="s">
        <v>0</v>
      </c>
      <c r="AL21" s="119" t="s">
        <v>0</v>
      </c>
      <c r="AM21" s="119" t="s">
        <v>0</v>
      </c>
      <c r="AN21" s="119" t="s">
        <v>0</v>
      </c>
      <c r="AO21" s="119" t="s">
        <v>0</v>
      </c>
      <c r="AP21" s="119" t="s">
        <v>0</v>
      </c>
      <c r="AQ21" s="163">
        <f t="shared" ref="AQ21:AQ24" si="5">AQ27</f>
        <v>0</v>
      </c>
      <c r="AR21" s="119" t="s">
        <v>0</v>
      </c>
      <c r="AS21" s="119" t="s">
        <v>0</v>
      </c>
      <c r="AT21" s="119" t="s">
        <v>0</v>
      </c>
      <c r="AU21" s="163">
        <f t="shared" ref="AU21:AU24" si="6">AU27</f>
        <v>0</v>
      </c>
      <c r="AV21" s="119" t="s">
        <v>0</v>
      </c>
      <c r="AW21" s="163" t="s">
        <v>0</v>
      </c>
      <c r="AX21" s="119" t="s">
        <v>0</v>
      </c>
      <c r="AY21" s="119" t="s">
        <v>0</v>
      </c>
      <c r="AZ21" s="119" t="s">
        <v>0</v>
      </c>
      <c r="BA21" s="119" t="s">
        <v>0</v>
      </c>
      <c r="BB21" s="119" t="s">
        <v>0</v>
      </c>
      <c r="BC21" s="165">
        <f t="shared" ref="BC21:BC24" si="7">BC27</f>
        <v>0</v>
      </c>
      <c r="BD21" s="119" t="s">
        <v>0</v>
      </c>
      <c r="BE21" s="119" t="s">
        <v>0</v>
      </c>
      <c r="BF21" s="119" t="s">
        <v>0</v>
      </c>
      <c r="BG21" s="166" t="s">
        <v>0</v>
      </c>
      <c r="BH21" s="119" t="s">
        <v>0</v>
      </c>
      <c r="BI21" s="119" t="s">
        <v>0</v>
      </c>
      <c r="BJ21" s="119" t="s">
        <v>0</v>
      </c>
      <c r="BK21" s="119" t="s">
        <v>0</v>
      </c>
      <c r="BL21" s="119" t="s">
        <v>0</v>
      </c>
      <c r="BM21" s="119" t="s">
        <v>0</v>
      </c>
      <c r="BN21" s="167" t="s">
        <v>0</v>
      </c>
    </row>
    <row r="22" spans="1:66" ht="47.25" x14ac:dyDescent="0.25">
      <c r="A22" s="167" t="s">
        <v>287</v>
      </c>
      <c r="B22" s="168" t="s">
        <v>288</v>
      </c>
      <c r="C22" s="162" t="s">
        <v>284</v>
      </c>
      <c r="D22" s="119">
        <f t="shared" si="0"/>
        <v>0</v>
      </c>
      <c r="E22" s="119" t="s">
        <v>0</v>
      </c>
      <c r="F22" s="119" t="s">
        <v>0</v>
      </c>
      <c r="G22" s="119" t="s">
        <v>0</v>
      </c>
      <c r="H22" s="119" t="s">
        <v>0</v>
      </c>
      <c r="I22" s="119" t="s">
        <v>0</v>
      </c>
      <c r="J22" s="119" t="s">
        <v>0</v>
      </c>
      <c r="K22" s="119" t="s">
        <v>0</v>
      </c>
      <c r="L22" s="119" t="s">
        <v>0</v>
      </c>
      <c r="M22" s="119" t="s">
        <v>0</v>
      </c>
      <c r="N22" s="119" t="s">
        <v>0</v>
      </c>
      <c r="O22" s="119" t="s">
        <v>0</v>
      </c>
      <c r="P22" s="119" t="s">
        <v>0</v>
      </c>
      <c r="Q22" s="119" t="s">
        <v>0</v>
      </c>
      <c r="R22" s="119" t="s">
        <v>0</v>
      </c>
      <c r="S22" s="163">
        <f t="shared" si="1"/>
        <v>0</v>
      </c>
      <c r="T22" s="119" t="s">
        <v>0</v>
      </c>
      <c r="U22" s="119" t="s">
        <v>0</v>
      </c>
      <c r="V22" s="119" t="s">
        <v>0</v>
      </c>
      <c r="W22" s="164">
        <f t="shared" si="2"/>
        <v>0</v>
      </c>
      <c r="X22" s="119" t="s">
        <v>0</v>
      </c>
      <c r="Y22" s="163" t="s">
        <v>0</v>
      </c>
      <c r="Z22" s="119" t="s">
        <v>0</v>
      </c>
      <c r="AA22" s="119" t="s">
        <v>0</v>
      </c>
      <c r="AB22" s="119" t="s">
        <v>0</v>
      </c>
      <c r="AC22" s="119" t="s">
        <v>0</v>
      </c>
      <c r="AD22" s="119" t="s">
        <v>0</v>
      </c>
      <c r="AE22" s="163">
        <f t="shared" si="3"/>
        <v>0</v>
      </c>
      <c r="AF22" s="119" t="s">
        <v>0</v>
      </c>
      <c r="AG22" s="119" t="s">
        <v>0</v>
      </c>
      <c r="AH22" s="119" t="s">
        <v>0</v>
      </c>
      <c r="AI22" s="164">
        <f t="shared" si="4"/>
        <v>0</v>
      </c>
      <c r="AJ22" s="119" t="s">
        <v>0</v>
      </c>
      <c r="AK22" s="163" t="s">
        <v>0</v>
      </c>
      <c r="AL22" s="119" t="s">
        <v>0</v>
      </c>
      <c r="AM22" s="119" t="s">
        <v>0</v>
      </c>
      <c r="AN22" s="119" t="s">
        <v>0</v>
      </c>
      <c r="AO22" s="119" t="s">
        <v>0</v>
      </c>
      <c r="AP22" s="119" t="s">
        <v>0</v>
      </c>
      <c r="AQ22" s="163">
        <f t="shared" si="5"/>
        <v>0</v>
      </c>
      <c r="AR22" s="119" t="s">
        <v>0</v>
      </c>
      <c r="AS22" s="119" t="s">
        <v>0</v>
      </c>
      <c r="AT22" s="119" t="s">
        <v>0</v>
      </c>
      <c r="AU22" s="163">
        <f t="shared" si="6"/>
        <v>0</v>
      </c>
      <c r="AV22" s="119" t="s">
        <v>0</v>
      </c>
      <c r="AW22" s="163" t="s">
        <v>0</v>
      </c>
      <c r="AX22" s="119" t="s">
        <v>0</v>
      </c>
      <c r="AY22" s="119" t="s">
        <v>0</v>
      </c>
      <c r="AZ22" s="119" t="s">
        <v>0</v>
      </c>
      <c r="BA22" s="119" t="s">
        <v>0</v>
      </c>
      <c r="BB22" s="119" t="s">
        <v>0</v>
      </c>
      <c r="BC22" s="165">
        <f t="shared" si="7"/>
        <v>0</v>
      </c>
      <c r="BD22" s="119" t="s">
        <v>0</v>
      </c>
      <c r="BE22" s="119" t="s">
        <v>0</v>
      </c>
      <c r="BF22" s="119" t="s">
        <v>0</v>
      </c>
      <c r="BG22" s="166" t="s">
        <v>0</v>
      </c>
      <c r="BH22" s="119" t="s">
        <v>0</v>
      </c>
      <c r="BI22" s="119" t="s">
        <v>0</v>
      </c>
      <c r="BJ22" s="119" t="s">
        <v>0</v>
      </c>
      <c r="BK22" s="119" t="s">
        <v>0</v>
      </c>
      <c r="BL22" s="119" t="s">
        <v>0</v>
      </c>
      <c r="BM22" s="119" t="s">
        <v>0</v>
      </c>
      <c r="BN22" s="167" t="s">
        <v>0</v>
      </c>
    </row>
    <row r="23" spans="1:66" ht="31.5" x14ac:dyDescent="0.25">
      <c r="A23" s="167" t="s">
        <v>289</v>
      </c>
      <c r="B23" s="168" t="s">
        <v>290</v>
      </c>
      <c r="C23" s="162" t="s">
        <v>284</v>
      </c>
      <c r="D23" s="119">
        <f t="shared" si="0"/>
        <v>0</v>
      </c>
      <c r="E23" s="119" t="s">
        <v>0</v>
      </c>
      <c r="F23" s="119" t="s">
        <v>0</v>
      </c>
      <c r="G23" s="119" t="s">
        <v>0</v>
      </c>
      <c r="H23" s="119" t="s">
        <v>0</v>
      </c>
      <c r="I23" s="119" t="s">
        <v>0</v>
      </c>
      <c r="J23" s="119" t="s">
        <v>0</v>
      </c>
      <c r="K23" s="119" t="s">
        <v>0</v>
      </c>
      <c r="L23" s="119" t="s">
        <v>0</v>
      </c>
      <c r="M23" s="119" t="s">
        <v>0</v>
      </c>
      <c r="N23" s="119" t="s">
        <v>0</v>
      </c>
      <c r="O23" s="119" t="s">
        <v>0</v>
      </c>
      <c r="P23" s="119" t="s">
        <v>0</v>
      </c>
      <c r="Q23" s="119" t="s">
        <v>0</v>
      </c>
      <c r="R23" s="119" t="s">
        <v>0</v>
      </c>
      <c r="S23" s="163">
        <f t="shared" si="1"/>
        <v>0</v>
      </c>
      <c r="T23" s="119" t="s">
        <v>0</v>
      </c>
      <c r="U23" s="119" t="s">
        <v>0</v>
      </c>
      <c r="V23" s="119" t="s">
        <v>0</v>
      </c>
      <c r="W23" s="164">
        <f t="shared" si="2"/>
        <v>0</v>
      </c>
      <c r="X23" s="119" t="s">
        <v>0</v>
      </c>
      <c r="Y23" s="163" t="s">
        <v>0</v>
      </c>
      <c r="Z23" s="119" t="s">
        <v>0</v>
      </c>
      <c r="AA23" s="119" t="s">
        <v>0</v>
      </c>
      <c r="AB23" s="119" t="s">
        <v>0</v>
      </c>
      <c r="AC23" s="119" t="s">
        <v>0</v>
      </c>
      <c r="AD23" s="119" t="s">
        <v>0</v>
      </c>
      <c r="AE23" s="163">
        <f t="shared" si="3"/>
        <v>0</v>
      </c>
      <c r="AF23" s="119" t="s">
        <v>0</v>
      </c>
      <c r="AG23" s="119" t="s">
        <v>0</v>
      </c>
      <c r="AH23" s="119" t="s">
        <v>0</v>
      </c>
      <c r="AI23" s="164">
        <f t="shared" si="4"/>
        <v>0</v>
      </c>
      <c r="AJ23" s="119" t="s">
        <v>0</v>
      </c>
      <c r="AK23" s="163" t="s">
        <v>0</v>
      </c>
      <c r="AL23" s="119" t="s">
        <v>0</v>
      </c>
      <c r="AM23" s="119" t="s">
        <v>0</v>
      </c>
      <c r="AN23" s="119" t="s">
        <v>0</v>
      </c>
      <c r="AO23" s="119" t="s">
        <v>0</v>
      </c>
      <c r="AP23" s="119" t="s">
        <v>0</v>
      </c>
      <c r="AQ23" s="163">
        <f t="shared" si="5"/>
        <v>0</v>
      </c>
      <c r="AR23" s="119" t="s">
        <v>0</v>
      </c>
      <c r="AS23" s="119" t="s">
        <v>0</v>
      </c>
      <c r="AT23" s="119" t="s">
        <v>0</v>
      </c>
      <c r="AU23" s="163">
        <f t="shared" si="6"/>
        <v>0</v>
      </c>
      <c r="AV23" s="119" t="s">
        <v>0</v>
      </c>
      <c r="AW23" s="163" t="s">
        <v>0</v>
      </c>
      <c r="AX23" s="119" t="s">
        <v>0</v>
      </c>
      <c r="AY23" s="119" t="s">
        <v>0</v>
      </c>
      <c r="AZ23" s="119" t="s">
        <v>0</v>
      </c>
      <c r="BA23" s="119" t="s">
        <v>0</v>
      </c>
      <c r="BB23" s="119" t="s">
        <v>0</v>
      </c>
      <c r="BC23" s="165">
        <f t="shared" si="7"/>
        <v>0</v>
      </c>
      <c r="BD23" s="119" t="s">
        <v>0</v>
      </c>
      <c r="BE23" s="119" t="s">
        <v>0</v>
      </c>
      <c r="BF23" s="119" t="s">
        <v>0</v>
      </c>
      <c r="BG23" s="166" t="s">
        <v>0</v>
      </c>
      <c r="BH23" s="119" t="s">
        <v>0</v>
      </c>
      <c r="BI23" s="119" t="s">
        <v>0</v>
      </c>
      <c r="BJ23" s="119" t="s">
        <v>0</v>
      </c>
      <c r="BK23" s="119" t="s">
        <v>0</v>
      </c>
      <c r="BL23" s="119" t="s">
        <v>0</v>
      </c>
      <c r="BM23" s="119" t="s">
        <v>0</v>
      </c>
      <c r="BN23" s="167" t="s">
        <v>0</v>
      </c>
    </row>
    <row r="24" spans="1:66" ht="47.25" x14ac:dyDescent="0.25">
      <c r="A24" s="167" t="s">
        <v>291</v>
      </c>
      <c r="B24" s="168" t="s">
        <v>292</v>
      </c>
      <c r="C24" s="162" t="s">
        <v>284</v>
      </c>
      <c r="D24" s="119">
        <f t="shared" si="0"/>
        <v>0</v>
      </c>
      <c r="E24" s="119" t="s">
        <v>0</v>
      </c>
      <c r="F24" s="119" t="s">
        <v>0</v>
      </c>
      <c r="G24" s="119" t="s">
        <v>0</v>
      </c>
      <c r="H24" s="119" t="s">
        <v>0</v>
      </c>
      <c r="I24" s="119" t="s">
        <v>0</v>
      </c>
      <c r="J24" s="119" t="s">
        <v>0</v>
      </c>
      <c r="K24" s="119" t="s">
        <v>0</v>
      </c>
      <c r="L24" s="119" t="s">
        <v>0</v>
      </c>
      <c r="M24" s="119" t="s">
        <v>0</v>
      </c>
      <c r="N24" s="119" t="s">
        <v>0</v>
      </c>
      <c r="O24" s="119" t="s">
        <v>0</v>
      </c>
      <c r="P24" s="119" t="s">
        <v>0</v>
      </c>
      <c r="Q24" s="119" t="s">
        <v>0</v>
      </c>
      <c r="R24" s="119" t="s">
        <v>0</v>
      </c>
      <c r="S24" s="163">
        <f t="shared" si="1"/>
        <v>0</v>
      </c>
      <c r="T24" s="119" t="s">
        <v>0</v>
      </c>
      <c r="U24" s="119" t="s">
        <v>0</v>
      </c>
      <c r="V24" s="119" t="s">
        <v>0</v>
      </c>
      <c r="W24" s="164">
        <f t="shared" si="2"/>
        <v>0</v>
      </c>
      <c r="X24" s="119" t="s">
        <v>0</v>
      </c>
      <c r="Y24" s="163" t="s">
        <v>0</v>
      </c>
      <c r="Z24" s="119" t="s">
        <v>0</v>
      </c>
      <c r="AA24" s="119" t="s">
        <v>0</v>
      </c>
      <c r="AB24" s="119" t="s">
        <v>0</v>
      </c>
      <c r="AC24" s="119" t="s">
        <v>0</v>
      </c>
      <c r="AD24" s="119" t="s">
        <v>0</v>
      </c>
      <c r="AE24" s="163">
        <f t="shared" si="3"/>
        <v>0</v>
      </c>
      <c r="AF24" s="119" t="s">
        <v>0</v>
      </c>
      <c r="AG24" s="119" t="s">
        <v>0</v>
      </c>
      <c r="AH24" s="119" t="s">
        <v>0</v>
      </c>
      <c r="AI24" s="164">
        <f t="shared" si="4"/>
        <v>0</v>
      </c>
      <c r="AJ24" s="119" t="s">
        <v>0</v>
      </c>
      <c r="AK24" s="163" t="s">
        <v>0</v>
      </c>
      <c r="AL24" s="119" t="s">
        <v>0</v>
      </c>
      <c r="AM24" s="119" t="s">
        <v>0</v>
      </c>
      <c r="AN24" s="119" t="s">
        <v>0</v>
      </c>
      <c r="AO24" s="119" t="s">
        <v>0</v>
      </c>
      <c r="AP24" s="119" t="s">
        <v>0</v>
      </c>
      <c r="AQ24" s="163">
        <f t="shared" si="5"/>
        <v>0</v>
      </c>
      <c r="AR24" s="119" t="s">
        <v>0</v>
      </c>
      <c r="AS24" s="119" t="s">
        <v>0</v>
      </c>
      <c r="AT24" s="119" t="s">
        <v>0</v>
      </c>
      <c r="AU24" s="163">
        <f t="shared" si="6"/>
        <v>0</v>
      </c>
      <c r="AV24" s="119" t="s">
        <v>0</v>
      </c>
      <c r="AW24" s="163" t="s">
        <v>0</v>
      </c>
      <c r="AX24" s="119" t="s">
        <v>0</v>
      </c>
      <c r="AY24" s="119" t="s">
        <v>0</v>
      </c>
      <c r="AZ24" s="119" t="s">
        <v>0</v>
      </c>
      <c r="BA24" s="119" t="s">
        <v>0</v>
      </c>
      <c r="BB24" s="119" t="s">
        <v>0</v>
      </c>
      <c r="BC24" s="165">
        <f t="shared" si="7"/>
        <v>0</v>
      </c>
      <c r="BD24" s="119" t="s">
        <v>0</v>
      </c>
      <c r="BE24" s="119" t="s">
        <v>0</v>
      </c>
      <c r="BF24" s="119" t="s">
        <v>0</v>
      </c>
      <c r="BG24" s="166" t="s">
        <v>0</v>
      </c>
      <c r="BH24" s="119" t="s">
        <v>0</v>
      </c>
      <c r="BI24" s="119" t="s">
        <v>0</v>
      </c>
      <c r="BJ24" s="119" t="s">
        <v>0</v>
      </c>
      <c r="BK24" s="119" t="s">
        <v>0</v>
      </c>
      <c r="BL24" s="119" t="s">
        <v>0</v>
      </c>
      <c r="BM24" s="119" t="s">
        <v>0</v>
      </c>
      <c r="BN24" s="167" t="s">
        <v>0</v>
      </c>
    </row>
    <row r="25" spans="1:66" ht="31.5" x14ac:dyDescent="0.25">
      <c r="A25" s="167" t="s">
        <v>293</v>
      </c>
      <c r="B25" s="168" t="s">
        <v>294</v>
      </c>
      <c r="C25" s="162" t="s">
        <v>284</v>
      </c>
      <c r="D25" s="119">
        <f>D31</f>
        <v>370.3566218884593</v>
      </c>
      <c r="E25" s="119" t="s">
        <v>0</v>
      </c>
      <c r="F25" s="119" t="s">
        <v>0</v>
      </c>
      <c r="G25" s="119" t="s">
        <v>0</v>
      </c>
      <c r="H25" s="119" t="s">
        <v>0</v>
      </c>
      <c r="I25" s="119" t="s">
        <v>0</v>
      </c>
      <c r="J25" s="119" t="s">
        <v>0</v>
      </c>
      <c r="K25" s="119" t="s">
        <v>0</v>
      </c>
      <c r="L25" s="119" t="s">
        <v>0</v>
      </c>
      <c r="M25" s="119" t="s">
        <v>0</v>
      </c>
      <c r="N25" s="119" t="s">
        <v>0</v>
      </c>
      <c r="O25" s="119" t="s">
        <v>0</v>
      </c>
      <c r="P25" s="119" t="s">
        <v>0</v>
      </c>
      <c r="Q25" s="119" t="s">
        <v>0</v>
      </c>
      <c r="R25" s="119" t="s">
        <v>0</v>
      </c>
      <c r="S25" s="163">
        <f>S31</f>
        <v>70.855314748208983</v>
      </c>
      <c r="T25" s="119" t="s">
        <v>0</v>
      </c>
      <c r="U25" s="119" t="s">
        <v>0</v>
      </c>
      <c r="V25" s="119" t="s">
        <v>0</v>
      </c>
      <c r="W25" s="164" t="str">
        <f>W31</f>
        <v>нд</v>
      </c>
      <c r="X25" s="119" t="s">
        <v>0</v>
      </c>
      <c r="Y25" s="163" t="s">
        <v>0</v>
      </c>
      <c r="Z25" s="119" t="s">
        <v>0</v>
      </c>
      <c r="AA25" s="119" t="s">
        <v>0</v>
      </c>
      <c r="AB25" s="119" t="s">
        <v>0</v>
      </c>
      <c r="AC25" s="119" t="s">
        <v>0</v>
      </c>
      <c r="AD25" s="119" t="s">
        <v>0</v>
      </c>
      <c r="AE25" s="163">
        <f>AE31</f>
        <v>147.42433991507625</v>
      </c>
      <c r="AF25" s="119" t="s">
        <v>0</v>
      </c>
      <c r="AG25" s="119" t="s">
        <v>0</v>
      </c>
      <c r="AH25" s="119" t="s">
        <v>0</v>
      </c>
      <c r="AI25" s="164" t="str">
        <f>AI31</f>
        <v>нд</v>
      </c>
      <c r="AJ25" s="119" t="s">
        <v>0</v>
      </c>
      <c r="AK25" s="163" t="s">
        <v>0</v>
      </c>
      <c r="AL25" s="119" t="s">
        <v>0</v>
      </c>
      <c r="AM25" s="119" t="s">
        <v>0</v>
      </c>
      <c r="AN25" s="119" t="s">
        <v>0</v>
      </c>
      <c r="AO25" s="119" t="s">
        <v>0</v>
      </c>
      <c r="AP25" s="119" t="s">
        <v>0</v>
      </c>
      <c r="AQ25" s="163">
        <f>AQ31</f>
        <v>152.07696722517409</v>
      </c>
      <c r="AR25" s="119" t="s">
        <v>0</v>
      </c>
      <c r="AS25" s="119" t="s">
        <v>0</v>
      </c>
      <c r="AT25" s="119" t="s">
        <v>0</v>
      </c>
      <c r="AU25" s="163" t="str">
        <f>AU31</f>
        <v>нд</v>
      </c>
      <c r="AV25" s="119" t="s">
        <v>0</v>
      </c>
      <c r="AW25" s="163" t="s">
        <v>0</v>
      </c>
      <c r="AX25" s="119" t="s">
        <v>0</v>
      </c>
      <c r="AY25" s="119" t="s">
        <v>0</v>
      </c>
      <c r="AZ25" s="119" t="s">
        <v>0</v>
      </c>
      <c r="BA25" s="119" t="s">
        <v>0</v>
      </c>
      <c r="BB25" s="119" t="s">
        <v>0</v>
      </c>
      <c r="BC25" s="165">
        <f>BC31</f>
        <v>370.3566218884593</v>
      </c>
      <c r="BD25" s="119" t="s">
        <v>0</v>
      </c>
      <c r="BE25" s="119" t="s">
        <v>0</v>
      </c>
      <c r="BF25" s="119" t="s">
        <v>0</v>
      </c>
      <c r="BG25" s="166" t="s">
        <v>0</v>
      </c>
      <c r="BH25" s="119" t="s">
        <v>0</v>
      </c>
      <c r="BI25" s="119" t="s">
        <v>0</v>
      </c>
      <c r="BJ25" s="119" t="s">
        <v>0</v>
      </c>
      <c r="BK25" s="119" t="s">
        <v>0</v>
      </c>
      <c r="BL25" s="119" t="s">
        <v>0</v>
      </c>
      <c r="BM25" s="119" t="s">
        <v>0</v>
      </c>
      <c r="BN25" s="167" t="s">
        <v>0</v>
      </c>
    </row>
    <row r="26" spans="1:66" x14ac:dyDescent="0.25">
      <c r="A26" s="167" t="s">
        <v>4</v>
      </c>
      <c r="B26" s="168" t="s">
        <v>295</v>
      </c>
      <c r="C26" s="162" t="s">
        <v>284</v>
      </c>
      <c r="D26" s="119">
        <f>D27+D28+D29+D30+D31</f>
        <v>370.3566218884593</v>
      </c>
      <c r="E26" s="119" t="s">
        <v>0</v>
      </c>
      <c r="F26" s="119" t="s">
        <v>0</v>
      </c>
      <c r="G26" s="119" t="s">
        <v>0</v>
      </c>
      <c r="H26" s="119" t="s">
        <v>0</v>
      </c>
      <c r="I26" s="119" t="s">
        <v>0</v>
      </c>
      <c r="J26" s="119" t="s">
        <v>0</v>
      </c>
      <c r="K26" s="119" t="s">
        <v>0</v>
      </c>
      <c r="L26" s="119" t="s">
        <v>0</v>
      </c>
      <c r="M26" s="119" t="s">
        <v>0</v>
      </c>
      <c r="N26" s="119" t="s">
        <v>0</v>
      </c>
      <c r="O26" s="119" t="s">
        <v>0</v>
      </c>
      <c r="P26" s="119" t="s">
        <v>0</v>
      </c>
      <c r="Q26" s="119" t="s">
        <v>0</v>
      </c>
      <c r="R26" s="119" t="s">
        <v>0</v>
      </c>
      <c r="S26" s="163">
        <f>S27+S28+S29+S30+S31</f>
        <v>70.855314748208983</v>
      </c>
      <c r="T26" s="119" t="s">
        <v>0</v>
      </c>
      <c r="U26" s="119" t="s">
        <v>0</v>
      </c>
      <c r="V26" s="119" t="s">
        <v>0</v>
      </c>
      <c r="W26" s="164" t="s">
        <v>0</v>
      </c>
      <c r="X26" s="119" t="s">
        <v>0</v>
      </c>
      <c r="Y26" s="163" t="s">
        <v>0</v>
      </c>
      <c r="Z26" s="119" t="s">
        <v>0</v>
      </c>
      <c r="AA26" s="119" t="s">
        <v>0</v>
      </c>
      <c r="AB26" s="119" t="s">
        <v>0</v>
      </c>
      <c r="AC26" s="119" t="s">
        <v>0</v>
      </c>
      <c r="AD26" s="119" t="s">
        <v>0</v>
      </c>
      <c r="AE26" s="163">
        <f>AE27+AE28+AE29+AE30+AE31</f>
        <v>147.42433991507625</v>
      </c>
      <c r="AF26" s="119" t="s">
        <v>0</v>
      </c>
      <c r="AG26" s="119" t="s">
        <v>0</v>
      </c>
      <c r="AH26" s="119" t="s">
        <v>0</v>
      </c>
      <c r="AI26" s="169" t="s">
        <v>0</v>
      </c>
      <c r="AJ26" s="119" t="s">
        <v>0</v>
      </c>
      <c r="AK26" s="163" t="s">
        <v>0</v>
      </c>
      <c r="AL26" s="119" t="s">
        <v>0</v>
      </c>
      <c r="AM26" s="119" t="s">
        <v>0</v>
      </c>
      <c r="AN26" s="119" t="s">
        <v>0</v>
      </c>
      <c r="AO26" s="119" t="s">
        <v>0</v>
      </c>
      <c r="AP26" s="119" t="s">
        <v>0</v>
      </c>
      <c r="AQ26" s="163">
        <f>AQ27+AQ28+AQ29+AQ30+AQ31</f>
        <v>152.07696722517409</v>
      </c>
      <c r="AR26" s="119" t="s">
        <v>0</v>
      </c>
      <c r="AS26" s="119" t="s">
        <v>0</v>
      </c>
      <c r="AT26" s="119" t="s">
        <v>0</v>
      </c>
      <c r="AU26" s="119" t="s">
        <v>0</v>
      </c>
      <c r="AV26" s="119" t="s">
        <v>0</v>
      </c>
      <c r="AW26" s="163" t="s">
        <v>0</v>
      </c>
      <c r="AX26" s="119" t="s">
        <v>0</v>
      </c>
      <c r="AY26" s="119" t="s">
        <v>0</v>
      </c>
      <c r="AZ26" s="119" t="s">
        <v>0</v>
      </c>
      <c r="BA26" s="119" t="s">
        <v>0</v>
      </c>
      <c r="BB26" s="119" t="s">
        <v>0</v>
      </c>
      <c r="BC26" s="165">
        <f>BC27+BC28+BC29+BC30+BC31</f>
        <v>370.3566218884593</v>
      </c>
      <c r="BD26" s="119" t="s">
        <v>0</v>
      </c>
      <c r="BE26" s="119" t="s">
        <v>0</v>
      </c>
      <c r="BF26" s="119" t="s">
        <v>0</v>
      </c>
      <c r="BG26" s="166" t="s">
        <v>0</v>
      </c>
      <c r="BH26" s="119" t="s">
        <v>0</v>
      </c>
      <c r="BI26" s="119" t="s">
        <v>0</v>
      </c>
      <c r="BJ26" s="119" t="s">
        <v>0</v>
      </c>
      <c r="BK26" s="119" t="s">
        <v>0</v>
      </c>
      <c r="BL26" s="119" t="s">
        <v>0</v>
      </c>
      <c r="BM26" s="119" t="s">
        <v>0</v>
      </c>
      <c r="BN26" s="167" t="s">
        <v>0</v>
      </c>
    </row>
    <row r="27" spans="1:66" x14ac:dyDescent="0.25">
      <c r="A27" s="167" t="s">
        <v>296</v>
      </c>
      <c r="B27" s="168" t="s">
        <v>286</v>
      </c>
      <c r="C27" s="162" t="s">
        <v>284</v>
      </c>
      <c r="D27" s="119">
        <v>0</v>
      </c>
      <c r="E27" s="119" t="s">
        <v>0</v>
      </c>
      <c r="F27" s="119" t="s">
        <v>0</v>
      </c>
      <c r="G27" s="119" t="s">
        <v>0</v>
      </c>
      <c r="H27" s="119" t="s">
        <v>0</v>
      </c>
      <c r="I27" s="119" t="s">
        <v>0</v>
      </c>
      <c r="J27" s="119" t="s">
        <v>0</v>
      </c>
      <c r="K27" s="119" t="s">
        <v>0</v>
      </c>
      <c r="L27" s="119" t="s">
        <v>0</v>
      </c>
      <c r="M27" s="119" t="s">
        <v>0</v>
      </c>
      <c r="N27" s="119" t="s">
        <v>0</v>
      </c>
      <c r="O27" s="119" t="s">
        <v>0</v>
      </c>
      <c r="P27" s="119" t="s">
        <v>0</v>
      </c>
      <c r="Q27" s="119" t="s">
        <v>0</v>
      </c>
      <c r="R27" s="119" t="s">
        <v>0</v>
      </c>
      <c r="S27" s="170">
        <v>0</v>
      </c>
      <c r="T27" s="119" t="s">
        <v>0</v>
      </c>
      <c r="U27" s="119" t="s">
        <v>0</v>
      </c>
      <c r="V27" s="119" t="s">
        <v>0</v>
      </c>
      <c r="W27" s="170">
        <v>0</v>
      </c>
      <c r="X27" s="119" t="s">
        <v>0</v>
      </c>
      <c r="Y27" s="170" t="s">
        <v>0</v>
      </c>
      <c r="Z27" s="119" t="s">
        <v>0</v>
      </c>
      <c r="AA27" s="119" t="s">
        <v>0</v>
      </c>
      <c r="AB27" s="119" t="s">
        <v>0</v>
      </c>
      <c r="AC27" s="119" t="s">
        <v>0</v>
      </c>
      <c r="AD27" s="119" t="s">
        <v>0</v>
      </c>
      <c r="AE27" s="119">
        <v>0</v>
      </c>
      <c r="AF27" s="119" t="s">
        <v>0</v>
      </c>
      <c r="AG27" s="119" t="s">
        <v>0</v>
      </c>
      <c r="AH27" s="119" t="s">
        <v>0</v>
      </c>
      <c r="AI27" s="169">
        <v>0</v>
      </c>
      <c r="AJ27" s="119" t="s">
        <v>0</v>
      </c>
      <c r="AK27" s="170" t="s">
        <v>0</v>
      </c>
      <c r="AL27" s="119" t="s">
        <v>0</v>
      </c>
      <c r="AM27" s="119" t="s">
        <v>0</v>
      </c>
      <c r="AN27" s="119" t="s">
        <v>0</v>
      </c>
      <c r="AO27" s="119" t="s">
        <v>0</v>
      </c>
      <c r="AP27" s="119" t="s">
        <v>0</v>
      </c>
      <c r="AQ27" s="119">
        <v>0</v>
      </c>
      <c r="AR27" s="119" t="s">
        <v>0</v>
      </c>
      <c r="AS27" s="119" t="s">
        <v>0</v>
      </c>
      <c r="AT27" s="119" t="s">
        <v>0</v>
      </c>
      <c r="AU27" s="119">
        <v>0</v>
      </c>
      <c r="AV27" s="119" t="s">
        <v>0</v>
      </c>
      <c r="AW27" s="170" t="s">
        <v>0</v>
      </c>
      <c r="AX27" s="119" t="s">
        <v>0</v>
      </c>
      <c r="AY27" s="119" t="s">
        <v>0</v>
      </c>
      <c r="AZ27" s="119" t="s">
        <v>0</v>
      </c>
      <c r="BA27" s="119" t="s">
        <v>0</v>
      </c>
      <c r="BB27" s="119" t="s">
        <v>0</v>
      </c>
      <c r="BC27" s="166">
        <v>0</v>
      </c>
      <c r="BD27" s="119" t="s">
        <v>0</v>
      </c>
      <c r="BE27" s="119" t="s">
        <v>0</v>
      </c>
      <c r="BF27" s="119" t="s">
        <v>0</v>
      </c>
      <c r="BG27" s="166" t="s">
        <v>0</v>
      </c>
      <c r="BH27" s="119" t="s">
        <v>0</v>
      </c>
      <c r="BI27" s="119" t="s">
        <v>0</v>
      </c>
      <c r="BJ27" s="119" t="s">
        <v>0</v>
      </c>
      <c r="BK27" s="119" t="s">
        <v>0</v>
      </c>
      <c r="BL27" s="119" t="s">
        <v>0</v>
      </c>
      <c r="BM27" s="119" t="s">
        <v>0</v>
      </c>
      <c r="BN27" s="167" t="s">
        <v>0</v>
      </c>
    </row>
    <row r="28" spans="1:66" ht="47.25" x14ac:dyDescent="0.25">
      <c r="A28" s="167" t="s">
        <v>297</v>
      </c>
      <c r="B28" s="168" t="s">
        <v>288</v>
      </c>
      <c r="C28" s="162" t="s">
        <v>284</v>
      </c>
      <c r="D28" s="119">
        <v>0</v>
      </c>
      <c r="E28" s="119" t="s">
        <v>0</v>
      </c>
      <c r="F28" s="119" t="s">
        <v>0</v>
      </c>
      <c r="G28" s="119" t="s">
        <v>0</v>
      </c>
      <c r="H28" s="119" t="s">
        <v>0</v>
      </c>
      <c r="I28" s="119" t="s">
        <v>0</v>
      </c>
      <c r="J28" s="119" t="s">
        <v>0</v>
      </c>
      <c r="K28" s="119" t="s">
        <v>0</v>
      </c>
      <c r="L28" s="119" t="s">
        <v>0</v>
      </c>
      <c r="M28" s="119" t="s">
        <v>0</v>
      </c>
      <c r="N28" s="119" t="s">
        <v>0</v>
      </c>
      <c r="O28" s="119" t="s">
        <v>0</v>
      </c>
      <c r="P28" s="119" t="s">
        <v>0</v>
      </c>
      <c r="Q28" s="119" t="s">
        <v>0</v>
      </c>
      <c r="R28" s="119" t="s">
        <v>0</v>
      </c>
      <c r="S28" s="170">
        <v>0</v>
      </c>
      <c r="T28" s="119" t="s">
        <v>0</v>
      </c>
      <c r="U28" s="119" t="s">
        <v>0</v>
      </c>
      <c r="V28" s="119" t="s">
        <v>0</v>
      </c>
      <c r="W28" s="170">
        <v>0</v>
      </c>
      <c r="X28" s="119" t="s">
        <v>0</v>
      </c>
      <c r="Y28" s="170" t="s">
        <v>0</v>
      </c>
      <c r="Z28" s="119" t="s">
        <v>0</v>
      </c>
      <c r="AA28" s="119" t="s">
        <v>0</v>
      </c>
      <c r="AB28" s="119" t="s">
        <v>0</v>
      </c>
      <c r="AC28" s="119" t="s">
        <v>0</v>
      </c>
      <c r="AD28" s="119" t="s">
        <v>0</v>
      </c>
      <c r="AE28" s="119">
        <v>0</v>
      </c>
      <c r="AF28" s="119" t="s">
        <v>0</v>
      </c>
      <c r="AG28" s="119" t="s">
        <v>0</v>
      </c>
      <c r="AH28" s="119" t="s">
        <v>0</v>
      </c>
      <c r="AI28" s="169">
        <v>0</v>
      </c>
      <c r="AJ28" s="119" t="s">
        <v>0</v>
      </c>
      <c r="AK28" s="170" t="s">
        <v>0</v>
      </c>
      <c r="AL28" s="119" t="s">
        <v>0</v>
      </c>
      <c r="AM28" s="119" t="s">
        <v>0</v>
      </c>
      <c r="AN28" s="119" t="s">
        <v>0</v>
      </c>
      <c r="AO28" s="119" t="s">
        <v>0</v>
      </c>
      <c r="AP28" s="119" t="s">
        <v>0</v>
      </c>
      <c r="AQ28" s="119">
        <v>0</v>
      </c>
      <c r="AR28" s="119" t="s">
        <v>0</v>
      </c>
      <c r="AS28" s="119" t="s">
        <v>0</v>
      </c>
      <c r="AT28" s="119" t="s">
        <v>0</v>
      </c>
      <c r="AU28" s="119">
        <v>0</v>
      </c>
      <c r="AV28" s="119" t="s">
        <v>0</v>
      </c>
      <c r="AW28" s="170" t="s">
        <v>0</v>
      </c>
      <c r="AX28" s="119" t="s">
        <v>0</v>
      </c>
      <c r="AY28" s="119" t="s">
        <v>0</v>
      </c>
      <c r="AZ28" s="119" t="s">
        <v>0</v>
      </c>
      <c r="BA28" s="119" t="s">
        <v>0</v>
      </c>
      <c r="BB28" s="119" t="s">
        <v>0</v>
      </c>
      <c r="BC28" s="166">
        <v>0</v>
      </c>
      <c r="BD28" s="119" t="s">
        <v>0</v>
      </c>
      <c r="BE28" s="119" t="s">
        <v>0</v>
      </c>
      <c r="BF28" s="119" t="s">
        <v>0</v>
      </c>
      <c r="BG28" s="166" t="s">
        <v>0</v>
      </c>
      <c r="BH28" s="119" t="s">
        <v>0</v>
      </c>
      <c r="BI28" s="119" t="s">
        <v>0</v>
      </c>
      <c r="BJ28" s="119" t="s">
        <v>0</v>
      </c>
      <c r="BK28" s="119" t="s">
        <v>0</v>
      </c>
      <c r="BL28" s="119" t="s">
        <v>0</v>
      </c>
      <c r="BM28" s="119" t="s">
        <v>0</v>
      </c>
      <c r="BN28" s="167" t="s">
        <v>0</v>
      </c>
    </row>
    <row r="29" spans="1:66" ht="31.5" x14ac:dyDescent="0.25">
      <c r="A29" s="167" t="s">
        <v>298</v>
      </c>
      <c r="B29" s="168" t="s">
        <v>290</v>
      </c>
      <c r="C29" s="162" t="s">
        <v>284</v>
      </c>
      <c r="D29" s="119">
        <v>0</v>
      </c>
      <c r="E29" s="119" t="s">
        <v>0</v>
      </c>
      <c r="F29" s="119" t="s">
        <v>0</v>
      </c>
      <c r="G29" s="119" t="s">
        <v>0</v>
      </c>
      <c r="H29" s="119" t="s">
        <v>0</v>
      </c>
      <c r="I29" s="119" t="s">
        <v>0</v>
      </c>
      <c r="J29" s="119" t="s">
        <v>0</v>
      </c>
      <c r="K29" s="119" t="s">
        <v>0</v>
      </c>
      <c r="L29" s="119" t="s">
        <v>0</v>
      </c>
      <c r="M29" s="119" t="s">
        <v>0</v>
      </c>
      <c r="N29" s="119" t="s">
        <v>0</v>
      </c>
      <c r="O29" s="119" t="s">
        <v>0</v>
      </c>
      <c r="P29" s="119" t="s">
        <v>0</v>
      </c>
      <c r="Q29" s="119" t="s">
        <v>0</v>
      </c>
      <c r="R29" s="119" t="s">
        <v>0</v>
      </c>
      <c r="S29" s="170">
        <v>0</v>
      </c>
      <c r="T29" s="119" t="s">
        <v>0</v>
      </c>
      <c r="U29" s="119" t="s">
        <v>0</v>
      </c>
      <c r="V29" s="119" t="s">
        <v>0</v>
      </c>
      <c r="W29" s="170">
        <v>0</v>
      </c>
      <c r="X29" s="119" t="s">
        <v>0</v>
      </c>
      <c r="Y29" s="170" t="s">
        <v>0</v>
      </c>
      <c r="Z29" s="119" t="s">
        <v>0</v>
      </c>
      <c r="AA29" s="119" t="s">
        <v>0</v>
      </c>
      <c r="AB29" s="119" t="s">
        <v>0</v>
      </c>
      <c r="AC29" s="119" t="s">
        <v>0</v>
      </c>
      <c r="AD29" s="119" t="s">
        <v>0</v>
      </c>
      <c r="AE29" s="119">
        <v>0</v>
      </c>
      <c r="AF29" s="119" t="s">
        <v>0</v>
      </c>
      <c r="AG29" s="119" t="s">
        <v>0</v>
      </c>
      <c r="AH29" s="119" t="s">
        <v>0</v>
      </c>
      <c r="AI29" s="169">
        <v>0</v>
      </c>
      <c r="AJ29" s="119" t="s">
        <v>0</v>
      </c>
      <c r="AK29" s="170" t="s">
        <v>0</v>
      </c>
      <c r="AL29" s="119" t="s">
        <v>0</v>
      </c>
      <c r="AM29" s="119" t="s">
        <v>0</v>
      </c>
      <c r="AN29" s="119" t="s">
        <v>0</v>
      </c>
      <c r="AO29" s="119" t="s">
        <v>0</v>
      </c>
      <c r="AP29" s="119" t="s">
        <v>0</v>
      </c>
      <c r="AQ29" s="119">
        <v>0</v>
      </c>
      <c r="AR29" s="119" t="s">
        <v>0</v>
      </c>
      <c r="AS29" s="119" t="s">
        <v>0</v>
      </c>
      <c r="AT29" s="119" t="s">
        <v>0</v>
      </c>
      <c r="AU29" s="119">
        <v>0</v>
      </c>
      <c r="AV29" s="119" t="s">
        <v>0</v>
      </c>
      <c r="AW29" s="170" t="s">
        <v>0</v>
      </c>
      <c r="AX29" s="119" t="s">
        <v>0</v>
      </c>
      <c r="AY29" s="119" t="s">
        <v>0</v>
      </c>
      <c r="AZ29" s="119" t="s">
        <v>0</v>
      </c>
      <c r="BA29" s="119" t="s">
        <v>0</v>
      </c>
      <c r="BB29" s="119" t="s">
        <v>0</v>
      </c>
      <c r="BC29" s="166">
        <v>0</v>
      </c>
      <c r="BD29" s="119" t="s">
        <v>0</v>
      </c>
      <c r="BE29" s="119" t="s">
        <v>0</v>
      </c>
      <c r="BF29" s="119" t="s">
        <v>0</v>
      </c>
      <c r="BG29" s="166" t="s">
        <v>0</v>
      </c>
      <c r="BH29" s="119" t="s">
        <v>0</v>
      </c>
      <c r="BI29" s="119" t="s">
        <v>0</v>
      </c>
      <c r="BJ29" s="119" t="s">
        <v>0</v>
      </c>
      <c r="BK29" s="119" t="s">
        <v>0</v>
      </c>
      <c r="BL29" s="119" t="s">
        <v>0</v>
      </c>
      <c r="BM29" s="119" t="s">
        <v>0</v>
      </c>
      <c r="BN29" s="167" t="s">
        <v>0</v>
      </c>
    </row>
    <row r="30" spans="1:66" ht="47.25" x14ac:dyDescent="0.25">
      <c r="A30" s="167" t="s">
        <v>299</v>
      </c>
      <c r="B30" s="168" t="s">
        <v>292</v>
      </c>
      <c r="C30" s="162" t="s">
        <v>284</v>
      </c>
      <c r="D30" s="119">
        <v>0</v>
      </c>
      <c r="E30" s="119" t="s">
        <v>0</v>
      </c>
      <c r="F30" s="119" t="s">
        <v>0</v>
      </c>
      <c r="G30" s="119" t="s">
        <v>0</v>
      </c>
      <c r="H30" s="119" t="s">
        <v>0</v>
      </c>
      <c r="I30" s="119" t="s">
        <v>0</v>
      </c>
      <c r="J30" s="119" t="s">
        <v>0</v>
      </c>
      <c r="K30" s="119" t="s">
        <v>0</v>
      </c>
      <c r="L30" s="119" t="s">
        <v>0</v>
      </c>
      <c r="M30" s="119" t="s">
        <v>0</v>
      </c>
      <c r="N30" s="119" t="s">
        <v>0</v>
      </c>
      <c r="O30" s="119" t="s">
        <v>0</v>
      </c>
      <c r="P30" s="119" t="s">
        <v>0</v>
      </c>
      <c r="Q30" s="119" t="s">
        <v>0</v>
      </c>
      <c r="R30" s="119" t="s">
        <v>0</v>
      </c>
      <c r="S30" s="170">
        <v>0</v>
      </c>
      <c r="T30" s="119" t="s">
        <v>0</v>
      </c>
      <c r="U30" s="119" t="s">
        <v>0</v>
      </c>
      <c r="V30" s="119" t="s">
        <v>0</v>
      </c>
      <c r="W30" s="170">
        <v>0</v>
      </c>
      <c r="X30" s="119" t="s">
        <v>0</v>
      </c>
      <c r="Y30" s="170" t="s">
        <v>0</v>
      </c>
      <c r="Z30" s="119" t="s">
        <v>0</v>
      </c>
      <c r="AA30" s="119" t="s">
        <v>0</v>
      </c>
      <c r="AB30" s="119" t="s">
        <v>0</v>
      </c>
      <c r="AC30" s="119" t="s">
        <v>0</v>
      </c>
      <c r="AD30" s="119" t="s">
        <v>0</v>
      </c>
      <c r="AE30" s="119">
        <v>0</v>
      </c>
      <c r="AF30" s="119" t="s">
        <v>0</v>
      </c>
      <c r="AG30" s="119" t="s">
        <v>0</v>
      </c>
      <c r="AH30" s="119" t="s">
        <v>0</v>
      </c>
      <c r="AI30" s="169">
        <v>0</v>
      </c>
      <c r="AJ30" s="119" t="s">
        <v>0</v>
      </c>
      <c r="AK30" s="170" t="s">
        <v>0</v>
      </c>
      <c r="AL30" s="119" t="s">
        <v>0</v>
      </c>
      <c r="AM30" s="119" t="s">
        <v>0</v>
      </c>
      <c r="AN30" s="119" t="s">
        <v>0</v>
      </c>
      <c r="AO30" s="119" t="s">
        <v>0</v>
      </c>
      <c r="AP30" s="119" t="s">
        <v>0</v>
      </c>
      <c r="AQ30" s="119">
        <v>0</v>
      </c>
      <c r="AR30" s="119" t="s">
        <v>0</v>
      </c>
      <c r="AS30" s="119" t="s">
        <v>0</v>
      </c>
      <c r="AT30" s="119" t="s">
        <v>0</v>
      </c>
      <c r="AU30" s="119">
        <v>0</v>
      </c>
      <c r="AV30" s="119" t="s">
        <v>0</v>
      </c>
      <c r="AW30" s="170" t="s">
        <v>0</v>
      </c>
      <c r="AX30" s="119" t="s">
        <v>0</v>
      </c>
      <c r="AY30" s="119" t="s">
        <v>0</v>
      </c>
      <c r="AZ30" s="119" t="s">
        <v>0</v>
      </c>
      <c r="BA30" s="119" t="s">
        <v>0</v>
      </c>
      <c r="BB30" s="119" t="s">
        <v>0</v>
      </c>
      <c r="BC30" s="166">
        <v>0</v>
      </c>
      <c r="BD30" s="119" t="s">
        <v>0</v>
      </c>
      <c r="BE30" s="119" t="s">
        <v>0</v>
      </c>
      <c r="BF30" s="119" t="s">
        <v>0</v>
      </c>
      <c r="BG30" s="166" t="s">
        <v>0</v>
      </c>
      <c r="BH30" s="119" t="s">
        <v>0</v>
      </c>
      <c r="BI30" s="119" t="s">
        <v>0</v>
      </c>
      <c r="BJ30" s="119" t="s">
        <v>0</v>
      </c>
      <c r="BK30" s="119" t="s">
        <v>0</v>
      </c>
      <c r="BL30" s="119" t="s">
        <v>0</v>
      </c>
      <c r="BM30" s="119" t="s">
        <v>0</v>
      </c>
      <c r="BN30" s="167" t="s">
        <v>0</v>
      </c>
    </row>
    <row r="31" spans="1:66" ht="31.5" x14ac:dyDescent="0.25">
      <c r="A31" s="167" t="s">
        <v>300</v>
      </c>
      <c r="B31" s="168" t="s">
        <v>294</v>
      </c>
      <c r="C31" s="162" t="s">
        <v>284</v>
      </c>
      <c r="D31" s="119">
        <f>SUM(D32:D33)</f>
        <v>370.3566218884593</v>
      </c>
      <c r="E31" s="119" t="s">
        <v>0</v>
      </c>
      <c r="F31" s="119" t="s">
        <v>0</v>
      </c>
      <c r="G31" s="119" t="s">
        <v>0</v>
      </c>
      <c r="H31" s="119" t="s">
        <v>0</v>
      </c>
      <c r="I31" s="119" t="s">
        <v>0</v>
      </c>
      <c r="J31" s="119" t="s">
        <v>0</v>
      </c>
      <c r="K31" s="119" t="s">
        <v>0</v>
      </c>
      <c r="L31" s="119" t="s">
        <v>0</v>
      </c>
      <c r="M31" s="119" t="s">
        <v>0</v>
      </c>
      <c r="N31" s="119" t="s">
        <v>0</v>
      </c>
      <c r="O31" s="119" t="s">
        <v>0</v>
      </c>
      <c r="P31" s="119" t="s">
        <v>0</v>
      </c>
      <c r="Q31" s="119" t="s">
        <v>0</v>
      </c>
      <c r="R31" s="119" t="s">
        <v>0</v>
      </c>
      <c r="S31" s="121">
        <f>SUM(S32:S33)</f>
        <v>70.855314748208983</v>
      </c>
      <c r="T31" s="119" t="s">
        <v>0</v>
      </c>
      <c r="U31" s="119" t="s">
        <v>0</v>
      </c>
      <c r="V31" s="119" t="s">
        <v>0</v>
      </c>
      <c r="W31" s="119" t="s">
        <v>0</v>
      </c>
      <c r="X31" s="119" t="s">
        <v>0</v>
      </c>
      <c r="Y31" s="121" t="s">
        <v>0</v>
      </c>
      <c r="Z31" s="119" t="s">
        <v>0</v>
      </c>
      <c r="AA31" s="119" t="s">
        <v>0</v>
      </c>
      <c r="AB31" s="119" t="s">
        <v>0</v>
      </c>
      <c r="AC31" s="119" t="s">
        <v>0</v>
      </c>
      <c r="AD31" s="119" t="s">
        <v>0</v>
      </c>
      <c r="AE31" s="121">
        <f>SUM(AE32:AE33)</f>
        <v>147.42433991507625</v>
      </c>
      <c r="AF31" s="119" t="s">
        <v>0</v>
      </c>
      <c r="AG31" s="119" t="s">
        <v>0</v>
      </c>
      <c r="AH31" s="119" t="s">
        <v>0</v>
      </c>
      <c r="AI31" s="119" t="s">
        <v>0</v>
      </c>
      <c r="AJ31" s="119" t="s">
        <v>0</v>
      </c>
      <c r="AK31" s="121" t="s">
        <v>0</v>
      </c>
      <c r="AL31" s="119" t="s">
        <v>0</v>
      </c>
      <c r="AM31" s="119" t="s">
        <v>0</v>
      </c>
      <c r="AN31" s="119" t="s">
        <v>0</v>
      </c>
      <c r="AO31" s="119" t="s">
        <v>0</v>
      </c>
      <c r="AP31" s="119" t="s">
        <v>0</v>
      </c>
      <c r="AQ31" s="121">
        <f>SUM(AQ32:AQ33)</f>
        <v>152.07696722517409</v>
      </c>
      <c r="AR31" s="119" t="s">
        <v>0</v>
      </c>
      <c r="AS31" s="119" t="s">
        <v>0</v>
      </c>
      <c r="AT31" s="119" t="s">
        <v>0</v>
      </c>
      <c r="AU31" s="119" t="s">
        <v>0</v>
      </c>
      <c r="AV31" s="119" t="s">
        <v>0</v>
      </c>
      <c r="AW31" s="121" t="s">
        <v>0</v>
      </c>
      <c r="AX31" s="119" t="s">
        <v>0</v>
      </c>
      <c r="AY31" s="119" t="s">
        <v>0</v>
      </c>
      <c r="AZ31" s="119" t="s">
        <v>0</v>
      </c>
      <c r="BA31" s="119" t="s">
        <v>0</v>
      </c>
      <c r="BB31" s="119" t="s">
        <v>0</v>
      </c>
      <c r="BC31" s="171">
        <f>SUM(BC32:BC33)</f>
        <v>370.3566218884593</v>
      </c>
      <c r="BD31" s="119" t="s">
        <v>0</v>
      </c>
      <c r="BE31" s="119" t="s">
        <v>0</v>
      </c>
      <c r="BF31" s="119" t="s">
        <v>0</v>
      </c>
      <c r="BG31" s="166" t="s">
        <v>0</v>
      </c>
      <c r="BH31" s="119" t="s">
        <v>0</v>
      </c>
      <c r="BI31" s="119" t="s">
        <v>0</v>
      </c>
      <c r="BJ31" s="119" t="s">
        <v>0</v>
      </c>
      <c r="BK31" s="119" t="s">
        <v>0</v>
      </c>
      <c r="BL31" s="119" t="s">
        <v>0</v>
      </c>
      <c r="BM31" s="119" t="s">
        <v>0</v>
      </c>
      <c r="BN31" s="167" t="s">
        <v>0</v>
      </c>
    </row>
    <row r="32" spans="1:66" ht="141.75" x14ac:dyDescent="0.25">
      <c r="A32" s="167" t="s">
        <v>301</v>
      </c>
      <c r="B32" s="168" t="s">
        <v>172</v>
      </c>
      <c r="C32" s="162" t="s">
        <v>173</v>
      </c>
      <c r="D32" s="139">
        <v>341.4935908590993</v>
      </c>
      <c r="E32" s="119" t="s">
        <v>0</v>
      </c>
      <c r="F32" s="119" t="s">
        <v>0</v>
      </c>
      <c r="G32" s="119" t="s">
        <v>0</v>
      </c>
      <c r="H32" s="119" t="s">
        <v>0</v>
      </c>
      <c r="I32" s="119" t="s">
        <v>0</v>
      </c>
      <c r="J32" s="119" t="s">
        <v>0</v>
      </c>
      <c r="K32" s="119" t="s">
        <v>0</v>
      </c>
      <c r="L32" s="119" t="s">
        <v>0</v>
      </c>
      <c r="M32" s="119" t="s">
        <v>0</v>
      </c>
      <c r="N32" s="119" t="s">
        <v>0</v>
      </c>
      <c r="O32" s="119" t="s">
        <v>0</v>
      </c>
      <c r="P32" s="119" t="s">
        <v>0</v>
      </c>
      <c r="Q32" s="119" t="s">
        <v>0</v>
      </c>
      <c r="R32" s="119" t="s">
        <v>0</v>
      </c>
      <c r="S32" s="139">
        <v>70.855314748208983</v>
      </c>
      <c r="T32" s="119" t="s">
        <v>0</v>
      </c>
      <c r="U32" s="119" t="s">
        <v>0</v>
      </c>
      <c r="V32" s="119" t="s">
        <v>0</v>
      </c>
      <c r="W32" s="172">
        <v>2067</v>
      </c>
      <c r="X32" s="119" t="s">
        <v>0</v>
      </c>
      <c r="Y32" s="119" t="s">
        <v>0</v>
      </c>
      <c r="Z32" s="119" t="s">
        <v>0</v>
      </c>
      <c r="AA32" s="119" t="s">
        <v>0</v>
      </c>
      <c r="AB32" s="119" t="s">
        <v>0</v>
      </c>
      <c r="AC32" s="119" t="s">
        <v>0</v>
      </c>
      <c r="AD32" s="119" t="s">
        <v>0</v>
      </c>
      <c r="AE32" s="139">
        <v>137.51919641507624</v>
      </c>
      <c r="AF32" s="119" t="s">
        <v>0</v>
      </c>
      <c r="AG32" s="119" t="s">
        <v>0</v>
      </c>
      <c r="AH32" s="119" t="s">
        <v>0</v>
      </c>
      <c r="AI32" s="173">
        <v>3802</v>
      </c>
      <c r="AJ32" s="119" t="s">
        <v>0</v>
      </c>
      <c r="AK32" s="119" t="s">
        <v>0</v>
      </c>
      <c r="AL32" s="119" t="s">
        <v>0</v>
      </c>
      <c r="AM32" s="119" t="s">
        <v>0</v>
      </c>
      <c r="AN32" s="119" t="s">
        <v>0</v>
      </c>
      <c r="AO32" s="119" t="s">
        <v>0</v>
      </c>
      <c r="AP32" s="119" t="s">
        <v>0</v>
      </c>
      <c r="AQ32" s="139">
        <v>133.11907969581409</v>
      </c>
      <c r="AR32" s="119" t="s">
        <v>0</v>
      </c>
      <c r="AS32" s="119" t="s">
        <v>0</v>
      </c>
      <c r="AT32" s="119" t="s">
        <v>0</v>
      </c>
      <c r="AU32" s="174">
        <v>3202</v>
      </c>
      <c r="AV32" s="119" t="s">
        <v>0</v>
      </c>
      <c r="AW32" s="119" t="s">
        <v>0</v>
      </c>
      <c r="AX32" s="119" t="s">
        <v>0</v>
      </c>
      <c r="AY32" s="119" t="s">
        <v>0</v>
      </c>
      <c r="AZ32" s="119" t="s">
        <v>0</v>
      </c>
      <c r="BA32" s="119" t="s">
        <v>0</v>
      </c>
      <c r="BB32" s="119" t="s">
        <v>0</v>
      </c>
      <c r="BC32" s="175">
        <f>S32+AE32+AQ32</f>
        <v>341.4935908590993</v>
      </c>
      <c r="BD32" s="119" t="s">
        <v>0</v>
      </c>
      <c r="BE32" s="119" t="s">
        <v>0</v>
      </c>
      <c r="BF32" s="119" t="s">
        <v>0</v>
      </c>
      <c r="BG32" s="176">
        <f>W32+AI32+AU32</f>
        <v>9071</v>
      </c>
      <c r="BH32" s="119" t="s">
        <v>0</v>
      </c>
      <c r="BI32" s="119" t="s">
        <v>0</v>
      </c>
      <c r="BJ32" s="119" t="s">
        <v>0</v>
      </c>
      <c r="BK32" s="119" t="s">
        <v>0</v>
      </c>
      <c r="BL32" s="119" t="s">
        <v>0</v>
      </c>
      <c r="BM32" s="119" t="str">
        <f>AC32</f>
        <v>нд</v>
      </c>
      <c r="BN32" s="167" t="s">
        <v>0</v>
      </c>
    </row>
    <row r="33" spans="1:66" ht="63" x14ac:dyDescent="0.25">
      <c r="A33" s="177" t="s">
        <v>302</v>
      </c>
      <c r="B33" s="168" t="s">
        <v>303</v>
      </c>
      <c r="C33" s="162" t="s">
        <v>149</v>
      </c>
      <c r="D33" s="121">
        <v>28.863031029359998</v>
      </c>
      <c r="E33" s="119" t="s">
        <v>0</v>
      </c>
      <c r="F33" s="119" t="s">
        <v>0</v>
      </c>
      <c r="G33" s="119" t="s">
        <v>0</v>
      </c>
      <c r="H33" s="119" t="s">
        <v>0</v>
      </c>
      <c r="I33" s="119" t="s">
        <v>0</v>
      </c>
      <c r="J33" s="119" t="s">
        <v>0</v>
      </c>
      <c r="K33" s="119" t="s">
        <v>0</v>
      </c>
      <c r="L33" s="119" t="s">
        <v>0</v>
      </c>
      <c r="M33" s="119" t="s">
        <v>0</v>
      </c>
      <c r="N33" s="119" t="s">
        <v>0</v>
      </c>
      <c r="O33" s="119" t="s">
        <v>0</v>
      </c>
      <c r="P33" s="119" t="s">
        <v>0</v>
      </c>
      <c r="Q33" s="119" t="s">
        <v>0</v>
      </c>
      <c r="R33" s="119" t="s">
        <v>0</v>
      </c>
      <c r="S33" s="178">
        <v>0</v>
      </c>
      <c r="T33" s="119" t="s">
        <v>0</v>
      </c>
      <c r="U33" s="119" t="s">
        <v>0</v>
      </c>
      <c r="V33" s="119" t="s">
        <v>0</v>
      </c>
      <c r="W33" s="179">
        <v>0</v>
      </c>
      <c r="X33" s="119" t="s">
        <v>0</v>
      </c>
      <c r="Y33" s="178" t="s">
        <v>0</v>
      </c>
      <c r="Z33" s="119" t="s">
        <v>0</v>
      </c>
      <c r="AA33" s="119" t="s">
        <v>0</v>
      </c>
      <c r="AB33" s="119" t="s">
        <v>0</v>
      </c>
      <c r="AC33" s="119" t="s">
        <v>0</v>
      </c>
      <c r="AD33" s="119" t="s">
        <v>0</v>
      </c>
      <c r="AE33" s="119">
        <v>9.9051434999999994</v>
      </c>
      <c r="AF33" s="119" t="s">
        <v>0</v>
      </c>
      <c r="AG33" s="119" t="s">
        <v>0</v>
      </c>
      <c r="AH33" s="119" t="s">
        <v>0</v>
      </c>
      <c r="AI33" s="164">
        <v>76</v>
      </c>
      <c r="AJ33" s="119" t="s">
        <v>0</v>
      </c>
      <c r="AK33" s="119" t="s">
        <v>0</v>
      </c>
      <c r="AL33" s="119" t="s">
        <v>0</v>
      </c>
      <c r="AM33" s="119" t="s">
        <v>0</v>
      </c>
      <c r="AN33" s="119" t="s">
        <v>0</v>
      </c>
      <c r="AO33" s="119" t="s">
        <v>0</v>
      </c>
      <c r="AP33" s="119" t="s">
        <v>0</v>
      </c>
      <c r="AQ33" s="170">
        <v>18.957887529360001</v>
      </c>
      <c r="AR33" s="119" t="s">
        <v>0</v>
      </c>
      <c r="AS33" s="119" t="s">
        <v>0</v>
      </c>
      <c r="AT33" s="119" t="s">
        <v>0</v>
      </c>
      <c r="AU33" s="170">
        <v>126</v>
      </c>
      <c r="AV33" s="119" t="s">
        <v>0</v>
      </c>
      <c r="AW33" s="170" t="s">
        <v>0</v>
      </c>
      <c r="AX33" s="119" t="s">
        <v>0</v>
      </c>
      <c r="AY33" s="119" t="s">
        <v>0</v>
      </c>
      <c r="AZ33" s="119" t="s">
        <v>0</v>
      </c>
      <c r="BA33" s="119" t="s">
        <v>0</v>
      </c>
      <c r="BB33" s="119" t="s">
        <v>0</v>
      </c>
      <c r="BC33" s="171">
        <f>S33+AE33+AQ33</f>
        <v>28.863031029360002</v>
      </c>
      <c r="BD33" s="119" t="s">
        <v>0</v>
      </c>
      <c r="BE33" s="119" t="s">
        <v>0</v>
      </c>
      <c r="BF33" s="119" t="s">
        <v>0</v>
      </c>
      <c r="BG33" s="180">
        <f>W33+AI33+AU33</f>
        <v>202</v>
      </c>
      <c r="BH33" s="119" t="s">
        <v>0</v>
      </c>
      <c r="BI33" s="119" t="s">
        <v>0</v>
      </c>
      <c r="BJ33" s="119" t="s">
        <v>0</v>
      </c>
      <c r="BK33" s="119" t="s">
        <v>0</v>
      </c>
      <c r="BL33" s="119" t="s">
        <v>0</v>
      </c>
      <c r="BM33" s="119" t="str">
        <f t="shared" ref="BM33" si="8">AC33</f>
        <v>нд</v>
      </c>
      <c r="BN33" s="181" t="s">
        <v>0</v>
      </c>
    </row>
  </sheetData>
  <mergeCells count="44">
    <mergeCell ref="A9:BN9"/>
    <mergeCell ref="A4:BN4"/>
    <mergeCell ref="A5:AC5"/>
    <mergeCell ref="A6:BN6"/>
    <mergeCell ref="A7:BN7"/>
    <mergeCell ref="A8:AC8"/>
    <mergeCell ref="A10:BN10"/>
    <mergeCell ref="A11:BN11"/>
    <mergeCell ref="A12:AC12"/>
    <mergeCell ref="A13:BM13"/>
    <mergeCell ref="A14:A18"/>
    <mergeCell ref="B14:B18"/>
    <mergeCell ref="C14:C18"/>
    <mergeCell ref="D14:E16"/>
    <mergeCell ref="F14:Q15"/>
    <mergeCell ref="R14:AC14"/>
    <mergeCell ref="AJ16:AO16"/>
    <mergeCell ref="AD14:BM14"/>
    <mergeCell ref="BN14:BN18"/>
    <mergeCell ref="R15:AC15"/>
    <mergeCell ref="AD15:AO15"/>
    <mergeCell ref="AP15:BA15"/>
    <mergeCell ref="BB15:BM15"/>
    <mergeCell ref="AP16:AU16"/>
    <mergeCell ref="AV16:BA16"/>
    <mergeCell ref="BB16:BG16"/>
    <mergeCell ref="BH16:BM16"/>
    <mergeCell ref="F16:K16"/>
    <mergeCell ref="L16:Q16"/>
    <mergeCell ref="R16:W16"/>
    <mergeCell ref="X16:AC16"/>
    <mergeCell ref="AD16:AI16"/>
    <mergeCell ref="BI17:BM17"/>
    <mergeCell ref="D17:D18"/>
    <mergeCell ref="E17:E18"/>
    <mergeCell ref="G17:K17"/>
    <mergeCell ref="M17:Q17"/>
    <mergeCell ref="S17:W17"/>
    <mergeCell ref="Y17:AC17"/>
    <mergeCell ref="AE17:AI17"/>
    <mergeCell ref="AK17:AO17"/>
    <mergeCell ref="AQ17:AU17"/>
    <mergeCell ref="AW17:BA17"/>
    <mergeCell ref="BC17:BG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899AF-5673-47FC-A105-560BD47CB4D7}">
  <dimension ref="A1:BJ33"/>
  <sheetViews>
    <sheetView workbookViewId="0">
      <selection sqref="A1:XFD1048576"/>
    </sheetView>
  </sheetViews>
  <sheetFormatPr defaultColWidth="8.28515625" defaultRowHeight="15.75" x14ac:dyDescent="0.25"/>
  <cols>
    <col min="1" max="1" width="11" style="95" bestFit="1" customWidth="1"/>
    <col min="2" max="2" width="23.85546875" style="95" customWidth="1"/>
    <col min="3" max="3" width="14.42578125" style="95" customWidth="1"/>
    <col min="4" max="4" width="8.140625" style="95" customWidth="1"/>
    <col min="5" max="9" width="5.140625" style="95" customWidth="1"/>
    <col min="10" max="10" width="7.85546875" style="95" customWidth="1"/>
    <col min="11" max="11" width="17.28515625" style="141" customWidth="1"/>
    <col min="12" max="15" width="5.140625" style="95" customWidth="1"/>
    <col min="16" max="16" width="8" style="95" customWidth="1"/>
    <col min="17" max="21" width="5.140625" style="95" customWidth="1"/>
    <col min="22" max="22" width="7.85546875" style="95" customWidth="1"/>
    <col min="23" max="23" width="12.7109375" style="141" customWidth="1"/>
    <col min="24" max="26" width="5.140625" style="95" customWidth="1"/>
    <col min="27" max="27" width="6.7109375" style="95" customWidth="1"/>
    <col min="28" max="28" width="7.42578125" style="95" customWidth="1"/>
    <col min="29" max="29" width="9.5703125" style="141" customWidth="1"/>
    <col min="30" max="32" width="9.5703125" style="95" customWidth="1"/>
    <col min="33" max="33" width="9.5703125" style="141" customWidth="1"/>
    <col min="34" max="16384" width="8.28515625" style="95"/>
  </cols>
  <sheetData>
    <row r="1" spans="1:62" ht="18.75" x14ac:dyDescent="0.25">
      <c r="AG1" s="182" t="s">
        <v>429</v>
      </c>
    </row>
    <row r="2" spans="1:62" ht="18.75" x14ac:dyDescent="0.3">
      <c r="AG2" s="183"/>
    </row>
    <row r="3" spans="1:62" ht="18.75" x14ac:dyDescent="0.3">
      <c r="AG3" s="183"/>
    </row>
    <row r="4" spans="1:62" ht="18.75" x14ac:dyDescent="0.3">
      <c r="A4" s="682" t="s">
        <v>430</v>
      </c>
      <c r="B4" s="682"/>
      <c r="C4" s="682"/>
      <c r="D4" s="682"/>
      <c r="E4" s="682"/>
      <c r="F4" s="682"/>
      <c r="G4" s="682"/>
      <c r="H4" s="682"/>
      <c r="I4" s="682"/>
      <c r="J4" s="682"/>
      <c r="K4" s="682"/>
      <c r="L4" s="682"/>
      <c r="M4" s="682"/>
      <c r="N4" s="682"/>
      <c r="O4" s="682"/>
      <c r="P4" s="682"/>
      <c r="Q4" s="682"/>
      <c r="R4" s="682"/>
      <c r="S4" s="682"/>
      <c r="T4" s="682"/>
      <c r="U4" s="682"/>
      <c r="V4" s="682"/>
      <c r="W4" s="682"/>
      <c r="X4" s="682"/>
      <c r="Y4" s="682"/>
      <c r="Z4" s="682"/>
      <c r="AA4" s="682"/>
      <c r="AB4" s="682"/>
      <c r="AC4" s="682"/>
      <c r="AD4" s="682"/>
      <c r="AE4" s="682"/>
      <c r="AF4" s="682"/>
      <c r="AG4" s="682"/>
    </row>
    <row r="5" spans="1:62" ht="18.75" x14ac:dyDescent="0.3">
      <c r="A5" s="683" t="s">
        <v>431</v>
      </c>
      <c r="B5" s="683"/>
      <c r="C5" s="683"/>
      <c r="D5" s="683"/>
      <c r="E5" s="683"/>
      <c r="F5" s="683"/>
      <c r="G5" s="683"/>
      <c r="H5" s="683"/>
      <c r="I5" s="683"/>
      <c r="J5" s="683"/>
      <c r="K5" s="683"/>
      <c r="L5" s="683"/>
      <c r="M5" s="683"/>
      <c r="N5" s="683"/>
      <c r="O5" s="683"/>
      <c r="P5" s="683"/>
      <c r="Q5" s="683"/>
      <c r="R5" s="683"/>
      <c r="S5" s="683"/>
      <c r="T5" s="683"/>
      <c r="U5" s="683"/>
      <c r="V5" s="683"/>
      <c r="W5" s="683"/>
      <c r="X5" s="683"/>
      <c r="Y5" s="683"/>
      <c r="Z5" s="683"/>
      <c r="AA5" s="683"/>
      <c r="AB5" s="683"/>
      <c r="AC5" s="683"/>
      <c r="AD5" s="683"/>
      <c r="AE5" s="683"/>
      <c r="AF5" s="683"/>
      <c r="AG5" s="683"/>
    </row>
    <row r="7" spans="1:62" ht="18.75" x14ac:dyDescent="0.25">
      <c r="A7" s="684" t="s">
        <v>432</v>
      </c>
      <c r="B7" s="684"/>
      <c r="C7" s="684"/>
      <c r="D7" s="684"/>
      <c r="E7" s="684"/>
      <c r="F7" s="684"/>
      <c r="G7" s="684"/>
      <c r="H7" s="684"/>
      <c r="I7" s="684"/>
      <c r="J7" s="684"/>
      <c r="K7" s="684"/>
      <c r="L7" s="684"/>
      <c r="M7" s="684"/>
      <c r="N7" s="684"/>
      <c r="O7" s="684"/>
      <c r="P7" s="684"/>
      <c r="Q7" s="684"/>
      <c r="R7" s="684"/>
      <c r="S7" s="684"/>
      <c r="T7" s="684"/>
      <c r="U7" s="684"/>
      <c r="V7" s="684"/>
      <c r="W7" s="684"/>
      <c r="X7" s="684"/>
      <c r="Y7" s="684"/>
      <c r="Z7" s="684"/>
      <c r="AA7" s="684"/>
      <c r="AB7" s="684"/>
      <c r="AC7" s="684"/>
      <c r="AD7" s="684"/>
      <c r="AE7" s="684"/>
      <c r="AF7" s="684"/>
      <c r="AG7" s="6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  <c r="AX7" s="184"/>
      <c r="AY7" s="184"/>
      <c r="AZ7" s="184"/>
      <c r="BA7" s="184"/>
      <c r="BB7" s="184"/>
      <c r="BC7" s="184"/>
      <c r="BD7" s="184"/>
      <c r="BE7" s="184"/>
      <c r="BF7" s="184"/>
      <c r="BG7" s="184"/>
      <c r="BH7" s="184"/>
      <c r="BI7" s="184"/>
      <c r="BJ7" s="184"/>
    </row>
    <row r="8" spans="1:62" x14ac:dyDescent="0.25">
      <c r="A8" s="685" t="s">
        <v>211</v>
      </c>
      <c r="B8" s="685"/>
      <c r="C8" s="685"/>
      <c r="D8" s="685"/>
      <c r="E8" s="685"/>
      <c r="F8" s="685"/>
      <c r="G8" s="685"/>
      <c r="H8" s="685"/>
      <c r="I8" s="685"/>
      <c r="J8" s="685"/>
      <c r="K8" s="685"/>
      <c r="L8" s="685"/>
      <c r="M8" s="685"/>
      <c r="N8" s="685"/>
      <c r="O8" s="685"/>
      <c r="P8" s="685"/>
      <c r="Q8" s="685"/>
      <c r="R8" s="685"/>
      <c r="S8" s="685"/>
      <c r="T8" s="685"/>
      <c r="U8" s="685"/>
      <c r="V8" s="685"/>
      <c r="W8" s="685"/>
      <c r="X8" s="685"/>
      <c r="Y8" s="685"/>
      <c r="Z8" s="685"/>
      <c r="AA8" s="685"/>
      <c r="AB8" s="685"/>
      <c r="AC8" s="685"/>
      <c r="AD8" s="685"/>
      <c r="AE8" s="685"/>
      <c r="AF8" s="685"/>
      <c r="AG8" s="6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</row>
    <row r="9" spans="1:62" x14ac:dyDescent="0.25">
      <c r="A9" s="186"/>
      <c r="B9" s="186"/>
      <c r="C9" s="186"/>
      <c r="D9" s="186"/>
      <c r="E9" s="186"/>
      <c r="F9" s="186"/>
      <c r="G9" s="186"/>
      <c r="H9" s="186"/>
      <c r="I9" s="186"/>
      <c r="J9" s="186"/>
      <c r="K9" s="187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7"/>
      <c r="X9" s="186"/>
      <c r="Y9" s="186"/>
      <c r="Z9" s="186"/>
      <c r="AA9" s="186"/>
      <c r="AB9" s="186"/>
      <c r="AC9" s="187"/>
      <c r="AD9" s="186"/>
      <c r="AE9" s="186"/>
      <c r="AF9" s="186"/>
      <c r="AG9" s="187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</row>
    <row r="10" spans="1:62" x14ac:dyDescent="0.25">
      <c r="A10" s="655" t="s">
        <v>212</v>
      </c>
      <c r="B10" s="655"/>
      <c r="C10" s="655"/>
      <c r="D10" s="655"/>
      <c r="E10" s="655"/>
      <c r="F10" s="655"/>
      <c r="G10" s="655"/>
      <c r="H10" s="655"/>
      <c r="I10" s="655"/>
      <c r="J10" s="655"/>
      <c r="K10" s="655"/>
      <c r="L10" s="655"/>
      <c r="M10" s="655"/>
      <c r="N10" s="655"/>
      <c r="O10" s="655"/>
      <c r="P10" s="655"/>
      <c r="Q10" s="655"/>
      <c r="R10" s="655"/>
      <c r="S10" s="655"/>
      <c r="T10" s="655"/>
      <c r="U10" s="655"/>
      <c r="V10" s="655"/>
      <c r="W10" s="655"/>
      <c r="X10" s="655"/>
      <c r="Y10" s="655"/>
      <c r="Z10" s="655"/>
      <c r="AA10" s="655"/>
      <c r="AB10" s="655"/>
      <c r="AC10" s="655"/>
      <c r="AD10" s="655"/>
      <c r="AE10" s="655"/>
      <c r="AF10" s="655"/>
      <c r="AG10" s="655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</row>
    <row r="11" spans="1:62" ht="18.75" x14ac:dyDescent="0.3"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</row>
    <row r="12" spans="1:62" ht="18.75" x14ac:dyDescent="0.25">
      <c r="A12" s="649" t="s">
        <v>433</v>
      </c>
      <c r="B12" s="649"/>
      <c r="C12" s="649"/>
      <c r="D12" s="649"/>
      <c r="E12" s="649"/>
      <c r="F12" s="649"/>
      <c r="G12" s="649"/>
      <c r="H12" s="649"/>
      <c r="I12" s="649"/>
      <c r="J12" s="649"/>
      <c r="K12" s="649"/>
      <c r="L12" s="649"/>
      <c r="M12" s="649"/>
      <c r="N12" s="649"/>
      <c r="O12" s="649"/>
      <c r="P12" s="649"/>
      <c r="Q12" s="649"/>
      <c r="R12" s="649"/>
      <c r="S12" s="649"/>
      <c r="T12" s="649"/>
      <c r="U12" s="649"/>
      <c r="V12" s="649"/>
      <c r="W12" s="649"/>
      <c r="X12" s="649"/>
      <c r="Y12" s="649"/>
      <c r="Z12" s="649"/>
      <c r="AA12" s="649"/>
      <c r="AB12" s="649"/>
      <c r="AC12" s="649"/>
      <c r="AD12" s="649"/>
      <c r="AE12" s="649"/>
      <c r="AF12" s="649"/>
      <c r="AG12" s="649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</row>
    <row r="13" spans="1:62" x14ac:dyDescent="0.25">
      <c r="A13" s="670" t="s">
        <v>313</v>
      </c>
      <c r="B13" s="670"/>
      <c r="C13" s="670"/>
      <c r="D13" s="670"/>
      <c r="E13" s="670"/>
      <c r="F13" s="670"/>
      <c r="G13" s="670"/>
      <c r="H13" s="670"/>
      <c r="I13" s="670"/>
      <c r="J13" s="670"/>
      <c r="K13" s="670"/>
      <c r="L13" s="670"/>
      <c r="M13" s="670"/>
      <c r="N13" s="670"/>
      <c r="O13" s="670"/>
      <c r="P13" s="670"/>
      <c r="Q13" s="670"/>
      <c r="R13" s="670"/>
      <c r="S13" s="670"/>
      <c r="T13" s="670"/>
      <c r="U13" s="670"/>
      <c r="V13" s="670"/>
      <c r="W13" s="670"/>
      <c r="X13" s="670"/>
      <c r="Y13" s="670"/>
      <c r="Z13" s="670"/>
      <c r="AA13" s="670"/>
      <c r="AB13" s="670"/>
      <c r="AC13" s="670"/>
      <c r="AD13" s="670"/>
      <c r="AE13" s="670"/>
      <c r="AF13" s="670"/>
      <c r="AG13" s="670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145"/>
    </row>
    <row r="14" spans="1:62" x14ac:dyDescent="0.25">
      <c r="A14" s="680"/>
      <c r="B14" s="680"/>
      <c r="C14" s="680"/>
      <c r="D14" s="680"/>
      <c r="E14" s="680"/>
      <c r="F14" s="680"/>
      <c r="G14" s="680"/>
      <c r="H14" s="680"/>
      <c r="I14" s="680"/>
      <c r="J14" s="680"/>
      <c r="K14" s="680"/>
      <c r="L14" s="680"/>
      <c r="M14" s="680"/>
      <c r="N14" s="680"/>
      <c r="O14" s="680"/>
      <c r="P14" s="680"/>
      <c r="Q14" s="680"/>
      <c r="R14" s="680"/>
      <c r="S14" s="680"/>
      <c r="T14" s="680"/>
      <c r="U14" s="680"/>
      <c r="V14" s="680"/>
      <c r="W14" s="680"/>
      <c r="X14" s="680"/>
      <c r="Y14" s="680"/>
      <c r="Z14" s="680"/>
      <c r="AA14" s="680"/>
      <c r="AB14" s="680"/>
      <c r="AC14" s="680"/>
      <c r="AD14" s="680"/>
      <c r="AE14" s="680"/>
      <c r="AF14" s="680"/>
      <c r="AG14" s="680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</row>
    <row r="15" spans="1:62" x14ac:dyDescent="0.25">
      <c r="A15" s="661" t="s">
        <v>215</v>
      </c>
      <c r="B15" s="661" t="s">
        <v>216</v>
      </c>
      <c r="C15" s="661" t="s">
        <v>217</v>
      </c>
      <c r="D15" s="681" t="s">
        <v>434</v>
      </c>
      <c r="E15" s="681"/>
      <c r="F15" s="681"/>
      <c r="G15" s="681"/>
      <c r="H15" s="681"/>
      <c r="I15" s="681"/>
      <c r="J15" s="681"/>
      <c r="K15" s="681"/>
      <c r="L15" s="681"/>
      <c r="M15" s="681"/>
      <c r="N15" s="681"/>
      <c r="O15" s="681"/>
      <c r="P15" s="681"/>
      <c r="Q15" s="681"/>
      <c r="R15" s="681"/>
      <c r="S15" s="681"/>
      <c r="T15" s="681"/>
      <c r="U15" s="681"/>
      <c r="V15" s="681"/>
      <c r="W15" s="681"/>
      <c r="X15" s="681"/>
      <c r="Y15" s="681"/>
      <c r="Z15" s="681"/>
      <c r="AA15" s="681"/>
      <c r="AB15" s="681"/>
      <c r="AC15" s="681"/>
      <c r="AD15" s="681"/>
      <c r="AE15" s="681"/>
      <c r="AF15" s="681"/>
      <c r="AG15" s="681"/>
      <c r="AH15" s="130"/>
      <c r="AI15" s="130"/>
      <c r="AJ15" s="130"/>
    </row>
    <row r="16" spans="1:62" x14ac:dyDescent="0.25">
      <c r="A16" s="661"/>
      <c r="B16" s="661"/>
      <c r="C16" s="661"/>
      <c r="D16" s="660" t="s">
        <v>435</v>
      </c>
      <c r="E16" s="660"/>
      <c r="F16" s="660"/>
      <c r="G16" s="660"/>
      <c r="H16" s="660"/>
      <c r="I16" s="660"/>
      <c r="J16" s="660" t="s">
        <v>436</v>
      </c>
      <c r="K16" s="660"/>
      <c r="L16" s="660"/>
      <c r="M16" s="660"/>
      <c r="N16" s="660"/>
      <c r="O16" s="660"/>
      <c r="P16" s="660" t="s">
        <v>437</v>
      </c>
      <c r="Q16" s="660"/>
      <c r="R16" s="660"/>
      <c r="S16" s="660"/>
      <c r="T16" s="660"/>
      <c r="U16" s="660"/>
      <c r="V16" s="660" t="s">
        <v>438</v>
      </c>
      <c r="W16" s="660"/>
      <c r="X16" s="660"/>
      <c r="Y16" s="660"/>
      <c r="Z16" s="660"/>
      <c r="AA16" s="660"/>
      <c r="AB16" s="661" t="s">
        <v>439</v>
      </c>
      <c r="AC16" s="661"/>
      <c r="AD16" s="661"/>
      <c r="AE16" s="661"/>
      <c r="AF16" s="661"/>
      <c r="AG16" s="661"/>
      <c r="AH16" s="130"/>
      <c r="AI16" s="130"/>
      <c r="AJ16" s="130"/>
    </row>
    <row r="17" spans="1:33" ht="78.75" x14ac:dyDescent="0.25">
      <c r="A17" s="661"/>
      <c r="B17" s="661"/>
      <c r="C17" s="661"/>
      <c r="D17" s="155" t="s">
        <v>361</v>
      </c>
      <c r="E17" s="660" t="s">
        <v>362</v>
      </c>
      <c r="F17" s="660"/>
      <c r="G17" s="660"/>
      <c r="H17" s="660"/>
      <c r="I17" s="660"/>
      <c r="J17" s="155" t="s">
        <v>361</v>
      </c>
      <c r="K17" s="661" t="s">
        <v>362</v>
      </c>
      <c r="L17" s="661"/>
      <c r="M17" s="661"/>
      <c r="N17" s="661"/>
      <c r="O17" s="661"/>
      <c r="P17" s="155" t="s">
        <v>361</v>
      </c>
      <c r="Q17" s="661" t="s">
        <v>362</v>
      </c>
      <c r="R17" s="661"/>
      <c r="S17" s="661"/>
      <c r="T17" s="661"/>
      <c r="U17" s="661"/>
      <c r="V17" s="155" t="s">
        <v>361</v>
      </c>
      <c r="W17" s="661" t="s">
        <v>362</v>
      </c>
      <c r="X17" s="661"/>
      <c r="Y17" s="661"/>
      <c r="Z17" s="661"/>
      <c r="AA17" s="661"/>
      <c r="AB17" s="155" t="s">
        <v>361</v>
      </c>
      <c r="AC17" s="661" t="s">
        <v>362</v>
      </c>
      <c r="AD17" s="661"/>
      <c r="AE17" s="661"/>
      <c r="AF17" s="661"/>
      <c r="AG17" s="661"/>
    </row>
    <row r="18" spans="1:33" ht="120" x14ac:dyDescent="0.25">
      <c r="A18" s="661"/>
      <c r="B18" s="661"/>
      <c r="C18" s="661"/>
      <c r="D18" s="112" t="s">
        <v>363</v>
      </c>
      <c r="E18" s="112" t="s">
        <v>363</v>
      </c>
      <c r="F18" s="156" t="s">
        <v>364</v>
      </c>
      <c r="G18" s="156" t="s">
        <v>365</v>
      </c>
      <c r="H18" s="156" t="s">
        <v>366</v>
      </c>
      <c r="I18" s="156" t="s">
        <v>367</v>
      </c>
      <c r="J18" s="112" t="s">
        <v>363</v>
      </c>
      <c r="K18" s="190" t="s">
        <v>363</v>
      </c>
      <c r="L18" s="156" t="s">
        <v>364</v>
      </c>
      <c r="M18" s="156" t="s">
        <v>365</v>
      </c>
      <c r="N18" s="156" t="s">
        <v>366</v>
      </c>
      <c r="O18" s="156" t="s">
        <v>440</v>
      </c>
      <c r="P18" s="112" t="s">
        <v>363</v>
      </c>
      <c r="Q18" s="112" t="s">
        <v>363</v>
      </c>
      <c r="R18" s="156" t="s">
        <v>364</v>
      </c>
      <c r="S18" s="156" t="s">
        <v>365</v>
      </c>
      <c r="T18" s="156" t="s">
        <v>366</v>
      </c>
      <c r="U18" s="156" t="s">
        <v>367</v>
      </c>
      <c r="V18" s="112" t="s">
        <v>363</v>
      </c>
      <c r="W18" s="190" t="s">
        <v>363</v>
      </c>
      <c r="X18" s="156" t="s">
        <v>364</v>
      </c>
      <c r="Y18" s="156" t="s">
        <v>365</v>
      </c>
      <c r="Z18" s="156" t="s">
        <v>366</v>
      </c>
      <c r="AA18" s="156" t="s">
        <v>441</v>
      </c>
      <c r="AB18" s="112" t="s">
        <v>363</v>
      </c>
      <c r="AC18" s="190" t="s">
        <v>363</v>
      </c>
      <c r="AD18" s="156" t="s">
        <v>364</v>
      </c>
      <c r="AE18" s="156" t="s">
        <v>365</v>
      </c>
      <c r="AF18" s="156" t="s">
        <v>366</v>
      </c>
      <c r="AG18" s="191" t="s">
        <v>442</v>
      </c>
    </row>
    <row r="19" spans="1:33" x14ac:dyDescent="0.25">
      <c r="A19" s="158">
        <v>1</v>
      </c>
      <c r="B19" s="158">
        <v>2</v>
      </c>
      <c r="C19" s="158">
        <v>3</v>
      </c>
      <c r="D19" s="159" t="s">
        <v>443</v>
      </c>
      <c r="E19" s="159" t="s">
        <v>444</v>
      </c>
      <c r="F19" s="159" t="s">
        <v>445</v>
      </c>
      <c r="G19" s="159" t="s">
        <v>446</v>
      </c>
      <c r="H19" s="159" t="s">
        <v>447</v>
      </c>
      <c r="I19" s="159" t="s">
        <v>448</v>
      </c>
      <c r="J19" s="159" t="s">
        <v>449</v>
      </c>
      <c r="K19" s="192" t="s">
        <v>450</v>
      </c>
      <c r="L19" s="159" t="s">
        <v>451</v>
      </c>
      <c r="M19" s="159" t="s">
        <v>452</v>
      </c>
      <c r="N19" s="159" t="s">
        <v>453</v>
      </c>
      <c r="O19" s="159" t="s">
        <v>454</v>
      </c>
      <c r="P19" s="159" t="s">
        <v>455</v>
      </c>
      <c r="Q19" s="159" t="s">
        <v>456</v>
      </c>
      <c r="R19" s="159" t="s">
        <v>457</v>
      </c>
      <c r="S19" s="159" t="s">
        <v>458</v>
      </c>
      <c r="T19" s="159" t="s">
        <v>459</v>
      </c>
      <c r="U19" s="159" t="s">
        <v>460</v>
      </c>
      <c r="V19" s="159" t="s">
        <v>461</v>
      </c>
      <c r="W19" s="192" t="s">
        <v>462</v>
      </c>
      <c r="X19" s="159" t="s">
        <v>463</v>
      </c>
      <c r="Y19" s="159" t="s">
        <v>464</v>
      </c>
      <c r="Z19" s="159" t="s">
        <v>465</v>
      </c>
      <c r="AA19" s="159" t="s">
        <v>466</v>
      </c>
      <c r="AB19" s="159" t="s">
        <v>13</v>
      </c>
      <c r="AC19" s="192" t="s">
        <v>15</v>
      </c>
      <c r="AD19" s="159" t="s">
        <v>18</v>
      </c>
      <c r="AE19" s="159" t="s">
        <v>21</v>
      </c>
      <c r="AF19" s="159" t="s">
        <v>23</v>
      </c>
      <c r="AG19" s="192" t="s">
        <v>25</v>
      </c>
    </row>
    <row r="20" spans="1:33" ht="30" x14ac:dyDescent="0.25">
      <c r="A20" s="167" t="s">
        <v>282</v>
      </c>
      <c r="B20" s="193" t="s">
        <v>283</v>
      </c>
      <c r="C20" s="59" t="s">
        <v>284</v>
      </c>
      <c r="D20" s="119" t="s">
        <v>0</v>
      </c>
      <c r="E20" s="119" t="s">
        <v>0</v>
      </c>
      <c r="F20" s="119" t="s">
        <v>0</v>
      </c>
      <c r="G20" s="119" t="s">
        <v>0</v>
      </c>
      <c r="H20" s="119" t="s">
        <v>0</v>
      </c>
      <c r="I20" s="119" t="s">
        <v>0</v>
      </c>
      <c r="J20" s="119" t="s">
        <v>0</v>
      </c>
      <c r="K20" s="124">
        <f>K25</f>
        <v>0</v>
      </c>
      <c r="L20" s="119" t="s">
        <v>0</v>
      </c>
      <c r="M20" s="119" t="s">
        <v>0</v>
      </c>
      <c r="N20" s="119" t="s">
        <v>0</v>
      </c>
      <c r="O20" s="121" t="e">
        <f>O25</f>
        <v>#REF!</v>
      </c>
      <c r="P20" s="119" t="s">
        <v>0</v>
      </c>
      <c r="Q20" s="119" t="s">
        <v>0</v>
      </c>
      <c r="R20" s="119" t="s">
        <v>0</v>
      </c>
      <c r="S20" s="119" t="s">
        <v>0</v>
      </c>
      <c r="T20" s="119" t="s">
        <v>0</v>
      </c>
      <c r="U20" s="119" t="s">
        <v>0</v>
      </c>
      <c r="V20" s="119" t="s">
        <v>0</v>
      </c>
      <c r="W20" s="124">
        <f>W25</f>
        <v>70.855314748208983</v>
      </c>
      <c r="X20" s="119" t="s">
        <v>0</v>
      </c>
      <c r="Y20" s="119" t="s">
        <v>0</v>
      </c>
      <c r="Z20" s="119" t="s">
        <v>0</v>
      </c>
      <c r="AA20" s="119" t="str">
        <f t="shared" ref="AA20:AC25" si="0">AA26</f>
        <v>нд</v>
      </c>
      <c r="AB20" s="119" t="s">
        <v>0</v>
      </c>
      <c r="AC20" s="139">
        <f t="shared" ref="AC20" si="1">AC25</f>
        <v>70.855314748208983</v>
      </c>
      <c r="AD20" s="119" t="s">
        <v>0</v>
      </c>
      <c r="AE20" s="119" t="s">
        <v>0</v>
      </c>
      <c r="AF20" s="119" t="s">
        <v>0</v>
      </c>
      <c r="AG20" s="139" t="str">
        <f t="shared" ref="AG20" si="2">AG25</f>
        <v>нд</v>
      </c>
    </row>
    <row r="21" spans="1:33" x14ac:dyDescent="0.25">
      <c r="A21" s="167" t="s">
        <v>285</v>
      </c>
      <c r="B21" s="193" t="s">
        <v>286</v>
      </c>
      <c r="C21" s="59" t="s">
        <v>284</v>
      </c>
      <c r="D21" s="119" t="s">
        <v>0</v>
      </c>
      <c r="E21" s="119" t="s">
        <v>0</v>
      </c>
      <c r="F21" s="119" t="s">
        <v>0</v>
      </c>
      <c r="G21" s="119" t="s">
        <v>0</v>
      </c>
      <c r="H21" s="119" t="s">
        <v>0</v>
      </c>
      <c r="I21" s="119" t="s">
        <v>0</v>
      </c>
      <c r="J21" s="119" t="s">
        <v>0</v>
      </c>
      <c r="K21" s="139" t="s">
        <v>0</v>
      </c>
      <c r="L21" s="119" t="s">
        <v>0</v>
      </c>
      <c r="M21" s="119" t="s">
        <v>0</v>
      </c>
      <c r="N21" s="119" t="s">
        <v>0</v>
      </c>
      <c r="O21" s="119" t="s">
        <v>0</v>
      </c>
      <c r="P21" s="119" t="s">
        <v>0</v>
      </c>
      <c r="Q21" s="119" t="s">
        <v>0</v>
      </c>
      <c r="R21" s="119" t="s">
        <v>0</v>
      </c>
      <c r="S21" s="119" t="s">
        <v>0</v>
      </c>
      <c r="T21" s="119" t="s">
        <v>0</v>
      </c>
      <c r="U21" s="119" t="s">
        <v>0</v>
      </c>
      <c r="V21" s="119" t="s">
        <v>0</v>
      </c>
      <c r="W21" s="139" t="str">
        <f t="shared" ref="W21:W22" si="3">W27</f>
        <v>нд</v>
      </c>
      <c r="X21" s="119" t="s">
        <v>0</v>
      </c>
      <c r="Y21" s="119" t="s">
        <v>0</v>
      </c>
      <c r="Z21" s="119" t="s">
        <v>0</v>
      </c>
      <c r="AA21" s="119" t="str">
        <f t="shared" si="0"/>
        <v>нд</v>
      </c>
      <c r="AB21" s="119" t="str">
        <f t="shared" si="0"/>
        <v>нд</v>
      </c>
      <c r="AC21" s="139" t="str">
        <f t="shared" si="0"/>
        <v>нд</v>
      </c>
      <c r="AD21" s="119" t="s">
        <v>0</v>
      </c>
      <c r="AE21" s="119" t="s">
        <v>0</v>
      </c>
      <c r="AF21" s="119" t="s">
        <v>0</v>
      </c>
      <c r="AG21" s="139" t="str">
        <f t="shared" ref="AG21:AG25" si="4">AG27</f>
        <v>нд</v>
      </c>
    </row>
    <row r="22" spans="1:33" ht="60" x14ac:dyDescent="0.25">
      <c r="A22" s="167" t="s">
        <v>287</v>
      </c>
      <c r="B22" s="193" t="s">
        <v>288</v>
      </c>
      <c r="C22" s="59" t="s">
        <v>284</v>
      </c>
      <c r="D22" s="119" t="s">
        <v>0</v>
      </c>
      <c r="E22" s="119" t="s">
        <v>0</v>
      </c>
      <c r="F22" s="119" t="s">
        <v>0</v>
      </c>
      <c r="G22" s="119" t="s">
        <v>0</v>
      </c>
      <c r="H22" s="119" t="s">
        <v>0</v>
      </c>
      <c r="I22" s="119" t="s">
        <v>0</v>
      </c>
      <c r="J22" s="119" t="s">
        <v>0</v>
      </c>
      <c r="K22" s="139" t="s">
        <v>0</v>
      </c>
      <c r="L22" s="119" t="s">
        <v>0</v>
      </c>
      <c r="M22" s="119" t="s">
        <v>0</v>
      </c>
      <c r="N22" s="119" t="s">
        <v>0</v>
      </c>
      <c r="O22" s="119" t="s">
        <v>0</v>
      </c>
      <c r="P22" s="119" t="s">
        <v>0</v>
      </c>
      <c r="Q22" s="119" t="s">
        <v>0</v>
      </c>
      <c r="R22" s="119" t="s">
        <v>0</v>
      </c>
      <c r="S22" s="119" t="s">
        <v>0</v>
      </c>
      <c r="T22" s="119" t="s">
        <v>0</v>
      </c>
      <c r="U22" s="119" t="s">
        <v>0</v>
      </c>
      <c r="V22" s="119" t="s">
        <v>0</v>
      </c>
      <c r="W22" s="139" t="str">
        <f t="shared" si="3"/>
        <v>нд</v>
      </c>
      <c r="X22" s="119" t="s">
        <v>0</v>
      </c>
      <c r="Y22" s="119" t="s">
        <v>0</v>
      </c>
      <c r="Z22" s="119" t="s">
        <v>0</v>
      </c>
      <c r="AA22" s="119" t="str">
        <f t="shared" si="0"/>
        <v>нд</v>
      </c>
      <c r="AB22" s="119" t="str">
        <f t="shared" si="0"/>
        <v>нд</v>
      </c>
      <c r="AC22" s="139" t="str">
        <f t="shared" si="0"/>
        <v>нд</v>
      </c>
      <c r="AD22" s="119" t="s">
        <v>0</v>
      </c>
      <c r="AE22" s="119" t="s">
        <v>0</v>
      </c>
      <c r="AF22" s="119" t="s">
        <v>0</v>
      </c>
      <c r="AG22" s="139" t="str">
        <f t="shared" si="4"/>
        <v>нд</v>
      </c>
    </row>
    <row r="23" spans="1:33" ht="30" x14ac:dyDescent="0.25">
      <c r="A23" s="167" t="s">
        <v>289</v>
      </c>
      <c r="B23" s="193" t="s">
        <v>290</v>
      </c>
      <c r="C23" s="59" t="s">
        <v>284</v>
      </c>
      <c r="D23" s="119" t="s">
        <v>0</v>
      </c>
      <c r="E23" s="119" t="s">
        <v>0</v>
      </c>
      <c r="F23" s="119" t="s">
        <v>0</v>
      </c>
      <c r="G23" s="119" t="s">
        <v>0</v>
      </c>
      <c r="H23" s="119" t="s">
        <v>0</v>
      </c>
      <c r="I23" s="119" t="s">
        <v>0</v>
      </c>
      <c r="J23" s="119" t="s">
        <v>0</v>
      </c>
      <c r="K23" s="139" t="s">
        <v>0</v>
      </c>
      <c r="L23" s="119" t="s">
        <v>0</v>
      </c>
      <c r="M23" s="119" t="s">
        <v>0</v>
      </c>
      <c r="N23" s="119" t="s">
        <v>0</v>
      </c>
      <c r="O23" s="119" t="s">
        <v>0</v>
      </c>
      <c r="P23" s="119" t="s">
        <v>0</v>
      </c>
      <c r="Q23" s="119" t="s">
        <v>0</v>
      </c>
      <c r="R23" s="119" t="s">
        <v>0</v>
      </c>
      <c r="S23" s="119" t="s">
        <v>0</v>
      </c>
      <c r="T23" s="119" t="s">
        <v>0</v>
      </c>
      <c r="U23" s="119" t="s">
        <v>0</v>
      </c>
      <c r="V23" s="119" t="s">
        <v>0</v>
      </c>
      <c r="W23" s="139" t="str">
        <f>W29</f>
        <v>нд</v>
      </c>
      <c r="X23" s="119" t="s">
        <v>0</v>
      </c>
      <c r="Y23" s="119" t="s">
        <v>0</v>
      </c>
      <c r="Z23" s="119" t="s">
        <v>0</v>
      </c>
      <c r="AA23" s="119" t="str">
        <f t="shared" si="0"/>
        <v>нд</v>
      </c>
      <c r="AB23" s="119" t="str">
        <f t="shared" si="0"/>
        <v>нд</v>
      </c>
      <c r="AC23" s="139" t="str">
        <f t="shared" si="0"/>
        <v>нд</v>
      </c>
      <c r="AD23" s="119" t="s">
        <v>0</v>
      </c>
      <c r="AE23" s="119" t="s">
        <v>0</v>
      </c>
      <c r="AF23" s="119" t="s">
        <v>0</v>
      </c>
      <c r="AG23" s="139" t="str">
        <f t="shared" si="4"/>
        <v>нд</v>
      </c>
    </row>
    <row r="24" spans="1:33" ht="60" x14ac:dyDescent="0.25">
      <c r="A24" s="167" t="s">
        <v>291</v>
      </c>
      <c r="B24" s="193" t="s">
        <v>292</v>
      </c>
      <c r="C24" s="59" t="s">
        <v>284</v>
      </c>
      <c r="D24" s="119" t="s">
        <v>0</v>
      </c>
      <c r="E24" s="119" t="s">
        <v>0</v>
      </c>
      <c r="F24" s="119" t="s">
        <v>0</v>
      </c>
      <c r="G24" s="119" t="s">
        <v>0</v>
      </c>
      <c r="H24" s="119" t="s">
        <v>0</v>
      </c>
      <c r="I24" s="119" t="s">
        <v>0</v>
      </c>
      <c r="J24" s="119" t="s">
        <v>0</v>
      </c>
      <c r="K24" s="139" t="s">
        <v>0</v>
      </c>
      <c r="L24" s="119" t="s">
        <v>0</v>
      </c>
      <c r="M24" s="119" t="s">
        <v>0</v>
      </c>
      <c r="N24" s="119" t="s">
        <v>0</v>
      </c>
      <c r="O24" s="119" t="s">
        <v>0</v>
      </c>
      <c r="P24" s="119" t="s">
        <v>0</v>
      </c>
      <c r="Q24" s="119" t="s">
        <v>0</v>
      </c>
      <c r="R24" s="119" t="s">
        <v>0</v>
      </c>
      <c r="S24" s="119" t="s">
        <v>0</v>
      </c>
      <c r="T24" s="119" t="s">
        <v>0</v>
      </c>
      <c r="U24" s="119" t="s">
        <v>0</v>
      </c>
      <c r="V24" s="119" t="s">
        <v>0</v>
      </c>
      <c r="W24" s="139" t="str">
        <f>W30</f>
        <v>нд</v>
      </c>
      <c r="X24" s="119" t="s">
        <v>0</v>
      </c>
      <c r="Y24" s="119" t="s">
        <v>0</v>
      </c>
      <c r="Z24" s="119" t="s">
        <v>0</v>
      </c>
      <c r="AA24" s="119" t="str">
        <f t="shared" si="0"/>
        <v>нд</v>
      </c>
      <c r="AB24" s="119" t="str">
        <f t="shared" si="0"/>
        <v>нд</v>
      </c>
      <c r="AC24" s="139" t="str">
        <f t="shared" si="0"/>
        <v>нд</v>
      </c>
      <c r="AD24" s="119" t="s">
        <v>0</v>
      </c>
      <c r="AE24" s="119" t="s">
        <v>0</v>
      </c>
      <c r="AF24" s="119" t="s">
        <v>0</v>
      </c>
      <c r="AG24" s="139" t="str">
        <f t="shared" si="4"/>
        <v>нд</v>
      </c>
    </row>
    <row r="25" spans="1:33" ht="30" x14ac:dyDescent="0.25">
      <c r="A25" s="167" t="s">
        <v>293</v>
      </c>
      <c r="B25" s="193" t="s">
        <v>294</v>
      </c>
      <c r="C25" s="59" t="s">
        <v>284</v>
      </c>
      <c r="D25" s="119" t="s">
        <v>0</v>
      </c>
      <c r="E25" s="119" t="s">
        <v>0</v>
      </c>
      <c r="F25" s="119" t="s">
        <v>0</v>
      </c>
      <c r="G25" s="119" t="s">
        <v>0</v>
      </c>
      <c r="H25" s="119" t="s">
        <v>0</v>
      </c>
      <c r="I25" s="119" t="s">
        <v>0</v>
      </c>
      <c r="J25" s="119" t="s">
        <v>0</v>
      </c>
      <c r="K25" s="124">
        <f>K31</f>
        <v>0</v>
      </c>
      <c r="L25" s="119" t="s">
        <v>0</v>
      </c>
      <c r="M25" s="119" t="s">
        <v>0</v>
      </c>
      <c r="N25" s="119" t="s">
        <v>0</v>
      </c>
      <c r="O25" s="121" t="e">
        <f>O31</f>
        <v>#REF!</v>
      </c>
      <c r="P25" s="119" t="s">
        <v>0</v>
      </c>
      <c r="Q25" s="119" t="s">
        <v>0</v>
      </c>
      <c r="R25" s="119" t="s">
        <v>0</v>
      </c>
      <c r="S25" s="119" t="s">
        <v>0</v>
      </c>
      <c r="T25" s="119" t="s">
        <v>0</v>
      </c>
      <c r="U25" s="119" t="s">
        <v>0</v>
      </c>
      <c r="V25" s="119" t="s">
        <v>0</v>
      </c>
      <c r="W25" s="124">
        <f>W31</f>
        <v>70.855314748208983</v>
      </c>
      <c r="X25" s="119" t="s">
        <v>0</v>
      </c>
      <c r="Y25" s="119" t="s">
        <v>0</v>
      </c>
      <c r="Z25" s="119" t="s">
        <v>0</v>
      </c>
      <c r="AA25" s="119" t="str">
        <f t="shared" si="0"/>
        <v>нд</v>
      </c>
      <c r="AB25" s="119" t="s">
        <v>0</v>
      </c>
      <c r="AC25" s="139">
        <f t="shared" si="0"/>
        <v>70.855314748208983</v>
      </c>
      <c r="AD25" s="119" t="s">
        <v>0</v>
      </c>
      <c r="AE25" s="119" t="s">
        <v>0</v>
      </c>
      <c r="AF25" s="119" t="s">
        <v>0</v>
      </c>
      <c r="AG25" s="139" t="str">
        <f t="shared" si="4"/>
        <v>нд</v>
      </c>
    </row>
    <row r="26" spans="1:33" x14ac:dyDescent="0.25">
      <c r="A26" s="167" t="s">
        <v>4</v>
      </c>
      <c r="B26" s="193" t="s">
        <v>295</v>
      </c>
      <c r="C26" s="59" t="s">
        <v>284</v>
      </c>
      <c r="D26" s="119" t="s">
        <v>0</v>
      </c>
      <c r="E26" s="119" t="s">
        <v>0</v>
      </c>
      <c r="F26" s="119" t="s">
        <v>0</v>
      </c>
      <c r="G26" s="119" t="s">
        <v>0</v>
      </c>
      <c r="H26" s="119" t="s">
        <v>0</v>
      </c>
      <c r="I26" s="119" t="s">
        <v>0</v>
      </c>
      <c r="J26" s="119" t="s">
        <v>0</v>
      </c>
      <c r="K26" s="124">
        <f>K31</f>
        <v>0</v>
      </c>
      <c r="L26" s="119" t="s">
        <v>0</v>
      </c>
      <c r="M26" s="119" t="s">
        <v>0</v>
      </c>
      <c r="N26" s="119" t="s">
        <v>0</v>
      </c>
      <c r="O26" s="121" t="e">
        <f>O31</f>
        <v>#REF!</v>
      </c>
      <c r="P26" s="119" t="s">
        <v>0</v>
      </c>
      <c r="Q26" s="119" t="s">
        <v>0</v>
      </c>
      <c r="R26" s="119" t="s">
        <v>0</v>
      </c>
      <c r="S26" s="119" t="s">
        <v>0</v>
      </c>
      <c r="T26" s="119" t="s">
        <v>0</v>
      </c>
      <c r="U26" s="119" t="s">
        <v>0</v>
      </c>
      <c r="V26" s="119" t="s">
        <v>0</v>
      </c>
      <c r="W26" s="124">
        <f>W31</f>
        <v>70.855314748208983</v>
      </c>
      <c r="X26" s="119" t="s">
        <v>0</v>
      </c>
      <c r="Y26" s="119" t="s">
        <v>0</v>
      </c>
      <c r="Z26" s="119" t="s">
        <v>0</v>
      </c>
      <c r="AA26" s="119" t="str">
        <f t="shared" ref="AA26" si="5">AA31</f>
        <v>нд</v>
      </c>
      <c r="AB26" s="119" t="s">
        <v>0</v>
      </c>
      <c r="AC26" s="139">
        <f t="shared" ref="AC26" si="6">AC31</f>
        <v>70.855314748208983</v>
      </c>
      <c r="AD26" s="119" t="s">
        <v>0</v>
      </c>
      <c r="AE26" s="119" t="s">
        <v>0</v>
      </c>
      <c r="AF26" s="119" t="s">
        <v>0</v>
      </c>
      <c r="AG26" s="139" t="str">
        <f t="shared" ref="AG26" si="7">AG31</f>
        <v>нд</v>
      </c>
    </row>
    <row r="27" spans="1:33" x14ac:dyDescent="0.25">
      <c r="A27" s="167" t="s">
        <v>296</v>
      </c>
      <c r="B27" s="193" t="s">
        <v>286</v>
      </c>
      <c r="C27" s="59" t="s">
        <v>284</v>
      </c>
      <c r="D27" s="119" t="s">
        <v>0</v>
      </c>
      <c r="E27" s="119" t="s">
        <v>0</v>
      </c>
      <c r="F27" s="119" t="s">
        <v>0</v>
      </c>
      <c r="G27" s="119" t="s">
        <v>0</v>
      </c>
      <c r="H27" s="119" t="s">
        <v>0</v>
      </c>
      <c r="I27" s="119" t="s">
        <v>0</v>
      </c>
      <c r="J27" s="119" t="s">
        <v>0</v>
      </c>
      <c r="K27" s="139" t="s">
        <v>0</v>
      </c>
      <c r="L27" s="119" t="s">
        <v>0</v>
      </c>
      <c r="M27" s="119" t="s">
        <v>0</v>
      </c>
      <c r="N27" s="119" t="s">
        <v>0</v>
      </c>
      <c r="O27" s="119" t="s">
        <v>0</v>
      </c>
      <c r="P27" s="119" t="s">
        <v>0</v>
      </c>
      <c r="Q27" s="119" t="s">
        <v>0</v>
      </c>
      <c r="R27" s="119" t="s">
        <v>0</v>
      </c>
      <c r="S27" s="119" t="s">
        <v>0</v>
      </c>
      <c r="T27" s="119" t="s">
        <v>0</v>
      </c>
      <c r="U27" s="119" t="s">
        <v>0</v>
      </c>
      <c r="V27" s="119" t="s">
        <v>0</v>
      </c>
      <c r="W27" s="139" t="s">
        <v>0</v>
      </c>
      <c r="X27" s="119" t="s">
        <v>0</v>
      </c>
      <c r="Y27" s="119" t="s">
        <v>0</v>
      </c>
      <c r="Z27" s="119" t="s">
        <v>0</v>
      </c>
      <c r="AA27" s="119" t="s">
        <v>0</v>
      </c>
      <c r="AB27" s="119" t="s">
        <v>0</v>
      </c>
      <c r="AC27" s="139" t="s">
        <v>0</v>
      </c>
      <c r="AD27" s="119" t="s">
        <v>0</v>
      </c>
      <c r="AE27" s="119" t="s">
        <v>0</v>
      </c>
      <c r="AF27" s="119" t="s">
        <v>0</v>
      </c>
      <c r="AG27" s="139" t="s">
        <v>0</v>
      </c>
    </row>
    <row r="28" spans="1:33" ht="60" x14ac:dyDescent="0.25">
      <c r="A28" s="167" t="s">
        <v>297</v>
      </c>
      <c r="B28" s="193" t="s">
        <v>288</v>
      </c>
      <c r="C28" s="59" t="s">
        <v>284</v>
      </c>
      <c r="D28" s="119" t="s">
        <v>0</v>
      </c>
      <c r="E28" s="119" t="s">
        <v>0</v>
      </c>
      <c r="F28" s="119" t="s">
        <v>0</v>
      </c>
      <c r="G28" s="119" t="s">
        <v>0</v>
      </c>
      <c r="H28" s="119" t="s">
        <v>0</v>
      </c>
      <c r="I28" s="119" t="s">
        <v>0</v>
      </c>
      <c r="J28" s="119" t="s">
        <v>0</v>
      </c>
      <c r="K28" s="139" t="s">
        <v>0</v>
      </c>
      <c r="L28" s="119" t="s">
        <v>0</v>
      </c>
      <c r="M28" s="119" t="s">
        <v>0</v>
      </c>
      <c r="N28" s="119" t="s">
        <v>0</v>
      </c>
      <c r="O28" s="119" t="s">
        <v>0</v>
      </c>
      <c r="P28" s="119" t="s">
        <v>0</v>
      </c>
      <c r="Q28" s="119" t="s">
        <v>0</v>
      </c>
      <c r="R28" s="119" t="s">
        <v>0</v>
      </c>
      <c r="S28" s="119" t="s">
        <v>0</v>
      </c>
      <c r="T28" s="119" t="s">
        <v>0</v>
      </c>
      <c r="U28" s="119" t="s">
        <v>0</v>
      </c>
      <c r="V28" s="119" t="s">
        <v>0</v>
      </c>
      <c r="W28" s="139" t="s">
        <v>0</v>
      </c>
      <c r="X28" s="119" t="s">
        <v>0</v>
      </c>
      <c r="Y28" s="119" t="s">
        <v>0</v>
      </c>
      <c r="Z28" s="119" t="s">
        <v>0</v>
      </c>
      <c r="AA28" s="119" t="s">
        <v>0</v>
      </c>
      <c r="AB28" s="119" t="s">
        <v>0</v>
      </c>
      <c r="AC28" s="139" t="s">
        <v>0</v>
      </c>
      <c r="AD28" s="119" t="s">
        <v>0</v>
      </c>
      <c r="AE28" s="119" t="s">
        <v>0</v>
      </c>
      <c r="AF28" s="119" t="s">
        <v>0</v>
      </c>
      <c r="AG28" s="139" t="s">
        <v>0</v>
      </c>
    </row>
    <row r="29" spans="1:33" ht="30" x14ac:dyDescent="0.25">
      <c r="A29" s="167" t="s">
        <v>298</v>
      </c>
      <c r="B29" s="193" t="s">
        <v>290</v>
      </c>
      <c r="C29" s="59" t="s">
        <v>284</v>
      </c>
      <c r="D29" s="119" t="s">
        <v>0</v>
      </c>
      <c r="E29" s="119" t="s">
        <v>0</v>
      </c>
      <c r="F29" s="119" t="s">
        <v>0</v>
      </c>
      <c r="G29" s="119" t="s">
        <v>0</v>
      </c>
      <c r="H29" s="119" t="s">
        <v>0</v>
      </c>
      <c r="I29" s="119" t="s">
        <v>0</v>
      </c>
      <c r="J29" s="119" t="s">
        <v>0</v>
      </c>
      <c r="K29" s="139" t="s">
        <v>0</v>
      </c>
      <c r="L29" s="119" t="s">
        <v>0</v>
      </c>
      <c r="M29" s="119" t="s">
        <v>0</v>
      </c>
      <c r="N29" s="119" t="s">
        <v>0</v>
      </c>
      <c r="O29" s="119" t="s">
        <v>0</v>
      </c>
      <c r="P29" s="119" t="s">
        <v>0</v>
      </c>
      <c r="Q29" s="119" t="s">
        <v>0</v>
      </c>
      <c r="R29" s="119" t="s">
        <v>0</v>
      </c>
      <c r="S29" s="119" t="s">
        <v>0</v>
      </c>
      <c r="T29" s="119" t="s">
        <v>0</v>
      </c>
      <c r="U29" s="119" t="s">
        <v>0</v>
      </c>
      <c r="V29" s="119" t="s">
        <v>0</v>
      </c>
      <c r="W29" s="139" t="s">
        <v>0</v>
      </c>
      <c r="X29" s="119" t="s">
        <v>0</v>
      </c>
      <c r="Y29" s="119" t="s">
        <v>0</v>
      </c>
      <c r="Z29" s="119" t="s">
        <v>0</v>
      </c>
      <c r="AA29" s="119" t="s">
        <v>0</v>
      </c>
      <c r="AB29" s="119" t="s">
        <v>0</v>
      </c>
      <c r="AC29" s="139" t="s">
        <v>0</v>
      </c>
      <c r="AD29" s="119" t="s">
        <v>0</v>
      </c>
      <c r="AE29" s="119" t="s">
        <v>0</v>
      </c>
      <c r="AF29" s="119" t="s">
        <v>0</v>
      </c>
      <c r="AG29" s="139" t="s">
        <v>0</v>
      </c>
    </row>
    <row r="30" spans="1:33" ht="60" x14ac:dyDescent="0.25">
      <c r="A30" s="167" t="s">
        <v>299</v>
      </c>
      <c r="B30" s="193" t="s">
        <v>292</v>
      </c>
      <c r="C30" s="59" t="s">
        <v>284</v>
      </c>
      <c r="D30" s="119" t="s">
        <v>0</v>
      </c>
      <c r="E30" s="119" t="s">
        <v>0</v>
      </c>
      <c r="F30" s="119" t="s">
        <v>0</v>
      </c>
      <c r="G30" s="119" t="s">
        <v>0</v>
      </c>
      <c r="H30" s="119" t="s">
        <v>0</v>
      </c>
      <c r="I30" s="119" t="s">
        <v>0</v>
      </c>
      <c r="J30" s="119" t="s">
        <v>0</v>
      </c>
      <c r="K30" s="139" t="s">
        <v>0</v>
      </c>
      <c r="L30" s="119" t="s">
        <v>0</v>
      </c>
      <c r="M30" s="119" t="s">
        <v>0</v>
      </c>
      <c r="N30" s="119" t="s">
        <v>0</v>
      </c>
      <c r="O30" s="119" t="s">
        <v>0</v>
      </c>
      <c r="P30" s="119" t="s">
        <v>0</v>
      </c>
      <c r="Q30" s="119" t="s">
        <v>0</v>
      </c>
      <c r="R30" s="119" t="s">
        <v>0</v>
      </c>
      <c r="S30" s="119" t="s">
        <v>0</v>
      </c>
      <c r="T30" s="119" t="s">
        <v>0</v>
      </c>
      <c r="U30" s="119" t="s">
        <v>0</v>
      </c>
      <c r="V30" s="119" t="s">
        <v>0</v>
      </c>
      <c r="W30" s="139" t="s">
        <v>0</v>
      </c>
      <c r="X30" s="119" t="s">
        <v>0</v>
      </c>
      <c r="Y30" s="119" t="s">
        <v>0</v>
      </c>
      <c r="Z30" s="119" t="s">
        <v>0</v>
      </c>
      <c r="AA30" s="119" t="s">
        <v>0</v>
      </c>
      <c r="AB30" s="119" t="s">
        <v>0</v>
      </c>
      <c r="AC30" s="139" t="s">
        <v>0</v>
      </c>
      <c r="AD30" s="119" t="s">
        <v>0</v>
      </c>
      <c r="AE30" s="119" t="s">
        <v>0</v>
      </c>
      <c r="AF30" s="119" t="s">
        <v>0</v>
      </c>
      <c r="AG30" s="139" t="s">
        <v>0</v>
      </c>
    </row>
    <row r="31" spans="1:33" ht="30" x14ac:dyDescent="0.25">
      <c r="A31" s="167" t="s">
        <v>300</v>
      </c>
      <c r="B31" s="193" t="s">
        <v>294</v>
      </c>
      <c r="C31" s="59" t="s">
        <v>284</v>
      </c>
      <c r="D31" s="119" t="s">
        <v>0</v>
      </c>
      <c r="E31" s="119" t="s">
        <v>0</v>
      </c>
      <c r="F31" s="119" t="s">
        <v>0</v>
      </c>
      <c r="G31" s="119" t="s">
        <v>0</v>
      </c>
      <c r="H31" s="119" t="s">
        <v>0</v>
      </c>
      <c r="I31" s="119" t="s">
        <v>0</v>
      </c>
      <c r="J31" s="119" t="s">
        <v>0</v>
      </c>
      <c r="K31" s="124">
        <f>K32+K33</f>
        <v>0</v>
      </c>
      <c r="L31" s="119" t="s">
        <v>0</v>
      </c>
      <c r="M31" s="119" t="s">
        <v>0</v>
      </c>
      <c r="N31" s="119" t="s">
        <v>0</v>
      </c>
      <c r="O31" s="121" t="e">
        <f>O32+#REF!+O33</f>
        <v>#REF!</v>
      </c>
      <c r="P31" s="119" t="s">
        <v>0</v>
      </c>
      <c r="Q31" s="119" t="s">
        <v>0</v>
      </c>
      <c r="R31" s="119" t="s">
        <v>0</v>
      </c>
      <c r="S31" s="119" t="s">
        <v>0</v>
      </c>
      <c r="T31" s="119" t="s">
        <v>0</v>
      </c>
      <c r="U31" s="119" t="s">
        <v>0</v>
      </c>
      <c r="V31" s="119" t="s">
        <v>0</v>
      </c>
      <c r="W31" s="124">
        <f>W32+W33</f>
        <v>70.855314748208983</v>
      </c>
      <c r="X31" s="119" t="s">
        <v>0</v>
      </c>
      <c r="Y31" s="119" t="s">
        <v>0</v>
      </c>
      <c r="Z31" s="119" t="s">
        <v>0</v>
      </c>
      <c r="AA31" s="119" t="s">
        <v>0</v>
      </c>
      <c r="AB31" s="121" t="s">
        <v>0</v>
      </c>
      <c r="AC31" s="124">
        <f>AC32+AC33</f>
        <v>70.855314748208983</v>
      </c>
      <c r="AD31" s="119" t="s">
        <v>0</v>
      </c>
      <c r="AE31" s="119" t="s">
        <v>0</v>
      </c>
      <c r="AF31" s="119" t="s">
        <v>0</v>
      </c>
      <c r="AG31" s="139" t="s">
        <v>0</v>
      </c>
    </row>
    <row r="32" spans="1:33" ht="220.5" x14ac:dyDescent="0.25">
      <c r="A32" s="167" t="s">
        <v>301</v>
      </c>
      <c r="B32" s="168" t="s">
        <v>172</v>
      </c>
      <c r="C32" s="162" t="s">
        <v>173</v>
      </c>
      <c r="D32" s="119" t="s">
        <v>0</v>
      </c>
      <c r="E32" s="119" t="s">
        <v>0</v>
      </c>
      <c r="F32" s="119" t="s">
        <v>0</v>
      </c>
      <c r="G32" s="119" t="s">
        <v>0</v>
      </c>
      <c r="H32" s="119" t="s">
        <v>0</v>
      </c>
      <c r="I32" s="119" t="s">
        <v>0</v>
      </c>
      <c r="J32" s="119" t="s">
        <v>0</v>
      </c>
      <c r="K32" s="139">
        <v>0</v>
      </c>
      <c r="L32" s="119" t="s">
        <v>0</v>
      </c>
      <c r="M32" s="119" t="s">
        <v>0</v>
      </c>
      <c r="N32" s="119" t="s">
        <v>0</v>
      </c>
      <c r="O32" s="119">
        <v>0</v>
      </c>
      <c r="P32" s="119" t="s">
        <v>0</v>
      </c>
      <c r="Q32" s="119" t="s">
        <v>0</v>
      </c>
      <c r="R32" s="119" t="s">
        <v>0</v>
      </c>
      <c r="S32" s="119" t="s">
        <v>0</v>
      </c>
      <c r="T32" s="119" t="s">
        <v>0</v>
      </c>
      <c r="U32" s="119" t="s">
        <v>0</v>
      </c>
      <c r="V32" s="119" t="s">
        <v>0</v>
      </c>
      <c r="W32" s="124">
        <v>70.855314748208983</v>
      </c>
      <c r="X32" s="119" t="s">
        <v>0</v>
      </c>
      <c r="Y32" s="119" t="s">
        <v>0</v>
      </c>
      <c r="Z32" s="119" t="s">
        <v>0</v>
      </c>
      <c r="AA32" s="119">
        <v>2067</v>
      </c>
      <c r="AB32" s="121" t="s">
        <v>0</v>
      </c>
      <c r="AC32" s="124">
        <f>W32</f>
        <v>70.855314748208983</v>
      </c>
      <c r="AD32" s="119" t="s">
        <v>0</v>
      </c>
      <c r="AE32" s="119" t="s">
        <v>0</v>
      </c>
      <c r="AF32" s="119" t="s">
        <v>0</v>
      </c>
      <c r="AG32" s="139">
        <f>AA32</f>
        <v>2067</v>
      </c>
    </row>
    <row r="33" spans="1:33" ht="78.75" x14ac:dyDescent="0.25">
      <c r="A33" s="177" t="s">
        <v>302</v>
      </c>
      <c r="B33" s="168" t="s">
        <v>303</v>
      </c>
      <c r="C33" s="162" t="s">
        <v>149</v>
      </c>
      <c r="D33" s="119" t="s">
        <v>0</v>
      </c>
      <c r="E33" s="119" t="s">
        <v>0</v>
      </c>
      <c r="F33" s="119" t="s">
        <v>0</v>
      </c>
      <c r="G33" s="119" t="s">
        <v>0</v>
      </c>
      <c r="H33" s="119" t="s">
        <v>0</v>
      </c>
      <c r="I33" s="119" t="s">
        <v>0</v>
      </c>
      <c r="J33" s="119" t="s">
        <v>0</v>
      </c>
      <c r="K33" s="139">
        <v>0</v>
      </c>
      <c r="L33" s="119" t="s">
        <v>0</v>
      </c>
      <c r="M33" s="119" t="s">
        <v>0</v>
      </c>
      <c r="N33" s="119" t="s">
        <v>0</v>
      </c>
      <c r="O33" s="119">
        <v>0</v>
      </c>
      <c r="P33" s="119" t="s">
        <v>0</v>
      </c>
      <c r="Q33" s="119" t="s">
        <v>0</v>
      </c>
      <c r="R33" s="119" t="s">
        <v>0</v>
      </c>
      <c r="S33" s="119" t="s">
        <v>0</v>
      </c>
      <c r="T33" s="119" t="s">
        <v>0</v>
      </c>
      <c r="U33" s="119" t="s">
        <v>0</v>
      </c>
      <c r="V33" s="119" t="s">
        <v>0</v>
      </c>
      <c r="W33" s="124">
        <v>0</v>
      </c>
      <c r="X33" s="119" t="s">
        <v>0</v>
      </c>
      <c r="Y33" s="119" t="s">
        <v>0</v>
      </c>
      <c r="Z33" s="119" t="s">
        <v>0</v>
      </c>
      <c r="AA33" s="119">
        <v>0</v>
      </c>
      <c r="AB33" s="119" t="s">
        <v>0</v>
      </c>
      <c r="AC33" s="124">
        <f t="shared" ref="AC33" si="8">W33</f>
        <v>0</v>
      </c>
      <c r="AD33" s="119" t="s">
        <v>0</v>
      </c>
      <c r="AE33" s="119" t="s">
        <v>0</v>
      </c>
      <c r="AF33" s="119" t="s">
        <v>0</v>
      </c>
      <c r="AG33" s="139">
        <f>AA33</f>
        <v>0</v>
      </c>
    </row>
  </sheetData>
  <mergeCells count="22">
    <mergeCell ref="A12:AG12"/>
    <mergeCell ref="A4:AG4"/>
    <mergeCell ref="A5:AG5"/>
    <mergeCell ref="A7:AG7"/>
    <mergeCell ref="A8:AG8"/>
    <mergeCell ref="A10:AG10"/>
    <mergeCell ref="A13:AG13"/>
    <mergeCell ref="A14:AG14"/>
    <mergeCell ref="A15:A18"/>
    <mergeCell ref="B15:B18"/>
    <mergeCell ref="C15:C18"/>
    <mergeCell ref="D15:AG15"/>
    <mergeCell ref="D16:I16"/>
    <mergeCell ref="J16:O16"/>
    <mergeCell ref="P16:U16"/>
    <mergeCell ref="V16:AA16"/>
    <mergeCell ref="AB16:AG16"/>
    <mergeCell ref="E17:I17"/>
    <mergeCell ref="K17:O17"/>
    <mergeCell ref="Q17:U17"/>
    <mergeCell ref="W17:AA17"/>
    <mergeCell ref="AC17:AG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AFDCF-4A53-40F0-8904-6EB59974D35C}">
  <dimension ref="A1:BJ33"/>
  <sheetViews>
    <sheetView workbookViewId="0">
      <selection sqref="A1:XFD1048576"/>
    </sheetView>
  </sheetViews>
  <sheetFormatPr defaultColWidth="8.28515625" defaultRowHeight="15.75" x14ac:dyDescent="0.25"/>
  <cols>
    <col min="1" max="1" width="11" style="95" bestFit="1" customWidth="1"/>
    <col min="2" max="2" width="23.85546875" style="95" customWidth="1"/>
    <col min="3" max="3" width="14.42578125" style="95" customWidth="1"/>
    <col min="4" max="4" width="8.140625" style="95" customWidth="1"/>
    <col min="5" max="9" width="5.140625" style="95" customWidth="1"/>
    <col min="10" max="10" width="7.85546875" style="95" customWidth="1"/>
    <col min="11" max="15" width="5.140625" style="95" customWidth="1"/>
    <col min="16" max="16" width="8" style="95" customWidth="1"/>
    <col min="17" max="21" width="5.140625" style="95" customWidth="1"/>
    <col min="22" max="22" width="7.85546875" style="95" customWidth="1"/>
    <col min="23" max="23" width="7.140625" style="95" customWidth="1"/>
    <col min="24" max="26" width="5.140625" style="95" customWidth="1"/>
    <col min="27" max="27" width="6.7109375" style="95" customWidth="1"/>
    <col min="28" max="28" width="7.42578125" style="95" customWidth="1"/>
    <col min="29" max="33" width="9.5703125" style="95" customWidth="1"/>
    <col min="34" max="16384" width="8.28515625" style="95"/>
  </cols>
  <sheetData>
    <row r="1" spans="1:62" ht="18.75" x14ac:dyDescent="0.25">
      <c r="AG1" s="98" t="s">
        <v>429</v>
      </c>
    </row>
    <row r="2" spans="1:62" ht="18.75" x14ac:dyDescent="0.3">
      <c r="AG2" s="99" t="s">
        <v>207</v>
      </c>
    </row>
    <row r="3" spans="1:62" ht="18.75" x14ac:dyDescent="0.3">
      <c r="AG3" s="99" t="s">
        <v>208</v>
      </c>
    </row>
    <row r="4" spans="1:62" ht="18.75" x14ac:dyDescent="0.3">
      <c r="A4" s="682" t="s">
        <v>430</v>
      </c>
      <c r="B4" s="682"/>
      <c r="C4" s="682"/>
      <c r="D4" s="682"/>
      <c r="E4" s="682"/>
      <c r="F4" s="682"/>
      <c r="G4" s="682"/>
      <c r="H4" s="682"/>
      <c r="I4" s="682"/>
      <c r="J4" s="682"/>
      <c r="K4" s="682"/>
      <c r="L4" s="682"/>
      <c r="M4" s="682"/>
      <c r="N4" s="682"/>
      <c r="O4" s="682"/>
      <c r="P4" s="682"/>
      <c r="Q4" s="682"/>
      <c r="R4" s="682"/>
      <c r="S4" s="682"/>
      <c r="T4" s="682"/>
      <c r="U4" s="682"/>
      <c r="V4" s="682"/>
      <c r="W4" s="682"/>
      <c r="X4" s="682"/>
      <c r="Y4" s="682"/>
      <c r="Z4" s="682"/>
      <c r="AA4" s="682"/>
      <c r="AB4" s="682"/>
      <c r="AC4" s="682"/>
      <c r="AD4" s="682"/>
      <c r="AE4" s="682"/>
      <c r="AF4" s="682"/>
      <c r="AG4" s="682"/>
    </row>
    <row r="5" spans="1:62" ht="18.75" x14ac:dyDescent="0.3">
      <c r="A5" s="683" t="s">
        <v>467</v>
      </c>
      <c r="B5" s="683"/>
      <c r="C5" s="683"/>
      <c r="D5" s="683"/>
      <c r="E5" s="683"/>
      <c r="F5" s="683"/>
      <c r="G5" s="683"/>
      <c r="H5" s="683"/>
      <c r="I5" s="683"/>
      <c r="J5" s="683"/>
      <c r="K5" s="683"/>
      <c r="L5" s="683"/>
      <c r="M5" s="683"/>
      <c r="N5" s="683"/>
      <c r="O5" s="683"/>
      <c r="P5" s="683"/>
      <c r="Q5" s="683"/>
      <c r="R5" s="683"/>
      <c r="S5" s="683"/>
      <c r="T5" s="683"/>
      <c r="U5" s="683"/>
      <c r="V5" s="683"/>
      <c r="W5" s="683"/>
      <c r="X5" s="683"/>
      <c r="Y5" s="683"/>
      <c r="Z5" s="683"/>
      <c r="AA5" s="683"/>
      <c r="AB5" s="683"/>
      <c r="AC5" s="683"/>
      <c r="AD5" s="683"/>
      <c r="AE5" s="683"/>
      <c r="AF5" s="683"/>
      <c r="AG5" s="683"/>
    </row>
    <row r="7" spans="1:62" ht="18.75" x14ac:dyDescent="0.25">
      <c r="A7" s="684" t="s">
        <v>432</v>
      </c>
      <c r="B7" s="684"/>
      <c r="C7" s="684"/>
      <c r="D7" s="684"/>
      <c r="E7" s="684"/>
      <c r="F7" s="684"/>
      <c r="G7" s="684"/>
      <c r="H7" s="684"/>
      <c r="I7" s="684"/>
      <c r="J7" s="684"/>
      <c r="K7" s="684"/>
      <c r="L7" s="684"/>
      <c r="M7" s="684"/>
      <c r="N7" s="684"/>
      <c r="O7" s="684"/>
      <c r="P7" s="684"/>
      <c r="Q7" s="684"/>
      <c r="R7" s="684"/>
      <c r="S7" s="684"/>
      <c r="T7" s="684"/>
      <c r="U7" s="684"/>
      <c r="V7" s="684"/>
      <c r="W7" s="684"/>
      <c r="X7" s="684"/>
      <c r="Y7" s="684"/>
      <c r="Z7" s="684"/>
      <c r="AA7" s="684"/>
      <c r="AB7" s="684"/>
      <c r="AC7" s="684"/>
      <c r="AD7" s="684"/>
      <c r="AE7" s="684"/>
      <c r="AF7" s="684"/>
      <c r="AG7" s="6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  <c r="AX7" s="184"/>
      <c r="AY7" s="184"/>
      <c r="AZ7" s="184"/>
      <c r="BA7" s="184"/>
      <c r="BB7" s="184"/>
      <c r="BC7" s="184"/>
      <c r="BD7" s="184"/>
      <c r="BE7" s="184"/>
      <c r="BF7" s="184"/>
      <c r="BG7" s="184"/>
      <c r="BH7" s="184"/>
      <c r="BI7" s="184"/>
      <c r="BJ7" s="184"/>
    </row>
    <row r="8" spans="1:62" x14ac:dyDescent="0.25">
      <c r="A8" s="685" t="s">
        <v>211</v>
      </c>
      <c r="B8" s="685"/>
      <c r="C8" s="685"/>
      <c r="D8" s="685"/>
      <c r="E8" s="685"/>
      <c r="F8" s="685"/>
      <c r="G8" s="685"/>
      <c r="H8" s="685"/>
      <c r="I8" s="685"/>
      <c r="J8" s="685"/>
      <c r="K8" s="685"/>
      <c r="L8" s="685"/>
      <c r="M8" s="685"/>
      <c r="N8" s="685"/>
      <c r="O8" s="685"/>
      <c r="P8" s="685"/>
      <c r="Q8" s="685"/>
      <c r="R8" s="685"/>
      <c r="S8" s="685"/>
      <c r="T8" s="685"/>
      <c r="U8" s="685"/>
      <c r="V8" s="685"/>
      <c r="W8" s="685"/>
      <c r="X8" s="685"/>
      <c r="Y8" s="685"/>
      <c r="Z8" s="685"/>
      <c r="AA8" s="685"/>
      <c r="AB8" s="685"/>
      <c r="AC8" s="685"/>
      <c r="AD8" s="685"/>
      <c r="AE8" s="685"/>
      <c r="AF8" s="685"/>
      <c r="AG8" s="6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</row>
    <row r="9" spans="1:62" x14ac:dyDescent="0.25">
      <c r="A9" s="186"/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</row>
    <row r="10" spans="1:62" x14ac:dyDescent="0.25">
      <c r="A10" s="655" t="s">
        <v>212</v>
      </c>
      <c r="B10" s="655"/>
      <c r="C10" s="655"/>
      <c r="D10" s="655"/>
      <c r="E10" s="655"/>
      <c r="F10" s="655"/>
      <c r="G10" s="655"/>
      <c r="H10" s="655"/>
      <c r="I10" s="655"/>
      <c r="J10" s="655"/>
      <c r="K10" s="655"/>
      <c r="L10" s="655"/>
      <c r="M10" s="655"/>
      <c r="N10" s="655"/>
      <c r="O10" s="655"/>
      <c r="P10" s="655"/>
      <c r="Q10" s="655"/>
      <c r="R10" s="655"/>
      <c r="S10" s="655"/>
      <c r="T10" s="655"/>
      <c r="U10" s="655"/>
      <c r="V10" s="655"/>
      <c r="W10" s="655"/>
      <c r="X10" s="655"/>
      <c r="Y10" s="655"/>
      <c r="Z10" s="655"/>
      <c r="AA10" s="655"/>
      <c r="AB10" s="655"/>
      <c r="AC10" s="655"/>
      <c r="AD10" s="655"/>
      <c r="AE10" s="655"/>
      <c r="AF10" s="655"/>
      <c r="AG10" s="655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</row>
    <row r="11" spans="1:62" ht="18.75" x14ac:dyDescent="0.3"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</row>
    <row r="12" spans="1:62" ht="18.75" x14ac:dyDescent="0.25">
      <c r="A12" s="649" t="s">
        <v>433</v>
      </c>
      <c r="B12" s="649"/>
      <c r="C12" s="649"/>
      <c r="D12" s="649"/>
      <c r="E12" s="649"/>
      <c r="F12" s="649"/>
      <c r="G12" s="649"/>
      <c r="H12" s="649"/>
      <c r="I12" s="649"/>
      <c r="J12" s="649"/>
      <c r="K12" s="649"/>
      <c r="L12" s="649"/>
      <c r="M12" s="649"/>
      <c r="N12" s="649"/>
      <c r="O12" s="649"/>
      <c r="P12" s="649"/>
      <c r="Q12" s="649"/>
      <c r="R12" s="649"/>
      <c r="S12" s="649"/>
      <c r="T12" s="649"/>
      <c r="U12" s="649"/>
      <c r="V12" s="649"/>
      <c r="W12" s="649"/>
      <c r="X12" s="649"/>
      <c r="Y12" s="649"/>
      <c r="Z12" s="649"/>
      <c r="AA12" s="649"/>
      <c r="AB12" s="649"/>
      <c r="AC12" s="649"/>
      <c r="AD12" s="649"/>
      <c r="AE12" s="649"/>
      <c r="AF12" s="649"/>
      <c r="AG12" s="649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</row>
    <row r="13" spans="1:62" x14ac:dyDescent="0.25">
      <c r="A13" s="670" t="s">
        <v>313</v>
      </c>
      <c r="B13" s="670"/>
      <c r="C13" s="670"/>
      <c r="D13" s="670"/>
      <c r="E13" s="670"/>
      <c r="F13" s="670"/>
      <c r="G13" s="670"/>
      <c r="H13" s="670"/>
      <c r="I13" s="670"/>
      <c r="J13" s="670"/>
      <c r="K13" s="670"/>
      <c r="L13" s="670"/>
      <c r="M13" s="670"/>
      <c r="N13" s="670"/>
      <c r="O13" s="670"/>
      <c r="P13" s="670"/>
      <c r="Q13" s="670"/>
      <c r="R13" s="670"/>
      <c r="S13" s="670"/>
      <c r="T13" s="670"/>
      <c r="U13" s="670"/>
      <c r="V13" s="670"/>
      <c r="W13" s="670"/>
      <c r="X13" s="670"/>
      <c r="Y13" s="670"/>
      <c r="Z13" s="670"/>
      <c r="AA13" s="670"/>
      <c r="AB13" s="670"/>
      <c r="AC13" s="670"/>
      <c r="AD13" s="670"/>
      <c r="AE13" s="670"/>
      <c r="AF13" s="670"/>
      <c r="AG13" s="670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145"/>
    </row>
    <row r="14" spans="1:62" x14ac:dyDescent="0.25">
      <c r="A14" s="680"/>
      <c r="B14" s="680"/>
      <c r="C14" s="680"/>
      <c r="D14" s="680"/>
      <c r="E14" s="680"/>
      <c r="F14" s="680"/>
      <c r="G14" s="680"/>
      <c r="H14" s="680"/>
      <c r="I14" s="680"/>
      <c r="J14" s="680"/>
      <c r="K14" s="680"/>
      <c r="L14" s="680"/>
      <c r="M14" s="680"/>
      <c r="N14" s="680"/>
      <c r="O14" s="680"/>
      <c r="P14" s="680"/>
      <c r="Q14" s="680"/>
      <c r="R14" s="680"/>
      <c r="S14" s="680"/>
      <c r="T14" s="680"/>
      <c r="U14" s="680"/>
      <c r="V14" s="680"/>
      <c r="W14" s="680"/>
      <c r="X14" s="680"/>
      <c r="Y14" s="680"/>
      <c r="Z14" s="680"/>
      <c r="AA14" s="680"/>
      <c r="AB14" s="680"/>
      <c r="AC14" s="680"/>
      <c r="AD14" s="680"/>
      <c r="AE14" s="680"/>
      <c r="AF14" s="680"/>
      <c r="AG14" s="680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</row>
    <row r="15" spans="1:62" x14ac:dyDescent="0.25">
      <c r="A15" s="661" t="s">
        <v>215</v>
      </c>
      <c r="B15" s="661" t="s">
        <v>216</v>
      </c>
      <c r="C15" s="661" t="s">
        <v>217</v>
      </c>
      <c r="D15" s="681" t="s">
        <v>434</v>
      </c>
      <c r="E15" s="681"/>
      <c r="F15" s="681"/>
      <c r="G15" s="681"/>
      <c r="H15" s="681"/>
      <c r="I15" s="681"/>
      <c r="J15" s="681"/>
      <c r="K15" s="681"/>
      <c r="L15" s="681"/>
      <c r="M15" s="681"/>
      <c r="N15" s="681"/>
      <c r="O15" s="681"/>
      <c r="P15" s="681"/>
      <c r="Q15" s="681"/>
      <c r="R15" s="681"/>
      <c r="S15" s="681"/>
      <c r="T15" s="681"/>
      <c r="U15" s="681"/>
      <c r="V15" s="681"/>
      <c r="W15" s="681"/>
      <c r="X15" s="681"/>
      <c r="Y15" s="681"/>
      <c r="Z15" s="681"/>
      <c r="AA15" s="681"/>
      <c r="AB15" s="681"/>
      <c r="AC15" s="681"/>
      <c r="AD15" s="681"/>
      <c r="AE15" s="681"/>
      <c r="AF15" s="681"/>
      <c r="AG15" s="681"/>
      <c r="AH15" s="130"/>
      <c r="AI15" s="130"/>
      <c r="AJ15" s="130"/>
    </row>
    <row r="16" spans="1:62" x14ac:dyDescent="0.25">
      <c r="A16" s="661"/>
      <c r="B16" s="661"/>
      <c r="C16" s="661"/>
      <c r="D16" s="660" t="s">
        <v>435</v>
      </c>
      <c r="E16" s="660"/>
      <c r="F16" s="660"/>
      <c r="G16" s="660"/>
      <c r="H16" s="660"/>
      <c r="I16" s="660"/>
      <c r="J16" s="660" t="s">
        <v>436</v>
      </c>
      <c r="K16" s="660"/>
      <c r="L16" s="660"/>
      <c r="M16" s="660"/>
      <c r="N16" s="660"/>
      <c r="O16" s="660"/>
      <c r="P16" s="660" t="s">
        <v>437</v>
      </c>
      <c r="Q16" s="660"/>
      <c r="R16" s="660"/>
      <c r="S16" s="660"/>
      <c r="T16" s="660"/>
      <c r="U16" s="660"/>
      <c r="V16" s="660" t="s">
        <v>438</v>
      </c>
      <c r="W16" s="660"/>
      <c r="X16" s="660"/>
      <c r="Y16" s="660"/>
      <c r="Z16" s="660"/>
      <c r="AA16" s="660"/>
      <c r="AB16" s="661" t="s">
        <v>439</v>
      </c>
      <c r="AC16" s="661"/>
      <c r="AD16" s="661"/>
      <c r="AE16" s="661"/>
      <c r="AF16" s="661"/>
      <c r="AG16" s="661"/>
      <c r="AH16" s="130"/>
      <c r="AI16" s="130"/>
      <c r="AJ16" s="130"/>
    </row>
    <row r="17" spans="1:33" ht="78.75" x14ac:dyDescent="0.25">
      <c r="A17" s="661"/>
      <c r="B17" s="661"/>
      <c r="C17" s="661"/>
      <c r="D17" s="155" t="s">
        <v>361</v>
      </c>
      <c r="E17" s="660" t="s">
        <v>362</v>
      </c>
      <c r="F17" s="660"/>
      <c r="G17" s="660"/>
      <c r="H17" s="660"/>
      <c r="I17" s="660"/>
      <c r="J17" s="155" t="s">
        <v>361</v>
      </c>
      <c r="K17" s="661" t="s">
        <v>362</v>
      </c>
      <c r="L17" s="661"/>
      <c r="M17" s="661"/>
      <c r="N17" s="661"/>
      <c r="O17" s="661"/>
      <c r="P17" s="155" t="s">
        <v>361</v>
      </c>
      <c r="Q17" s="661" t="s">
        <v>362</v>
      </c>
      <c r="R17" s="661"/>
      <c r="S17" s="661"/>
      <c r="T17" s="661"/>
      <c r="U17" s="661"/>
      <c r="V17" s="155" t="s">
        <v>361</v>
      </c>
      <c r="W17" s="661" t="s">
        <v>362</v>
      </c>
      <c r="X17" s="661"/>
      <c r="Y17" s="661"/>
      <c r="Z17" s="661"/>
      <c r="AA17" s="661"/>
      <c r="AB17" s="155" t="s">
        <v>361</v>
      </c>
      <c r="AC17" s="661" t="s">
        <v>362</v>
      </c>
      <c r="AD17" s="661"/>
      <c r="AE17" s="661"/>
      <c r="AF17" s="661"/>
      <c r="AG17" s="661"/>
    </row>
    <row r="18" spans="1:33" ht="120" x14ac:dyDescent="0.25">
      <c r="A18" s="661"/>
      <c r="B18" s="661"/>
      <c r="C18" s="661"/>
      <c r="D18" s="112" t="s">
        <v>363</v>
      </c>
      <c r="E18" s="112" t="s">
        <v>363</v>
      </c>
      <c r="F18" s="156" t="s">
        <v>364</v>
      </c>
      <c r="G18" s="156" t="s">
        <v>365</v>
      </c>
      <c r="H18" s="156" t="s">
        <v>366</v>
      </c>
      <c r="I18" s="156" t="s">
        <v>367</v>
      </c>
      <c r="J18" s="112" t="s">
        <v>363</v>
      </c>
      <c r="K18" s="112" t="s">
        <v>363</v>
      </c>
      <c r="L18" s="156" t="s">
        <v>364</v>
      </c>
      <c r="M18" s="156" t="s">
        <v>365</v>
      </c>
      <c r="N18" s="156" t="s">
        <v>366</v>
      </c>
      <c r="O18" s="156" t="s">
        <v>440</v>
      </c>
      <c r="P18" s="112" t="s">
        <v>363</v>
      </c>
      <c r="Q18" s="112" t="s">
        <v>363</v>
      </c>
      <c r="R18" s="156" t="s">
        <v>364</v>
      </c>
      <c r="S18" s="156" t="s">
        <v>365</v>
      </c>
      <c r="T18" s="156" t="s">
        <v>366</v>
      </c>
      <c r="U18" s="156" t="s">
        <v>367</v>
      </c>
      <c r="V18" s="112" t="s">
        <v>363</v>
      </c>
      <c r="W18" s="112" t="s">
        <v>363</v>
      </c>
      <c r="X18" s="156" t="s">
        <v>364</v>
      </c>
      <c r="Y18" s="156" t="s">
        <v>365</v>
      </c>
      <c r="Z18" s="156" t="s">
        <v>366</v>
      </c>
      <c r="AA18" s="156" t="s">
        <v>441</v>
      </c>
      <c r="AB18" s="112" t="s">
        <v>363</v>
      </c>
      <c r="AC18" s="112" t="s">
        <v>363</v>
      </c>
      <c r="AD18" s="156" t="s">
        <v>364</v>
      </c>
      <c r="AE18" s="156" t="s">
        <v>365</v>
      </c>
      <c r="AF18" s="156" t="s">
        <v>366</v>
      </c>
      <c r="AG18" s="156" t="s">
        <v>442</v>
      </c>
    </row>
    <row r="19" spans="1:33" x14ac:dyDescent="0.25">
      <c r="A19" s="158">
        <v>1</v>
      </c>
      <c r="B19" s="158">
        <v>2</v>
      </c>
      <c r="C19" s="158">
        <v>3</v>
      </c>
      <c r="D19" s="159" t="s">
        <v>443</v>
      </c>
      <c r="E19" s="159" t="s">
        <v>444</v>
      </c>
      <c r="F19" s="159" t="s">
        <v>445</v>
      </c>
      <c r="G19" s="159" t="s">
        <v>446</v>
      </c>
      <c r="H19" s="159" t="s">
        <v>447</v>
      </c>
      <c r="I19" s="159" t="s">
        <v>448</v>
      </c>
      <c r="J19" s="159" t="s">
        <v>449</v>
      </c>
      <c r="K19" s="159" t="s">
        <v>450</v>
      </c>
      <c r="L19" s="159" t="s">
        <v>451</v>
      </c>
      <c r="M19" s="159" t="s">
        <v>452</v>
      </c>
      <c r="N19" s="159" t="s">
        <v>453</v>
      </c>
      <c r="O19" s="159" t="s">
        <v>454</v>
      </c>
      <c r="P19" s="159" t="s">
        <v>455</v>
      </c>
      <c r="Q19" s="159" t="s">
        <v>456</v>
      </c>
      <c r="R19" s="159" t="s">
        <v>457</v>
      </c>
      <c r="S19" s="159" t="s">
        <v>458</v>
      </c>
      <c r="T19" s="159" t="s">
        <v>459</v>
      </c>
      <c r="U19" s="159" t="s">
        <v>460</v>
      </c>
      <c r="V19" s="159" t="s">
        <v>461</v>
      </c>
      <c r="W19" s="159" t="s">
        <v>462</v>
      </c>
      <c r="X19" s="159" t="s">
        <v>463</v>
      </c>
      <c r="Y19" s="159" t="s">
        <v>464</v>
      </c>
      <c r="Z19" s="159" t="s">
        <v>465</v>
      </c>
      <c r="AA19" s="159" t="s">
        <v>466</v>
      </c>
      <c r="AB19" s="159" t="s">
        <v>13</v>
      </c>
      <c r="AC19" s="159" t="s">
        <v>15</v>
      </c>
      <c r="AD19" s="159" t="s">
        <v>18</v>
      </c>
      <c r="AE19" s="159" t="s">
        <v>21</v>
      </c>
      <c r="AF19" s="159" t="s">
        <v>23</v>
      </c>
      <c r="AG19" s="159" t="s">
        <v>25</v>
      </c>
    </row>
    <row r="20" spans="1:33" ht="30" x14ac:dyDescent="0.25">
      <c r="A20" s="167" t="s">
        <v>282</v>
      </c>
      <c r="B20" s="193" t="s">
        <v>283</v>
      </c>
      <c r="C20" s="59" t="s">
        <v>284</v>
      </c>
      <c r="D20" s="119" t="s">
        <v>0</v>
      </c>
      <c r="E20" s="119" t="s">
        <v>0</v>
      </c>
      <c r="F20" s="119" t="s">
        <v>0</v>
      </c>
      <c r="G20" s="119" t="s">
        <v>0</v>
      </c>
      <c r="H20" s="119" t="s">
        <v>0</v>
      </c>
      <c r="I20" s="119" t="s">
        <v>0</v>
      </c>
      <c r="J20" s="119" t="s">
        <v>0</v>
      </c>
      <c r="K20" s="121" t="e">
        <f>K25</f>
        <v>#REF!</v>
      </c>
      <c r="L20" s="119" t="s">
        <v>0</v>
      </c>
      <c r="M20" s="119" t="s">
        <v>0</v>
      </c>
      <c r="N20" s="119" t="s">
        <v>0</v>
      </c>
      <c r="O20" s="121" t="e">
        <f>O25</f>
        <v>#REF!</v>
      </c>
      <c r="P20" s="119" t="s">
        <v>0</v>
      </c>
      <c r="Q20" s="119" t="s">
        <v>0</v>
      </c>
      <c r="R20" s="119" t="s">
        <v>0</v>
      </c>
      <c r="S20" s="119" t="s">
        <v>0</v>
      </c>
      <c r="T20" s="119" t="s">
        <v>0</v>
      </c>
      <c r="U20" s="119" t="s">
        <v>0</v>
      </c>
      <c r="V20" s="119" t="s">
        <v>0</v>
      </c>
      <c r="W20" s="121">
        <f>W25</f>
        <v>147.42433991507625</v>
      </c>
      <c r="X20" s="119" t="s">
        <v>0</v>
      </c>
      <c r="Y20" s="119" t="s">
        <v>0</v>
      </c>
      <c r="Z20" s="119" t="s">
        <v>0</v>
      </c>
      <c r="AA20" s="119" t="str">
        <f t="shared" ref="AA20:AC25" si="0">AA26</f>
        <v>нд</v>
      </c>
      <c r="AB20" s="119" t="s">
        <v>0</v>
      </c>
      <c r="AC20" s="119">
        <f t="shared" ref="AC20" si="1">AC25</f>
        <v>147.42433991507625</v>
      </c>
      <c r="AD20" s="119" t="s">
        <v>0</v>
      </c>
      <c r="AE20" s="119" t="s">
        <v>0</v>
      </c>
      <c r="AF20" s="119" t="s">
        <v>0</v>
      </c>
      <c r="AG20" s="119" t="str">
        <f t="shared" ref="AG20" si="2">AG25</f>
        <v>нд</v>
      </c>
    </row>
    <row r="21" spans="1:33" x14ac:dyDescent="0.25">
      <c r="A21" s="167" t="s">
        <v>285</v>
      </c>
      <c r="B21" s="193" t="s">
        <v>286</v>
      </c>
      <c r="C21" s="59" t="s">
        <v>284</v>
      </c>
      <c r="D21" s="119" t="s">
        <v>0</v>
      </c>
      <c r="E21" s="119" t="s">
        <v>0</v>
      </c>
      <c r="F21" s="119" t="s">
        <v>0</v>
      </c>
      <c r="G21" s="119" t="s">
        <v>0</v>
      </c>
      <c r="H21" s="119" t="s">
        <v>0</v>
      </c>
      <c r="I21" s="119" t="s">
        <v>0</v>
      </c>
      <c r="J21" s="119" t="s">
        <v>0</v>
      </c>
      <c r="K21" s="119" t="s">
        <v>0</v>
      </c>
      <c r="L21" s="119" t="s">
        <v>0</v>
      </c>
      <c r="M21" s="119" t="s">
        <v>0</v>
      </c>
      <c r="N21" s="119" t="s">
        <v>0</v>
      </c>
      <c r="O21" s="119" t="s">
        <v>0</v>
      </c>
      <c r="P21" s="119" t="s">
        <v>0</v>
      </c>
      <c r="Q21" s="119" t="s">
        <v>0</v>
      </c>
      <c r="R21" s="119" t="s">
        <v>0</v>
      </c>
      <c r="S21" s="119" t="s">
        <v>0</v>
      </c>
      <c r="T21" s="119" t="s">
        <v>0</v>
      </c>
      <c r="U21" s="119" t="s">
        <v>0</v>
      </c>
      <c r="V21" s="119" t="s">
        <v>0</v>
      </c>
      <c r="W21" s="119" t="str">
        <f t="shared" ref="W21:W22" si="3">W27</f>
        <v>нд</v>
      </c>
      <c r="X21" s="119" t="s">
        <v>0</v>
      </c>
      <c r="Y21" s="119" t="s">
        <v>0</v>
      </c>
      <c r="Z21" s="119" t="s">
        <v>0</v>
      </c>
      <c r="AA21" s="119" t="str">
        <f t="shared" si="0"/>
        <v>нд</v>
      </c>
      <c r="AB21" s="119" t="str">
        <f t="shared" si="0"/>
        <v>нд</v>
      </c>
      <c r="AC21" s="119" t="str">
        <f t="shared" si="0"/>
        <v>нд</v>
      </c>
      <c r="AD21" s="119" t="s">
        <v>0</v>
      </c>
      <c r="AE21" s="119" t="s">
        <v>0</v>
      </c>
      <c r="AF21" s="119" t="s">
        <v>0</v>
      </c>
      <c r="AG21" s="119" t="str">
        <f t="shared" ref="AG21:AG25" si="4">AG27</f>
        <v>нд</v>
      </c>
    </row>
    <row r="22" spans="1:33" ht="60" x14ac:dyDescent="0.25">
      <c r="A22" s="167" t="s">
        <v>287</v>
      </c>
      <c r="B22" s="193" t="s">
        <v>288</v>
      </c>
      <c r="C22" s="59" t="s">
        <v>284</v>
      </c>
      <c r="D22" s="119" t="s">
        <v>0</v>
      </c>
      <c r="E22" s="119" t="s">
        <v>0</v>
      </c>
      <c r="F22" s="119" t="s">
        <v>0</v>
      </c>
      <c r="G22" s="119" t="s">
        <v>0</v>
      </c>
      <c r="H22" s="119" t="s">
        <v>0</v>
      </c>
      <c r="I22" s="119" t="s">
        <v>0</v>
      </c>
      <c r="J22" s="119" t="s">
        <v>0</v>
      </c>
      <c r="K22" s="119" t="s">
        <v>0</v>
      </c>
      <c r="L22" s="119" t="s">
        <v>0</v>
      </c>
      <c r="M22" s="119" t="s">
        <v>0</v>
      </c>
      <c r="N22" s="119" t="s">
        <v>0</v>
      </c>
      <c r="O22" s="119" t="s">
        <v>0</v>
      </c>
      <c r="P22" s="119" t="s">
        <v>0</v>
      </c>
      <c r="Q22" s="119" t="s">
        <v>0</v>
      </c>
      <c r="R22" s="119" t="s">
        <v>0</v>
      </c>
      <c r="S22" s="119" t="s">
        <v>0</v>
      </c>
      <c r="T22" s="119" t="s">
        <v>0</v>
      </c>
      <c r="U22" s="119" t="s">
        <v>0</v>
      </c>
      <c r="V22" s="119" t="s">
        <v>0</v>
      </c>
      <c r="W22" s="119" t="str">
        <f t="shared" si="3"/>
        <v>нд</v>
      </c>
      <c r="X22" s="119" t="s">
        <v>0</v>
      </c>
      <c r="Y22" s="119" t="s">
        <v>0</v>
      </c>
      <c r="Z22" s="119" t="s">
        <v>0</v>
      </c>
      <c r="AA22" s="119" t="str">
        <f t="shared" si="0"/>
        <v>нд</v>
      </c>
      <c r="AB22" s="119" t="str">
        <f t="shared" si="0"/>
        <v>нд</v>
      </c>
      <c r="AC22" s="119" t="str">
        <f t="shared" si="0"/>
        <v>нд</v>
      </c>
      <c r="AD22" s="119" t="s">
        <v>0</v>
      </c>
      <c r="AE22" s="119" t="s">
        <v>0</v>
      </c>
      <c r="AF22" s="119" t="s">
        <v>0</v>
      </c>
      <c r="AG22" s="119" t="str">
        <f t="shared" si="4"/>
        <v>нд</v>
      </c>
    </row>
    <row r="23" spans="1:33" ht="30" x14ac:dyDescent="0.25">
      <c r="A23" s="167" t="s">
        <v>289</v>
      </c>
      <c r="B23" s="193" t="s">
        <v>290</v>
      </c>
      <c r="C23" s="59" t="s">
        <v>284</v>
      </c>
      <c r="D23" s="119" t="s">
        <v>0</v>
      </c>
      <c r="E23" s="119" t="s">
        <v>0</v>
      </c>
      <c r="F23" s="119" t="s">
        <v>0</v>
      </c>
      <c r="G23" s="119" t="s">
        <v>0</v>
      </c>
      <c r="H23" s="119" t="s">
        <v>0</v>
      </c>
      <c r="I23" s="119" t="s">
        <v>0</v>
      </c>
      <c r="J23" s="119" t="s">
        <v>0</v>
      </c>
      <c r="K23" s="119" t="s">
        <v>0</v>
      </c>
      <c r="L23" s="119" t="s">
        <v>0</v>
      </c>
      <c r="M23" s="119" t="s">
        <v>0</v>
      </c>
      <c r="N23" s="119" t="s">
        <v>0</v>
      </c>
      <c r="O23" s="119" t="s">
        <v>0</v>
      </c>
      <c r="P23" s="119" t="s">
        <v>0</v>
      </c>
      <c r="Q23" s="119" t="s">
        <v>0</v>
      </c>
      <c r="R23" s="119" t="s">
        <v>0</v>
      </c>
      <c r="S23" s="119" t="s">
        <v>0</v>
      </c>
      <c r="T23" s="119" t="s">
        <v>0</v>
      </c>
      <c r="U23" s="119" t="s">
        <v>0</v>
      </c>
      <c r="V23" s="119" t="s">
        <v>0</v>
      </c>
      <c r="W23" s="119" t="str">
        <f>W29</f>
        <v>нд</v>
      </c>
      <c r="X23" s="119" t="s">
        <v>0</v>
      </c>
      <c r="Y23" s="119" t="s">
        <v>0</v>
      </c>
      <c r="Z23" s="119" t="s">
        <v>0</v>
      </c>
      <c r="AA23" s="119" t="str">
        <f t="shared" si="0"/>
        <v>нд</v>
      </c>
      <c r="AB23" s="119" t="str">
        <f t="shared" si="0"/>
        <v>нд</v>
      </c>
      <c r="AC23" s="119" t="str">
        <f t="shared" si="0"/>
        <v>нд</v>
      </c>
      <c r="AD23" s="119" t="s">
        <v>0</v>
      </c>
      <c r="AE23" s="119" t="s">
        <v>0</v>
      </c>
      <c r="AF23" s="119" t="s">
        <v>0</v>
      </c>
      <c r="AG23" s="119" t="str">
        <f t="shared" si="4"/>
        <v>нд</v>
      </c>
    </row>
    <row r="24" spans="1:33" ht="60" x14ac:dyDescent="0.25">
      <c r="A24" s="167" t="s">
        <v>291</v>
      </c>
      <c r="B24" s="193" t="s">
        <v>292</v>
      </c>
      <c r="C24" s="59" t="s">
        <v>284</v>
      </c>
      <c r="D24" s="119" t="s">
        <v>0</v>
      </c>
      <c r="E24" s="119" t="s">
        <v>0</v>
      </c>
      <c r="F24" s="119" t="s">
        <v>0</v>
      </c>
      <c r="G24" s="119" t="s">
        <v>0</v>
      </c>
      <c r="H24" s="119" t="s">
        <v>0</v>
      </c>
      <c r="I24" s="119" t="s">
        <v>0</v>
      </c>
      <c r="J24" s="119" t="s">
        <v>0</v>
      </c>
      <c r="K24" s="119" t="s">
        <v>0</v>
      </c>
      <c r="L24" s="119" t="s">
        <v>0</v>
      </c>
      <c r="M24" s="119" t="s">
        <v>0</v>
      </c>
      <c r="N24" s="119" t="s">
        <v>0</v>
      </c>
      <c r="O24" s="119" t="s">
        <v>0</v>
      </c>
      <c r="P24" s="119" t="s">
        <v>0</v>
      </c>
      <c r="Q24" s="119" t="s">
        <v>0</v>
      </c>
      <c r="R24" s="119" t="s">
        <v>0</v>
      </c>
      <c r="S24" s="119" t="s">
        <v>0</v>
      </c>
      <c r="T24" s="119" t="s">
        <v>0</v>
      </c>
      <c r="U24" s="119" t="s">
        <v>0</v>
      </c>
      <c r="V24" s="119" t="s">
        <v>0</v>
      </c>
      <c r="W24" s="119" t="str">
        <f>W30</f>
        <v>нд</v>
      </c>
      <c r="X24" s="119" t="s">
        <v>0</v>
      </c>
      <c r="Y24" s="119" t="s">
        <v>0</v>
      </c>
      <c r="Z24" s="119" t="s">
        <v>0</v>
      </c>
      <c r="AA24" s="119" t="str">
        <f t="shared" si="0"/>
        <v>нд</v>
      </c>
      <c r="AB24" s="119" t="str">
        <f t="shared" si="0"/>
        <v>нд</v>
      </c>
      <c r="AC24" s="119" t="str">
        <f t="shared" si="0"/>
        <v>нд</v>
      </c>
      <c r="AD24" s="119" t="s">
        <v>0</v>
      </c>
      <c r="AE24" s="119" t="s">
        <v>0</v>
      </c>
      <c r="AF24" s="119" t="s">
        <v>0</v>
      </c>
      <c r="AG24" s="119" t="str">
        <f t="shared" si="4"/>
        <v>нд</v>
      </c>
    </row>
    <row r="25" spans="1:33" ht="30" x14ac:dyDescent="0.25">
      <c r="A25" s="167" t="s">
        <v>293</v>
      </c>
      <c r="B25" s="193" t="s">
        <v>294</v>
      </c>
      <c r="C25" s="59" t="s">
        <v>284</v>
      </c>
      <c r="D25" s="119" t="s">
        <v>0</v>
      </c>
      <c r="E25" s="119" t="s">
        <v>0</v>
      </c>
      <c r="F25" s="119" t="s">
        <v>0</v>
      </c>
      <c r="G25" s="119" t="s">
        <v>0</v>
      </c>
      <c r="H25" s="119" t="s">
        <v>0</v>
      </c>
      <c r="I25" s="119" t="s">
        <v>0</v>
      </c>
      <c r="J25" s="119" t="s">
        <v>0</v>
      </c>
      <c r="K25" s="121" t="e">
        <f>K31</f>
        <v>#REF!</v>
      </c>
      <c r="L25" s="119" t="s">
        <v>0</v>
      </c>
      <c r="M25" s="119" t="s">
        <v>0</v>
      </c>
      <c r="N25" s="119" t="s">
        <v>0</v>
      </c>
      <c r="O25" s="121" t="e">
        <f>O31</f>
        <v>#REF!</v>
      </c>
      <c r="P25" s="119" t="s">
        <v>0</v>
      </c>
      <c r="Q25" s="119" t="s">
        <v>0</v>
      </c>
      <c r="R25" s="119" t="s">
        <v>0</v>
      </c>
      <c r="S25" s="119" t="s">
        <v>0</v>
      </c>
      <c r="T25" s="119" t="s">
        <v>0</v>
      </c>
      <c r="U25" s="119" t="s">
        <v>0</v>
      </c>
      <c r="V25" s="119" t="s">
        <v>0</v>
      </c>
      <c r="W25" s="121">
        <f>W31</f>
        <v>147.42433991507625</v>
      </c>
      <c r="X25" s="119" t="s">
        <v>0</v>
      </c>
      <c r="Y25" s="119" t="s">
        <v>0</v>
      </c>
      <c r="Z25" s="119" t="s">
        <v>0</v>
      </c>
      <c r="AA25" s="119" t="str">
        <f t="shared" si="0"/>
        <v>нд</v>
      </c>
      <c r="AB25" s="119" t="s">
        <v>0</v>
      </c>
      <c r="AC25" s="119">
        <f t="shared" si="0"/>
        <v>147.42433991507625</v>
      </c>
      <c r="AD25" s="119" t="s">
        <v>0</v>
      </c>
      <c r="AE25" s="119" t="s">
        <v>0</v>
      </c>
      <c r="AF25" s="119" t="s">
        <v>0</v>
      </c>
      <c r="AG25" s="119" t="str">
        <f t="shared" si="4"/>
        <v>нд</v>
      </c>
    </row>
    <row r="26" spans="1:33" x14ac:dyDescent="0.25">
      <c r="A26" s="167" t="s">
        <v>4</v>
      </c>
      <c r="B26" s="193" t="s">
        <v>295</v>
      </c>
      <c r="C26" s="59" t="s">
        <v>284</v>
      </c>
      <c r="D26" s="119" t="s">
        <v>0</v>
      </c>
      <c r="E26" s="119" t="s">
        <v>0</v>
      </c>
      <c r="F26" s="119" t="s">
        <v>0</v>
      </c>
      <c r="G26" s="119" t="s">
        <v>0</v>
      </c>
      <c r="H26" s="119" t="s">
        <v>0</v>
      </c>
      <c r="I26" s="119" t="s">
        <v>0</v>
      </c>
      <c r="J26" s="119" t="s">
        <v>0</v>
      </c>
      <c r="K26" s="121" t="e">
        <f>K31</f>
        <v>#REF!</v>
      </c>
      <c r="L26" s="119" t="s">
        <v>0</v>
      </c>
      <c r="M26" s="119" t="s">
        <v>0</v>
      </c>
      <c r="N26" s="119" t="s">
        <v>0</v>
      </c>
      <c r="O26" s="121" t="e">
        <f>O31</f>
        <v>#REF!</v>
      </c>
      <c r="P26" s="119" t="s">
        <v>0</v>
      </c>
      <c r="Q26" s="119" t="s">
        <v>0</v>
      </c>
      <c r="R26" s="119" t="s">
        <v>0</v>
      </c>
      <c r="S26" s="119" t="s">
        <v>0</v>
      </c>
      <c r="T26" s="119" t="s">
        <v>0</v>
      </c>
      <c r="U26" s="119" t="s">
        <v>0</v>
      </c>
      <c r="V26" s="119" t="s">
        <v>0</v>
      </c>
      <c r="W26" s="121">
        <f>W31</f>
        <v>147.42433991507625</v>
      </c>
      <c r="X26" s="119" t="s">
        <v>0</v>
      </c>
      <c r="Y26" s="119" t="s">
        <v>0</v>
      </c>
      <c r="Z26" s="119" t="s">
        <v>0</v>
      </c>
      <c r="AA26" s="119" t="str">
        <f t="shared" ref="AA26" si="5">AA31</f>
        <v>нд</v>
      </c>
      <c r="AB26" s="119" t="s">
        <v>0</v>
      </c>
      <c r="AC26" s="119">
        <f t="shared" ref="AC26" si="6">AC31</f>
        <v>147.42433991507625</v>
      </c>
      <c r="AD26" s="119" t="s">
        <v>0</v>
      </c>
      <c r="AE26" s="119" t="s">
        <v>0</v>
      </c>
      <c r="AF26" s="119" t="s">
        <v>0</v>
      </c>
      <c r="AG26" s="119" t="str">
        <f t="shared" ref="AG26" si="7">AG31</f>
        <v>нд</v>
      </c>
    </row>
    <row r="27" spans="1:33" x14ac:dyDescent="0.25">
      <c r="A27" s="167" t="s">
        <v>296</v>
      </c>
      <c r="B27" s="193" t="s">
        <v>286</v>
      </c>
      <c r="C27" s="59" t="s">
        <v>284</v>
      </c>
      <c r="D27" s="119" t="s">
        <v>0</v>
      </c>
      <c r="E27" s="119" t="s">
        <v>0</v>
      </c>
      <c r="F27" s="119" t="s">
        <v>0</v>
      </c>
      <c r="G27" s="119" t="s">
        <v>0</v>
      </c>
      <c r="H27" s="119" t="s">
        <v>0</v>
      </c>
      <c r="I27" s="119" t="s">
        <v>0</v>
      </c>
      <c r="J27" s="119" t="s">
        <v>0</v>
      </c>
      <c r="K27" s="119" t="s">
        <v>0</v>
      </c>
      <c r="L27" s="119" t="s">
        <v>0</v>
      </c>
      <c r="M27" s="119" t="s">
        <v>0</v>
      </c>
      <c r="N27" s="119" t="s">
        <v>0</v>
      </c>
      <c r="O27" s="119" t="s">
        <v>0</v>
      </c>
      <c r="P27" s="119" t="s">
        <v>0</v>
      </c>
      <c r="Q27" s="119" t="s">
        <v>0</v>
      </c>
      <c r="R27" s="119" t="s">
        <v>0</v>
      </c>
      <c r="S27" s="119" t="s">
        <v>0</v>
      </c>
      <c r="T27" s="119" t="s">
        <v>0</v>
      </c>
      <c r="U27" s="119" t="s">
        <v>0</v>
      </c>
      <c r="V27" s="119" t="s">
        <v>0</v>
      </c>
      <c r="W27" s="119" t="s">
        <v>0</v>
      </c>
      <c r="X27" s="119" t="s">
        <v>0</v>
      </c>
      <c r="Y27" s="119" t="s">
        <v>0</v>
      </c>
      <c r="Z27" s="119" t="s">
        <v>0</v>
      </c>
      <c r="AA27" s="119" t="s">
        <v>0</v>
      </c>
      <c r="AB27" s="119" t="s">
        <v>0</v>
      </c>
      <c r="AC27" s="119" t="s">
        <v>0</v>
      </c>
      <c r="AD27" s="119" t="s">
        <v>0</v>
      </c>
      <c r="AE27" s="119" t="s">
        <v>0</v>
      </c>
      <c r="AF27" s="119" t="s">
        <v>0</v>
      </c>
      <c r="AG27" s="119" t="s">
        <v>0</v>
      </c>
    </row>
    <row r="28" spans="1:33" ht="60" x14ac:dyDescent="0.25">
      <c r="A28" s="167" t="s">
        <v>297</v>
      </c>
      <c r="B28" s="193" t="s">
        <v>288</v>
      </c>
      <c r="C28" s="59" t="s">
        <v>284</v>
      </c>
      <c r="D28" s="119" t="s">
        <v>0</v>
      </c>
      <c r="E28" s="119" t="s">
        <v>0</v>
      </c>
      <c r="F28" s="119" t="s">
        <v>0</v>
      </c>
      <c r="G28" s="119" t="s">
        <v>0</v>
      </c>
      <c r="H28" s="119" t="s">
        <v>0</v>
      </c>
      <c r="I28" s="119" t="s">
        <v>0</v>
      </c>
      <c r="J28" s="119" t="s">
        <v>0</v>
      </c>
      <c r="K28" s="119" t="s">
        <v>0</v>
      </c>
      <c r="L28" s="119" t="s">
        <v>0</v>
      </c>
      <c r="M28" s="119" t="s">
        <v>0</v>
      </c>
      <c r="N28" s="119" t="s">
        <v>0</v>
      </c>
      <c r="O28" s="119" t="s">
        <v>0</v>
      </c>
      <c r="P28" s="119" t="s">
        <v>0</v>
      </c>
      <c r="Q28" s="119" t="s">
        <v>0</v>
      </c>
      <c r="R28" s="119" t="s">
        <v>0</v>
      </c>
      <c r="S28" s="119" t="s">
        <v>0</v>
      </c>
      <c r="T28" s="119" t="s">
        <v>0</v>
      </c>
      <c r="U28" s="119" t="s">
        <v>0</v>
      </c>
      <c r="V28" s="119" t="s">
        <v>0</v>
      </c>
      <c r="W28" s="119" t="s">
        <v>0</v>
      </c>
      <c r="X28" s="119" t="s">
        <v>0</v>
      </c>
      <c r="Y28" s="119" t="s">
        <v>0</v>
      </c>
      <c r="Z28" s="119" t="s">
        <v>0</v>
      </c>
      <c r="AA28" s="119" t="s">
        <v>0</v>
      </c>
      <c r="AB28" s="119" t="s">
        <v>0</v>
      </c>
      <c r="AC28" s="119" t="s">
        <v>0</v>
      </c>
      <c r="AD28" s="119" t="s">
        <v>0</v>
      </c>
      <c r="AE28" s="119" t="s">
        <v>0</v>
      </c>
      <c r="AF28" s="119" t="s">
        <v>0</v>
      </c>
      <c r="AG28" s="119" t="s">
        <v>0</v>
      </c>
    </row>
    <row r="29" spans="1:33" ht="30" x14ac:dyDescent="0.25">
      <c r="A29" s="167" t="s">
        <v>298</v>
      </c>
      <c r="B29" s="193" t="s">
        <v>290</v>
      </c>
      <c r="C29" s="59" t="s">
        <v>284</v>
      </c>
      <c r="D29" s="119" t="s">
        <v>0</v>
      </c>
      <c r="E29" s="119" t="s">
        <v>0</v>
      </c>
      <c r="F29" s="119" t="s">
        <v>0</v>
      </c>
      <c r="G29" s="119" t="s">
        <v>0</v>
      </c>
      <c r="H29" s="119" t="s">
        <v>0</v>
      </c>
      <c r="I29" s="119" t="s">
        <v>0</v>
      </c>
      <c r="J29" s="119" t="s">
        <v>0</v>
      </c>
      <c r="K29" s="119" t="s">
        <v>0</v>
      </c>
      <c r="L29" s="119" t="s">
        <v>0</v>
      </c>
      <c r="M29" s="119" t="s">
        <v>0</v>
      </c>
      <c r="N29" s="119" t="s">
        <v>0</v>
      </c>
      <c r="O29" s="119" t="s">
        <v>0</v>
      </c>
      <c r="P29" s="119" t="s">
        <v>0</v>
      </c>
      <c r="Q29" s="119" t="s">
        <v>0</v>
      </c>
      <c r="R29" s="119" t="s">
        <v>0</v>
      </c>
      <c r="S29" s="119" t="s">
        <v>0</v>
      </c>
      <c r="T29" s="119" t="s">
        <v>0</v>
      </c>
      <c r="U29" s="119" t="s">
        <v>0</v>
      </c>
      <c r="V29" s="119" t="s">
        <v>0</v>
      </c>
      <c r="W29" s="119" t="s">
        <v>0</v>
      </c>
      <c r="X29" s="119" t="s">
        <v>0</v>
      </c>
      <c r="Y29" s="119" t="s">
        <v>0</v>
      </c>
      <c r="Z29" s="119" t="s">
        <v>0</v>
      </c>
      <c r="AA29" s="119" t="s">
        <v>0</v>
      </c>
      <c r="AB29" s="119" t="s">
        <v>0</v>
      </c>
      <c r="AC29" s="119" t="s">
        <v>0</v>
      </c>
      <c r="AD29" s="119" t="s">
        <v>0</v>
      </c>
      <c r="AE29" s="119" t="s">
        <v>0</v>
      </c>
      <c r="AF29" s="119" t="s">
        <v>0</v>
      </c>
      <c r="AG29" s="119" t="s">
        <v>0</v>
      </c>
    </row>
    <row r="30" spans="1:33" ht="60" x14ac:dyDescent="0.25">
      <c r="A30" s="167" t="s">
        <v>299</v>
      </c>
      <c r="B30" s="193" t="s">
        <v>292</v>
      </c>
      <c r="C30" s="59" t="s">
        <v>284</v>
      </c>
      <c r="D30" s="119" t="s">
        <v>0</v>
      </c>
      <c r="E30" s="119" t="s">
        <v>0</v>
      </c>
      <c r="F30" s="119" t="s">
        <v>0</v>
      </c>
      <c r="G30" s="119" t="s">
        <v>0</v>
      </c>
      <c r="H30" s="119" t="s">
        <v>0</v>
      </c>
      <c r="I30" s="119" t="s">
        <v>0</v>
      </c>
      <c r="J30" s="119" t="s">
        <v>0</v>
      </c>
      <c r="K30" s="119" t="s">
        <v>0</v>
      </c>
      <c r="L30" s="119" t="s">
        <v>0</v>
      </c>
      <c r="M30" s="119" t="s">
        <v>0</v>
      </c>
      <c r="N30" s="119" t="s">
        <v>0</v>
      </c>
      <c r="O30" s="119" t="s">
        <v>0</v>
      </c>
      <c r="P30" s="119" t="s">
        <v>0</v>
      </c>
      <c r="Q30" s="119" t="s">
        <v>0</v>
      </c>
      <c r="R30" s="119" t="s">
        <v>0</v>
      </c>
      <c r="S30" s="119" t="s">
        <v>0</v>
      </c>
      <c r="T30" s="119" t="s">
        <v>0</v>
      </c>
      <c r="U30" s="119" t="s">
        <v>0</v>
      </c>
      <c r="V30" s="119" t="s">
        <v>0</v>
      </c>
      <c r="W30" s="119" t="s">
        <v>0</v>
      </c>
      <c r="X30" s="119" t="s">
        <v>0</v>
      </c>
      <c r="Y30" s="119" t="s">
        <v>0</v>
      </c>
      <c r="Z30" s="119" t="s">
        <v>0</v>
      </c>
      <c r="AA30" s="119" t="s">
        <v>0</v>
      </c>
      <c r="AB30" s="119" t="s">
        <v>0</v>
      </c>
      <c r="AC30" s="119" t="s">
        <v>0</v>
      </c>
      <c r="AD30" s="119" t="s">
        <v>0</v>
      </c>
      <c r="AE30" s="119" t="s">
        <v>0</v>
      </c>
      <c r="AF30" s="119" t="s">
        <v>0</v>
      </c>
      <c r="AG30" s="119" t="s">
        <v>0</v>
      </c>
    </row>
    <row r="31" spans="1:33" ht="30" x14ac:dyDescent="0.25">
      <c r="A31" s="167" t="s">
        <v>300</v>
      </c>
      <c r="B31" s="193" t="s">
        <v>294</v>
      </c>
      <c r="C31" s="59" t="s">
        <v>284</v>
      </c>
      <c r="D31" s="119" t="s">
        <v>0</v>
      </c>
      <c r="E31" s="119" t="s">
        <v>0</v>
      </c>
      <c r="F31" s="119" t="s">
        <v>0</v>
      </c>
      <c r="G31" s="119" t="s">
        <v>0</v>
      </c>
      <c r="H31" s="119" t="s">
        <v>0</v>
      </c>
      <c r="I31" s="119" t="s">
        <v>0</v>
      </c>
      <c r="J31" s="119" t="s">
        <v>0</v>
      </c>
      <c r="K31" s="121" t="e">
        <f>K32+#REF!+K33</f>
        <v>#REF!</v>
      </c>
      <c r="L31" s="119" t="s">
        <v>0</v>
      </c>
      <c r="M31" s="119" t="s">
        <v>0</v>
      </c>
      <c r="N31" s="119" t="s">
        <v>0</v>
      </c>
      <c r="O31" s="121" t="e">
        <f>O32+#REF!+O33</f>
        <v>#REF!</v>
      </c>
      <c r="P31" s="119" t="s">
        <v>0</v>
      </c>
      <c r="Q31" s="119" t="s">
        <v>0</v>
      </c>
      <c r="R31" s="119" t="s">
        <v>0</v>
      </c>
      <c r="S31" s="119" t="s">
        <v>0</v>
      </c>
      <c r="T31" s="119" t="s">
        <v>0</v>
      </c>
      <c r="U31" s="119" t="s">
        <v>0</v>
      </c>
      <c r="V31" s="119" t="s">
        <v>0</v>
      </c>
      <c r="W31" s="121">
        <f>W32+W33</f>
        <v>147.42433991507625</v>
      </c>
      <c r="X31" s="119" t="s">
        <v>0</v>
      </c>
      <c r="Y31" s="119" t="s">
        <v>0</v>
      </c>
      <c r="Z31" s="119" t="s">
        <v>0</v>
      </c>
      <c r="AA31" s="119" t="s">
        <v>0</v>
      </c>
      <c r="AB31" s="121" t="s">
        <v>0</v>
      </c>
      <c r="AC31" s="121">
        <f>AC32+AC33</f>
        <v>147.42433991507625</v>
      </c>
      <c r="AD31" s="119" t="s">
        <v>0</v>
      </c>
      <c r="AE31" s="119" t="s">
        <v>0</v>
      </c>
      <c r="AF31" s="119" t="s">
        <v>0</v>
      </c>
      <c r="AG31" s="119" t="s">
        <v>0</v>
      </c>
    </row>
    <row r="32" spans="1:33" ht="220.5" x14ac:dyDescent="0.25">
      <c r="A32" s="167" t="s">
        <v>301</v>
      </c>
      <c r="B32" s="168" t="s">
        <v>172</v>
      </c>
      <c r="C32" s="162" t="s">
        <v>173</v>
      </c>
      <c r="D32" s="119" t="s">
        <v>0</v>
      </c>
      <c r="E32" s="119" t="s">
        <v>0</v>
      </c>
      <c r="F32" s="119" t="s">
        <v>0</v>
      </c>
      <c r="G32" s="119" t="s">
        <v>0</v>
      </c>
      <c r="H32" s="119" t="s">
        <v>0</v>
      </c>
      <c r="I32" s="119" t="s">
        <v>0</v>
      </c>
      <c r="J32" s="119" t="s">
        <v>0</v>
      </c>
      <c r="K32" s="119">
        <v>0</v>
      </c>
      <c r="L32" s="119" t="s">
        <v>0</v>
      </c>
      <c r="M32" s="119" t="s">
        <v>0</v>
      </c>
      <c r="N32" s="119" t="s">
        <v>0</v>
      </c>
      <c r="O32" s="119">
        <v>0</v>
      </c>
      <c r="P32" s="119" t="s">
        <v>0</v>
      </c>
      <c r="Q32" s="119" t="s">
        <v>0</v>
      </c>
      <c r="R32" s="119" t="s">
        <v>0</v>
      </c>
      <c r="S32" s="119" t="s">
        <v>0</v>
      </c>
      <c r="T32" s="119" t="s">
        <v>0</v>
      </c>
      <c r="U32" s="119" t="s">
        <v>0</v>
      </c>
      <c r="V32" s="119" t="s">
        <v>0</v>
      </c>
      <c r="W32" s="121">
        <v>137.51919641507624</v>
      </c>
      <c r="X32" s="119" t="s">
        <v>0</v>
      </c>
      <c r="Y32" s="119" t="s">
        <v>0</v>
      </c>
      <c r="Z32" s="119" t="s">
        <v>0</v>
      </c>
      <c r="AA32" s="119">
        <v>3802</v>
      </c>
      <c r="AB32" s="121" t="s">
        <v>0</v>
      </c>
      <c r="AC32" s="121">
        <f>W32</f>
        <v>137.51919641507624</v>
      </c>
      <c r="AD32" s="119" t="s">
        <v>0</v>
      </c>
      <c r="AE32" s="119" t="s">
        <v>0</v>
      </c>
      <c r="AF32" s="119" t="s">
        <v>0</v>
      </c>
      <c r="AG32" s="119">
        <f>AA32</f>
        <v>3802</v>
      </c>
    </row>
    <row r="33" spans="1:33" ht="78.75" x14ac:dyDescent="0.25">
      <c r="A33" s="177" t="s">
        <v>302</v>
      </c>
      <c r="B33" s="168" t="s">
        <v>303</v>
      </c>
      <c r="C33" s="162" t="s">
        <v>149</v>
      </c>
      <c r="D33" s="119" t="s">
        <v>0</v>
      </c>
      <c r="E33" s="119" t="s">
        <v>0</v>
      </c>
      <c r="F33" s="119" t="s">
        <v>0</v>
      </c>
      <c r="G33" s="119" t="s">
        <v>0</v>
      </c>
      <c r="H33" s="119" t="s">
        <v>0</v>
      </c>
      <c r="I33" s="119" t="s">
        <v>0</v>
      </c>
      <c r="J33" s="119" t="s">
        <v>0</v>
      </c>
      <c r="K33" s="119">
        <v>0</v>
      </c>
      <c r="L33" s="119" t="s">
        <v>0</v>
      </c>
      <c r="M33" s="119" t="s">
        <v>0</v>
      </c>
      <c r="N33" s="119" t="s">
        <v>0</v>
      </c>
      <c r="O33" s="119">
        <v>0</v>
      </c>
      <c r="P33" s="119" t="s">
        <v>0</v>
      </c>
      <c r="Q33" s="119" t="s">
        <v>0</v>
      </c>
      <c r="R33" s="119" t="s">
        <v>0</v>
      </c>
      <c r="S33" s="119" t="s">
        <v>0</v>
      </c>
      <c r="T33" s="119" t="s">
        <v>0</v>
      </c>
      <c r="U33" s="119" t="s">
        <v>0</v>
      </c>
      <c r="V33" s="119" t="s">
        <v>0</v>
      </c>
      <c r="W33" s="119">
        <v>9.9051434999999994</v>
      </c>
      <c r="X33" s="119" t="s">
        <v>0</v>
      </c>
      <c r="Y33" s="119" t="s">
        <v>0</v>
      </c>
      <c r="Z33" s="119" t="s">
        <v>0</v>
      </c>
      <c r="AA33" s="119">
        <v>76</v>
      </c>
      <c r="AB33" s="119" t="s">
        <v>0</v>
      </c>
      <c r="AC33" s="121">
        <f t="shared" ref="AC33" si="8">W33</f>
        <v>9.9051434999999994</v>
      </c>
      <c r="AD33" s="119" t="s">
        <v>0</v>
      </c>
      <c r="AE33" s="119" t="s">
        <v>0</v>
      </c>
      <c r="AF33" s="119" t="s">
        <v>0</v>
      </c>
      <c r="AG33" s="119">
        <f>AA33</f>
        <v>76</v>
      </c>
    </row>
  </sheetData>
  <mergeCells count="22">
    <mergeCell ref="A12:AG12"/>
    <mergeCell ref="A4:AG4"/>
    <mergeCell ref="A5:AG5"/>
    <mergeCell ref="A7:AG7"/>
    <mergeCell ref="A8:AG8"/>
    <mergeCell ref="A10:AG10"/>
    <mergeCell ref="A13:AG13"/>
    <mergeCell ref="A14:AG14"/>
    <mergeCell ref="A15:A18"/>
    <mergeCell ref="B15:B18"/>
    <mergeCell ref="C15:C18"/>
    <mergeCell ref="D15:AG15"/>
    <mergeCell ref="D16:I16"/>
    <mergeCell ref="J16:O16"/>
    <mergeCell ref="P16:U16"/>
    <mergeCell ref="V16:AA16"/>
    <mergeCell ref="AB16:AG16"/>
    <mergeCell ref="E17:I17"/>
    <mergeCell ref="K17:O17"/>
    <mergeCell ref="Q17:U17"/>
    <mergeCell ref="W17:AA17"/>
    <mergeCell ref="AC17:AG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E9CE9-551B-40BA-8124-9EB7D534B4C7}">
  <dimension ref="A1:BJ33"/>
  <sheetViews>
    <sheetView workbookViewId="0">
      <selection sqref="A1:XFD1048576"/>
    </sheetView>
  </sheetViews>
  <sheetFormatPr defaultColWidth="8.28515625" defaultRowHeight="15.75" x14ac:dyDescent="0.25"/>
  <cols>
    <col min="1" max="1" width="11" style="95" bestFit="1" customWidth="1"/>
    <col min="2" max="2" width="23.85546875" style="95" customWidth="1"/>
    <col min="3" max="3" width="14.42578125" style="95" customWidth="1"/>
    <col min="4" max="4" width="8.140625" style="95" customWidth="1"/>
    <col min="5" max="9" width="5.140625" style="95" customWidth="1"/>
    <col min="10" max="10" width="7.85546875" style="95" customWidth="1"/>
    <col min="11" max="15" width="5.140625" style="95" customWidth="1"/>
    <col min="16" max="16" width="8" style="95" customWidth="1"/>
    <col min="17" max="21" width="5.140625" style="95" customWidth="1"/>
    <col min="22" max="22" width="7.85546875" style="95" customWidth="1"/>
    <col min="23" max="23" width="7.140625" style="95" customWidth="1"/>
    <col min="24" max="26" width="5.140625" style="95" customWidth="1"/>
    <col min="27" max="27" width="6.7109375" style="95" customWidth="1"/>
    <col min="28" max="28" width="7.42578125" style="95" customWidth="1"/>
    <col min="29" max="33" width="9.5703125" style="95" customWidth="1"/>
    <col min="34" max="16384" width="8.28515625" style="95"/>
  </cols>
  <sheetData>
    <row r="1" spans="1:62" ht="18.75" x14ac:dyDescent="0.25">
      <c r="AG1" s="98" t="s">
        <v>429</v>
      </c>
    </row>
    <row r="2" spans="1:62" ht="18.75" x14ac:dyDescent="0.3">
      <c r="AG2" s="99" t="s">
        <v>207</v>
      </c>
    </row>
    <row r="3" spans="1:62" ht="18.75" x14ac:dyDescent="0.3">
      <c r="AG3" s="99" t="s">
        <v>208</v>
      </c>
    </row>
    <row r="4" spans="1:62" ht="18.75" x14ac:dyDescent="0.3">
      <c r="A4" s="682" t="s">
        <v>430</v>
      </c>
      <c r="B4" s="682"/>
      <c r="C4" s="682"/>
      <c r="D4" s="682"/>
      <c r="E4" s="682"/>
      <c r="F4" s="682"/>
      <c r="G4" s="682"/>
      <c r="H4" s="682"/>
      <c r="I4" s="682"/>
      <c r="J4" s="682"/>
      <c r="K4" s="682"/>
      <c r="L4" s="682"/>
      <c r="M4" s="682"/>
      <c r="N4" s="682"/>
      <c r="O4" s="682"/>
      <c r="P4" s="682"/>
      <c r="Q4" s="682"/>
      <c r="R4" s="682"/>
      <c r="S4" s="682"/>
      <c r="T4" s="682"/>
      <c r="U4" s="682"/>
      <c r="V4" s="682"/>
      <c r="W4" s="682"/>
      <c r="X4" s="682"/>
      <c r="Y4" s="682"/>
      <c r="Z4" s="682"/>
      <c r="AA4" s="682"/>
      <c r="AB4" s="682"/>
      <c r="AC4" s="682"/>
      <c r="AD4" s="682"/>
      <c r="AE4" s="682"/>
      <c r="AF4" s="682"/>
      <c r="AG4" s="682"/>
    </row>
    <row r="5" spans="1:62" ht="18.75" x14ac:dyDescent="0.3">
      <c r="A5" s="683" t="s">
        <v>468</v>
      </c>
      <c r="B5" s="683"/>
      <c r="C5" s="683"/>
      <c r="D5" s="683"/>
      <c r="E5" s="683"/>
      <c r="F5" s="683"/>
      <c r="G5" s="683"/>
      <c r="H5" s="683"/>
      <c r="I5" s="683"/>
      <c r="J5" s="683"/>
      <c r="K5" s="683"/>
      <c r="L5" s="683"/>
      <c r="M5" s="683"/>
      <c r="N5" s="683"/>
      <c r="O5" s="683"/>
      <c r="P5" s="683"/>
      <c r="Q5" s="683"/>
      <c r="R5" s="683"/>
      <c r="S5" s="683"/>
      <c r="T5" s="683"/>
      <c r="U5" s="683"/>
      <c r="V5" s="683"/>
      <c r="W5" s="683"/>
      <c r="X5" s="683"/>
      <c r="Y5" s="683"/>
      <c r="Z5" s="683"/>
      <c r="AA5" s="683"/>
      <c r="AB5" s="683"/>
      <c r="AC5" s="683"/>
      <c r="AD5" s="683"/>
      <c r="AE5" s="683"/>
      <c r="AF5" s="683"/>
      <c r="AG5" s="683"/>
    </row>
    <row r="7" spans="1:62" ht="18.75" x14ac:dyDescent="0.25">
      <c r="A7" s="684" t="s">
        <v>432</v>
      </c>
      <c r="B7" s="684"/>
      <c r="C7" s="684"/>
      <c r="D7" s="684"/>
      <c r="E7" s="684"/>
      <c r="F7" s="684"/>
      <c r="G7" s="684"/>
      <c r="H7" s="684"/>
      <c r="I7" s="684"/>
      <c r="J7" s="684"/>
      <c r="K7" s="684"/>
      <c r="L7" s="684"/>
      <c r="M7" s="684"/>
      <c r="N7" s="684"/>
      <c r="O7" s="684"/>
      <c r="P7" s="684"/>
      <c r="Q7" s="684"/>
      <c r="R7" s="684"/>
      <c r="S7" s="684"/>
      <c r="T7" s="684"/>
      <c r="U7" s="684"/>
      <c r="V7" s="684"/>
      <c r="W7" s="684"/>
      <c r="X7" s="684"/>
      <c r="Y7" s="684"/>
      <c r="Z7" s="684"/>
      <c r="AA7" s="684"/>
      <c r="AB7" s="684"/>
      <c r="AC7" s="684"/>
      <c r="AD7" s="684"/>
      <c r="AE7" s="684"/>
      <c r="AF7" s="684"/>
      <c r="AG7" s="6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  <c r="AX7" s="184"/>
      <c r="AY7" s="184"/>
      <c r="AZ7" s="184"/>
      <c r="BA7" s="184"/>
      <c r="BB7" s="184"/>
      <c r="BC7" s="184"/>
      <c r="BD7" s="184"/>
      <c r="BE7" s="184"/>
      <c r="BF7" s="184"/>
      <c r="BG7" s="184"/>
      <c r="BH7" s="184"/>
      <c r="BI7" s="184"/>
      <c r="BJ7" s="184"/>
    </row>
    <row r="8" spans="1:62" x14ac:dyDescent="0.25">
      <c r="A8" s="685" t="s">
        <v>211</v>
      </c>
      <c r="B8" s="685"/>
      <c r="C8" s="685"/>
      <c r="D8" s="685"/>
      <c r="E8" s="685"/>
      <c r="F8" s="685"/>
      <c r="G8" s="685"/>
      <c r="H8" s="685"/>
      <c r="I8" s="685"/>
      <c r="J8" s="685"/>
      <c r="K8" s="685"/>
      <c r="L8" s="685"/>
      <c r="M8" s="685"/>
      <c r="N8" s="685"/>
      <c r="O8" s="685"/>
      <c r="P8" s="685"/>
      <c r="Q8" s="685"/>
      <c r="R8" s="685"/>
      <c r="S8" s="685"/>
      <c r="T8" s="685"/>
      <c r="U8" s="685"/>
      <c r="V8" s="685"/>
      <c r="W8" s="685"/>
      <c r="X8" s="685"/>
      <c r="Y8" s="685"/>
      <c r="Z8" s="685"/>
      <c r="AA8" s="685"/>
      <c r="AB8" s="685"/>
      <c r="AC8" s="685"/>
      <c r="AD8" s="685"/>
      <c r="AE8" s="685"/>
      <c r="AF8" s="685"/>
      <c r="AG8" s="6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</row>
    <row r="9" spans="1:62" x14ac:dyDescent="0.25">
      <c r="A9" s="186"/>
      <c r="B9" s="186"/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</row>
    <row r="10" spans="1:62" x14ac:dyDescent="0.25">
      <c r="A10" s="655" t="s">
        <v>212</v>
      </c>
      <c r="B10" s="655"/>
      <c r="C10" s="655"/>
      <c r="D10" s="655"/>
      <c r="E10" s="655"/>
      <c r="F10" s="655"/>
      <c r="G10" s="655"/>
      <c r="H10" s="655"/>
      <c r="I10" s="655"/>
      <c r="J10" s="655"/>
      <c r="K10" s="655"/>
      <c r="L10" s="655"/>
      <c r="M10" s="655"/>
      <c r="N10" s="655"/>
      <c r="O10" s="655"/>
      <c r="P10" s="655"/>
      <c r="Q10" s="655"/>
      <c r="R10" s="655"/>
      <c r="S10" s="655"/>
      <c r="T10" s="655"/>
      <c r="U10" s="655"/>
      <c r="V10" s="655"/>
      <c r="W10" s="655"/>
      <c r="X10" s="655"/>
      <c r="Y10" s="655"/>
      <c r="Z10" s="655"/>
      <c r="AA10" s="655"/>
      <c r="AB10" s="655"/>
      <c r="AC10" s="655"/>
      <c r="AD10" s="655"/>
      <c r="AE10" s="655"/>
      <c r="AF10" s="655"/>
      <c r="AG10" s="655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</row>
    <row r="11" spans="1:62" ht="18.75" x14ac:dyDescent="0.3"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</row>
    <row r="12" spans="1:62" ht="18.75" x14ac:dyDescent="0.25">
      <c r="A12" s="649" t="s">
        <v>433</v>
      </c>
      <c r="B12" s="649"/>
      <c r="C12" s="649"/>
      <c r="D12" s="649"/>
      <c r="E12" s="649"/>
      <c r="F12" s="649"/>
      <c r="G12" s="649"/>
      <c r="H12" s="649"/>
      <c r="I12" s="649"/>
      <c r="J12" s="649"/>
      <c r="K12" s="649"/>
      <c r="L12" s="649"/>
      <c r="M12" s="649"/>
      <c r="N12" s="649"/>
      <c r="O12" s="649"/>
      <c r="P12" s="649"/>
      <c r="Q12" s="649"/>
      <c r="R12" s="649"/>
      <c r="S12" s="649"/>
      <c r="T12" s="649"/>
      <c r="U12" s="649"/>
      <c r="V12" s="649"/>
      <c r="W12" s="649"/>
      <c r="X12" s="649"/>
      <c r="Y12" s="649"/>
      <c r="Z12" s="649"/>
      <c r="AA12" s="649"/>
      <c r="AB12" s="649"/>
      <c r="AC12" s="649"/>
      <c r="AD12" s="649"/>
      <c r="AE12" s="649"/>
      <c r="AF12" s="649"/>
      <c r="AG12" s="649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</row>
    <row r="13" spans="1:62" x14ac:dyDescent="0.25">
      <c r="A13" s="670" t="s">
        <v>313</v>
      </c>
      <c r="B13" s="670"/>
      <c r="C13" s="670"/>
      <c r="D13" s="670"/>
      <c r="E13" s="670"/>
      <c r="F13" s="670"/>
      <c r="G13" s="670"/>
      <c r="H13" s="670"/>
      <c r="I13" s="670"/>
      <c r="J13" s="670"/>
      <c r="K13" s="670"/>
      <c r="L13" s="670"/>
      <c r="M13" s="670"/>
      <c r="N13" s="670"/>
      <c r="O13" s="670"/>
      <c r="P13" s="670"/>
      <c r="Q13" s="670"/>
      <c r="R13" s="670"/>
      <c r="S13" s="670"/>
      <c r="T13" s="670"/>
      <c r="U13" s="670"/>
      <c r="V13" s="670"/>
      <c r="W13" s="670"/>
      <c r="X13" s="670"/>
      <c r="Y13" s="670"/>
      <c r="Z13" s="670"/>
      <c r="AA13" s="670"/>
      <c r="AB13" s="670"/>
      <c r="AC13" s="670"/>
      <c r="AD13" s="670"/>
      <c r="AE13" s="670"/>
      <c r="AF13" s="670"/>
      <c r="AG13" s="670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145"/>
    </row>
    <row r="14" spans="1:62" x14ac:dyDescent="0.25">
      <c r="A14" s="680"/>
      <c r="B14" s="680"/>
      <c r="C14" s="680"/>
      <c r="D14" s="680"/>
      <c r="E14" s="680"/>
      <c r="F14" s="680"/>
      <c r="G14" s="680"/>
      <c r="H14" s="680"/>
      <c r="I14" s="680"/>
      <c r="J14" s="680"/>
      <c r="K14" s="680"/>
      <c r="L14" s="680"/>
      <c r="M14" s="680"/>
      <c r="N14" s="680"/>
      <c r="O14" s="680"/>
      <c r="P14" s="680"/>
      <c r="Q14" s="680"/>
      <c r="R14" s="680"/>
      <c r="S14" s="680"/>
      <c r="T14" s="680"/>
      <c r="U14" s="680"/>
      <c r="V14" s="680"/>
      <c r="W14" s="680"/>
      <c r="X14" s="680"/>
      <c r="Y14" s="680"/>
      <c r="Z14" s="680"/>
      <c r="AA14" s="680"/>
      <c r="AB14" s="680"/>
      <c r="AC14" s="680"/>
      <c r="AD14" s="680"/>
      <c r="AE14" s="680"/>
      <c r="AF14" s="680"/>
      <c r="AG14" s="680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</row>
    <row r="15" spans="1:62" x14ac:dyDescent="0.25">
      <c r="A15" s="661" t="s">
        <v>215</v>
      </c>
      <c r="B15" s="661" t="s">
        <v>216</v>
      </c>
      <c r="C15" s="661" t="s">
        <v>217</v>
      </c>
      <c r="D15" s="681" t="s">
        <v>434</v>
      </c>
      <c r="E15" s="681"/>
      <c r="F15" s="681"/>
      <c r="G15" s="681"/>
      <c r="H15" s="681"/>
      <c r="I15" s="681"/>
      <c r="J15" s="681"/>
      <c r="K15" s="681"/>
      <c r="L15" s="681"/>
      <c r="M15" s="681"/>
      <c r="N15" s="681"/>
      <c r="O15" s="681"/>
      <c r="P15" s="681"/>
      <c r="Q15" s="681"/>
      <c r="R15" s="681"/>
      <c r="S15" s="681"/>
      <c r="T15" s="681"/>
      <c r="U15" s="681"/>
      <c r="V15" s="681"/>
      <c r="W15" s="681"/>
      <c r="X15" s="681"/>
      <c r="Y15" s="681"/>
      <c r="Z15" s="681"/>
      <c r="AA15" s="681"/>
      <c r="AB15" s="681"/>
      <c r="AC15" s="681"/>
      <c r="AD15" s="681"/>
      <c r="AE15" s="681"/>
      <c r="AF15" s="681"/>
      <c r="AG15" s="681"/>
      <c r="AH15" s="130"/>
      <c r="AI15" s="130"/>
      <c r="AJ15" s="130"/>
    </row>
    <row r="16" spans="1:62" x14ac:dyDescent="0.25">
      <c r="A16" s="661"/>
      <c r="B16" s="661"/>
      <c r="C16" s="661"/>
      <c r="D16" s="660" t="s">
        <v>435</v>
      </c>
      <c r="E16" s="660"/>
      <c r="F16" s="660"/>
      <c r="G16" s="660"/>
      <c r="H16" s="660"/>
      <c r="I16" s="660"/>
      <c r="J16" s="660" t="s">
        <v>436</v>
      </c>
      <c r="K16" s="660"/>
      <c r="L16" s="660"/>
      <c r="M16" s="660"/>
      <c r="N16" s="660"/>
      <c r="O16" s="660"/>
      <c r="P16" s="660" t="s">
        <v>437</v>
      </c>
      <c r="Q16" s="660"/>
      <c r="R16" s="660"/>
      <c r="S16" s="660"/>
      <c r="T16" s="660"/>
      <c r="U16" s="660"/>
      <c r="V16" s="660" t="s">
        <v>438</v>
      </c>
      <c r="W16" s="660"/>
      <c r="X16" s="660"/>
      <c r="Y16" s="660"/>
      <c r="Z16" s="660"/>
      <c r="AA16" s="660"/>
      <c r="AB16" s="661" t="s">
        <v>439</v>
      </c>
      <c r="AC16" s="661"/>
      <c r="AD16" s="661"/>
      <c r="AE16" s="661"/>
      <c r="AF16" s="661"/>
      <c r="AG16" s="661"/>
      <c r="AH16" s="130"/>
      <c r="AI16" s="130"/>
      <c r="AJ16" s="130"/>
    </row>
    <row r="17" spans="1:33" ht="78.75" x14ac:dyDescent="0.25">
      <c r="A17" s="661"/>
      <c r="B17" s="661"/>
      <c r="C17" s="661"/>
      <c r="D17" s="155" t="s">
        <v>361</v>
      </c>
      <c r="E17" s="660" t="s">
        <v>362</v>
      </c>
      <c r="F17" s="660"/>
      <c r="G17" s="660"/>
      <c r="H17" s="660"/>
      <c r="I17" s="660"/>
      <c r="J17" s="155" t="s">
        <v>361</v>
      </c>
      <c r="K17" s="661" t="s">
        <v>362</v>
      </c>
      <c r="L17" s="661"/>
      <c r="M17" s="661"/>
      <c r="N17" s="661"/>
      <c r="O17" s="661"/>
      <c r="P17" s="155" t="s">
        <v>361</v>
      </c>
      <c r="Q17" s="661" t="s">
        <v>362</v>
      </c>
      <c r="R17" s="661"/>
      <c r="S17" s="661"/>
      <c r="T17" s="661"/>
      <c r="U17" s="661"/>
      <c r="V17" s="155" t="s">
        <v>361</v>
      </c>
      <c r="W17" s="661" t="s">
        <v>362</v>
      </c>
      <c r="X17" s="661"/>
      <c r="Y17" s="661"/>
      <c r="Z17" s="661"/>
      <c r="AA17" s="661"/>
      <c r="AB17" s="155" t="s">
        <v>361</v>
      </c>
      <c r="AC17" s="661" t="s">
        <v>362</v>
      </c>
      <c r="AD17" s="661"/>
      <c r="AE17" s="661"/>
      <c r="AF17" s="661"/>
      <c r="AG17" s="661"/>
    </row>
    <row r="18" spans="1:33" ht="120" x14ac:dyDescent="0.25">
      <c r="A18" s="661"/>
      <c r="B18" s="661"/>
      <c r="C18" s="661"/>
      <c r="D18" s="112" t="s">
        <v>363</v>
      </c>
      <c r="E18" s="112" t="s">
        <v>363</v>
      </c>
      <c r="F18" s="156" t="s">
        <v>364</v>
      </c>
      <c r="G18" s="156" t="s">
        <v>365</v>
      </c>
      <c r="H18" s="156" t="s">
        <v>366</v>
      </c>
      <c r="I18" s="156" t="s">
        <v>367</v>
      </c>
      <c r="J18" s="112" t="s">
        <v>363</v>
      </c>
      <c r="K18" s="112" t="s">
        <v>363</v>
      </c>
      <c r="L18" s="156" t="s">
        <v>364</v>
      </c>
      <c r="M18" s="156" t="s">
        <v>365</v>
      </c>
      <c r="N18" s="156" t="s">
        <v>366</v>
      </c>
      <c r="O18" s="156" t="s">
        <v>440</v>
      </c>
      <c r="P18" s="112" t="s">
        <v>363</v>
      </c>
      <c r="Q18" s="112" t="s">
        <v>363</v>
      </c>
      <c r="R18" s="156" t="s">
        <v>364</v>
      </c>
      <c r="S18" s="156" t="s">
        <v>365</v>
      </c>
      <c r="T18" s="156" t="s">
        <v>366</v>
      </c>
      <c r="U18" s="156" t="s">
        <v>367</v>
      </c>
      <c r="V18" s="112" t="s">
        <v>363</v>
      </c>
      <c r="W18" s="112" t="s">
        <v>363</v>
      </c>
      <c r="X18" s="156" t="s">
        <v>364</v>
      </c>
      <c r="Y18" s="156" t="s">
        <v>365</v>
      </c>
      <c r="Z18" s="156" t="s">
        <v>366</v>
      </c>
      <c r="AA18" s="156" t="s">
        <v>441</v>
      </c>
      <c r="AB18" s="112" t="s">
        <v>363</v>
      </c>
      <c r="AC18" s="112" t="s">
        <v>363</v>
      </c>
      <c r="AD18" s="156" t="s">
        <v>364</v>
      </c>
      <c r="AE18" s="156" t="s">
        <v>365</v>
      </c>
      <c r="AF18" s="156" t="s">
        <v>366</v>
      </c>
      <c r="AG18" s="156" t="s">
        <v>442</v>
      </c>
    </row>
    <row r="19" spans="1:33" x14ac:dyDescent="0.25">
      <c r="A19" s="158">
        <v>1</v>
      </c>
      <c r="B19" s="158">
        <v>2</v>
      </c>
      <c r="C19" s="158">
        <v>3</v>
      </c>
      <c r="D19" s="159" t="s">
        <v>443</v>
      </c>
      <c r="E19" s="159" t="s">
        <v>444</v>
      </c>
      <c r="F19" s="159" t="s">
        <v>445</v>
      </c>
      <c r="G19" s="159" t="s">
        <v>446</v>
      </c>
      <c r="H19" s="159" t="s">
        <v>447</v>
      </c>
      <c r="I19" s="159" t="s">
        <v>448</v>
      </c>
      <c r="J19" s="159" t="s">
        <v>449</v>
      </c>
      <c r="K19" s="159" t="s">
        <v>450</v>
      </c>
      <c r="L19" s="159" t="s">
        <v>451</v>
      </c>
      <c r="M19" s="159" t="s">
        <v>452</v>
      </c>
      <c r="N19" s="159" t="s">
        <v>453</v>
      </c>
      <c r="O19" s="159" t="s">
        <v>454</v>
      </c>
      <c r="P19" s="159" t="s">
        <v>455</v>
      </c>
      <c r="Q19" s="159" t="s">
        <v>456</v>
      </c>
      <c r="R19" s="159" t="s">
        <v>457</v>
      </c>
      <c r="S19" s="159" t="s">
        <v>458</v>
      </c>
      <c r="T19" s="159" t="s">
        <v>459</v>
      </c>
      <c r="U19" s="159" t="s">
        <v>460</v>
      </c>
      <c r="V19" s="159" t="s">
        <v>461</v>
      </c>
      <c r="W19" s="159" t="s">
        <v>462</v>
      </c>
      <c r="X19" s="159" t="s">
        <v>463</v>
      </c>
      <c r="Y19" s="159" t="s">
        <v>464</v>
      </c>
      <c r="Z19" s="159" t="s">
        <v>465</v>
      </c>
      <c r="AA19" s="159" t="s">
        <v>466</v>
      </c>
      <c r="AB19" s="159" t="s">
        <v>13</v>
      </c>
      <c r="AC19" s="159" t="s">
        <v>15</v>
      </c>
      <c r="AD19" s="159" t="s">
        <v>18</v>
      </c>
      <c r="AE19" s="159" t="s">
        <v>21</v>
      </c>
      <c r="AF19" s="159" t="s">
        <v>23</v>
      </c>
      <c r="AG19" s="159" t="s">
        <v>25</v>
      </c>
    </row>
    <row r="20" spans="1:33" ht="30" x14ac:dyDescent="0.25">
      <c r="A20" s="167" t="s">
        <v>282</v>
      </c>
      <c r="B20" s="193" t="s">
        <v>283</v>
      </c>
      <c r="C20" s="59" t="s">
        <v>284</v>
      </c>
      <c r="D20" s="119" t="s">
        <v>0</v>
      </c>
      <c r="E20" s="119" t="s">
        <v>0</v>
      </c>
      <c r="F20" s="119" t="s">
        <v>0</v>
      </c>
      <c r="G20" s="119" t="s">
        <v>0</v>
      </c>
      <c r="H20" s="119" t="s">
        <v>0</v>
      </c>
      <c r="I20" s="119" t="s">
        <v>0</v>
      </c>
      <c r="J20" s="119" t="s">
        <v>0</v>
      </c>
      <c r="K20" s="121" t="e">
        <f>K25</f>
        <v>#REF!</v>
      </c>
      <c r="L20" s="119" t="s">
        <v>0</v>
      </c>
      <c r="M20" s="119" t="s">
        <v>0</v>
      </c>
      <c r="N20" s="119" t="s">
        <v>0</v>
      </c>
      <c r="O20" s="121" t="e">
        <f>O25</f>
        <v>#REF!</v>
      </c>
      <c r="P20" s="119" t="s">
        <v>0</v>
      </c>
      <c r="Q20" s="119" t="s">
        <v>0</v>
      </c>
      <c r="R20" s="119" t="s">
        <v>0</v>
      </c>
      <c r="S20" s="119" t="s">
        <v>0</v>
      </c>
      <c r="T20" s="119" t="s">
        <v>0</v>
      </c>
      <c r="U20" s="119" t="s">
        <v>0</v>
      </c>
      <c r="V20" s="119" t="s">
        <v>0</v>
      </c>
      <c r="W20" s="121">
        <f>W25</f>
        <v>152.07696722517409</v>
      </c>
      <c r="X20" s="119" t="s">
        <v>0</v>
      </c>
      <c r="Y20" s="119" t="s">
        <v>0</v>
      </c>
      <c r="Z20" s="119" t="s">
        <v>0</v>
      </c>
      <c r="AA20" s="119" t="str">
        <f t="shared" ref="AA20:AC25" si="0">AA26</f>
        <v>нд</v>
      </c>
      <c r="AB20" s="119" t="s">
        <v>0</v>
      </c>
      <c r="AC20" s="119">
        <f t="shared" ref="AC20" si="1">AC25</f>
        <v>152.07696722517409</v>
      </c>
      <c r="AD20" s="119" t="s">
        <v>0</v>
      </c>
      <c r="AE20" s="119" t="s">
        <v>0</v>
      </c>
      <c r="AF20" s="119" t="s">
        <v>0</v>
      </c>
      <c r="AG20" s="119" t="str">
        <f t="shared" ref="AG20" si="2">AG25</f>
        <v>нд</v>
      </c>
    </row>
    <row r="21" spans="1:33" x14ac:dyDescent="0.25">
      <c r="A21" s="167" t="s">
        <v>285</v>
      </c>
      <c r="B21" s="193" t="s">
        <v>286</v>
      </c>
      <c r="C21" s="59" t="s">
        <v>284</v>
      </c>
      <c r="D21" s="119" t="s">
        <v>0</v>
      </c>
      <c r="E21" s="119" t="s">
        <v>0</v>
      </c>
      <c r="F21" s="119" t="s">
        <v>0</v>
      </c>
      <c r="G21" s="119" t="s">
        <v>0</v>
      </c>
      <c r="H21" s="119" t="s">
        <v>0</v>
      </c>
      <c r="I21" s="119" t="s">
        <v>0</v>
      </c>
      <c r="J21" s="119" t="s">
        <v>0</v>
      </c>
      <c r="K21" s="119" t="s">
        <v>0</v>
      </c>
      <c r="L21" s="119" t="s">
        <v>0</v>
      </c>
      <c r="M21" s="119" t="s">
        <v>0</v>
      </c>
      <c r="N21" s="119" t="s">
        <v>0</v>
      </c>
      <c r="O21" s="119" t="s">
        <v>0</v>
      </c>
      <c r="P21" s="119" t="s">
        <v>0</v>
      </c>
      <c r="Q21" s="119" t="s">
        <v>0</v>
      </c>
      <c r="R21" s="119" t="s">
        <v>0</v>
      </c>
      <c r="S21" s="119" t="s">
        <v>0</v>
      </c>
      <c r="T21" s="119" t="s">
        <v>0</v>
      </c>
      <c r="U21" s="119" t="s">
        <v>0</v>
      </c>
      <c r="V21" s="119" t="s">
        <v>0</v>
      </c>
      <c r="W21" s="119" t="str">
        <f t="shared" ref="W21:W22" si="3">W27</f>
        <v>нд</v>
      </c>
      <c r="X21" s="119" t="s">
        <v>0</v>
      </c>
      <c r="Y21" s="119" t="s">
        <v>0</v>
      </c>
      <c r="Z21" s="119" t="s">
        <v>0</v>
      </c>
      <c r="AA21" s="119" t="str">
        <f t="shared" si="0"/>
        <v>нд</v>
      </c>
      <c r="AB21" s="119" t="str">
        <f t="shared" si="0"/>
        <v>нд</v>
      </c>
      <c r="AC21" s="119" t="str">
        <f t="shared" si="0"/>
        <v>нд</v>
      </c>
      <c r="AD21" s="119" t="s">
        <v>0</v>
      </c>
      <c r="AE21" s="119" t="s">
        <v>0</v>
      </c>
      <c r="AF21" s="119" t="s">
        <v>0</v>
      </c>
      <c r="AG21" s="119" t="str">
        <f t="shared" ref="AG21:AG25" si="4">AG27</f>
        <v>нд</v>
      </c>
    </row>
    <row r="22" spans="1:33" ht="60" x14ac:dyDescent="0.25">
      <c r="A22" s="167" t="s">
        <v>287</v>
      </c>
      <c r="B22" s="193" t="s">
        <v>288</v>
      </c>
      <c r="C22" s="59" t="s">
        <v>284</v>
      </c>
      <c r="D22" s="119" t="s">
        <v>0</v>
      </c>
      <c r="E22" s="119" t="s">
        <v>0</v>
      </c>
      <c r="F22" s="119" t="s">
        <v>0</v>
      </c>
      <c r="G22" s="119" t="s">
        <v>0</v>
      </c>
      <c r="H22" s="119" t="s">
        <v>0</v>
      </c>
      <c r="I22" s="119" t="s">
        <v>0</v>
      </c>
      <c r="J22" s="119" t="s">
        <v>0</v>
      </c>
      <c r="K22" s="119" t="s">
        <v>0</v>
      </c>
      <c r="L22" s="119" t="s">
        <v>0</v>
      </c>
      <c r="M22" s="119" t="s">
        <v>0</v>
      </c>
      <c r="N22" s="119" t="s">
        <v>0</v>
      </c>
      <c r="O22" s="119" t="s">
        <v>0</v>
      </c>
      <c r="P22" s="119" t="s">
        <v>0</v>
      </c>
      <c r="Q22" s="119" t="s">
        <v>0</v>
      </c>
      <c r="R22" s="119" t="s">
        <v>0</v>
      </c>
      <c r="S22" s="119" t="s">
        <v>0</v>
      </c>
      <c r="T22" s="119" t="s">
        <v>0</v>
      </c>
      <c r="U22" s="119" t="s">
        <v>0</v>
      </c>
      <c r="V22" s="119" t="s">
        <v>0</v>
      </c>
      <c r="W22" s="119" t="str">
        <f t="shared" si="3"/>
        <v>нд</v>
      </c>
      <c r="X22" s="119" t="s">
        <v>0</v>
      </c>
      <c r="Y22" s="119" t="s">
        <v>0</v>
      </c>
      <c r="Z22" s="119" t="s">
        <v>0</v>
      </c>
      <c r="AA22" s="119" t="str">
        <f t="shared" si="0"/>
        <v>нд</v>
      </c>
      <c r="AB22" s="119" t="str">
        <f t="shared" si="0"/>
        <v>нд</v>
      </c>
      <c r="AC22" s="119" t="str">
        <f t="shared" si="0"/>
        <v>нд</v>
      </c>
      <c r="AD22" s="119" t="s">
        <v>0</v>
      </c>
      <c r="AE22" s="119" t="s">
        <v>0</v>
      </c>
      <c r="AF22" s="119" t="s">
        <v>0</v>
      </c>
      <c r="AG22" s="119" t="str">
        <f t="shared" si="4"/>
        <v>нд</v>
      </c>
    </row>
    <row r="23" spans="1:33" ht="30" x14ac:dyDescent="0.25">
      <c r="A23" s="167" t="s">
        <v>289</v>
      </c>
      <c r="B23" s="193" t="s">
        <v>290</v>
      </c>
      <c r="C23" s="59" t="s">
        <v>284</v>
      </c>
      <c r="D23" s="119" t="s">
        <v>0</v>
      </c>
      <c r="E23" s="119" t="s">
        <v>0</v>
      </c>
      <c r="F23" s="119" t="s">
        <v>0</v>
      </c>
      <c r="G23" s="119" t="s">
        <v>0</v>
      </c>
      <c r="H23" s="119" t="s">
        <v>0</v>
      </c>
      <c r="I23" s="119" t="s">
        <v>0</v>
      </c>
      <c r="J23" s="119" t="s">
        <v>0</v>
      </c>
      <c r="K23" s="119" t="s">
        <v>0</v>
      </c>
      <c r="L23" s="119" t="s">
        <v>0</v>
      </c>
      <c r="M23" s="119" t="s">
        <v>0</v>
      </c>
      <c r="N23" s="119" t="s">
        <v>0</v>
      </c>
      <c r="O23" s="119" t="s">
        <v>0</v>
      </c>
      <c r="P23" s="119" t="s">
        <v>0</v>
      </c>
      <c r="Q23" s="119" t="s">
        <v>0</v>
      </c>
      <c r="R23" s="119" t="s">
        <v>0</v>
      </c>
      <c r="S23" s="119" t="s">
        <v>0</v>
      </c>
      <c r="T23" s="119" t="s">
        <v>0</v>
      </c>
      <c r="U23" s="119" t="s">
        <v>0</v>
      </c>
      <c r="V23" s="119" t="s">
        <v>0</v>
      </c>
      <c r="W23" s="119" t="str">
        <f>W29</f>
        <v>нд</v>
      </c>
      <c r="X23" s="119" t="s">
        <v>0</v>
      </c>
      <c r="Y23" s="119" t="s">
        <v>0</v>
      </c>
      <c r="Z23" s="119" t="s">
        <v>0</v>
      </c>
      <c r="AA23" s="119" t="str">
        <f t="shared" si="0"/>
        <v>нд</v>
      </c>
      <c r="AB23" s="119" t="str">
        <f t="shared" si="0"/>
        <v>нд</v>
      </c>
      <c r="AC23" s="119" t="str">
        <f t="shared" si="0"/>
        <v>нд</v>
      </c>
      <c r="AD23" s="119" t="s">
        <v>0</v>
      </c>
      <c r="AE23" s="119" t="s">
        <v>0</v>
      </c>
      <c r="AF23" s="119" t="s">
        <v>0</v>
      </c>
      <c r="AG23" s="119" t="str">
        <f t="shared" si="4"/>
        <v>нд</v>
      </c>
    </row>
    <row r="24" spans="1:33" ht="60" x14ac:dyDescent="0.25">
      <c r="A24" s="167" t="s">
        <v>291</v>
      </c>
      <c r="B24" s="193" t="s">
        <v>292</v>
      </c>
      <c r="C24" s="59" t="s">
        <v>284</v>
      </c>
      <c r="D24" s="119" t="s">
        <v>0</v>
      </c>
      <c r="E24" s="119" t="s">
        <v>0</v>
      </c>
      <c r="F24" s="119" t="s">
        <v>0</v>
      </c>
      <c r="G24" s="119" t="s">
        <v>0</v>
      </c>
      <c r="H24" s="119" t="s">
        <v>0</v>
      </c>
      <c r="I24" s="119" t="s">
        <v>0</v>
      </c>
      <c r="J24" s="119" t="s">
        <v>0</v>
      </c>
      <c r="K24" s="119" t="s">
        <v>0</v>
      </c>
      <c r="L24" s="119" t="s">
        <v>0</v>
      </c>
      <c r="M24" s="119" t="s">
        <v>0</v>
      </c>
      <c r="N24" s="119" t="s">
        <v>0</v>
      </c>
      <c r="O24" s="119" t="s">
        <v>0</v>
      </c>
      <c r="P24" s="119" t="s">
        <v>0</v>
      </c>
      <c r="Q24" s="119" t="s">
        <v>0</v>
      </c>
      <c r="R24" s="119" t="s">
        <v>0</v>
      </c>
      <c r="S24" s="119" t="s">
        <v>0</v>
      </c>
      <c r="T24" s="119" t="s">
        <v>0</v>
      </c>
      <c r="U24" s="119" t="s">
        <v>0</v>
      </c>
      <c r="V24" s="119" t="s">
        <v>0</v>
      </c>
      <c r="W24" s="119" t="str">
        <f>W30</f>
        <v>нд</v>
      </c>
      <c r="X24" s="119" t="s">
        <v>0</v>
      </c>
      <c r="Y24" s="119" t="s">
        <v>0</v>
      </c>
      <c r="Z24" s="119" t="s">
        <v>0</v>
      </c>
      <c r="AA24" s="119" t="str">
        <f t="shared" si="0"/>
        <v>нд</v>
      </c>
      <c r="AB24" s="119" t="str">
        <f t="shared" si="0"/>
        <v>нд</v>
      </c>
      <c r="AC24" s="119" t="str">
        <f t="shared" si="0"/>
        <v>нд</v>
      </c>
      <c r="AD24" s="119" t="s">
        <v>0</v>
      </c>
      <c r="AE24" s="119" t="s">
        <v>0</v>
      </c>
      <c r="AF24" s="119" t="s">
        <v>0</v>
      </c>
      <c r="AG24" s="119" t="str">
        <f t="shared" si="4"/>
        <v>нд</v>
      </c>
    </row>
    <row r="25" spans="1:33" ht="30" x14ac:dyDescent="0.25">
      <c r="A25" s="167" t="s">
        <v>293</v>
      </c>
      <c r="B25" s="193" t="s">
        <v>294</v>
      </c>
      <c r="C25" s="59" t="s">
        <v>284</v>
      </c>
      <c r="D25" s="119" t="s">
        <v>0</v>
      </c>
      <c r="E25" s="119" t="s">
        <v>0</v>
      </c>
      <c r="F25" s="119" t="s">
        <v>0</v>
      </c>
      <c r="G25" s="119" t="s">
        <v>0</v>
      </c>
      <c r="H25" s="119" t="s">
        <v>0</v>
      </c>
      <c r="I25" s="119" t="s">
        <v>0</v>
      </c>
      <c r="J25" s="119" t="s">
        <v>0</v>
      </c>
      <c r="K25" s="121" t="e">
        <f>K31</f>
        <v>#REF!</v>
      </c>
      <c r="L25" s="119" t="s">
        <v>0</v>
      </c>
      <c r="M25" s="119" t="s">
        <v>0</v>
      </c>
      <c r="N25" s="119" t="s">
        <v>0</v>
      </c>
      <c r="O25" s="121" t="e">
        <f>O31</f>
        <v>#REF!</v>
      </c>
      <c r="P25" s="119" t="s">
        <v>0</v>
      </c>
      <c r="Q25" s="119" t="s">
        <v>0</v>
      </c>
      <c r="R25" s="119" t="s">
        <v>0</v>
      </c>
      <c r="S25" s="119" t="s">
        <v>0</v>
      </c>
      <c r="T25" s="119" t="s">
        <v>0</v>
      </c>
      <c r="U25" s="119" t="s">
        <v>0</v>
      </c>
      <c r="V25" s="119" t="s">
        <v>0</v>
      </c>
      <c r="W25" s="121">
        <f>W31</f>
        <v>152.07696722517409</v>
      </c>
      <c r="X25" s="119" t="s">
        <v>0</v>
      </c>
      <c r="Y25" s="119" t="s">
        <v>0</v>
      </c>
      <c r="Z25" s="119" t="s">
        <v>0</v>
      </c>
      <c r="AA25" s="119" t="str">
        <f t="shared" si="0"/>
        <v>нд</v>
      </c>
      <c r="AB25" s="119" t="s">
        <v>0</v>
      </c>
      <c r="AC25" s="119">
        <f t="shared" si="0"/>
        <v>152.07696722517409</v>
      </c>
      <c r="AD25" s="119" t="s">
        <v>0</v>
      </c>
      <c r="AE25" s="119" t="s">
        <v>0</v>
      </c>
      <c r="AF25" s="119" t="s">
        <v>0</v>
      </c>
      <c r="AG25" s="119" t="str">
        <f t="shared" si="4"/>
        <v>нд</v>
      </c>
    </row>
    <row r="26" spans="1:33" x14ac:dyDescent="0.25">
      <c r="A26" s="167" t="s">
        <v>4</v>
      </c>
      <c r="B26" s="193" t="s">
        <v>295</v>
      </c>
      <c r="C26" s="59" t="s">
        <v>284</v>
      </c>
      <c r="D26" s="119" t="s">
        <v>0</v>
      </c>
      <c r="E26" s="119" t="s">
        <v>0</v>
      </c>
      <c r="F26" s="119" t="s">
        <v>0</v>
      </c>
      <c r="G26" s="119" t="s">
        <v>0</v>
      </c>
      <c r="H26" s="119" t="s">
        <v>0</v>
      </c>
      <c r="I26" s="119" t="s">
        <v>0</v>
      </c>
      <c r="J26" s="119" t="s">
        <v>0</v>
      </c>
      <c r="K26" s="121" t="e">
        <f>K31</f>
        <v>#REF!</v>
      </c>
      <c r="L26" s="119" t="s">
        <v>0</v>
      </c>
      <c r="M26" s="119" t="s">
        <v>0</v>
      </c>
      <c r="N26" s="119" t="s">
        <v>0</v>
      </c>
      <c r="O26" s="121" t="e">
        <f>O31</f>
        <v>#REF!</v>
      </c>
      <c r="P26" s="119" t="s">
        <v>0</v>
      </c>
      <c r="Q26" s="119" t="s">
        <v>0</v>
      </c>
      <c r="R26" s="119" t="s">
        <v>0</v>
      </c>
      <c r="S26" s="119" t="s">
        <v>0</v>
      </c>
      <c r="T26" s="119" t="s">
        <v>0</v>
      </c>
      <c r="U26" s="119" t="s">
        <v>0</v>
      </c>
      <c r="V26" s="119" t="s">
        <v>0</v>
      </c>
      <c r="W26" s="121">
        <f>W31</f>
        <v>152.07696722517409</v>
      </c>
      <c r="X26" s="119" t="s">
        <v>0</v>
      </c>
      <c r="Y26" s="119" t="s">
        <v>0</v>
      </c>
      <c r="Z26" s="119" t="s">
        <v>0</v>
      </c>
      <c r="AA26" s="119" t="str">
        <f t="shared" ref="AA26" si="5">AA31</f>
        <v>нд</v>
      </c>
      <c r="AB26" s="119" t="s">
        <v>0</v>
      </c>
      <c r="AC26" s="119">
        <f t="shared" ref="AC26" si="6">AC31</f>
        <v>152.07696722517409</v>
      </c>
      <c r="AD26" s="119" t="s">
        <v>0</v>
      </c>
      <c r="AE26" s="119" t="s">
        <v>0</v>
      </c>
      <c r="AF26" s="119" t="s">
        <v>0</v>
      </c>
      <c r="AG26" s="119" t="str">
        <f t="shared" ref="AG26" si="7">AG31</f>
        <v>нд</v>
      </c>
    </row>
    <row r="27" spans="1:33" x14ac:dyDescent="0.25">
      <c r="A27" s="167" t="s">
        <v>296</v>
      </c>
      <c r="B27" s="193" t="s">
        <v>286</v>
      </c>
      <c r="C27" s="59" t="s">
        <v>284</v>
      </c>
      <c r="D27" s="119" t="s">
        <v>0</v>
      </c>
      <c r="E27" s="119" t="s">
        <v>0</v>
      </c>
      <c r="F27" s="119" t="s">
        <v>0</v>
      </c>
      <c r="G27" s="119" t="s">
        <v>0</v>
      </c>
      <c r="H27" s="119" t="s">
        <v>0</v>
      </c>
      <c r="I27" s="119" t="s">
        <v>0</v>
      </c>
      <c r="J27" s="119" t="s">
        <v>0</v>
      </c>
      <c r="K27" s="119" t="s">
        <v>0</v>
      </c>
      <c r="L27" s="119" t="s">
        <v>0</v>
      </c>
      <c r="M27" s="119" t="s">
        <v>0</v>
      </c>
      <c r="N27" s="119" t="s">
        <v>0</v>
      </c>
      <c r="O27" s="119" t="s">
        <v>0</v>
      </c>
      <c r="P27" s="119" t="s">
        <v>0</v>
      </c>
      <c r="Q27" s="119" t="s">
        <v>0</v>
      </c>
      <c r="R27" s="119" t="s">
        <v>0</v>
      </c>
      <c r="S27" s="119" t="s">
        <v>0</v>
      </c>
      <c r="T27" s="119" t="s">
        <v>0</v>
      </c>
      <c r="U27" s="119" t="s">
        <v>0</v>
      </c>
      <c r="V27" s="119" t="s">
        <v>0</v>
      </c>
      <c r="W27" s="119" t="s">
        <v>0</v>
      </c>
      <c r="X27" s="119" t="s">
        <v>0</v>
      </c>
      <c r="Y27" s="119" t="s">
        <v>0</v>
      </c>
      <c r="Z27" s="119" t="s">
        <v>0</v>
      </c>
      <c r="AA27" s="119" t="s">
        <v>0</v>
      </c>
      <c r="AB27" s="119" t="s">
        <v>0</v>
      </c>
      <c r="AC27" s="119" t="s">
        <v>0</v>
      </c>
      <c r="AD27" s="119" t="s">
        <v>0</v>
      </c>
      <c r="AE27" s="119" t="s">
        <v>0</v>
      </c>
      <c r="AF27" s="119" t="s">
        <v>0</v>
      </c>
      <c r="AG27" s="119" t="s">
        <v>0</v>
      </c>
    </row>
    <row r="28" spans="1:33" ht="60" x14ac:dyDescent="0.25">
      <c r="A28" s="167" t="s">
        <v>297</v>
      </c>
      <c r="B28" s="193" t="s">
        <v>288</v>
      </c>
      <c r="C28" s="59" t="s">
        <v>284</v>
      </c>
      <c r="D28" s="119" t="s">
        <v>0</v>
      </c>
      <c r="E28" s="119" t="s">
        <v>0</v>
      </c>
      <c r="F28" s="119" t="s">
        <v>0</v>
      </c>
      <c r="G28" s="119" t="s">
        <v>0</v>
      </c>
      <c r="H28" s="119" t="s">
        <v>0</v>
      </c>
      <c r="I28" s="119" t="s">
        <v>0</v>
      </c>
      <c r="J28" s="119" t="s">
        <v>0</v>
      </c>
      <c r="K28" s="119" t="s">
        <v>0</v>
      </c>
      <c r="L28" s="119" t="s">
        <v>0</v>
      </c>
      <c r="M28" s="119" t="s">
        <v>0</v>
      </c>
      <c r="N28" s="119" t="s">
        <v>0</v>
      </c>
      <c r="O28" s="119" t="s">
        <v>0</v>
      </c>
      <c r="P28" s="119" t="s">
        <v>0</v>
      </c>
      <c r="Q28" s="119" t="s">
        <v>0</v>
      </c>
      <c r="R28" s="119" t="s">
        <v>0</v>
      </c>
      <c r="S28" s="119" t="s">
        <v>0</v>
      </c>
      <c r="T28" s="119" t="s">
        <v>0</v>
      </c>
      <c r="U28" s="119" t="s">
        <v>0</v>
      </c>
      <c r="V28" s="119" t="s">
        <v>0</v>
      </c>
      <c r="W28" s="119" t="s">
        <v>0</v>
      </c>
      <c r="X28" s="119" t="s">
        <v>0</v>
      </c>
      <c r="Y28" s="119" t="s">
        <v>0</v>
      </c>
      <c r="Z28" s="119" t="s">
        <v>0</v>
      </c>
      <c r="AA28" s="119" t="s">
        <v>0</v>
      </c>
      <c r="AB28" s="119" t="s">
        <v>0</v>
      </c>
      <c r="AC28" s="119" t="s">
        <v>0</v>
      </c>
      <c r="AD28" s="119" t="s">
        <v>0</v>
      </c>
      <c r="AE28" s="119" t="s">
        <v>0</v>
      </c>
      <c r="AF28" s="119" t="s">
        <v>0</v>
      </c>
      <c r="AG28" s="119" t="s">
        <v>0</v>
      </c>
    </row>
    <row r="29" spans="1:33" ht="30" x14ac:dyDescent="0.25">
      <c r="A29" s="167" t="s">
        <v>298</v>
      </c>
      <c r="B29" s="193" t="s">
        <v>290</v>
      </c>
      <c r="C29" s="59" t="s">
        <v>284</v>
      </c>
      <c r="D29" s="119" t="s">
        <v>0</v>
      </c>
      <c r="E29" s="119" t="s">
        <v>0</v>
      </c>
      <c r="F29" s="119" t="s">
        <v>0</v>
      </c>
      <c r="G29" s="119" t="s">
        <v>0</v>
      </c>
      <c r="H29" s="119" t="s">
        <v>0</v>
      </c>
      <c r="I29" s="119" t="s">
        <v>0</v>
      </c>
      <c r="J29" s="119" t="s">
        <v>0</v>
      </c>
      <c r="K29" s="119" t="s">
        <v>0</v>
      </c>
      <c r="L29" s="119" t="s">
        <v>0</v>
      </c>
      <c r="M29" s="119" t="s">
        <v>0</v>
      </c>
      <c r="N29" s="119" t="s">
        <v>0</v>
      </c>
      <c r="O29" s="119" t="s">
        <v>0</v>
      </c>
      <c r="P29" s="119" t="s">
        <v>0</v>
      </c>
      <c r="Q29" s="119" t="s">
        <v>0</v>
      </c>
      <c r="R29" s="119" t="s">
        <v>0</v>
      </c>
      <c r="S29" s="119" t="s">
        <v>0</v>
      </c>
      <c r="T29" s="119" t="s">
        <v>0</v>
      </c>
      <c r="U29" s="119" t="s">
        <v>0</v>
      </c>
      <c r="V29" s="119" t="s">
        <v>0</v>
      </c>
      <c r="W29" s="119" t="s">
        <v>0</v>
      </c>
      <c r="X29" s="119" t="s">
        <v>0</v>
      </c>
      <c r="Y29" s="119" t="s">
        <v>0</v>
      </c>
      <c r="Z29" s="119" t="s">
        <v>0</v>
      </c>
      <c r="AA29" s="119" t="s">
        <v>0</v>
      </c>
      <c r="AB29" s="119" t="s">
        <v>0</v>
      </c>
      <c r="AC29" s="119" t="s">
        <v>0</v>
      </c>
      <c r="AD29" s="119" t="s">
        <v>0</v>
      </c>
      <c r="AE29" s="119" t="s">
        <v>0</v>
      </c>
      <c r="AF29" s="119" t="s">
        <v>0</v>
      </c>
      <c r="AG29" s="119" t="s">
        <v>0</v>
      </c>
    </row>
    <row r="30" spans="1:33" ht="60" x14ac:dyDescent="0.25">
      <c r="A30" s="167" t="s">
        <v>299</v>
      </c>
      <c r="B30" s="193" t="s">
        <v>292</v>
      </c>
      <c r="C30" s="59" t="s">
        <v>284</v>
      </c>
      <c r="D30" s="119" t="s">
        <v>0</v>
      </c>
      <c r="E30" s="119" t="s">
        <v>0</v>
      </c>
      <c r="F30" s="119" t="s">
        <v>0</v>
      </c>
      <c r="G30" s="119" t="s">
        <v>0</v>
      </c>
      <c r="H30" s="119" t="s">
        <v>0</v>
      </c>
      <c r="I30" s="119" t="s">
        <v>0</v>
      </c>
      <c r="J30" s="119" t="s">
        <v>0</v>
      </c>
      <c r="K30" s="119" t="s">
        <v>0</v>
      </c>
      <c r="L30" s="119" t="s">
        <v>0</v>
      </c>
      <c r="M30" s="119" t="s">
        <v>0</v>
      </c>
      <c r="N30" s="119" t="s">
        <v>0</v>
      </c>
      <c r="O30" s="119" t="s">
        <v>0</v>
      </c>
      <c r="P30" s="119" t="s">
        <v>0</v>
      </c>
      <c r="Q30" s="119" t="s">
        <v>0</v>
      </c>
      <c r="R30" s="119" t="s">
        <v>0</v>
      </c>
      <c r="S30" s="119" t="s">
        <v>0</v>
      </c>
      <c r="T30" s="119" t="s">
        <v>0</v>
      </c>
      <c r="U30" s="119" t="s">
        <v>0</v>
      </c>
      <c r="V30" s="119" t="s">
        <v>0</v>
      </c>
      <c r="W30" s="119" t="s">
        <v>0</v>
      </c>
      <c r="X30" s="119" t="s">
        <v>0</v>
      </c>
      <c r="Y30" s="119" t="s">
        <v>0</v>
      </c>
      <c r="Z30" s="119" t="s">
        <v>0</v>
      </c>
      <c r="AA30" s="119" t="s">
        <v>0</v>
      </c>
      <c r="AB30" s="119" t="s">
        <v>0</v>
      </c>
      <c r="AC30" s="119" t="s">
        <v>0</v>
      </c>
      <c r="AD30" s="119" t="s">
        <v>0</v>
      </c>
      <c r="AE30" s="119" t="s">
        <v>0</v>
      </c>
      <c r="AF30" s="119" t="s">
        <v>0</v>
      </c>
      <c r="AG30" s="119" t="s">
        <v>0</v>
      </c>
    </row>
    <row r="31" spans="1:33" ht="30" x14ac:dyDescent="0.25">
      <c r="A31" s="167" t="s">
        <v>300</v>
      </c>
      <c r="B31" s="193" t="s">
        <v>294</v>
      </c>
      <c r="C31" s="59" t="s">
        <v>284</v>
      </c>
      <c r="D31" s="119" t="s">
        <v>0</v>
      </c>
      <c r="E31" s="119" t="s">
        <v>0</v>
      </c>
      <c r="F31" s="119" t="s">
        <v>0</v>
      </c>
      <c r="G31" s="119" t="s">
        <v>0</v>
      </c>
      <c r="H31" s="119" t="s">
        <v>0</v>
      </c>
      <c r="I31" s="119" t="s">
        <v>0</v>
      </c>
      <c r="J31" s="119" t="s">
        <v>0</v>
      </c>
      <c r="K31" s="121" t="e">
        <f>K32+#REF!+K33</f>
        <v>#REF!</v>
      </c>
      <c r="L31" s="119" t="s">
        <v>0</v>
      </c>
      <c r="M31" s="119" t="s">
        <v>0</v>
      </c>
      <c r="N31" s="119" t="s">
        <v>0</v>
      </c>
      <c r="O31" s="121" t="e">
        <f>O32+#REF!+O33</f>
        <v>#REF!</v>
      </c>
      <c r="P31" s="119" t="s">
        <v>0</v>
      </c>
      <c r="Q31" s="119" t="s">
        <v>0</v>
      </c>
      <c r="R31" s="119" t="s">
        <v>0</v>
      </c>
      <c r="S31" s="119" t="s">
        <v>0</v>
      </c>
      <c r="T31" s="119" t="s">
        <v>0</v>
      </c>
      <c r="U31" s="119" t="s">
        <v>0</v>
      </c>
      <c r="V31" s="119" t="s">
        <v>0</v>
      </c>
      <c r="W31" s="121">
        <f>W32+W33</f>
        <v>152.07696722517409</v>
      </c>
      <c r="X31" s="119" t="s">
        <v>0</v>
      </c>
      <c r="Y31" s="119" t="s">
        <v>0</v>
      </c>
      <c r="Z31" s="119" t="s">
        <v>0</v>
      </c>
      <c r="AA31" s="119" t="s">
        <v>0</v>
      </c>
      <c r="AB31" s="121" t="s">
        <v>0</v>
      </c>
      <c r="AC31" s="121">
        <f>AC32+AC33</f>
        <v>152.07696722517409</v>
      </c>
      <c r="AD31" s="119" t="s">
        <v>0</v>
      </c>
      <c r="AE31" s="119" t="s">
        <v>0</v>
      </c>
      <c r="AF31" s="119" t="s">
        <v>0</v>
      </c>
      <c r="AG31" s="119" t="s">
        <v>0</v>
      </c>
    </row>
    <row r="32" spans="1:33" ht="220.5" x14ac:dyDescent="0.25">
      <c r="A32" s="167" t="s">
        <v>301</v>
      </c>
      <c r="B32" s="168" t="s">
        <v>172</v>
      </c>
      <c r="C32" s="162" t="s">
        <v>173</v>
      </c>
      <c r="D32" s="119" t="s">
        <v>0</v>
      </c>
      <c r="E32" s="119" t="s">
        <v>0</v>
      </c>
      <c r="F32" s="119" t="s">
        <v>0</v>
      </c>
      <c r="G32" s="119" t="s">
        <v>0</v>
      </c>
      <c r="H32" s="119" t="s">
        <v>0</v>
      </c>
      <c r="I32" s="119" t="s">
        <v>0</v>
      </c>
      <c r="J32" s="119" t="s">
        <v>0</v>
      </c>
      <c r="K32" s="119">
        <v>0</v>
      </c>
      <c r="L32" s="119" t="s">
        <v>0</v>
      </c>
      <c r="M32" s="119" t="s">
        <v>0</v>
      </c>
      <c r="N32" s="119" t="s">
        <v>0</v>
      </c>
      <c r="O32" s="119">
        <v>0</v>
      </c>
      <c r="P32" s="119" t="s">
        <v>0</v>
      </c>
      <c r="Q32" s="119" t="s">
        <v>0</v>
      </c>
      <c r="R32" s="119" t="s">
        <v>0</v>
      </c>
      <c r="S32" s="119" t="s">
        <v>0</v>
      </c>
      <c r="T32" s="119" t="s">
        <v>0</v>
      </c>
      <c r="U32" s="119" t="s">
        <v>0</v>
      </c>
      <c r="V32" s="119" t="s">
        <v>0</v>
      </c>
      <c r="W32" s="121">
        <v>133.11907969581409</v>
      </c>
      <c r="X32" s="119" t="s">
        <v>0</v>
      </c>
      <c r="Y32" s="119" t="s">
        <v>0</v>
      </c>
      <c r="Z32" s="119" t="s">
        <v>0</v>
      </c>
      <c r="AA32" s="119">
        <v>3202</v>
      </c>
      <c r="AB32" s="121" t="s">
        <v>0</v>
      </c>
      <c r="AC32" s="121">
        <f>W32</f>
        <v>133.11907969581409</v>
      </c>
      <c r="AD32" s="119" t="s">
        <v>0</v>
      </c>
      <c r="AE32" s="119" t="s">
        <v>0</v>
      </c>
      <c r="AF32" s="119" t="s">
        <v>0</v>
      </c>
      <c r="AG32" s="119">
        <f>AA32</f>
        <v>3202</v>
      </c>
    </row>
    <row r="33" spans="1:33" ht="78.75" x14ac:dyDescent="0.25">
      <c r="A33" s="177" t="s">
        <v>302</v>
      </c>
      <c r="B33" s="168" t="s">
        <v>303</v>
      </c>
      <c r="C33" s="162" t="s">
        <v>149</v>
      </c>
      <c r="D33" s="119" t="s">
        <v>0</v>
      </c>
      <c r="E33" s="119" t="s">
        <v>0</v>
      </c>
      <c r="F33" s="119" t="s">
        <v>0</v>
      </c>
      <c r="G33" s="119" t="s">
        <v>0</v>
      </c>
      <c r="H33" s="119" t="s">
        <v>0</v>
      </c>
      <c r="I33" s="119" t="s">
        <v>0</v>
      </c>
      <c r="J33" s="119" t="s">
        <v>0</v>
      </c>
      <c r="K33" s="119">
        <v>0</v>
      </c>
      <c r="L33" s="119" t="s">
        <v>0</v>
      </c>
      <c r="M33" s="119" t="s">
        <v>0</v>
      </c>
      <c r="N33" s="119" t="s">
        <v>0</v>
      </c>
      <c r="O33" s="119">
        <v>0</v>
      </c>
      <c r="P33" s="119" t="s">
        <v>0</v>
      </c>
      <c r="Q33" s="119" t="s">
        <v>0</v>
      </c>
      <c r="R33" s="119" t="s">
        <v>0</v>
      </c>
      <c r="S33" s="119" t="s">
        <v>0</v>
      </c>
      <c r="T33" s="119" t="s">
        <v>0</v>
      </c>
      <c r="U33" s="119" t="s">
        <v>0</v>
      </c>
      <c r="V33" s="119" t="s">
        <v>0</v>
      </c>
      <c r="W33" s="119">
        <v>18.957887529360001</v>
      </c>
      <c r="X33" s="119" t="s">
        <v>0</v>
      </c>
      <c r="Y33" s="119" t="s">
        <v>0</v>
      </c>
      <c r="Z33" s="119" t="s">
        <v>0</v>
      </c>
      <c r="AA33" s="119">
        <v>126</v>
      </c>
      <c r="AB33" s="119" t="s">
        <v>0</v>
      </c>
      <c r="AC33" s="121">
        <f t="shared" ref="AC33" si="8">W33</f>
        <v>18.957887529360001</v>
      </c>
      <c r="AD33" s="119" t="s">
        <v>0</v>
      </c>
      <c r="AE33" s="119" t="s">
        <v>0</v>
      </c>
      <c r="AF33" s="119" t="s">
        <v>0</v>
      </c>
      <c r="AG33" s="119">
        <f>AA33</f>
        <v>126</v>
      </c>
    </row>
  </sheetData>
  <mergeCells count="22">
    <mergeCell ref="A12:AG12"/>
    <mergeCell ref="A4:AG4"/>
    <mergeCell ref="A5:AG5"/>
    <mergeCell ref="A7:AG7"/>
    <mergeCell ref="A8:AG8"/>
    <mergeCell ref="A10:AG10"/>
    <mergeCell ref="A13:AG13"/>
    <mergeCell ref="A14:AG14"/>
    <mergeCell ref="A15:A18"/>
    <mergeCell ref="B15:B18"/>
    <mergeCell ref="C15:C18"/>
    <mergeCell ref="D15:AG15"/>
    <mergeCell ref="D16:I16"/>
    <mergeCell ref="J16:O16"/>
    <mergeCell ref="P16:U16"/>
    <mergeCell ref="V16:AA16"/>
    <mergeCell ref="AB16:AG16"/>
    <mergeCell ref="E17:I17"/>
    <mergeCell ref="K17:O17"/>
    <mergeCell ref="Q17:U17"/>
    <mergeCell ref="W17:AA17"/>
    <mergeCell ref="AC17:AG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C2622-02D9-4DEB-A3B6-DC630E6C3A70}">
  <dimension ref="A1:BA32"/>
  <sheetViews>
    <sheetView workbookViewId="0">
      <selection sqref="A1:XFD1048576"/>
    </sheetView>
  </sheetViews>
  <sheetFormatPr defaultRowHeight="15.75" outlineLevelRow="1" x14ac:dyDescent="0.25"/>
  <cols>
    <col min="1" max="1" width="13" style="194" customWidth="1"/>
    <col min="2" max="2" width="27.5703125" style="194" customWidth="1"/>
    <col min="3" max="3" width="16.42578125" style="194" customWidth="1"/>
    <col min="4" max="14" width="3.7109375" style="194" customWidth="1"/>
    <col min="15" max="15" width="3.42578125" style="194" customWidth="1"/>
    <col min="16" max="22" width="3.7109375" style="194" customWidth="1"/>
    <col min="23" max="23" width="7.7109375" style="194" customWidth="1"/>
    <col min="24" max="26" width="3.7109375" style="194" customWidth="1"/>
    <col min="27" max="27" width="5.42578125" style="95" customWidth="1"/>
    <col min="28" max="30" width="3.7109375" style="194" customWidth="1"/>
    <col min="31" max="31" width="6.5703125" style="194" customWidth="1"/>
    <col min="32" max="34" width="3.7109375" style="194" customWidth="1"/>
    <col min="35" max="35" width="3.7109375" style="95" customWidth="1"/>
    <col min="36" max="38" width="3.7109375" style="194" customWidth="1"/>
    <col min="39" max="39" width="5.7109375" style="194" customWidth="1"/>
    <col min="40" max="42" width="3.7109375" style="194" customWidth="1"/>
    <col min="43" max="43" width="7.28515625" style="95" customWidth="1"/>
    <col min="44" max="46" width="3.7109375" style="194" customWidth="1"/>
    <col min="47" max="47" width="7.5703125" style="194" customWidth="1"/>
    <col min="48" max="50" width="3.7109375" style="194" customWidth="1"/>
    <col min="51" max="51" width="5.7109375" style="194" customWidth="1"/>
    <col min="52" max="52" width="18.7109375" style="194" customWidth="1"/>
    <col min="53" max="62" width="5.7109375" style="194" customWidth="1"/>
    <col min="63" max="256" width="9.140625" style="194"/>
    <col min="257" max="257" width="13" style="194" customWidth="1"/>
    <col min="258" max="258" width="27" style="194" customWidth="1"/>
    <col min="259" max="259" width="15.85546875" style="194" customWidth="1"/>
    <col min="260" max="260" width="6.85546875" style="194" customWidth="1"/>
    <col min="261" max="261" width="10.7109375" style="194" customWidth="1"/>
    <col min="262" max="264" width="6.85546875" style="194" customWidth="1"/>
    <col min="265" max="265" width="10.5703125" style="194" customWidth="1"/>
    <col min="266" max="268" width="6.85546875" style="194" customWidth="1"/>
    <col min="269" max="269" width="10.42578125" style="194" customWidth="1"/>
    <col min="270" max="272" width="6.85546875" style="194" customWidth="1"/>
    <col min="273" max="273" width="11.42578125" style="194" customWidth="1"/>
    <col min="274" max="276" width="6.85546875" style="194" customWidth="1"/>
    <col min="277" max="277" width="10.85546875" style="194" customWidth="1"/>
    <col min="278" max="280" width="6.85546875" style="194" customWidth="1"/>
    <col min="281" max="281" width="10.85546875" style="194" customWidth="1"/>
    <col min="282" max="284" width="6.85546875" style="194" customWidth="1"/>
    <col min="285" max="285" width="11.42578125" style="194" customWidth="1"/>
    <col min="286" max="288" width="6.85546875" style="194" customWidth="1"/>
    <col min="289" max="289" width="10.42578125" style="194" customWidth="1"/>
    <col min="290" max="292" width="6.85546875" style="194" customWidth="1"/>
    <col min="293" max="293" width="10.7109375" style="194" customWidth="1"/>
    <col min="294" max="296" width="6.85546875" style="194" customWidth="1"/>
    <col min="297" max="297" width="10.85546875" style="194" customWidth="1"/>
    <col min="298" max="298" width="5.85546875" style="194" customWidth="1"/>
    <col min="299" max="300" width="6.85546875" style="194" customWidth="1"/>
    <col min="301" max="301" width="10.140625" style="194" customWidth="1"/>
    <col min="302" max="302" width="6" style="194" customWidth="1"/>
    <col min="303" max="304" width="6.85546875" style="194" customWidth="1"/>
    <col min="305" max="305" width="10.42578125" style="194" customWidth="1"/>
    <col min="306" max="307" width="6.85546875" style="194" customWidth="1"/>
    <col min="308" max="308" width="18.7109375" style="194" customWidth="1"/>
    <col min="309" max="318" width="5.7109375" style="194" customWidth="1"/>
    <col min="319" max="512" width="9.140625" style="194"/>
    <col min="513" max="513" width="13" style="194" customWidth="1"/>
    <col min="514" max="514" width="27" style="194" customWidth="1"/>
    <col min="515" max="515" width="15.85546875" style="194" customWidth="1"/>
    <col min="516" max="516" width="6.85546875" style="194" customWidth="1"/>
    <col min="517" max="517" width="10.7109375" style="194" customWidth="1"/>
    <col min="518" max="520" width="6.85546875" style="194" customWidth="1"/>
    <col min="521" max="521" width="10.5703125" style="194" customWidth="1"/>
    <col min="522" max="524" width="6.85546875" style="194" customWidth="1"/>
    <col min="525" max="525" width="10.42578125" style="194" customWidth="1"/>
    <col min="526" max="528" width="6.85546875" style="194" customWidth="1"/>
    <col min="529" max="529" width="11.42578125" style="194" customWidth="1"/>
    <col min="530" max="532" width="6.85546875" style="194" customWidth="1"/>
    <col min="533" max="533" width="10.85546875" style="194" customWidth="1"/>
    <col min="534" max="536" width="6.85546875" style="194" customWidth="1"/>
    <col min="537" max="537" width="10.85546875" style="194" customWidth="1"/>
    <col min="538" max="540" width="6.85546875" style="194" customWidth="1"/>
    <col min="541" max="541" width="11.42578125" style="194" customWidth="1"/>
    <col min="542" max="544" width="6.85546875" style="194" customWidth="1"/>
    <col min="545" max="545" width="10.42578125" style="194" customWidth="1"/>
    <col min="546" max="548" width="6.85546875" style="194" customWidth="1"/>
    <col min="549" max="549" width="10.7109375" style="194" customWidth="1"/>
    <col min="550" max="552" width="6.85546875" style="194" customWidth="1"/>
    <col min="553" max="553" width="10.85546875" style="194" customWidth="1"/>
    <col min="554" max="554" width="5.85546875" style="194" customWidth="1"/>
    <col min="555" max="556" width="6.85546875" style="194" customWidth="1"/>
    <col min="557" max="557" width="10.140625" style="194" customWidth="1"/>
    <col min="558" max="558" width="6" style="194" customWidth="1"/>
    <col min="559" max="560" width="6.85546875" style="194" customWidth="1"/>
    <col min="561" max="561" width="10.42578125" style="194" customWidth="1"/>
    <col min="562" max="563" width="6.85546875" style="194" customWidth="1"/>
    <col min="564" max="564" width="18.7109375" style="194" customWidth="1"/>
    <col min="565" max="574" width="5.7109375" style="194" customWidth="1"/>
    <col min="575" max="768" width="9.140625" style="194"/>
    <col min="769" max="769" width="13" style="194" customWidth="1"/>
    <col min="770" max="770" width="27" style="194" customWidth="1"/>
    <col min="771" max="771" width="15.85546875" style="194" customWidth="1"/>
    <col min="772" max="772" width="6.85546875" style="194" customWidth="1"/>
    <col min="773" max="773" width="10.7109375" style="194" customWidth="1"/>
    <col min="774" max="776" width="6.85546875" style="194" customWidth="1"/>
    <col min="777" max="777" width="10.5703125" style="194" customWidth="1"/>
    <col min="778" max="780" width="6.85546875" style="194" customWidth="1"/>
    <col min="781" max="781" width="10.42578125" style="194" customWidth="1"/>
    <col min="782" max="784" width="6.85546875" style="194" customWidth="1"/>
    <col min="785" max="785" width="11.42578125" style="194" customWidth="1"/>
    <col min="786" max="788" width="6.85546875" style="194" customWidth="1"/>
    <col min="789" max="789" width="10.85546875" style="194" customWidth="1"/>
    <col min="790" max="792" width="6.85546875" style="194" customWidth="1"/>
    <col min="793" max="793" width="10.85546875" style="194" customWidth="1"/>
    <col min="794" max="796" width="6.85546875" style="194" customWidth="1"/>
    <col min="797" max="797" width="11.42578125" style="194" customWidth="1"/>
    <col min="798" max="800" width="6.85546875" style="194" customWidth="1"/>
    <col min="801" max="801" width="10.42578125" style="194" customWidth="1"/>
    <col min="802" max="804" width="6.85546875" style="194" customWidth="1"/>
    <col min="805" max="805" width="10.7109375" style="194" customWidth="1"/>
    <col min="806" max="808" width="6.85546875" style="194" customWidth="1"/>
    <col min="809" max="809" width="10.85546875" style="194" customWidth="1"/>
    <col min="810" max="810" width="5.85546875" style="194" customWidth="1"/>
    <col min="811" max="812" width="6.85546875" style="194" customWidth="1"/>
    <col min="813" max="813" width="10.140625" style="194" customWidth="1"/>
    <col min="814" max="814" width="6" style="194" customWidth="1"/>
    <col min="815" max="816" width="6.85546875" style="194" customWidth="1"/>
    <col min="817" max="817" width="10.42578125" style="194" customWidth="1"/>
    <col min="818" max="819" width="6.85546875" style="194" customWidth="1"/>
    <col min="820" max="820" width="18.7109375" style="194" customWidth="1"/>
    <col min="821" max="830" width="5.7109375" style="194" customWidth="1"/>
    <col min="831" max="1024" width="9.140625" style="194"/>
    <col min="1025" max="1025" width="13" style="194" customWidth="1"/>
    <col min="1026" max="1026" width="27" style="194" customWidth="1"/>
    <col min="1027" max="1027" width="15.85546875" style="194" customWidth="1"/>
    <col min="1028" max="1028" width="6.85546875" style="194" customWidth="1"/>
    <col min="1029" max="1029" width="10.7109375" style="194" customWidth="1"/>
    <col min="1030" max="1032" width="6.85546875" style="194" customWidth="1"/>
    <col min="1033" max="1033" width="10.5703125" style="194" customWidth="1"/>
    <col min="1034" max="1036" width="6.85546875" style="194" customWidth="1"/>
    <col min="1037" max="1037" width="10.42578125" style="194" customWidth="1"/>
    <col min="1038" max="1040" width="6.85546875" style="194" customWidth="1"/>
    <col min="1041" max="1041" width="11.42578125" style="194" customWidth="1"/>
    <col min="1042" max="1044" width="6.85546875" style="194" customWidth="1"/>
    <col min="1045" max="1045" width="10.85546875" style="194" customWidth="1"/>
    <col min="1046" max="1048" width="6.85546875" style="194" customWidth="1"/>
    <col min="1049" max="1049" width="10.85546875" style="194" customWidth="1"/>
    <col min="1050" max="1052" width="6.85546875" style="194" customWidth="1"/>
    <col min="1053" max="1053" width="11.42578125" style="194" customWidth="1"/>
    <col min="1054" max="1056" width="6.85546875" style="194" customWidth="1"/>
    <col min="1057" max="1057" width="10.42578125" style="194" customWidth="1"/>
    <col min="1058" max="1060" width="6.85546875" style="194" customWidth="1"/>
    <col min="1061" max="1061" width="10.7109375" style="194" customWidth="1"/>
    <col min="1062" max="1064" width="6.85546875" style="194" customWidth="1"/>
    <col min="1065" max="1065" width="10.85546875" style="194" customWidth="1"/>
    <col min="1066" max="1066" width="5.85546875" style="194" customWidth="1"/>
    <col min="1067" max="1068" width="6.85546875" style="194" customWidth="1"/>
    <col min="1069" max="1069" width="10.140625" style="194" customWidth="1"/>
    <col min="1070" max="1070" width="6" style="194" customWidth="1"/>
    <col min="1071" max="1072" width="6.85546875" style="194" customWidth="1"/>
    <col min="1073" max="1073" width="10.42578125" style="194" customWidth="1"/>
    <col min="1074" max="1075" width="6.85546875" style="194" customWidth="1"/>
    <col min="1076" max="1076" width="18.7109375" style="194" customWidth="1"/>
    <col min="1077" max="1086" width="5.7109375" style="194" customWidth="1"/>
    <col min="1087" max="1280" width="9.140625" style="194"/>
    <col min="1281" max="1281" width="13" style="194" customWidth="1"/>
    <col min="1282" max="1282" width="27" style="194" customWidth="1"/>
    <col min="1283" max="1283" width="15.85546875" style="194" customWidth="1"/>
    <col min="1284" max="1284" width="6.85546875" style="194" customWidth="1"/>
    <col min="1285" max="1285" width="10.7109375" style="194" customWidth="1"/>
    <col min="1286" max="1288" width="6.85546875" style="194" customWidth="1"/>
    <col min="1289" max="1289" width="10.5703125" style="194" customWidth="1"/>
    <col min="1290" max="1292" width="6.85546875" style="194" customWidth="1"/>
    <col min="1293" max="1293" width="10.42578125" style="194" customWidth="1"/>
    <col min="1294" max="1296" width="6.85546875" style="194" customWidth="1"/>
    <col min="1297" max="1297" width="11.42578125" style="194" customWidth="1"/>
    <col min="1298" max="1300" width="6.85546875" style="194" customWidth="1"/>
    <col min="1301" max="1301" width="10.85546875" style="194" customWidth="1"/>
    <col min="1302" max="1304" width="6.85546875" style="194" customWidth="1"/>
    <col min="1305" max="1305" width="10.85546875" style="194" customWidth="1"/>
    <col min="1306" max="1308" width="6.85546875" style="194" customWidth="1"/>
    <col min="1309" max="1309" width="11.42578125" style="194" customWidth="1"/>
    <col min="1310" max="1312" width="6.85546875" style="194" customWidth="1"/>
    <col min="1313" max="1313" width="10.42578125" style="194" customWidth="1"/>
    <col min="1314" max="1316" width="6.85546875" style="194" customWidth="1"/>
    <col min="1317" max="1317" width="10.7109375" style="194" customWidth="1"/>
    <col min="1318" max="1320" width="6.85546875" style="194" customWidth="1"/>
    <col min="1321" max="1321" width="10.85546875" style="194" customWidth="1"/>
    <col min="1322" max="1322" width="5.85546875" style="194" customWidth="1"/>
    <col min="1323" max="1324" width="6.85546875" style="194" customWidth="1"/>
    <col min="1325" max="1325" width="10.140625" style="194" customWidth="1"/>
    <col min="1326" max="1326" width="6" style="194" customWidth="1"/>
    <col min="1327" max="1328" width="6.85546875" style="194" customWidth="1"/>
    <col min="1329" max="1329" width="10.42578125" style="194" customWidth="1"/>
    <col min="1330" max="1331" width="6.85546875" style="194" customWidth="1"/>
    <col min="1332" max="1332" width="18.7109375" style="194" customWidth="1"/>
    <col min="1333" max="1342" width="5.7109375" style="194" customWidth="1"/>
    <col min="1343" max="1536" width="9.140625" style="194"/>
    <col min="1537" max="1537" width="13" style="194" customWidth="1"/>
    <col min="1538" max="1538" width="27" style="194" customWidth="1"/>
    <col min="1539" max="1539" width="15.85546875" style="194" customWidth="1"/>
    <col min="1540" max="1540" width="6.85546875" style="194" customWidth="1"/>
    <col min="1541" max="1541" width="10.7109375" style="194" customWidth="1"/>
    <col min="1542" max="1544" width="6.85546875" style="194" customWidth="1"/>
    <col min="1545" max="1545" width="10.5703125" style="194" customWidth="1"/>
    <col min="1546" max="1548" width="6.85546875" style="194" customWidth="1"/>
    <col min="1549" max="1549" width="10.42578125" style="194" customWidth="1"/>
    <col min="1550" max="1552" width="6.85546875" style="194" customWidth="1"/>
    <col min="1553" max="1553" width="11.42578125" style="194" customWidth="1"/>
    <col min="1554" max="1556" width="6.85546875" style="194" customWidth="1"/>
    <col min="1557" max="1557" width="10.85546875" style="194" customWidth="1"/>
    <col min="1558" max="1560" width="6.85546875" style="194" customWidth="1"/>
    <col min="1561" max="1561" width="10.85546875" style="194" customWidth="1"/>
    <col min="1562" max="1564" width="6.85546875" style="194" customWidth="1"/>
    <col min="1565" max="1565" width="11.42578125" style="194" customWidth="1"/>
    <col min="1566" max="1568" width="6.85546875" style="194" customWidth="1"/>
    <col min="1569" max="1569" width="10.42578125" style="194" customWidth="1"/>
    <col min="1570" max="1572" width="6.85546875" style="194" customWidth="1"/>
    <col min="1573" max="1573" width="10.7109375" style="194" customWidth="1"/>
    <col min="1574" max="1576" width="6.85546875" style="194" customWidth="1"/>
    <col min="1577" max="1577" width="10.85546875" style="194" customWidth="1"/>
    <col min="1578" max="1578" width="5.85546875" style="194" customWidth="1"/>
    <col min="1579" max="1580" width="6.85546875" style="194" customWidth="1"/>
    <col min="1581" max="1581" width="10.140625" style="194" customWidth="1"/>
    <col min="1582" max="1582" width="6" style="194" customWidth="1"/>
    <col min="1583" max="1584" width="6.85546875" style="194" customWidth="1"/>
    <col min="1585" max="1585" width="10.42578125" style="194" customWidth="1"/>
    <col min="1586" max="1587" width="6.85546875" style="194" customWidth="1"/>
    <col min="1588" max="1588" width="18.7109375" style="194" customWidth="1"/>
    <col min="1589" max="1598" width="5.7109375" style="194" customWidth="1"/>
    <col min="1599" max="1792" width="9.140625" style="194"/>
    <col min="1793" max="1793" width="13" style="194" customWidth="1"/>
    <col min="1794" max="1794" width="27" style="194" customWidth="1"/>
    <col min="1795" max="1795" width="15.85546875" style="194" customWidth="1"/>
    <col min="1796" max="1796" width="6.85546875" style="194" customWidth="1"/>
    <col min="1797" max="1797" width="10.7109375" style="194" customWidth="1"/>
    <col min="1798" max="1800" width="6.85546875" style="194" customWidth="1"/>
    <col min="1801" max="1801" width="10.5703125" style="194" customWidth="1"/>
    <col min="1802" max="1804" width="6.85546875" style="194" customWidth="1"/>
    <col min="1805" max="1805" width="10.42578125" style="194" customWidth="1"/>
    <col min="1806" max="1808" width="6.85546875" style="194" customWidth="1"/>
    <col min="1809" max="1809" width="11.42578125" style="194" customWidth="1"/>
    <col min="1810" max="1812" width="6.85546875" style="194" customWidth="1"/>
    <col min="1813" max="1813" width="10.85546875" style="194" customWidth="1"/>
    <col min="1814" max="1816" width="6.85546875" style="194" customWidth="1"/>
    <col min="1817" max="1817" width="10.85546875" style="194" customWidth="1"/>
    <col min="1818" max="1820" width="6.85546875" style="194" customWidth="1"/>
    <col min="1821" max="1821" width="11.42578125" style="194" customWidth="1"/>
    <col min="1822" max="1824" width="6.85546875" style="194" customWidth="1"/>
    <col min="1825" max="1825" width="10.42578125" style="194" customWidth="1"/>
    <col min="1826" max="1828" width="6.85546875" style="194" customWidth="1"/>
    <col min="1829" max="1829" width="10.7109375" style="194" customWidth="1"/>
    <col min="1830" max="1832" width="6.85546875" style="194" customWidth="1"/>
    <col min="1833" max="1833" width="10.85546875" style="194" customWidth="1"/>
    <col min="1834" max="1834" width="5.85546875" style="194" customWidth="1"/>
    <col min="1835" max="1836" width="6.85546875" style="194" customWidth="1"/>
    <col min="1837" max="1837" width="10.140625" style="194" customWidth="1"/>
    <col min="1838" max="1838" width="6" style="194" customWidth="1"/>
    <col min="1839" max="1840" width="6.85546875" style="194" customWidth="1"/>
    <col min="1841" max="1841" width="10.42578125" style="194" customWidth="1"/>
    <col min="1842" max="1843" width="6.85546875" style="194" customWidth="1"/>
    <col min="1844" max="1844" width="18.7109375" style="194" customWidth="1"/>
    <col min="1845" max="1854" width="5.7109375" style="194" customWidth="1"/>
    <col min="1855" max="2048" width="9.140625" style="194"/>
    <col min="2049" max="2049" width="13" style="194" customWidth="1"/>
    <col min="2050" max="2050" width="27" style="194" customWidth="1"/>
    <col min="2051" max="2051" width="15.85546875" style="194" customWidth="1"/>
    <col min="2052" max="2052" width="6.85546875" style="194" customWidth="1"/>
    <col min="2053" max="2053" width="10.7109375" style="194" customWidth="1"/>
    <col min="2054" max="2056" width="6.85546875" style="194" customWidth="1"/>
    <col min="2057" max="2057" width="10.5703125" style="194" customWidth="1"/>
    <col min="2058" max="2060" width="6.85546875" style="194" customWidth="1"/>
    <col min="2061" max="2061" width="10.42578125" style="194" customWidth="1"/>
    <col min="2062" max="2064" width="6.85546875" style="194" customWidth="1"/>
    <col min="2065" max="2065" width="11.42578125" style="194" customWidth="1"/>
    <col min="2066" max="2068" width="6.85546875" style="194" customWidth="1"/>
    <col min="2069" max="2069" width="10.85546875" style="194" customWidth="1"/>
    <col min="2070" max="2072" width="6.85546875" style="194" customWidth="1"/>
    <col min="2073" max="2073" width="10.85546875" style="194" customWidth="1"/>
    <col min="2074" max="2076" width="6.85546875" style="194" customWidth="1"/>
    <col min="2077" max="2077" width="11.42578125" style="194" customWidth="1"/>
    <col min="2078" max="2080" width="6.85546875" style="194" customWidth="1"/>
    <col min="2081" max="2081" width="10.42578125" style="194" customWidth="1"/>
    <col min="2082" max="2084" width="6.85546875" style="194" customWidth="1"/>
    <col min="2085" max="2085" width="10.7109375" style="194" customWidth="1"/>
    <col min="2086" max="2088" width="6.85546875" style="194" customWidth="1"/>
    <col min="2089" max="2089" width="10.85546875" style="194" customWidth="1"/>
    <col min="2090" max="2090" width="5.85546875" style="194" customWidth="1"/>
    <col min="2091" max="2092" width="6.85546875" style="194" customWidth="1"/>
    <col min="2093" max="2093" width="10.140625" style="194" customWidth="1"/>
    <col min="2094" max="2094" width="6" style="194" customWidth="1"/>
    <col min="2095" max="2096" width="6.85546875" style="194" customWidth="1"/>
    <col min="2097" max="2097" width="10.42578125" style="194" customWidth="1"/>
    <col min="2098" max="2099" width="6.85546875" style="194" customWidth="1"/>
    <col min="2100" max="2100" width="18.7109375" style="194" customWidth="1"/>
    <col min="2101" max="2110" width="5.7109375" style="194" customWidth="1"/>
    <col min="2111" max="2304" width="9.140625" style="194"/>
    <col min="2305" max="2305" width="13" style="194" customWidth="1"/>
    <col min="2306" max="2306" width="27" style="194" customWidth="1"/>
    <col min="2307" max="2307" width="15.85546875" style="194" customWidth="1"/>
    <col min="2308" max="2308" width="6.85546875" style="194" customWidth="1"/>
    <col min="2309" max="2309" width="10.7109375" style="194" customWidth="1"/>
    <col min="2310" max="2312" width="6.85546875" style="194" customWidth="1"/>
    <col min="2313" max="2313" width="10.5703125" style="194" customWidth="1"/>
    <col min="2314" max="2316" width="6.85546875" style="194" customWidth="1"/>
    <col min="2317" max="2317" width="10.42578125" style="194" customWidth="1"/>
    <col min="2318" max="2320" width="6.85546875" style="194" customWidth="1"/>
    <col min="2321" max="2321" width="11.42578125" style="194" customWidth="1"/>
    <col min="2322" max="2324" width="6.85546875" style="194" customWidth="1"/>
    <col min="2325" max="2325" width="10.85546875" style="194" customWidth="1"/>
    <col min="2326" max="2328" width="6.85546875" style="194" customWidth="1"/>
    <col min="2329" max="2329" width="10.85546875" style="194" customWidth="1"/>
    <col min="2330" max="2332" width="6.85546875" style="194" customWidth="1"/>
    <col min="2333" max="2333" width="11.42578125" style="194" customWidth="1"/>
    <col min="2334" max="2336" width="6.85546875" style="194" customWidth="1"/>
    <col min="2337" max="2337" width="10.42578125" style="194" customWidth="1"/>
    <col min="2338" max="2340" width="6.85546875" style="194" customWidth="1"/>
    <col min="2341" max="2341" width="10.7109375" style="194" customWidth="1"/>
    <col min="2342" max="2344" width="6.85546875" style="194" customWidth="1"/>
    <col min="2345" max="2345" width="10.85546875" style="194" customWidth="1"/>
    <col min="2346" max="2346" width="5.85546875" style="194" customWidth="1"/>
    <col min="2347" max="2348" width="6.85546875" style="194" customWidth="1"/>
    <col min="2349" max="2349" width="10.140625" style="194" customWidth="1"/>
    <col min="2350" max="2350" width="6" style="194" customWidth="1"/>
    <col min="2351" max="2352" width="6.85546875" style="194" customWidth="1"/>
    <col min="2353" max="2353" width="10.42578125" style="194" customWidth="1"/>
    <col min="2354" max="2355" width="6.85546875" style="194" customWidth="1"/>
    <col min="2356" max="2356" width="18.7109375" style="194" customWidth="1"/>
    <col min="2357" max="2366" width="5.7109375" style="194" customWidth="1"/>
    <col min="2367" max="2560" width="9.140625" style="194"/>
    <col min="2561" max="2561" width="13" style="194" customWidth="1"/>
    <col min="2562" max="2562" width="27" style="194" customWidth="1"/>
    <col min="2563" max="2563" width="15.85546875" style="194" customWidth="1"/>
    <col min="2564" max="2564" width="6.85546875" style="194" customWidth="1"/>
    <col min="2565" max="2565" width="10.7109375" style="194" customWidth="1"/>
    <col min="2566" max="2568" width="6.85546875" style="194" customWidth="1"/>
    <col min="2569" max="2569" width="10.5703125" style="194" customWidth="1"/>
    <col min="2570" max="2572" width="6.85546875" style="194" customWidth="1"/>
    <col min="2573" max="2573" width="10.42578125" style="194" customWidth="1"/>
    <col min="2574" max="2576" width="6.85546875" style="194" customWidth="1"/>
    <col min="2577" max="2577" width="11.42578125" style="194" customWidth="1"/>
    <col min="2578" max="2580" width="6.85546875" style="194" customWidth="1"/>
    <col min="2581" max="2581" width="10.85546875" style="194" customWidth="1"/>
    <col min="2582" max="2584" width="6.85546875" style="194" customWidth="1"/>
    <col min="2585" max="2585" width="10.85546875" style="194" customWidth="1"/>
    <col min="2586" max="2588" width="6.85546875" style="194" customWidth="1"/>
    <col min="2589" max="2589" width="11.42578125" style="194" customWidth="1"/>
    <col min="2590" max="2592" width="6.85546875" style="194" customWidth="1"/>
    <col min="2593" max="2593" width="10.42578125" style="194" customWidth="1"/>
    <col min="2594" max="2596" width="6.85546875" style="194" customWidth="1"/>
    <col min="2597" max="2597" width="10.7109375" style="194" customWidth="1"/>
    <col min="2598" max="2600" width="6.85546875" style="194" customWidth="1"/>
    <col min="2601" max="2601" width="10.85546875" style="194" customWidth="1"/>
    <col min="2602" max="2602" width="5.85546875" style="194" customWidth="1"/>
    <col min="2603" max="2604" width="6.85546875" style="194" customWidth="1"/>
    <col min="2605" max="2605" width="10.140625" style="194" customWidth="1"/>
    <col min="2606" max="2606" width="6" style="194" customWidth="1"/>
    <col min="2607" max="2608" width="6.85546875" style="194" customWidth="1"/>
    <col min="2609" max="2609" width="10.42578125" style="194" customWidth="1"/>
    <col min="2610" max="2611" width="6.85546875" style="194" customWidth="1"/>
    <col min="2612" max="2612" width="18.7109375" style="194" customWidth="1"/>
    <col min="2613" max="2622" width="5.7109375" style="194" customWidth="1"/>
    <col min="2623" max="2816" width="9.140625" style="194"/>
    <col min="2817" max="2817" width="13" style="194" customWidth="1"/>
    <col min="2818" max="2818" width="27" style="194" customWidth="1"/>
    <col min="2819" max="2819" width="15.85546875" style="194" customWidth="1"/>
    <col min="2820" max="2820" width="6.85546875" style="194" customWidth="1"/>
    <col min="2821" max="2821" width="10.7109375" style="194" customWidth="1"/>
    <col min="2822" max="2824" width="6.85546875" style="194" customWidth="1"/>
    <col min="2825" max="2825" width="10.5703125" style="194" customWidth="1"/>
    <col min="2826" max="2828" width="6.85546875" style="194" customWidth="1"/>
    <col min="2829" max="2829" width="10.42578125" style="194" customWidth="1"/>
    <col min="2830" max="2832" width="6.85546875" style="194" customWidth="1"/>
    <col min="2833" max="2833" width="11.42578125" style="194" customWidth="1"/>
    <col min="2834" max="2836" width="6.85546875" style="194" customWidth="1"/>
    <col min="2837" max="2837" width="10.85546875" style="194" customWidth="1"/>
    <col min="2838" max="2840" width="6.85546875" style="194" customWidth="1"/>
    <col min="2841" max="2841" width="10.85546875" style="194" customWidth="1"/>
    <col min="2842" max="2844" width="6.85546875" style="194" customWidth="1"/>
    <col min="2845" max="2845" width="11.42578125" style="194" customWidth="1"/>
    <col min="2846" max="2848" width="6.85546875" style="194" customWidth="1"/>
    <col min="2849" max="2849" width="10.42578125" style="194" customWidth="1"/>
    <col min="2850" max="2852" width="6.85546875" style="194" customWidth="1"/>
    <col min="2853" max="2853" width="10.7109375" style="194" customWidth="1"/>
    <col min="2854" max="2856" width="6.85546875" style="194" customWidth="1"/>
    <col min="2857" max="2857" width="10.85546875" style="194" customWidth="1"/>
    <col min="2858" max="2858" width="5.85546875" style="194" customWidth="1"/>
    <col min="2859" max="2860" width="6.85546875" style="194" customWidth="1"/>
    <col min="2861" max="2861" width="10.140625" style="194" customWidth="1"/>
    <col min="2862" max="2862" width="6" style="194" customWidth="1"/>
    <col min="2863" max="2864" width="6.85546875" style="194" customWidth="1"/>
    <col min="2865" max="2865" width="10.42578125" style="194" customWidth="1"/>
    <col min="2866" max="2867" width="6.85546875" style="194" customWidth="1"/>
    <col min="2868" max="2868" width="18.7109375" style="194" customWidth="1"/>
    <col min="2869" max="2878" width="5.7109375" style="194" customWidth="1"/>
    <col min="2879" max="3072" width="9.140625" style="194"/>
    <col min="3073" max="3073" width="13" style="194" customWidth="1"/>
    <col min="3074" max="3074" width="27" style="194" customWidth="1"/>
    <col min="3075" max="3075" width="15.85546875" style="194" customWidth="1"/>
    <col min="3076" max="3076" width="6.85546875" style="194" customWidth="1"/>
    <col min="3077" max="3077" width="10.7109375" style="194" customWidth="1"/>
    <col min="3078" max="3080" width="6.85546875" style="194" customWidth="1"/>
    <col min="3081" max="3081" width="10.5703125" style="194" customWidth="1"/>
    <col min="3082" max="3084" width="6.85546875" style="194" customWidth="1"/>
    <col min="3085" max="3085" width="10.42578125" style="194" customWidth="1"/>
    <col min="3086" max="3088" width="6.85546875" style="194" customWidth="1"/>
    <col min="3089" max="3089" width="11.42578125" style="194" customWidth="1"/>
    <col min="3090" max="3092" width="6.85546875" style="194" customWidth="1"/>
    <col min="3093" max="3093" width="10.85546875" style="194" customWidth="1"/>
    <col min="3094" max="3096" width="6.85546875" style="194" customWidth="1"/>
    <col min="3097" max="3097" width="10.85546875" style="194" customWidth="1"/>
    <col min="3098" max="3100" width="6.85546875" style="194" customWidth="1"/>
    <col min="3101" max="3101" width="11.42578125" style="194" customWidth="1"/>
    <col min="3102" max="3104" width="6.85546875" style="194" customWidth="1"/>
    <col min="3105" max="3105" width="10.42578125" style="194" customWidth="1"/>
    <col min="3106" max="3108" width="6.85546875" style="194" customWidth="1"/>
    <col min="3109" max="3109" width="10.7109375" style="194" customWidth="1"/>
    <col min="3110" max="3112" width="6.85546875" style="194" customWidth="1"/>
    <col min="3113" max="3113" width="10.85546875" style="194" customWidth="1"/>
    <col min="3114" max="3114" width="5.85546875" style="194" customWidth="1"/>
    <col min="3115" max="3116" width="6.85546875" style="194" customWidth="1"/>
    <col min="3117" max="3117" width="10.140625" style="194" customWidth="1"/>
    <col min="3118" max="3118" width="6" style="194" customWidth="1"/>
    <col min="3119" max="3120" width="6.85546875" style="194" customWidth="1"/>
    <col min="3121" max="3121" width="10.42578125" style="194" customWidth="1"/>
    <col min="3122" max="3123" width="6.85546875" style="194" customWidth="1"/>
    <col min="3124" max="3124" width="18.7109375" style="194" customWidth="1"/>
    <col min="3125" max="3134" width="5.7109375" style="194" customWidth="1"/>
    <col min="3135" max="3328" width="9.140625" style="194"/>
    <col min="3329" max="3329" width="13" style="194" customWidth="1"/>
    <col min="3330" max="3330" width="27" style="194" customWidth="1"/>
    <col min="3331" max="3331" width="15.85546875" style="194" customWidth="1"/>
    <col min="3332" max="3332" width="6.85546875" style="194" customWidth="1"/>
    <col min="3333" max="3333" width="10.7109375" style="194" customWidth="1"/>
    <col min="3334" max="3336" width="6.85546875" style="194" customWidth="1"/>
    <col min="3337" max="3337" width="10.5703125" style="194" customWidth="1"/>
    <col min="3338" max="3340" width="6.85546875" style="194" customWidth="1"/>
    <col min="3341" max="3341" width="10.42578125" style="194" customWidth="1"/>
    <col min="3342" max="3344" width="6.85546875" style="194" customWidth="1"/>
    <col min="3345" max="3345" width="11.42578125" style="194" customWidth="1"/>
    <col min="3346" max="3348" width="6.85546875" style="194" customWidth="1"/>
    <col min="3349" max="3349" width="10.85546875" style="194" customWidth="1"/>
    <col min="3350" max="3352" width="6.85546875" style="194" customWidth="1"/>
    <col min="3353" max="3353" width="10.85546875" style="194" customWidth="1"/>
    <col min="3354" max="3356" width="6.85546875" style="194" customWidth="1"/>
    <col min="3357" max="3357" width="11.42578125" style="194" customWidth="1"/>
    <col min="3358" max="3360" width="6.85546875" style="194" customWidth="1"/>
    <col min="3361" max="3361" width="10.42578125" style="194" customWidth="1"/>
    <col min="3362" max="3364" width="6.85546875" style="194" customWidth="1"/>
    <col min="3365" max="3365" width="10.7109375" style="194" customWidth="1"/>
    <col min="3366" max="3368" width="6.85546875" style="194" customWidth="1"/>
    <col min="3369" max="3369" width="10.85546875" style="194" customWidth="1"/>
    <col min="3370" max="3370" width="5.85546875" style="194" customWidth="1"/>
    <col min="3371" max="3372" width="6.85546875" style="194" customWidth="1"/>
    <col min="3373" max="3373" width="10.140625" style="194" customWidth="1"/>
    <col min="3374" max="3374" width="6" style="194" customWidth="1"/>
    <col min="3375" max="3376" width="6.85546875" style="194" customWidth="1"/>
    <col min="3377" max="3377" width="10.42578125" style="194" customWidth="1"/>
    <col min="3378" max="3379" width="6.85546875" style="194" customWidth="1"/>
    <col min="3380" max="3380" width="18.7109375" style="194" customWidth="1"/>
    <col min="3381" max="3390" width="5.7109375" style="194" customWidth="1"/>
    <col min="3391" max="3584" width="9.140625" style="194"/>
    <col min="3585" max="3585" width="13" style="194" customWidth="1"/>
    <col min="3586" max="3586" width="27" style="194" customWidth="1"/>
    <col min="3587" max="3587" width="15.85546875" style="194" customWidth="1"/>
    <col min="3588" max="3588" width="6.85546875" style="194" customWidth="1"/>
    <col min="3589" max="3589" width="10.7109375" style="194" customWidth="1"/>
    <col min="3590" max="3592" width="6.85546875" style="194" customWidth="1"/>
    <col min="3593" max="3593" width="10.5703125" style="194" customWidth="1"/>
    <col min="3594" max="3596" width="6.85546875" style="194" customWidth="1"/>
    <col min="3597" max="3597" width="10.42578125" style="194" customWidth="1"/>
    <col min="3598" max="3600" width="6.85546875" style="194" customWidth="1"/>
    <col min="3601" max="3601" width="11.42578125" style="194" customWidth="1"/>
    <col min="3602" max="3604" width="6.85546875" style="194" customWidth="1"/>
    <col min="3605" max="3605" width="10.85546875" style="194" customWidth="1"/>
    <col min="3606" max="3608" width="6.85546875" style="194" customWidth="1"/>
    <col min="3609" max="3609" width="10.85546875" style="194" customWidth="1"/>
    <col min="3610" max="3612" width="6.85546875" style="194" customWidth="1"/>
    <col min="3613" max="3613" width="11.42578125" style="194" customWidth="1"/>
    <col min="3614" max="3616" width="6.85546875" style="194" customWidth="1"/>
    <col min="3617" max="3617" width="10.42578125" style="194" customWidth="1"/>
    <col min="3618" max="3620" width="6.85546875" style="194" customWidth="1"/>
    <col min="3621" max="3621" width="10.7109375" style="194" customWidth="1"/>
    <col min="3622" max="3624" width="6.85546875" style="194" customWidth="1"/>
    <col min="3625" max="3625" width="10.85546875" style="194" customWidth="1"/>
    <col min="3626" max="3626" width="5.85546875" style="194" customWidth="1"/>
    <col min="3627" max="3628" width="6.85546875" style="194" customWidth="1"/>
    <col min="3629" max="3629" width="10.140625" style="194" customWidth="1"/>
    <col min="3630" max="3630" width="6" style="194" customWidth="1"/>
    <col min="3631" max="3632" width="6.85546875" style="194" customWidth="1"/>
    <col min="3633" max="3633" width="10.42578125" style="194" customWidth="1"/>
    <col min="3634" max="3635" width="6.85546875" style="194" customWidth="1"/>
    <col min="3636" max="3636" width="18.7109375" style="194" customWidth="1"/>
    <col min="3637" max="3646" width="5.7109375" style="194" customWidth="1"/>
    <col min="3647" max="3840" width="9.140625" style="194"/>
    <col min="3841" max="3841" width="13" style="194" customWidth="1"/>
    <col min="3842" max="3842" width="27" style="194" customWidth="1"/>
    <col min="3843" max="3843" width="15.85546875" style="194" customWidth="1"/>
    <col min="3844" max="3844" width="6.85546875" style="194" customWidth="1"/>
    <col min="3845" max="3845" width="10.7109375" style="194" customWidth="1"/>
    <col min="3846" max="3848" width="6.85546875" style="194" customWidth="1"/>
    <col min="3849" max="3849" width="10.5703125" style="194" customWidth="1"/>
    <col min="3850" max="3852" width="6.85546875" style="194" customWidth="1"/>
    <col min="3853" max="3853" width="10.42578125" style="194" customWidth="1"/>
    <col min="3854" max="3856" width="6.85546875" style="194" customWidth="1"/>
    <col min="3857" max="3857" width="11.42578125" style="194" customWidth="1"/>
    <col min="3858" max="3860" width="6.85546875" style="194" customWidth="1"/>
    <col min="3861" max="3861" width="10.85546875" style="194" customWidth="1"/>
    <col min="3862" max="3864" width="6.85546875" style="194" customWidth="1"/>
    <col min="3865" max="3865" width="10.85546875" style="194" customWidth="1"/>
    <col min="3866" max="3868" width="6.85546875" style="194" customWidth="1"/>
    <col min="3869" max="3869" width="11.42578125" style="194" customWidth="1"/>
    <col min="3870" max="3872" width="6.85546875" style="194" customWidth="1"/>
    <col min="3873" max="3873" width="10.42578125" style="194" customWidth="1"/>
    <col min="3874" max="3876" width="6.85546875" style="194" customWidth="1"/>
    <col min="3877" max="3877" width="10.7109375" style="194" customWidth="1"/>
    <col min="3878" max="3880" width="6.85546875" style="194" customWidth="1"/>
    <col min="3881" max="3881" width="10.85546875" style="194" customWidth="1"/>
    <col min="3882" max="3882" width="5.85546875" style="194" customWidth="1"/>
    <col min="3883" max="3884" width="6.85546875" style="194" customWidth="1"/>
    <col min="3885" max="3885" width="10.140625" style="194" customWidth="1"/>
    <col min="3886" max="3886" width="6" style="194" customWidth="1"/>
    <col min="3887" max="3888" width="6.85546875" style="194" customWidth="1"/>
    <col min="3889" max="3889" width="10.42578125" style="194" customWidth="1"/>
    <col min="3890" max="3891" width="6.85546875" style="194" customWidth="1"/>
    <col min="3892" max="3892" width="18.7109375" style="194" customWidth="1"/>
    <col min="3893" max="3902" width="5.7109375" style="194" customWidth="1"/>
    <col min="3903" max="4096" width="9.140625" style="194"/>
    <col min="4097" max="4097" width="13" style="194" customWidth="1"/>
    <col min="4098" max="4098" width="27" style="194" customWidth="1"/>
    <col min="4099" max="4099" width="15.85546875" style="194" customWidth="1"/>
    <col min="4100" max="4100" width="6.85546875" style="194" customWidth="1"/>
    <col min="4101" max="4101" width="10.7109375" style="194" customWidth="1"/>
    <col min="4102" max="4104" width="6.85546875" style="194" customWidth="1"/>
    <col min="4105" max="4105" width="10.5703125" style="194" customWidth="1"/>
    <col min="4106" max="4108" width="6.85546875" style="194" customWidth="1"/>
    <col min="4109" max="4109" width="10.42578125" style="194" customWidth="1"/>
    <col min="4110" max="4112" width="6.85546875" style="194" customWidth="1"/>
    <col min="4113" max="4113" width="11.42578125" style="194" customWidth="1"/>
    <col min="4114" max="4116" width="6.85546875" style="194" customWidth="1"/>
    <col min="4117" max="4117" width="10.85546875" style="194" customWidth="1"/>
    <col min="4118" max="4120" width="6.85546875" style="194" customWidth="1"/>
    <col min="4121" max="4121" width="10.85546875" style="194" customWidth="1"/>
    <col min="4122" max="4124" width="6.85546875" style="194" customWidth="1"/>
    <col min="4125" max="4125" width="11.42578125" style="194" customWidth="1"/>
    <col min="4126" max="4128" width="6.85546875" style="194" customWidth="1"/>
    <col min="4129" max="4129" width="10.42578125" style="194" customWidth="1"/>
    <col min="4130" max="4132" width="6.85546875" style="194" customWidth="1"/>
    <col min="4133" max="4133" width="10.7109375" style="194" customWidth="1"/>
    <col min="4134" max="4136" width="6.85546875" style="194" customWidth="1"/>
    <col min="4137" max="4137" width="10.85546875" style="194" customWidth="1"/>
    <col min="4138" max="4138" width="5.85546875" style="194" customWidth="1"/>
    <col min="4139" max="4140" width="6.85546875" style="194" customWidth="1"/>
    <col min="4141" max="4141" width="10.140625" style="194" customWidth="1"/>
    <col min="4142" max="4142" width="6" style="194" customWidth="1"/>
    <col min="4143" max="4144" width="6.85546875" style="194" customWidth="1"/>
    <col min="4145" max="4145" width="10.42578125" style="194" customWidth="1"/>
    <col min="4146" max="4147" width="6.85546875" style="194" customWidth="1"/>
    <col min="4148" max="4148" width="18.7109375" style="194" customWidth="1"/>
    <col min="4149" max="4158" width="5.7109375" style="194" customWidth="1"/>
    <col min="4159" max="4352" width="9.140625" style="194"/>
    <col min="4353" max="4353" width="13" style="194" customWidth="1"/>
    <col min="4354" max="4354" width="27" style="194" customWidth="1"/>
    <col min="4355" max="4355" width="15.85546875" style="194" customWidth="1"/>
    <col min="4356" max="4356" width="6.85546875" style="194" customWidth="1"/>
    <col min="4357" max="4357" width="10.7109375" style="194" customWidth="1"/>
    <col min="4358" max="4360" width="6.85546875" style="194" customWidth="1"/>
    <col min="4361" max="4361" width="10.5703125" style="194" customWidth="1"/>
    <col min="4362" max="4364" width="6.85546875" style="194" customWidth="1"/>
    <col min="4365" max="4365" width="10.42578125" style="194" customWidth="1"/>
    <col min="4366" max="4368" width="6.85546875" style="194" customWidth="1"/>
    <col min="4369" max="4369" width="11.42578125" style="194" customWidth="1"/>
    <col min="4370" max="4372" width="6.85546875" style="194" customWidth="1"/>
    <col min="4373" max="4373" width="10.85546875" style="194" customWidth="1"/>
    <col min="4374" max="4376" width="6.85546875" style="194" customWidth="1"/>
    <col min="4377" max="4377" width="10.85546875" style="194" customWidth="1"/>
    <col min="4378" max="4380" width="6.85546875" style="194" customWidth="1"/>
    <col min="4381" max="4381" width="11.42578125" style="194" customWidth="1"/>
    <col min="4382" max="4384" width="6.85546875" style="194" customWidth="1"/>
    <col min="4385" max="4385" width="10.42578125" style="194" customWidth="1"/>
    <col min="4386" max="4388" width="6.85546875" style="194" customWidth="1"/>
    <col min="4389" max="4389" width="10.7109375" style="194" customWidth="1"/>
    <col min="4390" max="4392" width="6.85546875" style="194" customWidth="1"/>
    <col min="4393" max="4393" width="10.85546875" style="194" customWidth="1"/>
    <col min="4394" max="4394" width="5.85546875" style="194" customWidth="1"/>
    <col min="4395" max="4396" width="6.85546875" style="194" customWidth="1"/>
    <col min="4397" max="4397" width="10.140625" style="194" customWidth="1"/>
    <col min="4398" max="4398" width="6" style="194" customWidth="1"/>
    <col min="4399" max="4400" width="6.85546875" style="194" customWidth="1"/>
    <col min="4401" max="4401" width="10.42578125" style="194" customWidth="1"/>
    <col min="4402" max="4403" width="6.85546875" style="194" customWidth="1"/>
    <col min="4404" max="4404" width="18.7109375" style="194" customWidth="1"/>
    <col min="4405" max="4414" width="5.7109375" style="194" customWidth="1"/>
    <col min="4415" max="4608" width="9.140625" style="194"/>
    <col min="4609" max="4609" width="13" style="194" customWidth="1"/>
    <col min="4610" max="4610" width="27" style="194" customWidth="1"/>
    <col min="4611" max="4611" width="15.85546875" style="194" customWidth="1"/>
    <col min="4612" max="4612" width="6.85546875" style="194" customWidth="1"/>
    <col min="4613" max="4613" width="10.7109375" style="194" customWidth="1"/>
    <col min="4614" max="4616" width="6.85546875" style="194" customWidth="1"/>
    <col min="4617" max="4617" width="10.5703125" style="194" customWidth="1"/>
    <col min="4618" max="4620" width="6.85546875" style="194" customWidth="1"/>
    <col min="4621" max="4621" width="10.42578125" style="194" customWidth="1"/>
    <col min="4622" max="4624" width="6.85546875" style="194" customWidth="1"/>
    <col min="4625" max="4625" width="11.42578125" style="194" customWidth="1"/>
    <col min="4626" max="4628" width="6.85546875" style="194" customWidth="1"/>
    <col min="4629" max="4629" width="10.85546875" style="194" customWidth="1"/>
    <col min="4630" max="4632" width="6.85546875" style="194" customWidth="1"/>
    <col min="4633" max="4633" width="10.85546875" style="194" customWidth="1"/>
    <col min="4634" max="4636" width="6.85546875" style="194" customWidth="1"/>
    <col min="4637" max="4637" width="11.42578125" style="194" customWidth="1"/>
    <col min="4638" max="4640" width="6.85546875" style="194" customWidth="1"/>
    <col min="4641" max="4641" width="10.42578125" style="194" customWidth="1"/>
    <col min="4642" max="4644" width="6.85546875" style="194" customWidth="1"/>
    <col min="4645" max="4645" width="10.7109375" style="194" customWidth="1"/>
    <col min="4646" max="4648" width="6.85546875" style="194" customWidth="1"/>
    <col min="4649" max="4649" width="10.85546875" style="194" customWidth="1"/>
    <col min="4650" max="4650" width="5.85546875" style="194" customWidth="1"/>
    <col min="4651" max="4652" width="6.85546875" style="194" customWidth="1"/>
    <col min="4653" max="4653" width="10.140625" style="194" customWidth="1"/>
    <col min="4654" max="4654" width="6" style="194" customWidth="1"/>
    <col min="4655" max="4656" width="6.85546875" style="194" customWidth="1"/>
    <col min="4657" max="4657" width="10.42578125" style="194" customWidth="1"/>
    <col min="4658" max="4659" width="6.85546875" style="194" customWidth="1"/>
    <col min="4660" max="4660" width="18.7109375" style="194" customWidth="1"/>
    <col min="4661" max="4670" width="5.7109375" style="194" customWidth="1"/>
    <col min="4671" max="4864" width="9.140625" style="194"/>
    <col min="4865" max="4865" width="13" style="194" customWidth="1"/>
    <col min="4866" max="4866" width="27" style="194" customWidth="1"/>
    <col min="4867" max="4867" width="15.85546875" style="194" customWidth="1"/>
    <col min="4868" max="4868" width="6.85546875" style="194" customWidth="1"/>
    <col min="4869" max="4869" width="10.7109375" style="194" customWidth="1"/>
    <col min="4870" max="4872" width="6.85546875" style="194" customWidth="1"/>
    <col min="4873" max="4873" width="10.5703125" style="194" customWidth="1"/>
    <col min="4874" max="4876" width="6.85546875" style="194" customWidth="1"/>
    <col min="4877" max="4877" width="10.42578125" style="194" customWidth="1"/>
    <col min="4878" max="4880" width="6.85546875" style="194" customWidth="1"/>
    <col min="4881" max="4881" width="11.42578125" style="194" customWidth="1"/>
    <col min="4882" max="4884" width="6.85546875" style="194" customWidth="1"/>
    <col min="4885" max="4885" width="10.85546875" style="194" customWidth="1"/>
    <col min="4886" max="4888" width="6.85546875" style="194" customWidth="1"/>
    <col min="4889" max="4889" width="10.85546875" style="194" customWidth="1"/>
    <col min="4890" max="4892" width="6.85546875" style="194" customWidth="1"/>
    <col min="4893" max="4893" width="11.42578125" style="194" customWidth="1"/>
    <col min="4894" max="4896" width="6.85546875" style="194" customWidth="1"/>
    <col min="4897" max="4897" width="10.42578125" style="194" customWidth="1"/>
    <col min="4898" max="4900" width="6.85546875" style="194" customWidth="1"/>
    <col min="4901" max="4901" width="10.7109375" style="194" customWidth="1"/>
    <col min="4902" max="4904" width="6.85546875" style="194" customWidth="1"/>
    <col min="4905" max="4905" width="10.85546875" style="194" customWidth="1"/>
    <col min="4906" max="4906" width="5.85546875" style="194" customWidth="1"/>
    <col min="4907" max="4908" width="6.85546875" style="194" customWidth="1"/>
    <col min="4909" max="4909" width="10.140625" style="194" customWidth="1"/>
    <col min="4910" max="4910" width="6" style="194" customWidth="1"/>
    <col min="4911" max="4912" width="6.85546875" style="194" customWidth="1"/>
    <col min="4913" max="4913" width="10.42578125" style="194" customWidth="1"/>
    <col min="4914" max="4915" width="6.85546875" style="194" customWidth="1"/>
    <col min="4916" max="4916" width="18.7109375" style="194" customWidth="1"/>
    <col min="4917" max="4926" width="5.7109375" style="194" customWidth="1"/>
    <col min="4927" max="5120" width="9.140625" style="194"/>
    <col min="5121" max="5121" width="13" style="194" customWidth="1"/>
    <col min="5122" max="5122" width="27" style="194" customWidth="1"/>
    <col min="5123" max="5123" width="15.85546875" style="194" customWidth="1"/>
    <col min="5124" max="5124" width="6.85546875" style="194" customWidth="1"/>
    <col min="5125" max="5125" width="10.7109375" style="194" customWidth="1"/>
    <col min="5126" max="5128" width="6.85546875" style="194" customWidth="1"/>
    <col min="5129" max="5129" width="10.5703125" style="194" customWidth="1"/>
    <col min="5130" max="5132" width="6.85546875" style="194" customWidth="1"/>
    <col min="5133" max="5133" width="10.42578125" style="194" customWidth="1"/>
    <col min="5134" max="5136" width="6.85546875" style="194" customWidth="1"/>
    <col min="5137" max="5137" width="11.42578125" style="194" customWidth="1"/>
    <col min="5138" max="5140" width="6.85546875" style="194" customWidth="1"/>
    <col min="5141" max="5141" width="10.85546875" style="194" customWidth="1"/>
    <col min="5142" max="5144" width="6.85546875" style="194" customWidth="1"/>
    <col min="5145" max="5145" width="10.85546875" style="194" customWidth="1"/>
    <col min="5146" max="5148" width="6.85546875" style="194" customWidth="1"/>
    <col min="5149" max="5149" width="11.42578125" style="194" customWidth="1"/>
    <col min="5150" max="5152" width="6.85546875" style="194" customWidth="1"/>
    <col min="5153" max="5153" width="10.42578125" style="194" customWidth="1"/>
    <col min="5154" max="5156" width="6.85546875" style="194" customWidth="1"/>
    <col min="5157" max="5157" width="10.7109375" style="194" customWidth="1"/>
    <col min="5158" max="5160" width="6.85546875" style="194" customWidth="1"/>
    <col min="5161" max="5161" width="10.85546875" style="194" customWidth="1"/>
    <col min="5162" max="5162" width="5.85546875" style="194" customWidth="1"/>
    <col min="5163" max="5164" width="6.85546875" style="194" customWidth="1"/>
    <col min="5165" max="5165" width="10.140625" style="194" customWidth="1"/>
    <col min="5166" max="5166" width="6" style="194" customWidth="1"/>
    <col min="5167" max="5168" width="6.85546875" style="194" customWidth="1"/>
    <col min="5169" max="5169" width="10.42578125" style="194" customWidth="1"/>
    <col min="5170" max="5171" width="6.85546875" style="194" customWidth="1"/>
    <col min="5172" max="5172" width="18.7109375" style="194" customWidth="1"/>
    <col min="5173" max="5182" width="5.7109375" style="194" customWidth="1"/>
    <col min="5183" max="5376" width="9.140625" style="194"/>
    <col min="5377" max="5377" width="13" style="194" customWidth="1"/>
    <col min="5378" max="5378" width="27" style="194" customWidth="1"/>
    <col min="5379" max="5379" width="15.85546875" style="194" customWidth="1"/>
    <col min="5380" max="5380" width="6.85546875" style="194" customWidth="1"/>
    <col min="5381" max="5381" width="10.7109375" style="194" customWidth="1"/>
    <col min="5382" max="5384" width="6.85546875" style="194" customWidth="1"/>
    <col min="5385" max="5385" width="10.5703125" style="194" customWidth="1"/>
    <col min="5386" max="5388" width="6.85546875" style="194" customWidth="1"/>
    <col min="5389" max="5389" width="10.42578125" style="194" customWidth="1"/>
    <col min="5390" max="5392" width="6.85546875" style="194" customWidth="1"/>
    <col min="5393" max="5393" width="11.42578125" style="194" customWidth="1"/>
    <col min="5394" max="5396" width="6.85546875" style="194" customWidth="1"/>
    <col min="5397" max="5397" width="10.85546875" style="194" customWidth="1"/>
    <col min="5398" max="5400" width="6.85546875" style="194" customWidth="1"/>
    <col min="5401" max="5401" width="10.85546875" style="194" customWidth="1"/>
    <col min="5402" max="5404" width="6.85546875" style="194" customWidth="1"/>
    <col min="5405" max="5405" width="11.42578125" style="194" customWidth="1"/>
    <col min="5406" max="5408" width="6.85546875" style="194" customWidth="1"/>
    <col min="5409" max="5409" width="10.42578125" style="194" customWidth="1"/>
    <col min="5410" max="5412" width="6.85546875" style="194" customWidth="1"/>
    <col min="5413" max="5413" width="10.7109375" style="194" customWidth="1"/>
    <col min="5414" max="5416" width="6.85546875" style="194" customWidth="1"/>
    <col min="5417" max="5417" width="10.85546875" style="194" customWidth="1"/>
    <col min="5418" max="5418" width="5.85546875" style="194" customWidth="1"/>
    <col min="5419" max="5420" width="6.85546875" style="194" customWidth="1"/>
    <col min="5421" max="5421" width="10.140625" style="194" customWidth="1"/>
    <col min="5422" max="5422" width="6" style="194" customWidth="1"/>
    <col min="5423" max="5424" width="6.85546875" style="194" customWidth="1"/>
    <col min="5425" max="5425" width="10.42578125" style="194" customWidth="1"/>
    <col min="5426" max="5427" width="6.85546875" style="194" customWidth="1"/>
    <col min="5428" max="5428" width="18.7109375" style="194" customWidth="1"/>
    <col min="5429" max="5438" width="5.7109375" style="194" customWidth="1"/>
    <col min="5439" max="5632" width="9.140625" style="194"/>
    <col min="5633" max="5633" width="13" style="194" customWidth="1"/>
    <col min="5634" max="5634" width="27" style="194" customWidth="1"/>
    <col min="5635" max="5635" width="15.85546875" style="194" customWidth="1"/>
    <col min="5636" max="5636" width="6.85546875" style="194" customWidth="1"/>
    <col min="5637" max="5637" width="10.7109375" style="194" customWidth="1"/>
    <col min="5638" max="5640" width="6.85546875" style="194" customWidth="1"/>
    <col min="5641" max="5641" width="10.5703125" style="194" customWidth="1"/>
    <col min="5642" max="5644" width="6.85546875" style="194" customWidth="1"/>
    <col min="5645" max="5645" width="10.42578125" style="194" customWidth="1"/>
    <col min="5646" max="5648" width="6.85546875" style="194" customWidth="1"/>
    <col min="5649" max="5649" width="11.42578125" style="194" customWidth="1"/>
    <col min="5650" max="5652" width="6.85546875" style="194" customWidth="1"/>
    <col min="5653" max="5653" width="10.85546875" style="194" customWidth="1"/>
    <col min="5654" max="5656" width="6.85546875" style="194" customWidth="1"/>
    <col min="5657" max="5657" width="10.85546875" style="194" customWidth="1"/>
    <col min="5658" max="5660" width="6.85546875" style="194" customWidth="1"/>
    <col min="5661" max="5661" width="11.42578125" style="194" customWidth="1"/>
    <col min="5662" max="5664" width="6.85546875" style="194" customWidth="1"/>
    <col min="5665" max="5665" width="10.42578125" style="194" customWidth="1"/>
    <col min="5666" max="5668" width="6.85546875" style="194" customWidth="1"/>
    <col min="5669" max="5669" width="10.7109375" style="194" customWidth="1"/>
    <col min="5670" max="5672" width="6.85546875" style="194" customWidth="1"/>
    <col min="5673" max="5673" width="10.85546875" style="194" customWidth="1"/>
    <col min="5674" max="5674" width="5.85546875" style="194" customWidth="1"/>
    <col min="5675" max="5676" width="6.85546875" style="194" customWidth="1"/>
    <col min="5677" max="5677" width="10.140625" style="194" customWidth="1"/>
    <col min="5678" max="5678" width="6" style="194" customWidth="1"/>
    <col min="5679" max="5680" width="6.85546875" style="194" customWidth="1"/>
    <col min="5681" max="5681" width="10.42578125" style="194" customWidth="1"/>
    <col min="5682" max="5683" width="6.85546875" style="194" customWidth="1"/>
    <col min="5684" max="5684" width="18.7109375" style="194" customWidth="1"/>
    <col min="5685" max="5694" width="5.7109375" style="194" customWidth="1"/>
    <col min="5695" max="5888" width="9.140625" style="194"/>
    <col min="5889" max="5889" width="13" style="194" customWidth="1"/>
    <col min="5890" max="5890" width="27" style="194" customWidth="1"/>
    <col min="5891" max="5891" width="15.85546875" style="194" customWidth="1"/>
    <col min="5892" max="5892" width="6.85546875" style="194" customWidth="1"/>
    <col min="5893" max="5893" width="10.7109375" style="194" customWidth="1"/>
    <col min="5894" max="5896" width="6.85546875" style="194" customWidth="1"/>
    <col min="5897" max="5897" width="10.5703125" style="194" customWidth="1"/>
    <col min="5898" max="5900" width="6.85546875" style="194" customWidth="1"/>
    <col min="5901" max="5901" width="10.42578125" style="194" customWidth="1"/>
    <col min="5902" max="5904" width="6.85546875" style="194" customWidth="1"/>
    <col min="5905" max="5905" width="11.42578125" style="194" customWidth="1"/>
    <col min="5906" max="5908" width="6.85546875" style="194" customWidth="1"/>
    <col min="5909" max="5909" width="10.85546875" style="194" customWidth="1"/>
    <col min="5910" max="5912" width="6.85546875" style="194" customWidth="1"/>
    <col min="5913" max="5913" width="10.85546875" style="194" customWidth="1"/>
    <col min="5914" max="5916" width="6.85546875" style="194" customWidth="1"/>
    <col min="5917" max="5917" width="11.42578125" style="194" customWidth="1"/>
    <col min="5918" max="5920" width="6.85546875" style="194" customWidth="1"/>
    <col min="5921" max="5921" width="10.42578125" style="194" customWidth="1"/>
    <col min="5922" max="5924" width="6.85546875" style="194" customWidth="1"/>
    <col min="5925" max="5925" width="10.7109375" style="194" customWidth="1"/>
    <col min="5926" max="5928" width="6.85546875" style="194" customWidth="1"/>
    <col min="5929" max="5929" width="10.85546875" style="194" customWidth="1"/>
    <col min="5930" max="5930" width="5.85546875" style="194" customWidth="1"/>
    <col min="5931" max="5932" width="6.85546875" style="194" customWidth="1"/>
    <col min="5933" max="5933" width="10.140625" style="194" customWidth="1"/>
    <col min="5934" max="5934" width="6" style="194" customWidth="1"/>
    <col min="5935" max="5936" width="6.85546875" style="194" customWidth="1"/>
    <col min="5937" max="5937" width="10.42578125" style="194" customWidth="1"/>
    <col min="5938" max="5939" width="6.85546875" style="194" customWidth="1"/>
    <col min="5940" max="5940" width="18.7109375" style="194" customWidth="1"/>
    <col min="5941" max="5950" width="5.7109375" style="194" customWidth="1"/>
    <col min="5951" max="6144" width="9.140625" style="194"/>
    <col min="6145" max="6145" width="13" style="194" customWidth="1"/>
    <col min="6146" max="6146" width="27" style="194" customWidth="1"/>
    <col min="6147" max="6147" width="15.85546875" style="194" customWidth="1"/>
    <col min="6148" max="6148" width="6.85546875" style="194" customWidth="1"/>
    <col min="6149" max="6149" width="10.7109375" style="194" customWidth="1"/>
    <col min="6150" max="6152" width="6.85546875" style="194" customWidth="1"/>
    <col min="6153" max="6153" width="10.5703125" style="194" customWidth="1"/>
    <col min="6154" max="6156" width="6.85546875" style="194" customWidth="1"/>
    <col min="6157" max="6157" width="10.42578125" style="194" customWidth="1"/>
    <col min="6158" max="6160" width="6.85546875" style="194" customWidth="1"/>
    <col min="6161" max="6161" width="11.42578125" style="194" customWidth="1"/>
    <col min="6162" max="6164" width="6.85546875" style="194" customWidth="1"/>
    <col min="6165" max="6165" width="10.85546875" style="194" customWidth="1"/>
    <col min="6166" max="6168" width="6.85546875" style="194" customWidth="1"/>
    <col min="6169" max="6169" width="10.85546875" style="194" customWidth="1"/>
    <col min="6170" max="6172" width="6.85546875" style="194" customWidth="1"/>
    <col min="6173" max="6173" width="11.42578125" style="194" customWidth="1"/>
    <col min="6174" max="6176" width="6.85546875" style="194" customWidth="1"/>
    <col min="6177" max="6177" width="10.42578125" style="194" customWidth="1"/>
    <col min="6178" max="6180" width="6.85546875" style="194" customWidth="1"/>
    <col min="6181" max="6181" width="10.7109375" style="194" customWidth="1"/>
    <col min="6182" max="6184" width="6.85546875" style="194" customWidth="1"/>
    <col min="6185" max="6185" width="10.85546875" style="194" customWidth="1"/>
    <col min="6186" max="6186" width="5.85546875" style="194" customWidth="1"/>
    <col min="6187" max="6188" width="6.85546875" style="194" customWidth="1"/>
    <col min="6189" max="6189" width="10.140625" style="194" customWidth="1"/>
    <col min="6190" max="6190" width="6" style="194" customWidth="1"/>
    <col min="6191" max="6192" width="6.85546875" style="194" customWidth="1"/>
    <col min="6193" max="6193" width="10.42578125" style="194" customWidth="1"/>
    <col min="6194" max="6195" width="6.85546875" style="194" customWidth="1"/>
    <col min="6196" max="6196" width="18.7109375" style="194" customWidth="1"/>
    <col min="6197" max="6206" width="5.7109375" style="194" customWidth="1"/>
    <col min="6207" max="6400" width="9.140625" style="194"/>
    <col min="6401" max="6401" width="13" style="194" customWidth="1"/>
    <col min="6402" max="6402" width="27" style="194" customWidth="1"/>
    <col min="6403" max="6403" width="15.85546875" style="194" customWidth="1"/>
    <col min="6404" max="6404" width="6.85546875" style="194" customWidth="1"/>
    <col min="6405" max="6405" width="10.7109375" style="194" customWidth="1"/>
    <col min="6406" max="6408" width="6.85546875" style="194" customWidth="1"/>
    <col min="6409" max="6409" width="10.5703125" style="194" customWidth="1"/>
    <col min="6410" max="6412" width="6.85546875" style="194" customWidth="1"/>
    <col min="6413" max="6413" width="10.42578125" style="194" customWidth="1"/>
    <col min="6414" max="6416" width="6.85546875" style="194" customWidth="1"/>
    <col min="6417" max="6417" width="11.42578125" style="194" customWidth="1"/>
    <col min="6418" max="6420" width="6.85546875" style="194" customWidth="1"/>
    <col min="6421" max="6421" width="10.85546875" style="194" customWidth="1"/>
    <col min="6422" max="6424" width="6.85546875" style="194" customWidth="1"/>
    <col min="6425" max="6425" width="10.85546875" style="194" customWidth="1"/>
    <col min="6426" max="6428" width="6.85546875" style="194" customWidth="1"/>
    <col min="6429" max="6429" width="11.42578125" style="194" customWidth="1"/>
    <col min="6430" max="6432" width="6.85546875" style="194" customWidth="1"/>
    <col min="6433" max="6433" width="10.42578125" style="194" customWidth="1"/>
    <col min="6434" max="6436" width="6.85546875" style="194" customWidth="1"/>
    <col min="6437" max="6437" width="10.7109375" style="194" customWidth="1"/>
    <col min="6438" max="6440" width="6.85546875" style="194" customWidth="1"/>
    <col min="6441" max="6441" width="10.85546875" style="194" customWidth="1"/>
    <col min="6442" max="6442" width="5.85546875" style="194" customWidth="1"/>
    <col min="6443" max="6444" width="6.85546875" style="194" customWidth="1"/>
    <col min="6445" max="6445" width="10.140625" style="194" customWidth="1"/>
    <col min="6446" max="6446" width="6" style="194" customWidth="1"/>
    <col min="6447" max="6448" width="6.85546875" style="194" customWidth="1"/>
    <col min="6449" max="6449" width="10.42578125" style="194" customWidth="1"/>
    <col min="6450" max="6451" width="6.85546875" style="194" customWidth="1"/>
    <col min="6452" max="6452" width="18.7109375" style="194" customWidth="1"/>
    <col min="6453" max="6462" width="5.7109375" style="194" customWidth="1"/>
    <col min="6463" max="6656" width="9.140625" style="194"/>
    <col min="6657" max="6657" width="13" style="194" customWidth="1"/>
    <col min="6658" max="6658" width="27" style="194" customWidth="1"/>
    <col min="6659" max="6659" width="15.85546875" style="194" customWidth="1"/>
    <col min="6660" max="6660" width="6.85546875" style="194" customWidth="1"/>
    <col min="6661" max="6661" width="10.7109375" style="194" customWidth="1"/>
    <col min="6662" max="6664" width="6.85546875" style="194" customWidth="1"/>
    <col min="6665" max="6665" width="10.5703125" style="194" customWidth="1"/>
    <col min="6666" max="6668" width="6.85546875" style="194" customWidth="1"/>
    <col min="6669" max="6669" width="10.42578125" style="194" customWidth="1"/>
    <col min="6670" max="6672" width="6.85546875" style="194" customWidth="1"/>
    <col min="6673" max="6673" width="11.42578125" style="194" customWidth="1"/>
    <col min="6674" max="6676" width="6.85546875" style="194" customWidth="1"/>
    <col min="6677" max="6677" width="10.85546875" style="194" customWidth="1"/>
    <col min="6678" max="6680" width="6.85546875" style="194" customWidth="1"/>
    <col min="6681" max="6681" width="10.85546875" style="194" customWidth="1"/>
    <col min="6682" max="6684" width="6.85546875" style="194" customWidth="1"/>
    <col min="6685" max="6685" width="11.42578125" style="194" customWidth="1"/>
    <col min="6686" max="6688" width="6.85546875" style="194" customWidth="1"/>
    <col min="6689" max="6689" width="10.42578125" style="194" customWidth="1"/>
    <col min="6690" max="6692" width="6.85546875" style="194" customWidth="1"/>
    <col min="6693" max="6693" width="10.7109375" style="194" customWidth="1"/>
    <col min="6694" max="6696" width="6.85546875" style="194" customWidth="1"/>
    <col min="6697" max="6697" width="10.85546875" style="194" customWidth="1"/>
    <col min="6698" max="6698" width="5.85546875" style="194" customWidth="1"/>
    <col min="6699" max="6700" width="6.85546875" style="194" customWidth="1"/>
    <col min="6701" max="6701" width="10.140625" style="194" customWidth="1"/>
    <col min="6702" max="6702" width="6" style="194" customWidth="1"/>
    <col min="6703" max="6704" width="6.85546875" style="194" customWidth="1"/>
    <col min="6705" max="6705" width="10.42578125" style="194" customWidth="1"/>
    <col min="6706" max="6707" width="6.85546875" style="194" customWidth="1"/>
    <col min="6708" max="6708" width="18.7109375" style="194" customWidth="1"/>
    <col min="6709" max="6718" width="5.7109375" style="194" customWidth="1"/>
    <col min="6719" max="6912" width="9.140625" style="194"/>
    <col min="6913" max="6913" width="13" style="194" customWidth="1"/>
    <col min="6914" max="6914" width="27" style="194" customWidth="1"/>
    <col min="6915" max="6915" width="15.85546875" style="194" customWidth="1"/>
    <col min="6916" max="6916" width="6.85546875" style="194" customWidth="1"/>
    <col min="6917" max="6917" width="10.7109375" style="194" customWidth="1"/>
    <col min="6918" max="6920" width="6.85546875" style="194" customWidth="1"/>
    <col min="6921" max="6921" width="10.5703125" style="194" customWidth="1"/>
    <col min="6922" max="6924" width="6.85546875" style="194" customWidth="1"/>
    <col min="6925" max="6925" width="10.42578125" style="194" customWidth="1"/>
    <col min="6926" max="6928" width="6.85546875" style="194" customWidth="1"/>
    <col min="6929" max="6929" width="11.42578125" style="194" customWidth="1"/>
    <col min="6930" max="6932" width="6.85546875" style="194" customWidth="1"/>
    <col min="6933" max="6933" width="10.85546875" style="194" customWidth="1"/>
    <col min="6934" max="6936" width="6.85546875" style="194" customWidth="1"/>
    <col min="6937" max="6937" width="10.85546875" style="194" customWidth="1"/>
    <col min="6938" max="6940" width="6.85546875" style="194" customWidth="1"/>
    <col min="6941" max="6941" width="11.42578125" style="194" customWidth="1"/>
    <col min="6942" max="6944" width="6.85546875" style="194" customWidth="1"/>
    <col min="6945" max="6945" width="10.42578125" style="194" customWidth="1"/>
    <col min="6946" max="6948" width="6.85546875" style="194" customWidth="1"/>
    <col min="6949" max="6949" width="10.7109375" style="194" customWidth="1"/>
    <col min="6950" max="6952" width="6.85546875" style="194" customWidth="1"/>
    <col min="6953" max="6953" width="10.85546875" style="194" customWidth="1"/>
    <col min="6954" max="6954" width="5.85546875" style="194" customWidth="1"/>
    <col min="6955" max="6956" width="6.85546875" style="194" customWidth="1"/>
    <col min="6957" max="6957" width="10.140625" style="194" customWidth="1"/>
    <col min="6958" max="6958" width="6" style="194" customWidth="1"/>
    <col min="6959" max="6960" width="6.85546875" style="194" customWidth="1"/>
    <col min="6961" max="6961" width="10.42578125" style="194" customWidth="1"/>
    <col min="6962" max="6963" width="6.85546875" style="194" customWidth="1"/>
    <col min="6964" max="6964" width="18.7109375" style="194" customWidth="1"/>
    <col min="6965" max="6974" width="5.7109375" style="194" customWidth="1"/>
    <col min="6975" max="7168" width="9.140625" style="194"/>
    <col min="7169" max="7169" width="13" style="194" customWidth="1"/>
    <col min="7170" max="7170" width="27" style="194" customWidth="1"/>
    <col min="7171" max="7171" width="15.85546875" style="194" customWidth="1"/>
    <col min="7172" max="7172" width="6.85546875" style="194" customWidth="1"/>
    <col min="7173" max="7173" width="10.7109375" style="194" customWidth="1"/>
    <col min="7174" max="7176" width="6.85546875" style="194" customWidth="1"/>
    <col min="7177" max="7177" width="10.5703125" style="194" customWidth="1"/>
    <col min="7178" max="7180" width="6.85546875" style="194" customWidth="1"/>
    <col min="7181" max="7181" width="10.42578125" style="194" customWidth="1"/>
    <col min="7182" max="7184" width="6.85546875" style="194" customWidth="1"/>
    <col min="7185" max="7185" width="11.42578125" style="194" customWidth="1"/>
    <col min="7186" max="7188" width="6.85546875" style="194" customWidth="1"/>
    <col min="7189" max="7189" width="10.85546875" style="194" customWidth="1"/>
    <col min="7190" max="7192" width="6.85546875" style="194" customWidth="1"/>
    <col min="7193" max="7193" width="10.85546875" style="194" customWidth="1"/>
    <col min="7194" max="7196" width="6.85546875" style="194" customWidth="1"/>
    <col min="7197" max="7197" width="11.42578125" style="194" customWidth="1"/>
    <col min="7198" max="7200" width="6.85546875" style="194" customWidth="1"/>
    <col min="7201" max="7201" width="10.42578125" style="194" customWidth="1"/>
    <col min="7202" max="7204" width="6.85546875" style="194" customWidth="1"/>
    <col min="7205" max="7205" width="10.7109375" style="194" customWidth="1"/>
    <col min="7206" max="7208" width="6.85546875" style="194" customWidth="1"/>
    <col min="7209" max="7209" width="10.85546875" style="194" customWidth="1"/>
    <col min="7210" max="7210" width="5.85546875" style="194" customWidth="1"/>
    <col min="7211" max="7212" width="6.85546875" style="194" customWidth="1"/>
    <col min="7213" max="7213" width="10.140625" style="194" customWidth="1"/>
    <col min="7214" max="7214" width="6" style="194" customWidth="1"/>
    <col min="7215" max="7216" width="6.85546875" style="194" customWidth="1"/>
    <col min="7217" max="7217" width="10.42578125" style="194" customWidth="1"/>
    <col min="7218" max="7219" width="6.85546875" style="194" customWidth="1"/>
    <col min="7220" max="7220" width="18.7109375" style="194" customWidth="1"/>
    <col min="7221" max="7230" width="5.7109375" style="194" customWidth="1"/>
    <col min="7231" max="7424" width="9.140625" style="194"/>
    <col min="7425" max="7425" width="13" style="194" customWidth="1"/>
    <col min="7426" max="7426" width="27" style="194" customWidth="1"/>
    <col min="7427" max="7427" width="15.85546875" style="194" customWidth="1"/>
    <col min="7428" max="7428" width="6.85546875" style="194" customWidth="1"/>
    <col min="7429" max="7429" width="10.7109375" style="194" customWidth="1"/>
    <col min="7430" max="7432" width="6.85546875" style="194" customWidth="1"/>
    <col min="7433" max="7433" width="10.5703125" style="194" customWidth="1"/>
    <col min="7434" max="7436" width="6.85546875" style="194" customWidth="1"/>
    <col min="7437" max="7437" width="10.42578125" style="194" customWidth="1"/>
    <col min="7438" max="7440" width="6.85546875" style="194" customWidth="1"/>
    <col min="7441" max="7441" width="11.42578125" style="194" customWidth="1"/>
    <col min="7442" max="7444" width="6.85546875" style="194" customWidth="1"/>
    <col min="7445" max="7445" width="10.85546875" style="194" customWidth="1"/>
    <col min="7446" max="7448" width="6.85546875" style="194" customWidth="1"/>
    <col min="7449" max="7449" width="10.85546875" style="194" customWidth="1"/>
    <col min="7450" max="7452" width="6.85546875" style="194" customWidth="1"/>
    <col min="7453" max="7453" width="11.42578125" style="194" customWidth="1"/>
    <col min="7454" max="7456" width="6.85546875" style="194" customWidth="1"/>
    <col min="7457" max="7457" width="10.42578125" style="194" customWidth="1"/>
    <col min="7458" max="7460" width="6.85546875" style="194" customWidth="1"/>
    <col min="7461" max="7461" width="10.7109375" style="194" customWidth="1"/>
    <col min="7462" max="7464" width="6.85546875" style="194" customWidth="1"/>
    <col min="7465" max="7465" width="10.85546875" style="194" customWidth="1"/>
    <col min="7466" max="7466" width="5.85546875" style="194" customWidth="1"/>
    <col min="7467" max="7468" width="6.85546875" style="194" customWidth="1"/>
    <col min="7469" max="7469" width="10.140625" style="194" customWidth="1"/>
    <col min="7470" max="7470" width="6" style="194" customWidth="1"/>
    <col min="7471" max="7472" width="6.85546875" style="194" customWidth="1"/>
    <col min="7473" max="7473" width="10.42578125" style="194" customWidth="1"/>
    <col min="7474" max="7475" width="6.85546875" style="194" customWidth="1"/>
    <col min="7476" max="7476" width="18.7109375" style="194" customWidth="1"/>
    <col min="7477" max="7486" width="5.7109375" style="194" customWidth="1"/>
    <col min="7487" max="7680" width="9.140625" style="194"/>
    <col min="7681" max="7681" width="13" style="194" customWidth="1"/>
    <col min="7682" max="7682" width="27" style="194" customWidth="1"/>
    <col min="7683" max="7683" width="15.85546875" style="194" customWidth="1"/>
    <col min="7684" max="7684" width="6.85546875" style="194" customWidth="1"/>
    <col min="7685" max="7685" width="10.7109375" style="194" customWidth="1"/>
    <col min="7686" max="7688" width="6.85546875" style="194" customWidth="1"/>
    <col min="7689" max="7689" width="10.5703125" style="194" customWidth="1"/>
    <col min="7690" max="7692" width="6.85546875" style="194" customWidth="1"/>
    <col min="7693" max="7693" width="10.42578125" style="194" customWidth="1"/>
    <col min="7694" max="7696" width="6.85546875" style="194" customWidth="1"/>
    <col min="7697" max="7697" width="11.42578125" style="194" customWidth="1"/>
    <col min="7698" max="7700" width="6.85546875" style="194" customWidth="1"/>
    <col min="7701" max="7701" width="10.85546875" style="194" customWidth="1"/>
    <col min="7702" max="7704" width="6.85546875" style="194" customWidth="1"/>
    <col min="7705" max="7705" width="10.85546875" style="194" customWidth="1"/>
    <col min="7706" max="7708" width="6.85546875" style="194" customWidth="1"/>
    <col min="7709" max="7709" width="11.42578125" style="194" customWidth="1"/>
    <col min="7710" max="7712" width="6.85546875" style="194" customWidth="1"/>
    <col min="7713" max="7713" width="10.42578125" style="194" customWidth="1"/>
    <col min="7714" max="7716" width="6.85546875" style="194" customWidth="1"/>
    <col min="7717" max="7717" width="10.7109375" style="194" customWidth="1"/>
    <col min="7718" max="7720" width="6.85546875" style="194" customWidth="1"/>
    <col min="7721" max="7721" width="10.85546875" style="194" customWidth="1"/>
    <col min="7722" max="7722" width="5.85546875" style="194" customWidth="1"/>
    <col min="7723" max="7724" width="6.85546875" style="194" customWidth="1"/>
    <col min="7725" max="7725" width="10.140625" style="194" customWidth="1"/>
    <col min="7726" max="7726" width="6" style="194" customWidth="1"/>
    <col min="7727" max="7728" width="6.85546875" style="194" customWidth="1"/>
    <col min="7729" max="7729" width="10.42578125" style="194" customWidth="1"/>
    <col min="7730" max="7731" width="6.85546875" style="194" customWidth="1"/>
    <col min="7732" max="7732" width="18.7109375" style="194" customWidth="1"/>
    <col min="7733" max="7742" width="5.7109375" style="194" customWidth="1"/>
    <col min="7743" max="7936" width="9.140625" style="194"/>
    <col min="7937" max="7937" width="13" style="194" customWidth="1"/>
    <col min="7938" max="7938" width="27" style="194" customWidth="1"/>
    <col min="7939" max="7939" width="15.85546875" style="194" customWidth="1"/>
    <col min="7940" max="7940" width="6.85546875" style="194" customWidth="1"/>
    <col min="7941" max="7941" width="10.7109375" style="194" customWidth="1"/>
    <col min="7942" max="7944" width="6.85546875" style="194" customWidth="1"/>
    <col min="7945" max="7945" width="10.5703125" style="194" customWidth="1"/>
    <col min="7946" max="7948" width="6.85546875" style="194" customWidth="1"/>
    <col min="7949" max="7949" width="10.42578125" style="194" customWidth="1"/>
    <col min="7950" max="7952" width="6.85546875" style="194" customWidth="1"/>
    <col min="7953" max="7953" width="11.42578125" style="194" customWidth="1"/>
    <col min="7954" max="7956" width="6.85546875" style="194" customWidth="1"/>
    <col min="7957" max="7957" width="10.85546875" style="194" customWidth="1"/>
    <col min="7958" max="7960" width="6.85546875" style="194" customWidth="1"/>
    <col min="7961" max="7961" width="10.85546875" style="194" customWidth="1"/>
    <col min="7962" max="7964" width="6.85546875" style="194" customWidth="1"/>
    <col min="7965" max="7965" width="11.42578125" style="194" customWidth="1"/>
    <col min="7966" max="7968" width="6.85546875" style="194" customWidth="1"/>
    <col min="7969" max="7969" width="10.42578125" style="194" customWidth="1"/>
    <col min="7970" max="7972" width="6.85546875" style="194" customWidth="1"/>
    <col min="7973" max="7973" width="10.7109375" style="194" customWidth="1"/>
    <col min="7974" max="7976" width="6.85546875" style="194" customWidth="1"/>
    <col min="7977" max="7977" width="10.85546875" style="194" customWidth="1"/>
    <col min="7978" max="7978" width="5.85546875" style="194" customWidth="1"/>
    <col min="7979" max="7980" width="6.85546875" style="194" customWidth="1"/>
    <col min="7981" max="7981" width="10.140625" style="194" customWidth="1"/>
    <col min="7982" max="7982" width="6" style="194" customWidth="1"/>
    <col min="7983" max="7984" width="6.85546875" style="194" customWidth="1"/>
    <col min="7985" max="7985" width="10.42578125" style="194" customWidth="1"/>
    <col min="7986" max="7987" width="6.85546875" style="194" customWidth="1"/>
    <col min="7988" max="7988" width="18.7109375" style="194" customWidth="1"/>
    <col min="7989" max="7998" width="5.7109375" style="194" customWidth="1"/>
    <col min="7999" max="8192" width="9.140625" style="194"/>
    <col min="8193" max="8193" width="13" style="194" customWidth="1"/>
    <col min="8194" max="8194" width="27" style="194" customWidth="1"/>
    <col min="8195" max="8195" width="15.85546875" style="194" customWidth="1"/>
    <col min="8196" max="8196" width="6.85546875" style="194" customWidth="1"/>
    <col min="8197" max="8197" width="10.7109375" style="194" customWidth="1"/>
    <col min="8198" max="8200" width="6.85546875" style="194" customWidth="1"/>
    <col min="8201" max="8201" width="10.5703125" style="194" customWidth="1"/>
    <col min="8202" max="8204" width="6.85546875" style="194" customWidth="1"/>
    <col min="8205" max="8205" width="10.42578125" style="194" customWidth="1"/>
    <col min="8206" max="8208" width="6.85546875" style="194" customWidth="1"/>
    <col min="8209" max="8209" width="11.42578125" style="194" customWidth="1"/>
    <col min="8210" max="8212" width="6.85546875" style="194" customWidth="1"/>
    <col min="8213" max="8213" width="10.85546875" style="194" customWidth="1"/>
    <col min="8214" max="8216" width="6.85546875" style="194" customWidth="1"/>
    <col min="8217" max="8217" width="10.85546875" style="194" customWidth="1"/>
    <col min="8218" max="8220" width="6.85546875" style="194" customWidth="1"/>
    <col min="8221" max="8221" width="11.42578125" style="194" customWidth="1"/>
    <col min="8222" max="8224" width="6.85546875" style="194" customWidth="1"/>
    <col min="8225" max="8225" width="10.42578125" style="194" customWidth="1"/>
    <col min="8226" max="8228" width="6.85546875" style="194" customWidth="1"/>
    <col min="8229" max="8229" width="10.7109375" style="194" customWidth="1"/>
    <col min="8230" max="8232" width="6.85546875" style="194" customWidth="1"/>
    <col min="8233" max="8233" width="10.85546875" style="194" customWidth="1"/>
    <col min="8234" max="8234" width="5.85546875" style="194" customWidth="1"/>
    <col min="8235" max="8236" width="6.85546875" style="194" customWidth="1"/>
    <col min="8237" max="8237" width="10.140625" style="194" customWidth="1"/>
    <col min="8238" max="8238" width="6" style="194" customWidth="1"/>
    <col min="8239" max="8240" width="6.85546875" style="194" customWidth="1"/>
    <col min="8241" max="8241" width="10.42578125" style="194" customWidth="1"/>
    <col min="8242" max="8243" width="6.85546875" style="194" customWidth="1"/>
    <col min="8244" max="8244" width="18.7109375" style="194" customWidth="1"/>
    <col min="8245" max="8254" width="5.7109375" style="194" customWidth="1"/>
    <col min="8255" max="8448" width="9.140625" style="194"/>
    <col min="8449" max="8449" width="13" style="194" customWidth="1"/>
    <col min="8450" max="8450" width="27" style="194" customWidth="1"/>
    <col min="8451" max="8451" width="15.85546875" style="194" customWidth="1"/>
    <col min="8452" max="8452" width="6.85546875" style="194" customWidth="1"/>
    <col min="8453" max="8453" width="10.7109375" style="194" customWidth="1"/>
    <col min="8454" max="8456" width="6.85546875" style="194" customWidth="1"/>
    <col min="8457" max="8457" width="10.5703125" style="194" customWidth="1"/>
    <col min="8458" max="8460" width="6.85546875" style="194" customWidth="1"/>
    <col min="8461" max="8461" width="10.42578125" style="194" customWidth="1"/>
    <col min="8462" max="8464" width="6.85546875" style="194" customWidth="1"/>
    <col min="8465" max="8465" width="11.42578125" style="194" customWidth="1"/>
    <col min="8466" max="8468" width="6.85546875" style="194" customWidth="1"/>
    <col min="8469" max="8469" width="10.85546875" style="194" customWidth="1"/>
    <col min="8470" max="8472" width="6.85546875" style="194" customWidth="1"/>
    <col min="8473" max="8473" width="10.85546875" style="194" customWidth="1"/>
    <col min="8474" max="8476" width="6.85546875" style="194" customWidth="1"/>
    <col min="8477" max="8477" width="11.42578125" style="194" customWidth="1"/>
    <col min="8478" max="8480" width="6.85546875" style="194" customWidth="1"/>
    <col min="8481" max="8481" width="10.42578125" style="194" customWidth="1"/>
    <col min="8482" max="8484" width="6.85546875" style="194" customWidth="1"/>
    <col min="8485" max="8485" width="10.7109375" style="194" customWidth="1"/>
    <col min="8486" max="8488" width="6.85546875" style="194" customWidth="1"/>
    <col min="8489" max="8489" width="10.85546875" style="194" customWidth="1"/>
    <col min="8490" max="8490" width="5.85546875" style="194" customWidth="1"/>
    <col min="8491" max="8492" width="6.85546875" style="194" customWidth="1"/>
    <col min="8493" max="8493" width="10.140625" style="194" customWidth="1"/>
    <col min="8494" max="8494" width="6" style="194" customWidth="1"/>
    <col min="8495" max="8496" width="6.85546875" style="194" customWidth="1"/>
    <col min="8497" max="8497" width="10.42578125" style="194" customWidth="1"/>
    <col min="8498" max="8499" width="6.85546875" style="194" customWidth="1"/>
    <col min="8500" max="8500" width="18.7109375" style="194" customWidth="1"/>
    <col min="8501" max="8510" width="5.7109375" style="194" customWidth="1"/>
    <col min="8511" max="8704" width="9.140625" style="194"/>
    <col min="8705" max="8705" width="13" style="194" customWidth="1"/>
    <col min="8706" max="8706" width="27" style="194" customWidth="1"/>
    <col min="8707" max="8707" width="15.85546875" style="194" customWidth="1"/>
    <col min="8708" max="8708" width="6.85546875" style="194" customWidth="1"/>
    <col min="8709" max="8709" width="10.7109375" style="194" customWidth="1"/>
    <col min="8710" max="8712" width="6.85546875" style="194" customWidth="1"/>
    <col min="8713" max="8713" width="10.5703125" style="194" customWidth="1"/>
    <col min="8714" max="8716" width="6.85546875" style="194" customWidth="1"/>
    <col min="8717" max="8717" width="10.42578125" style="194" customWidth="1"/>
    <col min="8718" max="8720" width="6.85546875" style="194" customWidth="1"/>
    <col min="8721" max="8721" width="11.42578125" style="194" customWidth="1"/>
    <col min="8722" max="8724" width="6.85546875" style="194" customWidth="1"/>
    <col min="8725" max="8725" width="10.85546875" style="194" customWidth="1"/>
    <col min="8726" max="8728" width="6.85546875" style="194" customWidth="1"/>
    <col min="8729" max="8729" width="10.85546875" style="194" customWidth="1"/>
    <col min="8730" max="8732" width="6.85546875" style="194" customWidth="1"/>
    <col min="8733" max="8733" width="11.42578125" style="194" customWidth="1"/>
    <col min="8734" max="8736" width="6.85546875" style="194" customWidth="1"/>
    <col min="8737" max="8737" width="10.42578125" style="194" customWidth="1"/>
    <col min="8738" max="8740" width="6.85546875" style="194" customWidth="1"/>
    <col min="8741" max="8741" width="10.7109375" style="194" customWidth="1"/>
    <col min="8742" max="8744" width="6.85546875" style="194" customWidth="1"/>
    <col min="8745" max="8745" width="10.85546875" style="194" customWidth="1"/>
    <col min="8746" max="8746" width="5.85546875" style="194" customWidth="1"/>
    <col min="8747" max="8748" width="6.85546875" style="194" customWidth="1"/>
    <col min="8749" max="8749" width="10.140625" style="194" customWidth="1"/>
    <col min="8750" max="8750" width="6" style="194" customWidth="1"/>
    <col min="8751" max="8752" width="6.85546875" style="194" customWidth="1"/>
    <col min="8753" max="8753" width="10.42578125" style="194" customWidth="1"/>
    <col min="8754" max="8755" width="6.85546875" style="194" customWidth="1"/>
    <col min="8756" max="8756" width="18.7109375" style="194" customWidth="1"/>
    <col min="8757" max="8766" width="5.7109375" style="194" customWidth="1"/>
    <col min="8767" max="8960" width="9.140625" style="194"/>
    <col min="8961" max="8961" width="13" style="194" customWidth="1"/>
    <col min="8962" max="8962" width="27" style="194" customWidth="1"/>
    <col min="8963" max="8963" width="15.85546875" style="194" customWidth="1"/>
    <col min="8964" max="8964" width="6.85546875" style="194" customWidth="1"/>
    <col min="8965" max="8965" width="10.7109375" style="194" customWidth="1"/>
    <col min="8966" max="8968" width="6.85546875" style="194" customWidth="1"/>
    <col min="8969" max="8969" width="10.5703125" style="194" customWidth="1"/>
    <col min="8970" max="8972" width="6.85546875" style="194" customWidth="1"/>
    <col min="8973" max="8973" width="10.42578125" style="194" customWidth="1"/>
    <col min="8974" max="8976" width="6.85546875" style="194" customWidth="1"/>
    <col min="8977" max="8977" width="11.42578125" style="194" customWidth="1"/>
    <col min="8978" max="8980" width="6.85546875" style="194" customWidth="1"/>
    <col min="8981" max="8981" width="10.85546875" style="194" customWidth="1"/>
    <col min="8982" max="8984" width="6.85546875" style="194" customWidth="1"/>
    <col min="8985" max="8985" width="10.85546875" style="194" customWidth="1"/>
    <col min="8986" max="8988" width="6.85546875" style="194" customWidth="1"/>
    <col min="8989" max="8989" width="11.42578125" style="194" customWidth="1"/>
    <col min="8990" max="8992" width="6.85546875" style="194" customWidth="1"/>
    <col min="8993" max="8993" width="10.42578125" style="194" customWidth="1"/>
    <col min="8994" max="8996" width="6.85546875" style="194" customWidth="1"/>
    <col min="8997" max="8997" width="10.7109375" style="194" customWidth="1"/>
    <col min="8998" max="9000" width="6.85546875" style="194" customWidth="1"/>
    <col min="9001" max="9001" width="10.85546875" style="194" customWidth="1"/>
    <col min="9002" max="9002" width="5.85546875" style="194" customWidth="1"/>
    <col min="9003" max="9004" width="6.85546875" style="194" customWidth="1"/>
    <col min="9005" max="9005" width="10.140625" style="194" customWidth="1"/>
    <col min="9006" max="9006" width="6" style="194" customWidth="1"/>
    <col min="9007" max="9008" width="6.85546875" style="194" customWidth="1"/>
    <col min="9009" max="9009" width="10.42578125" style="194" customWidth="1"/>
    <col min="9010" max="9011" width="6.85546875" style="194" customWidth="1"/>
    <col min="9012" max="9012" width="18.7109375" style="194" customWidth="1"/>
    <col min="9013" max="9022" width="5.7109375" style="194" customWidth="1"/>
    <col min="9023" max="9216" width="9.140625" style="194"/>
    <col min="9217" max="9217" width="13" style="194" customWidth="1"/>
    <col min="9218" max="9218" width="27" style="194" customWidth="1"/>
    <col min="9219" max="9219" width="15.85546875" style="194" customWidth="1"/>
    <col min="9220" max="9220" width="6.85546875" style="194" customWidth="1"/>
    <col min="9221" max="9221" width="10.7109375" style="194" customWidth="1"/>
    <col min="9222" max="9224" width="6.85546875" style="194" customWidth="1"/>
    <col min="9225" max="9225" width="10.5703125" style="194" customWidth="1"/>
    <col min="9226" max="9228" width="6.85546875" style="194" customWidth="1"/>
    <col min="9229" max="9229" width="10.42578125" style="194" customWidth="1"/>
    <col min="9230" max="9232" width="6.85546875" style="194" customWidth="1"/>
    <col min="9233" max="9233" width="11.42578125" style="194" customWidth="1"/>
    <col min="9234" max="9236" width="6.85546875" style="194" customWidth="1"/>
    <col min="9237" max="9237" width="10.85546875" style="194" customWidth="1"/>
    <col min="9238" max="9240" width="6.85546875" style="194" customWidth="1"/>
    <col min="9241" max="9241" width="10.85546875" style="194" customWidth="1"/>
    <col min="9242" max="9244" width="6.85546875" style="194" customWidth="1"/>
    <col min="9245" max="9245" width="11.42578125" style="194" customWidth="1"/>
    <col min="9246" max="9248" width="6.85546875" style="194" customWidth="1"/>
    <col min="9249" max="9249" width="10.42578125" style="194" customWidth="1"/>
    <col min="9250" max="9252" width="6.85546875" style="194" customWidth="1"/>
    <col min="9253" max="9253" width="10.7109375" style="194" customWidth="1"/>
    <col min="9254" max="9256" width="6.85546875" style="194" customWidth="1"/>
    <col min="9257" max="9257" width="10.85546875" style="194" customWidth="1"/>
    <col min="9258" max="9258" width="5.85546875" style="194" customWidth="1"/>
    <col min="9259" max="9260" width="6.85546875" style="194" customWidth="1"/>
    <col min="9261" max="9261" width="10.140625" style="194" customWidth="1"/>
    <col min="9262" max="9262" width="6" style="194" customWidth="1"/>
    <col min="9263" max="9264" width="6.85546875" style="194" customWidth="1"/>
    <col min="9265" max="9265" width="10.42578125" style="194" customWidth="1"/>
    <col min="9266" max="9267" width="6.85546875" style="194" customWidth="1"/>
    <col min="9268" max="9268" width="18.7109375" style="194" customWidth="1"/>
    <col min="9269" max="9278" width="5.7109375" style="194" customWidth="1"/>
    <col min="9279" max="9472" width="9.140625" style="194"/>
    <col min="9473" max="9473" width="13" style="194" customWidth="1"/>
    <col min="9474" max="9474" width="27" style="194" customWidth="1"/>
    <col min="9475" max="9475" width="15.85546875" style="194" customWidth="1"/>
    <col min="9476" max="9476" width="6.85546875" style="194" customWidth="1"/>
    <col min="9477" max="9477" width="10.7109375" style="194" customWidth="1"/>
    <col min="9478" max="9480" width="6.85546875" style="194" customWidth="1"/>
    <col min="9481" max="9481" width="10.5703125" style="194" customWidth="1"/>
    <col min="9482" max="9484" width="6.85546875" style="194" customWidth="1"/>
    <col min="9485" max="9485" width="10.42578125" style="194" customWidth="1"/>
    <col min="9486" max="9488" width="6.85546875" style="194" customWidth="1"/>
    <col min="9489" max="9489" width="11.42578125" style="194" customWidth="1"/>
    <col min="9490" max="9492" width="6.85546875" style="194" customWidth="1"/>
    <col min="9493" max="9493" width="10.85546875" style="194" customWidth="1"/>
    <col min="9494" max="9496" width="6.85546875" style="194" customWidth="1"/>
    <col min="9497" max="9497" width="10.85546875" style="194" customWidth="1"/>
    <col min="9498" max="9500" width="6.85546875" style="194" customWidth="1"/>
    <col min="9501" max="9501" width="11.42578125" style="194" customWidth="1"/>
    <col min="9502" max="9504" width="6.85546875" style="194" customWidth="1"/>
    <col min="9505" max="9505" width="10.42578125" style="194" customWidth="1"/>
    <col min="9506" max="9508" width="6.85546875" style="194" customWidth="1"/>
    <col min="9509" max="9509" width="10.7109375" style="194" customWidth="1"/>
    <col min="9510" max="9512" width="6.85546875" style="194" customWidth="1"/>
    <col min="9513" max="9513" width="10.85546875" style="194" customWidth="1"/>
    <col min="9514" max="9514" width="5.85546875" style="194" customWidth="1"/>
    <col min="9515" max="9516" width="6.85546875" style="194" customWidth="1"/>
    <col min="9517" max="9517" width="10.140625" style="194" customWidth="1"/>
    <col min="9518" max="9518" width="6" style="194" customWidth="1"/>
    <col min="9519" max="9520" width="6.85546875" style="194" customWidth="1"/>
    <col min="9521" max="9521" width="10.42578125" style="194" customWidth="1"/>
    <col min="9522" max="9523" width="6.85546875" style="194" customWidth="1"/>
    <col min="9524" max="9524" width="18.7109375" style="194" customWidth="1"/>
    <col min="9525" max="9534" width="5.7109375" style="194" customWidth="1"/>
    <col min="9535" max="9728" width="9.140625" style="194"/>
    <col min="9729" max="9729" width="13" style="194" customWidth="1"/>
    <col min="9730" max="9730" width="27" style="194" customWidth="1"/>
    <col min="9731" max="9731" width="15.85546875" style="194" customWidth="1"/>
    <col min="9732" max="9732" width="6.85546875" style="194" customWidth="1"/>
    <col min="9733" max="9733" width="10.7109375" style="194" customWidth="1"/>
    <col min="9734" max="9736" width="6.85546875" style="194" customWidth="1"/>
    <col min="9737" max="9737" width="10.5703125" style="194" customWidth="1"/>
    <col min="9738" max="9740" width="6.85546875" style="194" customWidth="1"/>
    <col min="9741" max="9741" width="10.42578125" style="194" customWidth="1"/>
    <col min="9742" max="9744" width="6.85546875" style="194" customWidth="1"/>
    <col min="9745" max="9745" width="11.42578125" style="194" customWidth="1"/>
    <col min="9746" max="9748" width="6.85546875" style="194" customWidth="1"/>
    <col min="9749" max="9749" width="10.85546875" style="194" customWidth="1"/>
    <col min="9750" max="9752" width="6.85546875" style="194" customWidth="1"/>
    <col min="9753" max="9753" width="10.85546875" style="194" customWidth="1"/>
    <col min="9754" max="9756" width="6.85546875" style="194" customWidth="1"/>
    <col min="9757" max="9757" width="11.42578125" style="194" customWidth="1"/>
    <col min="9758" max="9760" width="6.85546875" style="194" customWidth="1"/>
    <col min="9761" max="9761" width="10.42578125" style="194" customWidth="1"/>
    <col min="9762" max="9764" width="6.85546875" style="194" customWidth="1"/>
    <col min="9765" max="9765" width="10.7109375" style="194" customWidth="1"/>
    <col min="9766" max="9768" width="6.85546875" style="194" customWidth="1"/>
    <col min="9769" max="9769" width="10.85546875" style="194" customWidth="1"/>
    <col min="9770" max="9770" width="5.85546875" style="194" customWidth="1"/>
    <col min="9771" max="9772" width="6.85546875" style="194" customWidth="1"/>
    <col min="9773" max="9773" width="10.140625" style="194" customWidth="1"/>
    <col min="9774" max="9774" width="6" style="194" customWidth="1"/>
    <col min="9775" max="9776" width="6.85546875" style="194" customWidth="1"/>
    <col min="9777" max="9777" width="10.42578125" style="194" customWidth="1"/>
    <col min="9778" max="9779" width="6.85546875" style="194" customWidth="1"/>
    <col min="9780" max="9780" width="18.7109375" style="194" customWidth="1"/>
    <col min="9781" max="9790" width="5.7109375" style="194" customWidth="1"/>
    <col min="9791" max="9984" width="9.140625" style="194"/>
    <col min="9985" max="9985" width="13" style="194" customWidth="1"/>
    <col min="9986" max="9986" width="27" style="194" customWidth="1"/>
    <col min="9987" max="9987" width="15.85546875" style="194" customWidth="1"/>
    <col min="9988" max="9988" width="6.85546875" style="194" customWidth="1"/>
    <col min="9989" max="9989" width="10.7109375" style="194" customWidth="1"/>
    <col min="9990" max="9992" width="6.85546875" style="194" customWidth="1"/>
    <col min="9993" max="9993" width="10.5703125" style="194" customWidth="1"/>
    <col min="9994" max="9996" width="6.85546875" style="194" customWidth="1"/>
    <col min="9997" max="9997" width="10.42578125" style="194" customWidth="1"/>
    <col min="9998" max="10000" width="6.85546875" style="194" customWidth="1"/>
    <col min="10001" max="10001" width="11.42578125" style="194" customWidth="1"/>
    <col min="10002" max="10004" width="6.85546875" style="194" customWidth="1"/>
    <col min="10005" max="10005" width="10.85546875" style="194" customWidth="1"/>
    <col min="10006" max="10008" width="6.85546875" style="194" customWidth="1"/>
    <col min="10009" max="10009" width="10.85546875" style="194" customWidth="1"/>
    <col min="10010" max="10012" width="6.85546875" style="194" customWidth="1"/>
    <col min="10013" max="10013" width="11.42578125" style="194" customWidth="1"/>
    <col min="10014" max="10016" width="6.85546875" style="194" customWidth="1"/>
    <col min="10017" max="10017" width="10.42578125" style="194" customWidth="1"/>
    <col min="10018" max="10020" width="6.85546875" style="194" customWidth="1"/>
    <col min="10021" max="10021" width="10.7109375" style="194" customWidth="1"/>
    <col min="10022" max="10024" width="6.85546875" style="194" customWidth="1"/>
    <col min="10025" max="10025" width="10.85546875" style="194" customWidth="1"/>
    <col min="10026" max="10026" width="5.85546875" style="194" customWidth="1"/>
    <col min="10027" max="10028" width="6.85546875" style="194" customWidth="1"/>
    <col min="10029" max="10029" width="10.140625" style="194" customWidth="1"/>
    <col min="10030" max="10030" width="6" style="194" customWidth="1"/>
    <col min="10031" max="10032" width="6.85546875" style="194" customWidth="1"/>
    <col min="10033" max="10033" width="10.42578125" style="194" customWidth="1"/>
    <col min="10034" max="10035" width="6.85546875" style="194" customWidth="1"/>
    <col min="10036" max="10036" width="18.7109375" style="194" customWidth="1"/>
    <col min="10037" max="10046" width="5.7109375" style="194" customWidth="1"/>
    <col min="10047" max="10240" width="9.140625" style="194"/>
    <col min="10241" max="10241" width="13" style="194" customWidth="1"/>
    <col min="10242" max="10242" width="27" style="194" customWidth="1"/>
    <col min="10243" max="10243" width="15.85546875" style="194" customWidth="1"/>
    <col min="10244" max="10244" width="6.85546875" style="194" customWidth="1"/>
    <col min="10245" max="10245" width="10.7109375" style="194" customWidth="1"/>
    <col min="10246" max="10248" width="6.85546875" style="194" customWidth="1"/>
    <col min="10249" max="10249" width="10.5703125" style="194" customWidth="1"/>
    <col min="10250" max="10252" width="6.85546875" style="194" customWidth="1"/>
    <col min="10253" max="10253" width="10.42578125" style="194" customWidth="1"/>
    <col min="10254" max="10256" width="6.85546875" style="194" customWidth="1"/>
    <col min="10257" max="10257" width="11.42578125" style="194" customWidth="1"/>
    <col min="10258" max="10260" width="6.85546875" style="194" customWidth="1"/>
    <col min="10261" max="10261" width="10.85546875" style="194" customWidth="1"/>
    <col min="10262" max="10264" width="6.85546875" style="194" customWidth="1"/>
    <col min="10265" max="10265" width="10.85546875" style="194" customWidth="1"/>
    <col min="10266" max="10268" width="6.85546875" style="194" customWidth="1"/>
    <col min="10269" max="10269" width="11.42578125" style="194" customWidth="1"/>
    <col min="10270" max="10272" width="6.85546875" style="194" customWidth="1"/>
    <col min="10273" max="10273" width="10.42578125" style="194" customWidth="1"/>
    <col min="10274" max="10276" width="6.85546875" style="194" customWidth="1"/>
    <col min="10277" max="10277" width="10.7109375" style="194" customWidth="1"/>
    <col min="10278" max="10280" width="6.85546875" style="194" customWidth="1"/>
    <col min="10281" max="10281" width="10.85546875" style="194" customWidth="1"/>
    <col min="10282" max="10282" width="5.85546875" style="194" customWidth="1"/>
    <col min="10283" max="10284" width="6.85546875" style="194" customWidth="1"/>
    <col min="10285" max="10285" width="10.140625" style="194" customWidth="1"/>
    <col min="10286" max="10286" width="6" style="194" customWidth="1"/>
    <col min="10287" max="10288" width="6.85546875" style="194" customWidth="1"/>
    <col min="10289" max="10289" width="10.42578125" style="194" customWidth="1"/>
    <col min="10290" max="10291" width="6.85546875" style="194" customWidth="1"/>
    <col min="10292" max="10292" width="18.7109375" style="194" customWidth="1"/>
    <col min="10293" max="10302" width="5.7109375" style="194" customWidth="1"/>
    <col min="10303" max="10496" width="9.140625" style="194"/>
    <col min="10497" max="10497" width="13" style="194" customWidth="1"/>
    <col min="10498" max="10498" width="27" style="194" customWidth="1"/>
    <col min="10499" max="10499" width="15.85546875" style="194" customWidth="1"/>
    <col min="10500" max="10500" width="6.85546875" style="194" customWidth="1"/>
    <col min="10501" max="10501" width="10.7109375" style="194" customWidth="1"/>
    <col min="10502" max="10504" width="6.85546875" style="194" customWidth="1"/>
    <col min="10505" max="10505" width="10.5703125" style="194" customWidth="1"/>
    <col min="10506" max="10508" width="6.85546875" style="194" customWidth="1"/>
    <col min="10509" max="10509" width="10.42578125" style="194" customWidth="1"/>
    <col min="10510" max="10512" width="6.85546875" style="194" customWidth="1"/>
    <col min="10513" max="10513" width="11.42578125" style="194" customWidth="1"/>
    <col min="10514" max="10516" width="6.85546875" style="194" customWidth="1"/>
    <col min="10517" max="10517" width="10.85546875" style="194" customWidth="1"/>
    <col min="10518" max="10520" width="6.85546875" style="194" customWidth="1"/>
    <col min="10521" max="10521" width="10.85546875" style="194" customWidth="1"/>
    <col min="10522" max="10524" width="6.85546875" style="194" customWidth="1"/>
    <col min="10525" max="10525" width="11.42578125" style="194" customWidth="1"/>
    <col min="10526" max="10528" width="6.85546875" style="194" customWidth="1"/>
    <col min="10529" max="10529" width="10.42578125" style="194" customWidth="1"/>
    <col min="10530" max="10532" width="6.85546875" style="194" customWidth="1"/>
    <col min="10533" max="10533" width="10.7109375" style="194" customWidth="1"/>
    <col min="10534" max="10536" width="6.85546875" style="194" customWidth="1"/>
    <col min="10537" max="10537" width="10.85546875" style="194" customWidth="1"/>
    <col min="10538" max="10538" width="5.85546875" style="194" customWidth="1"/>
    <col min="10539" max="10540" width="6.85546875" style="194" customWidth="1"/>
    <col min="10541" max="10541" width="10.140625" style="194" customWidth="1"/>
    <col min="10542" max="10542" width="6" style="194" customWidth="1"/>
    <col min="10543" max="10544" width="6.85546875" style="194" customWidth="1"/>
    <col min="10545" max="10545" width="10.42578125" style="194" customWidth="1"/>
    <col min="10546" max="10547" width="6.85546875" style="194" customWidth="1"/>
    <col min="10548" max="10548" width="18.7109375" style="194" customWidth="1"/>
    <col min="10549" max="10558" width="5.7109375" style="194" customWidth="1"/>
    <col min="10559" max="10752" width="9.140625" style="194"/>
    <col min="10753" max="10753" width="13" style="194" customWidth="1"/>
    <col min="10754" max="10754" width="27" style="194" customWidth="1"/>
    <col min="10755" max="10755" width="15.85546875" style="194" customWidth="1"/>
    <col min="10756" max="10756" width="6.85546875" style="194" customWidth="1"/>
    <col min="10757" max="10757" width="10.7109375" style="194" customWidth="1"/>
    <col min="10758" max="10760" width="6.85546875" style="194" customWidth="1"/>
    <col min="10761" max="10761" width="10.5703125" style="194" customWidth="1"/>
    <col min="10762" max="10764" width="6.85546875" style="194" customWidth="1"/>
    <col min="10765" max="10765" width="10.42578125" style="194" customWidth="1"/>
    <col min="10766" max="10768" width="6.85546875" style="194" customWidth="1"/>
    <col min="10769" max="10769" width="11.42578125" style="194" customWidth="1"/>
    <col min="10770" max="10772" width="6.85546875" style="194" customWidth="1"/>
    <col min="10773" max="10773" width="10.85546875" style="194" customWidth="1"/>
    <col min="10774" max="10776" width="6.85546875" style="194" customWidth="1"/>
    <col min="10777" max="10777" width="10.85546875" style="194" customWidth="1"/>
    <col min="10778" max="10780" width="6.85546875" style="194" customWidth="1"/>
    <col min="10781" max="10781" width="11.42578125" style="194" customWidth="1"/>
    <col min="10782" max="10784" width="6.85546875" style="194" customWidth="1"/>
    <col min="10785" max="10785" width="10.42578125" style="194" customWidth="1"/>
    <col min="10786" max="10788" width="6.85546875" style="194" customWidth="1"/>
    <col min="10789" max="10789" width="10.7109375" style="194" customWidth="1"/>
    <col min="10790" max="10792" width="6.85546875" style="194" customWidth="1"/>
    <col min="10793" max="10793" width="10.85546875" style="194" customWidth="1"/>
    <col min="10794" max="10794" width="5.85546875" style="194" customWidth="1"/>
    <col min="10795" max="10796" width="6.85546875" style="194" customWidth="1"/>
    <col min="10797" max="10797" width="10.140625" style="194" customWidth="1"/>
    <col min="10798" max="10798" width="6" style="194" customWidth="1"/>
    <col min="10799" max="10800" width="6.85546875" style="194" customWidth="1"/>
    <col min="10801" max="10801" width="10.42578125" style="194" customWidth="1"/>
    <col min="10802" max="10803" width="6.85546875" style="194" customWidth="1"/>
    <col min="10804" max="10804" width="18.7109375" style="194" customWidth="1"/>
    <col min="10805" max="10814" width="5.7109375" style="194" customWidth="1"/>
    <col min="10815" max="11008" width="9.140625" style="194"/>
    <col min="11009" max="11009" width="13" style="194" customWidth="1"/>
    <col min="11010" max="11010" width="27" style="194" customWidth="1"/>
    <col min="11011" max="11011" width="15.85546875" style="194" customWidth="1"/>
    <col min="11012" max="11012" width="6.85546875" style="194" customWidth="1"/>
    <col min="11013" max="11013" width="10.7109375" style="194" customWidth="1"/>
    <col min="11014" max="11016" width="6.85546875" style="194" customWidth="1"/>
    <col min="11017" max="11017" width="10.5703125" style="194" customWidth="1"/>
    <col min="11018" max="11020" width="6.85546875" style="194" customWidth="1"/>
    <col min="11021" max="11021" width="10.42578125" style="194" customWidth="1"/>
    <col min="11022" max="11024" width="6.85546875" style="194" customWidth="1"/>
    <col min="11025" max="11025" width="11.42578125" style="194" customWidth="1"/>
    <col min="11026" max="11028" width="6.85546875" style="194" customWidth="1"/>
    <col min="11029" max="11029" width="10.85546875" style="194" customWidth="1"/>
    <col min="11030" max="11032" width="6.85546875" style="194" customWidth="1"/>
    <col min="11033" max="11033" width="10.85546875" style="194" customWidth="1"/>
    <col min="11034" max="11036" width="6.85546875" style="194" customWidth="1"/>
    <col min="11037" max="11037" width="11.42578125" style="194" customWidth="1"/>
    <col min="11038" max="11040" width="6.85546875" style="194" customWidth="1"/>
    <col min="11041" max="11041" width="10.42578125" style="194" customWidth="1"/>
    <col min="11042" max="11044" width="6.85546875" style="194" customWidth="1"/>
    <col min="11045" max="11045" width="10.7109375" style="194" customWidth="1"/>
    <col min="11046" max="11048" width="6.85546875" style="194" customWidth="1"/>
    <col min="11049" max="11049" width="10.85546875" style="194" customWidth="1"/>
    <col min="11050" max="11050" width="5.85546875" style="194" customWidth="1"/>
    <col min="11051" max="11052" width="6.85546875" style="194" customWidth="1"/>
    <col min="11053" max="11053" width="10.140625" style="194" customWidth="1"/>
    <col min="11054" max="11054" width="6" style="194" customWidth="1"/>
    <col min="11055" max="11056" width="6.85546875" style="194" customWidth="1"/>
    <col min="11057" max="11057" width="10.42578125" style="194" customWidth="1"/>
    <col min="11058" max="11059" width="6.85546875" style="194" customWidth="1"/>
    <col min="11060" max="11060" width="18.7109375" style="194" customWidth="1"/>
    <col min="11061" max="11070" width="5.7109375" style="194" customWidth="1"/>
    <col min="11071" max="11264" width="9.140625" style="194"/>
    <col min="11265" max="11265" width="13" style="194" customWidth="1"/>
    <col min="11266" max="11266" width="27" style="194" customWidth="1"/>
    <col min="11267" max="11267" width="15.85546875" style="194" customWidth="1"/>
    <col min="11268" max="11268" width="6.85546875" style="194" customWidth="1"/>
    <col min="11269" max="11269" width="10.7109375" style="194" customWidth="1"/>
    <col min="11270" max="11272" width="6.85546875" style="194" customWidth="1"/>
    <col min="11273" max="11273" width="10.5703125" style="194" customWidth="1"/>
    <col min="11274" max="11276" width="6.85546875" style="194" customWidth="1"/>
    <col min="11277" max="11277" width="10.42578125" style="194" customWidth="1"/>
    <col min="11278" max="11280" width="6.85546875" style="194" customWidth="1"/>
    <col min="11281" max="11281" width="11.42578125" style="194" customWidth="1"/>
    <col min="11282" max="11284" width="6.85546875" style="194" customWidth="1"/>
    <col min="11285" max="11285" width="10.85546875" style="194" customWidth="1"/>
    <col min="11286" max="11288" width="6.85546875" style="194" customWidth="1"/>
    <col min="11289" max="11289" width="10.85546875" style="194" customWidth="1"/>
    <col min="11290" max="11292" width="6.85546875" style="194" customWidth="1"/>
    <col min="11293" max="11293" width="11.42578125" style="194" customWidth="1"/>
    <col min="11294" max="11296" width="6.85546875" style="194" customWidth="1"/>
    <col min="11297" max="11297" width="10.42578125" style="194" customWidth="1"/>
    <col min="11298" max="11300" width="6.85546875" style="194" customWidth="1"/>
    <col min="11301" max="11301" width="10.7109375" style="194" customWidth="1"/>
    <col min="11302" max="11304" width="6.85546875" style="194" customWidth="1"/>
    <col min="11305" max="11305" width="10.85546875" style="194" customWidth="1"/>
    <col min="11306" max="11306" width="5.85546875" style="194" customWidth="1"/>
    <col min="11307" max="11308" width="6.85546875" style="194" customWidth="1"/>
    <col min="11309" max="11309" width="10.140625" style="194" customWidth="1"/>
    <col min="11310" max="11310" width="6" style="194" customWidth="1"/>
    <col min="11311" max="11312" width="6.85546875" style="194" customWidth="1"/>
    <col min="11313" max="11313" width="10.42578125" style="194" customWidth="1"/>
    <col min="11314" max="11315" width="6.85546875" style="194" customWidth="1"/>
    <col min="11316" max="11316" width="18.7109375" style="194" customWidth="1"/>
    <col min="11317" max="11326" width="5.7109375" style="194" customWidth="1"/>
    <col min="11327" max="11520" width="9.140625" style="194"/>
    <col min="11521" max="11521" width="13" style="194" customWidth="1"/>
    <col min="11522" max="11522" width="27" style="194" customWidth="1"/>
    <col min="11523" max="11523" width="15.85546875" style="194" customWidth="1"/>
    <col min="11524" max="11524" width="6.85546875" style="194" customWidth="1"/>
    <col min="11525" max="11525" width="10.7109375" style="194" customWidth="1"/>
    <col min="11526" max="11528" width="6.85546875" style="194" customWidth="1"/>
    <col min="11529" max="11529" width="10.5703125" style="194" customWidth="1"/>
    <col min="11530" max="11532" width="6.85546875" style="194" customWidth="1"/>
    <col min="11533" max="11533" width="10.42578125" style="194" customWidth="1"/>
    <col min="11534" max="11536" width="6.85546875" style="194" customWidth="1"/>
    <col min="11537" max="11537" width="11.42578125" style="194" customWidth="1"/>
    <col min="11538" max="11540" width="6.85546875" style="194" customWidth="1"/>
    <col min="11541" max="11541" width="10.85546875" style="194" customWidth="1"/>
    <col min="11542" max="11544" width="6.85546875" style="194" customWidth="1"/>
    <col min="11545" max="11545" width="10.85546875" style="194" customWidth="1"/>
    <col min="11546" max="11548" width="6.85546875" style="194" customWidth="1"/>
    <col min="11549" max="11549" width="11.42578125" style="194" customWidth="1"/>
    <col min="11550" max="11552" width="6.85546875" style="194" customWidth="1"/>
    <col min="11553" max="11553" width="10.42578125" style="194" customWidth="1"/>
    <col min="11554" max="11556" width="6.85546875" style="194" customWidth="1"/>
    <col min="11557" max="11557" width="10.7109375" style="194" customWidth="1"/>
    <col min="11558" max="11560" width="6.85546875" style="194" customWidth="1"/>
    <col min="11561" max="11561" width="10.85546875" style="194" customWidth="1"/>
    <col min="11562" max="11562" width="5.85546875" style="194" customWidth="1"/>
    <col min="11563" max="11564" width="6.85546875" style="194" customWidth="1"/>
    <col min="11565" max="11565" width="10.140625" style="194" customWidth="1"/>
    <col min="11566" max="11566" width="6" style="194" customWidth="1"/>
    <col min="11567" max="11568" width="6.85546875" style="194" customWidth="1"/>
    <col min="11569" max="11569" width="10.42578125" style="194" customWidth="1"/>
    <col min="11570" max="11571" width="6.85546875" style="194" customWidth="1"/>
    <col min="11572" max="11572" width="18.7109375" style="194" customWidth="1"/>
    <col min="11573" max="11582" width="5.7109375" style="194" customWidth="1"/>
    <col min="11583" max="11776" width="9.140625" style="194"/>
    <col min="11777" max="11777" width="13" style="194" customWidth="1"/>
    <col min="11778" max="11778" width="27" style="194" customWidth="1"/>
    <col min="11779" max="11779" width="15.85546875" style="194" customWidth="1"/>
    <col min="11780" max="11780" width="6.85546875" style="194" customWidth="1"/>
    <col min="11781" max="11781" width="10.7109375" style="194" customWidth="1"/>
    <col min="11782" max="11784" width="6.85546875" style="194" customWidth="1"/>
    <col min="11785" max="11785" width="10.5703125" style="194" customWidth="1"/>
    <col min="11786" max="11788" width="6.85546875" style="194" customWidth="1"/>
    <col min="11789" max="11789" width="10.42578125" style="194" customWidth="1"/>
    <col min="11790" max="11792" width="6.85546875" style="194" customWidth="1"/>
    <col min="11793" max="11793" width="11.42578125" style="194" customWidth="1"/>
    <col min="11794" max="11796" width="6.85546875" style="194" customWidth="1"/>
    <col min="11797" max="11797" width="10.85546875" style="194" customWidth="1"/>
    <col min="11798" max="11800" width="6.85546875" style="194" customWidth="1"/>
    <col min="11801" max="11801" width="10.85546875" style="194" customWidth="1"/>
    <col min="11802" max="11804" width="6.85546875" style="194" customWidth="1"/>
    <col min="11805" max="11805" width="11.42578125" style="194" customWidth="1"/>
    <col min="11806" max="11808" width="6.85546875" style="194" customWidth="1"/>
    <col min="11809" max="11809" width="10.42578125" style="194" customWidth="1"/>
    <col min="11810" max="11812" width="6.85546875" style="194" customWidth="1"/>
    <col min="11813" max="11813" width="10.7109375" style="194" customWidth="1"/>
    <col min="11814" max="11816" width="6.85546875" style="194" customWidth="1"/>
    <col min="11817" max="11817" width="10.85546875" style="194" customWidth="1"/>
    <col min="11818" max="11818" width="5.85546875" style="194" customWidth="1"/>
    <col min="11819" max="11820" width="6.85546875" style="194" customWidth="1"/>
    <col min="11821" max="11821" width="10.140625" style="194" customWidth="1"/>
    <col min="11822" max="11822" width="6" style="194" customWidth="1"/>
    <col min="11823" max="11824" width="6.85546875" style="194" customWidth="1"/>
    <col min="11825" max="11825" width="10.42578125" style="194" customWidth="1"/>
    <col min="11826" max="11827" width="6.85546875" style="194" customWidth="1"/>
    <col min="11828" max="11828" width="18.7109375" style="194" customWidth="1"/>
    <col min="11829" max="11838" width="5.7109375" style="194" customWidth="1"/>
    <col min="11839" max="12032" width="9.140625" style="194"/>
    <col min="12033" max="12033" width="13" style="194" customWidth="1"/>
    <col min="12034" max="12034" width="27" style="194" customWidth="1"/>
    <col min="12035" max="12035" width="15.85546875" style="194" customWidth="1"/>
    <col min="12036" max="12036" width="6.85546875" style="194" customWidth="1"/>
    <col min="12037" max="12037" width="10.7109375" style="194" customWidth="1"/>
    <col min="12038" max="12040" width="6.85546875" style="194" customWidth="1"/>
    <col min="12041" max="12041" width="10.5703125" style="194" customWidth="1"/>
    <col min="12042" max="12044" width="6.85546875" style="194" customWidth="1"/>
    <col min="12045" max="12045" width="10.42578125" style="194" customWidth="1"/>
    <col min="12046" max="12048" width="6.85546875" style="194" customWidth="1"/>
    <col min="12049" max="12049" width="11.42578125" style="194" customWidth="1"/>
    <col min="12050" max="12052" width="6.85546875" style="194" customWidth="1"/>
    <col min="12053" max="12053" width="10.85546875" style="194" customWidth="1"/>
    <col min="12054" max="12056" width="6.85546875" style="194" customWidth="1"/>
    <col min="12057" max="12057" width="10.85546875" style="194" customWidth="1"/>
    <col min="12058" max="12060" width="6.85546875" style="194" customWidth="1"/>
    <col min="12061" max="12061" width="11.42578125" style="194" customWidth="1"/>
    <col min="12062" max="12064" width="6.85546875" style="194" customWidth="1"/>
    <col min="12065" max="12065" width="10.42578125" style="194" customWidth="1"/>
    <col min="12066" max="12068" width="6.85546875" style="194" customWidth="1"/>
    <col min="12069" max="12069" width="10.7109375" style="194" customWidth="1"/>
    <col min="12070" max="12072" width="6.85546875" style="194" customWidth="1"/>
    <col min="12073" max="12073" width="10.85546875" style="194" customWidth="1"/>
    <col min="12074" max="12074" width="5.85546875" style="194" customWidth="1"/>
    <col min="12075" max="12076" width="6.85546875" style="194" customWidth="1"/>
    <col min="12077" max="12077" width="10.140625" style="194" customWidth="1"/>
    <col min="12078" max="12078" width="6" style="194" customWidth="1"/>
    <col min="12079" max="12080" width="6.85546875" style="194" customWidth="1"/>
    <col min="12081" max="12081" width="10.42578125" style="194" customWidth="1"/>
    <col min="12082" max="12083" width="6.85546875" style="194" customWidth="1"/>
    <col min="12084" max="12084" width="18.7109375" style="194" customWidth="1"/>
    <col min="12085" max="12094" width="5.7109375" style="194" customWidth="1"/>
    <col min="12095" max="12288" width="9.140625" style="194"/>
    <col min="12289" max="12289" width="13" style="194" customWidth="1"/>
    <col min="12290" max="12290" width="27" style="194" customWidth="1"/>
    <col min="12291" max="12291" width="15.85546875" style="194" customWidth="1"/>
    <col min="12292" max="12292" width="6.85546875" style="194" customWidth="1"/>
    <col min="12293" max="12293" width="10.7109375" style="194" customWidth="1"/>
    <col min="12294" max="12296" width="6.85546875" style="194" customWidth="1"/>
    <col min="12297" max="12297" width="10.5703125" style="194" customWidth="1"/>
    <col min="12298" max="12300" width="6.85546875" style="194" customWidth="1"/>
    <col min="12301" max="12301" width="10.42578125" style="194" customWidth="1"/>
    <col min="12302" max="12304" width="6.85546875" style="194" customWidth="1"/>
    <col min="12305" max="12305" width="11.42578125" style="194" customWidth="1"/>
    <col min="12306" max="12308" width="6.85546875" style="194" customWidth="1"/>
    <col min="12309" max="12309" width="10.85546875" style="194" customWidth="1"/>
    <col min="12310" max="12312" width="6.85546875" style="194" customWidth="1"/>
    <col min="12313" max="12313" width="10.85546875" style="194" customWidth="1"/>
    <col min="12314" max="12316" width="6.85546875" style="194" customWidth="1"/>
    <col min="12317" max="12317" width="11.42578125" style="194" customWidth="1"/>
    <col min="12318" max="12320" width="6.85546875" style="194" customWidth="1"/>
    <col min="12321" max="12321" width="10.42578125" style="194" customWidth="1"/>
    <col min="12322" max="12324" width="6.85546875" style="194" customWidth="1"/>
    <col min="12325" max="12325" width="10.7109375" style="194" customWidth="1"/>
    <col min="12326" max="12328" width="6.85546875" style="194" customWidth="1"/>
    <col min="12329" max="12329" width="10.85546875" style="194" customWidth="1"/>
    <col min="12330" max="12330" width="5.85546875" style="194" customWidth="1"/>
    <col min="12331" max="12332" width="6.85546875" style="194" customWidth="1"/>
    <col min="12333" max="12333" width="10.140625" style="194" customWidth="1"/>
    <col min="12334" max="12334" width="6" style="194" customWidth="1"/>
    <col min="12335" max="12336" width="6.85546875" style="194" customWidth="1"/>
    <col min="12337" max="12337" width="10.42578125" style="194" customWidth="1"/>
    <col min="12338" max="12339" width="6.85546875" style="194" customWidth="1"/>
    <col min="12340" max="12340" width="18.7109375" style="194" customWidth="1"/>
    <col min="12341" max="12350" width="5.7109375" style="194" customWidth="1"/>
    <col min="12351" max="12544" width="9.140625" style="194"/>
    <col min="12545" max="12545" width="13" style="194" customWidth="1"/>
    <col min="12546" max="12546" width="27" style="194" customWidth="1"/>
    <col min="12547" max="12547" width="15.85546875" style="194" customWidth="1"/>
    <col min="12548" max="12548" width="6.85546875" style="194" customWidth="1"/>
    <col min="12549" max="12549" width="10.7109375" style="194" customWidth="1"/>
    <col min="12550" max="12552" width="6.85546875" style="194" customWidth="1"/>
    <col min="12553" max="12553" width="10.5703125" style="194" customWidth="1"/>
    <col min="12554" max="12556" width="6.85546875" style="194" customWidth="1"/>
    <col min="12557" max="12557" width="10.42578125" style="194" customWidth="1"/>
    <col min="12558" max="12560" width="6.85546875" style="194" customWidth="1"/>
    <col min="12561" max="12561" width="11.42578125" style="194" customWidth="1"/>
    <col min="12562" max="12564" width="6.85546875" style="194" customWidth="1"/>
    <col min="12565" max="12565" width="10.85546875" style="194" customWidth="1"/>
    <col min="12566" max="12568" width="6.85546875" style="194" customWidth="1"/>
    <col min="12569" max="12569" width="10.85546875" style="194" customWidth="1"/>
    <col min="12570" max="12572" width="6.85546875" style="194" customWidth="1"/>
    <col min="12573" max="12573" width="11.42578125" style="194" customWidth="1"/>
    <col min="12574" max="12576" width="6.85546875" style="194" customWidth="1"/>
    <col min="12577" max="12577" width="10.42578125" style="194" customWidth="1"/>
    <col min="12578" max="12580" width="6.85546875" style="194" customWidth="1"/>
    <col min="12581" max="12581" width="10.7109375" style="194" customWidth="1"/>
    <col min="12582" max="12584" width="6.85546875" style="194" customWidth="1"/>
    <col min="12585" max="12585" width="10.85546875" style="194" customWidth="1"/>
    <col min="12586" max="12586" width="5.85546875" style="194" customWidth="1"/>
    <col min="12587" max="12588" width="6.85546875" style="194" customWidth="1"/>
    <col min="12589" max="12589" width="10.140625" style="194" customWidth="1"/>
    <col min="12590" max="12590" width="6" style="194" customWidth="1"/>
    <col min="12591" max="12592" width="6.85546875" style="194" customWidth="1"/>
    <col min="12593" max="12593" width="10.42578125" style="194" customWidth="1"/>
    <col min="12594" max="12595" width="6.85546875" style="194" customWidth="1"/>
    <col min="12596" max="12596" width="18.7109375" style="194" customWidth="1"/>
    <col min="12597" max="12606" width="5.7109375" style="194" customWidth="1"/>
    <col min="12607" max="12800" width="9.140625" style="194"/>
    <col min="12801" max="12801" width="13" style="194" customWidth="1"/>
    <col min="12802" max="12802" width="27" style="194" customWidth="1"/>
    <col min="12803" max="12803" width="15.85546875" style="194" customWidth="1"/>
    <col min="12804" max="12804" width="6.85546875" style="194" customWidth="1"/>
    <col min="12805" max="12805" width="10.7109375" style="194" customWidth="1"/>
    <col min="12806" max="12808" width="6.85546875" style="194" customWidth="1"/>
    <col min="12809" max="12809" width="10.5703125" style="194" customWidth="1"/>
    <col min="12810" max="12812" width="6.85546875" style="194" customWidth="1"/>
    <col min="12813" max="12813" width="10.42578125" style="194" customWidth="1"/>
    <col min="12814" max="12816" width="6.85546875" style="194" customWidth="1"/>
    <col min="12817" max="12817" width="11.42578125" style="194" customWidth="1"/>
    <col min="12818" max="12820" width="6.85546875" style="194" customWidth="1"/>
    <col min="12821" max="12821" width="10.85546875" style="194" customWidth="1"/>
    <col min="12822" max="12824" width="6.85546875" style="194" customWidth="1"/>
    <col min="12825" max="12825" width="10.85546875" style="194" customWidth="1"/>
    <col min="12826" max="12828" width="6.85546875" style="194" customWidth="1"/>
    <col min="12829" max="12829" width="11.42578125" style="194" customWidth="1"/>
    <col min="12830" max="12832" width="6.85546875" style="194" customWidth="1"/>
    <col min="12833" max="12833" width="10.42578125" style="194" customWidth="1"/>
    <col min="12834" max="12836" width="6.85546875" style="194" customWidth="1"/>
    <col min="12837" max="12837" width="10.7109375" style="194" customWidth="1"/>
    <col min="12838" max="12840" width="6.85546875" style="194" customWidth="1"/>
    <col min="12841" max="12841" width="10.85546875" style="194" customWidth="1"/>
    <col min="12842" max="12842" width="5.85546875" style="194" customWidth="1"/>
    <col min="12843" max="12844" width="6.85546875" style="194" customWidth="1"/>
    <col min="12845" max="12845" width="10.140625" style="194" customWidth="1"/>
    <col min="12846" max="12846" width="6" style="194" customWidth="1"/>
    <col min="12847" max="12848" width="6.85546875" style="194" customWidth="1"/>
    <col min="12849" max="12849" width="10.42578125" style="194" customWidth="1"/>
    <col min="12850" max="12851" width="6.85546875" style="194" customWidth="1"/>
    <col min="12852" max="12852" width="18.7109375" style="194" customWidth="1"/>
    <col min="12853" max="12862" width="5.7109375" style="194" customWidth="1"/>
    <col min="12863" max="13056" width="9.140625" style="194"/>
    <col min="13057" max="13057" width="13" style="194" customWidth="1"/>
    <col min="13058" max="13058" width="27" style="194" customWidth="1"/>
    <col min="13059" max="13059" width="15.85546875" style="194" customWidth="1"/>
    <col min="13060" max="13060" width="6.85546875" style="194" customWidth="1"/>
    <col min="13061" max="13061" width="10.7109375" style="194" customWidth="1"/>
    <col min="13062" max="13064" width="6.85546875" style="194" customWidth="1"/>
    <col min="13065" max="13065" width="10.5703125" style="194" customWidth="1"/>
    <col min="13066" max="13068" width="6.85546875" style="194" customWidth="1"/>
    <col min="13069" max="13069" width="10.42578125" style="194" customWidth="1"/>
    <col min="13070" max="13072" width="6.85546875" style="194" customWidth="1"/>
    <col min="13073" max="13073" width="11.42578125" style="194" customWidth="1"/>
    <col min="13074" max="13076" width="6.85546875" style="194" customWidth="1"/>
    <col min="13077" max="13077" width="10.85546875" style="194" customWidth="1"/>
    <col min="13078" max="13080" width="6.85546875" style="194" customWidth="1"/>
    <col min="13081" max="13081" width="10.85546875" style="194" customWidth="1"/>
    <col min="13082" max="13084" width="6.85546875" style="194" customWidth="1"/>
    <col min="13085" max="13085" width="11.42578125" style="194" customWidth="1"/>
    <col min="13086" max="13088" width="6.85546875" style="194" customWidth="1"/>
    <col min="13089" max="13089" width="10.42578125" style="194" customWidth="1"/>
    <col min="13090" max="13092" width="6.85546875" style="194" customWidth="1"/>
    <col min="13093" max="13093" width="10.7109375" style="194" customWidth="1"/>
    <col min="13094" max="13096" width="6.85546875" style="194" customWidth="1"/>
    <col min="13097" max="13097" width="10.85546875" style="194" customWidth="1"/>
    <col min="13098" max="13098" width="5.85546875" style="194" customWidth="1"/>
    <col min="13099" max="13100" width="6.85546875" style="194" customWidth="1"/>
    <col min="13101" max="13101" width="10.140625" style="194" customWidth="1"/>
    <col min="13102" max="13102" width="6" style="194" customWidth="1"/>
    <col min="13103" max="13104" width="6.85546875" style="194" customWidth="1"/>
    <col min="13105" max="13105" width="10.42578125" style="194" customWidth="1"/>
    <col min="13106" max="13107" width="6.85546875" style="194" customWidth="1"/>
    <col min="13108" max="13108" width="18.7109375" style="194" customWidth="1"/>
    <col min="13109" max="13118" width="5.7109375" style="194" customWidth="1"/>
    <col min="13119" max="13312" width="9.140625" style="194"/>
    <col min="13313" max="13313" width="13" style="194" customWidth="1"/>
    <col min="13314" max="13314" width="27" style="194" customWidth="1"/>
    <col min="13315" max="13315" width="15.85546875" style="194" customWidth="1"/>
    <col min="13316" max="13316" width="6.85546875" style="194" customWidth="1"/>
    <col min="13317" max="13317" width="10.7109375" style="194" customWidth="1"/>
    <col min="13318" max="13320" width="6.85546875" style="194" customWidth="1"/>
    <col min="13321" max="13321" width="10.5703125" style="194" customWidth="1"/>
    <col min="13322" max="13324" width="6.85546875" style="194" customWidth="1"/>
    <col min="13325" max="13325" width="10.42578125" style="194" customWidth="1"/>
    <col min="13326" max="13328" width="6.85546875" style="194" customWidth="1"/>
    <col min="13329" max="13329" width="11.42578125" style="194" customWidth="1"/>
    <col min="13330" max="13332" width="6.85546875" style="194" customWidth="1"/>
    <col min="13333" max="13333" width="10.85546875" style="194" customWidth="1"/>
    <col min="13334" max="13336" width="6.85546875" style="194" customWidth="1"/>
    <col min="13337" max="13337" width="10.85546875" style="194" customWidth="1"/>
    <col min="13338" max="13340" width="6.85546875" style="194" customWidth="1"/>
    <col min="13341" max="13341" width="11.42578125" style="194" customWidth="1"/>
    <col min="13342" max="13344" width="6.85546875" style="194" customWidth="1"/>
    <col min="13345" max="13345" width="10.42578125" style="194" customWidth="1"/>
    <col min="13346" max="13348" width="6.85546875" style="194" customWidth="1"/>
    <col min="13349" max="13349" width="10.7109375" style="194" customWidth="1"/>
    <col min="13350" max="13352" width="6.85546875" style="194" customWidth="1"/>
    <col min="13353" max="13353" width="10.85546875" style="194" customWidth="1"/>
    <col min="13354" max="13354" width="5.85546875" style="194" customWidth="1"/>
    <col min="13355" max="13356" width="6.85546875" style="194" customWidth="1"/>
    <col min="13357" max="13357" width="10.140625" style="194" customWidth="1"/>
    <col min="13358" max="13358" width="6" style="194" customWidth="1"/>
    <col min="13359" max="13360" width="6.85546875" style="194" customWidth="1"/>
    <col min="13361" max="13361" width="10.42578125" style="194" customWidth="1"/>
    <col min="13362" max="13363" width="6.85546875" style="194" customWidth="1"/>
    <col min="13364" max="13364" width="18.7109375" style="194" customWidth="1"/>
    <col min="13365" max="13374" width="5.7109375" style="194" customWidth="1"/>
    <col min="13375" max="13568" width="9.140625" style="194"/>
    <col min="13569" max="13569" width="13" style="194" customWidth="1"/>
    <col min="13570" max="13570" width="27" style="194" customWidth="1"/>
    <col min="13571" max="13571" width="15.85546875" style="194" customWidth="1"/>
    <col min="13572" max="13572" width="6.85546875" style="194" customWidth="1"/>
    <col min="13573" max="13573" width="10.7109375" style="194" customWidth="1"/>
    <col min="13574" max="13576" width="6.85546875" style="194" customWidth="1"/>
    <col min="13577" max="13577" width="10.5703125" style="194" customWidth="1"/>
    <col min="13578" max="13580" width="6.85546875" style="194" customWidth="1"/>
    <col min="13581" max="13581" width="10.42578125" style="194" customWidth="1"/>
    <col min="13582" max="13584" width="6.85546875" style="194" customWidth="1"/>
    <col min="13585" max="13585" width="11.42578125" style="194" customWidth="1"/>
    <col min="13586" max="13588" width="6.85546875" style="194" customWidth="1"/>
    <col min="13589" max="13589" width="10.85546875" style="194" customWidth="1"/>
    <col min="13590" max="13592" width="6.85546875" style="194" customWidth="1"/>
    <col min="13593" max="13593" width="10.85546875" style="194" customWidth="1"/>
    <col min="13594" max="13596" width="6.85546875" style="194" customWidth="1"/>
    <col min="13597" max="13597" width="11.42578125" style="194" customWidth="1"/>
    <col min="13598" max="13600" width="6.85546875" style="194" customWidth="1"/>
    <col min="13601" max="13601" width="10.42578125" style="194" customWidth="1"/>
    <col min="13602" max="13604" width="6.85546875" style="194" customWidth="1"/>
    <col min="13605" max="13605" width="10.7109375" style="194" customWidth="1"/>
    <col min="13606" max="13608" width="6.85546875" style="194" customWidth="1"/>
    <col min="13609" max="13609" width="10.85546875" style="194" customWidth="1"/>
    <col min="13610" max="13610" width="5.85546875" style="194" customWidth="1"/>
    <col min="13611" max="13612" width="6.85546875" style="194" customWidth="1"/>
    <col min="13613" max="13613" width="10.140625" style="194" customWidth="1"/>
    <col min="13614" max="13614" width="6" style="194" customWidth="1"/>
    <col min="13615" max="13616" width="6.85546875" style="194" customWidth="1"/>
    <col min="13617" max="13617" width="10.42578125" style="194" customWidth="1"/>
    <col min="13618" max="13619" width="6.85546875" style="194" customWidth="1"/>
    <col min="13620" max="13620" width="18.7109375" style="194" customWidth="1"/>
    <col min="13621" max="13630" width="5.7109375" style="194" customWidth="1"/>
    <col min="13631" max="13824" width="9.140625" style="194"/>
    <col min="13825" max="13825" width="13" style="194" customWidth="1"/>
    <col min="13826" max="13826" width="27" style="194" customWidth="1"/>
    <col min="13827" max="13827" width="15.85546875" style="194" customWidth="1"/>
    <col min="13828" max="13828" width="6.85546875" style="194" customWidth="1"/>
    <col min="13829" max="13829" width="10.7109375" style="194" customWidth="1"/>
    <col min="13830" max="13832" width="6.85546875" style="194" customWidth="1"/>
    <col min="13833" max="13833" width="10.5703125" style="194" customWidth="1"/>
    <col min="13834" max="13836" width="6.85546875" style="194" customWidth="1"/>
    <col min="13837" max="13837" width="10.42578125" style="194" customWidth="1"/>
    <col min="13838" max="13840" width="6.85546875" style="194" customWidth="1"/>
    <col min="13841" max="13841" width="11.42578125" style="194" customWidth="1"/>
    <col min="13842" max="13844" width="6.85546875" style="194" customWidth="1"/>
    <col min="13845" max="13845" width="10.85546875" style="194" customWidth="1"/>
    <col min="13846" max="13848" width="6.85546875" style="194" customWidth="1"/>
    <col min="13849" max="13849" width="10.85546875" style="194" customWidth="1"/>
    <col min="13850" max="13852" width="6.85546875" style="194" customWidth="1"/>
    <col min="13853" max="13853" width="11.42578125" style="194" customWidth="1"/>
    <col min="13854" max="13856" width="6.85546875" style="194" customWidth="1"/>
    <col min="13857" max="13857" width="10.42578125" style="194" customWidth="1"/>
    <col min="13858" max="13860" width="6.85546875" style="194" customWidth="1"/>
    <col min="13861" max="13861" width="10.7109375" style="194" customWidth="1"/>
    <col min="13862" max="13864" width="6.85546875" style="194" customWidth="1"/>
    <col min="13865" max="13865" width="10.85546875" style="194" customWidth="1"/>
    <col min="13866" max="13866" width="5.85546875" style="194" customWidth="1"/>
    <col min="13867" max="13868" width="6.85546875" style="194" customWidth="1"/>
    <col min="13869" max="13869" width="10.140625" style="194" customWidth="1"/>
    <col min="13870" max="13870" width="6" style="194" customWidth="1"/>
    <col min="13871" max="13872" width="6.85546875" style="194" customWidth="1"/>
    <col min="13873" max="13873" width="10.42578125" style="194" customWidth="1"/>
    <col min="13874" max="13875" width="6.85546875" style="194" customWidth="1"/>
    <col min="13876" max="13876" width="18.7109375" style="194" customWidth="1"/>
    <col min="13877" max="13886" width="5.7109375" style="194" customWidth="1"/>
    <col min="13887" max="14080" width="9.140625" style="194"/>
    <col min="14081" max="14081" width="13" style="194" customWidth="1"/>
    <col min="14082" max="14082" width="27" style="194" customWidth="1"/>
    <col min="14083" max="14083" width="15.85546875" style="194" customWidth="1"/>
    <col min="14084" max="14084" width="6.85546875" style="194" customWidth="1"/>
    <col min="14085" max="14085" width="10.7109375" style="194" customWidth="1"/>
    <col min="14086" max="14088" width="6.85546875" style="194" customWidth="1"/>
    <col min="14089" max="14089" width="10.5703125" style="194" customWidth="1"/>
    <col min="14090" max="14092" width="6.85546875" style="194" customWidth="1"/>
    <col min="14093" max="14093" width="10.42578125" style="194" customWidth="1"/>
    <col min="14094" max="14096" width="6.85546875" style="194" customWidth="1"/>
    <col min="14097" max="14097" width="11.42578125" style="194" customWidth="1"/>
    <col min="14098" max="14100" width="6.85546875" style="194" customWidth="1"/>
    <col min="14101" max="14101" width="10.85546875" style="194" customWidth="1"/>
    <col min="14102" max="14104" width="6.85546875" style="194" customWidth="1"/>
    <col min="14105" max="14105" width="10.85546875" style="194" customWidth="1"/>
    <col min="14106" max="14108" width="6.85546875" style="194" customWidth="1"/>
    <col min="14109" max="14109" width="11.42578125" style="194" customWidth="1"/>
    <col min="14110" max="14112" width="6.85546875" style="194" customWidth="1"/>
    <col min="14113" max="14113" width="10.42578125" style="194" customWidth="1"/>
    <col min="14114" max="14116" width="6.85546875" style="194" customWidth="1"/>
    <col min="14117" max="14117" width="10.7109375" style="194" customWidth="1"/>
    <col min="14118" max="14120" width="6.85546875" style="194" customWidth="1"/>
    <col min="14121" max="14121" width="10.85546875" style="194" customWidth="1"/>
    <col min="14122" max="14122" width="5.85546875" style="194" customWidth="1"/>
    <col min="14123" max="14124" width="6.85546875" style="194" customWidth="1"/>
    <col min="14125" max="14125" width="10.140625" style="194" customWidth="1"/>
    <col min="14126" max="14126" width="6" style="194" customWidth="1"/>
    <col min="14127" max="14128" width="6.85546875" style="194" customWidth="1"/>
    <col min="14129" max="14129" width="10.42578125" style="194" customWidth="1"/>
    <col min="14130" max="14131" width="6.85546875" style="194" customWidth="1"/>
    <col min="14132" max="14132" width="18.7109375" style="194" customWidth="1"/>
    <col min="14133" max="14142" width="5.7109375" style="194" customWidth="1"/>
    <col min="14143" max="14336" width="9.140625" style="194"/>
    <col min="14337" max="14337" width="13" style="194" customWidth="1"/>
    <col min="14338" max="14338" width="27" style="194" customWidth="1"/>
    <col min="14339" max="14339" width="15.85546875" style="194" customWidth="1"/>
    <col min="14340" max="14340" width="6.85546875" style="194" customWidth="1"/>
    <col min="14341" max="14341" width="10.7109375" style="194" customWidth="1"/>
    <col min="14342" max="14344" width="6.85546875" style="194" customWidth="1"/>
    <col min="14345" max="14345" width="10.5703125" style="194" customWidth="1"/>
    <col min="14346" max="14348" width="6.85546875" style="194" customWidth="1"/>
    <col min="14349" max="14349" width="10.42578125" style="194" customWidth="1"/>
    <col min="14350" max="14352" width="6.85546875" style="194" customWidth="1"/>
    <col min="14353" max="14353" width="11.42578125" style="194" customWidth="1"/>
    <col min="14354" max="14356" width="6.85546875" style="194" customWidth="1"/>
    <col min="14357" max="14357" width="10.85546875" style="194" customWidth="1"/>
    <col min="14358" max="14360" width="6.85546875" style="194" customWidth="1"/>
    <col min="14361" max="14361" width="10.85546875" style="194" customWidth="1"/>
    <col min="14362" max="14364" width="6.85546875" style="194" customWidth="1"/>
    <col min="14365" max="14365" width="11.42578125" style="194" customWidth="1"/>
    <col min="14366" max="14368" width="6.85546875" style="194" customWidth="1"/>
    <col min="14369" max="14369" width="10.42578125" style="194" customWidth="1"/>
    <col min="14370" max="14372" width="6.85546875" style="194" customWidth="1"/>
    <col min="14373" max="14373" width="10.7109375" style="194" customWidth="1"/>
    <col min="14374" max="14376" width="6.85546875" style="194" customWidth="1"/>
    <col min="14377" max="14377" width="10.85546875" style="194" customWidth="1"/>
    <col min="14378" max="14378" width="5.85546875" style="194" customWidth="1"/>
    <col min="14379" max="14380" width="6.85546875" style="194" customWidth="1"/>
    <col min="14381" max="14381" width="10.140625" style="194" customWidth="1"/>
    <col min="14382" max="14382" width="6" style="194" customWidth="1"/>
    <col min="14383" max="14384" width="6.85546875" style="194" customWidth="1"/>
    <col min="14385" max="14385" width="10.42578125" style="194" customWidth="1"/>
    <col min="14386" max="14387" width="6.85546875" style="194" customWidth="1"/>
    <col min="14388" max="14388" width="18.7109375" style="194" customWidth="1"/>
    <col min="14389" max="14398" width="5.7109375" style="194" customWidth="1"/>
    <col min="14399" max="14592" width="9.140625" style="194"/>
    <col min="14593" max="14593" width="13" style="194" customWidth="1"/>
    <col min="14594" max="14594" width="27" style="194" customWidth="1"/>
    <col min="14595" max="14595" width="15.85546875" style="194" customWidth="1"/>
    <col min="14596" max="14596" width="6.85546875" style="194" customWidth="1"/>
    <col min="14597" max="14597" width="10.7109375" style="194" customWidth="1"/>
    <col min="14598" max="14600" width="6.85546875" style="194" customWidth="1"/>
    <col min="14601" max="14601" width="10.5703125" style="194" customWidth="1"/>
    <col min="14602" max="14604" width="6.85546875" style="194" customWidth="1"/>
    <col min="14605" max="14605" width="10.42578125" style="194" customWidth="1"/>
    <col min="14606" max="14608" width="6.85546875" style="194" customWidth="1"/>
    <col min="14609" max="14609" width="11.42578125" style="194" customWidth="1"/>
    <col min="14610" max="14612" width="6.85546875" style="194" customWidth="1"/>
    <col min="14613" max="14613" width="10.85546875" style="194" customWidth="1"/>
    <col min="14614" max="14616" width="6.85546875" style="194" customWidth="1"/>
    <col min="14617" max="14617" width="10.85546875" style="194" customWidth="1"/>
    <col min="14618" max="14620" width="6.85546875" style="194" customWidth="1"/>
    <col min="14621" max="14621" width="11.42578125" style="194" customWidth="1"/>
    <col min="14622" max="14624" width="6.85546875" style="194" customWidth="1"/>
    <col min="14625" max="14625" width="10.42578125" style="194" customWidth="1"/>
    <col min="14626" max="14628" width="6.85546875" style="194" customWidth="1"/>
    <col min="14629" max="14629" width="10.7109375" style="194" customWidth="1"/>
    <col min="14630" max="14632" width="6.85546875" style="194" customWidth="1"/>
    <col min="14633" max="14633" width="10.85546875" style="194" customWidth="1"/>
    <col min="14634" max="14634" width="5.85546875" style="194" customWidth="1"/>
    <col min="14635" max="14636" width="6.85546875" style="194" customWidth="1"/>
    <col min="14637" max="14637" width="10.140625" style="194" customWidth="1"/>
    <col min="14638" max="14638" width="6" style="194" customWidth="1"/>
    <col min="14639" max="14640" width="6.85546875" style="194" customWidth="1"/>
    <col min="14641" max="14641" width="10.42578125" style="194" customWidth="1"/>
    <col min="14642" max="14643" width="6.85546875" style="194" customWidth="1"/>
    <col min="14644" max="14644" width="18.7109375" style="194" customWidth="1"/>
    <col min="14645" max="14654" width="5.7109375" style="194" customWidth="1"/>
    <col min="14655" max="14848" width="9.140625" style="194"/>
    <col min="14849" max="14849" width="13" style="194" customWidth="1"/>
    <col min="14850" max="14850" width="27" style="194" customWidth="1"/>
    <col min="14851" max="14851" width="15.85546875" style="194" customWidth="1"/>
    <col min="14852" max="14852" width="6.85546875" style="194" customWidth="1"/>
    <col min="14853" max="14853" width="10.7109375" style="194" customWidth="1"/>
    <col min="14854" max="14856" width="6.85546875" style="194" customWidth="1"/>
    <col min="14857" max="14857" width="10.5703125" style="194" customWidth="1"/>
    <col min="14858" max="14860" width="6.85546875" style="194" customWidth="1"/>
    <col min="14861" max="14861" width="10.42578125" style="194" customWidth="1"/>
    <col min="14862" max="14864" width="6.85546875" style="194" customWidth="1"/>
    <col min="14865" max="14865" width="11.42578125" style="194" customWidth="1"/>
    <col min="14866" max="14868" width="6.85546875" style="194" customWidth="1"/>
    <col min="14869" max="14869" width="10.85546875" style="194" customWidth="1"/>
    <col min="14870" max="14872" width="6.85546875" style="194" customWidth="1"/>
    <col min="14873" max="14873" width="10.85546875" style="194" customWidth="1"/>
    <col min="14874" max="14876" width="6.85546875" style="194" customWidth="1"/>
    <col min="14877" max="14877" width="11.42578125" style="194" customWidth="1"/>
    <col min="14878" max="14880" width="6.85546875" style="194" customWidth="1"/>
    <col min="14881" max="14881" width="10.42578125" style="194" customWidth="1"/>
    <col min="14882" max="14884" width="6.85546875" style="194" customWidth="1"/>
    <col min="14885" max="14885" width="10.7109375" style="194" customWidth="1"/>
    <col min="14886" max="14888" width="6.85546875" style="194" customWidth="1"/>
    <col min="14889" max="14889" width="10.85546875" style="194" customWidth="1"/>
    <col min="14890" max="14890" width="5.85546875" style="194" customWidth="1"/>
    <col min="14891" max="14892" width="6.85546875" style="194" customWidth="1"/>
    <col min="14893" max="14893" width="10.140625" style="194" customWidth="1"/>
    <col min="14894" max="14894" width="6" style="194" customWidth="1"/>
    <col min="14895" max="14896" width="6.85546875" style="194" customWidth="1"/>
    <col min="14897" max="14897" width="10.42578125" style="194" customWidth="1"/>
    <col min="14898" max="14899" width="6.85546875" style="194" customWidth="1"/>
    <col min="14900" max="14900" width="18.7109375" style="194" customWidth="1"/>
    <col min="14901" max="14910" width="5.7109375" style="194" customWidth="1"/>
    <col min="14911" max="15104" width="9.140625" style="194"/>
    <col min="15105" max="15105" width="13" style="194" customWidth="1"/>
    <col min="15106" max="15106" width="27" style="194" customWidth="1"/>
    <col min="15107" max="15107" width="15.85546875" style="194" customWidth="1"/>
    <col min="15108" max="15108" width="6.85546875" style="194" customWidth="1"/>
    <col min="15109" max="15109" width="10.7109375" style="194" customWidth="1"/>
    <col min="15110" max="15112" width="6.85546875" style="194" customWidth="1"/>
    <col min="15113" max="15113" width="10.5703125" style="194" customWidth="1"/>
    <col min="15114" max="15116" width="6.85546875" style="194" customWidth="1"/>
    <col min="15117" max="15117" width="10.42578125" style="194" customWidth="1"/>
    <col min="15118" max="15120" width="6.85546875" style="194" customWidth="1"/>
    <col min="15121" max="15121" width="11.42578125" style="194" customWidth="1"/>
    <col min="15122" max="15124" width="6.85546875" style="194" customWidth="1"/>
    <col min="15125" max="15125" width="10.85546875" style="194" customWidth="1"/>
    <col min="15126" max="15128" width="6.85546875" style="194" customWidth="1"/>
    <col min="15129" max="15129" width="10.85546875" style="194" customWidth="1"/>
    <col min="15130" max="15132" width="6.85546875" style="194" customWidth="1"/>
    <col min="15133" max="15133" width="11.42578125" style="194" customWidth="1"/>
    <col min="15134" max="15136" width="6.85546875" style="194" customWidth="1"/>
    <col min="15137" max="15137" width="10.42578125" style="194" customWidth="1"/>
    <col min="15138" max="15140" width="6.85546875" style="194" customWidth="1"/>
    <col min="15141" max="15141" width="10.7109375" style="194" customWidth="1"/>
    <col min="15142" max="15144" width="6.85546875" style="194" customWidth="1"/>
    <col min="15145" max="15145" width="10.85546875" style="194" customWidth="1"/>
    <col min="15146" max="15146" width="5.85546875" style="194" customWidth="1"/>
    <col min="15147" max="15148" width="6.85546875" style="194" customWidth="1"/>
    <col min="15149" max="15149" width="10.140625" style="194" customWidth="1"/>
    <col min="15150" max="15150" width="6" style="194" customWidth="1"/>
    <col min="15151" max="15152" width="6.85546875" style="194" customWidth="1"/>
    <col min="15153" max="15153" width="10.42578125" style="194" customWidth="1"/>
    <col min="15154" max="15155" width="6.85546875" style="194" customWidth="1"/>
    <col min="15156" max="15156" width="18.7109375" style="194" customWidth="1"/>
    <col min="15157" max="15166" width="5.7109375" style="194" customWidth="1"/>
    <col min="15167" max="15360" width="9.140625" style="194"/>
    <col min="15361" max="15361" width="13" style="194" customWidth="1"/>
    <col min="15362" max="15362" width="27" style="194" customWidth="1"/>
    <col min="15363" max="15363" width="15.85546875" style="194" customWidth="1"/>
    <col min="15364" max="15364" width="6.85546875" style="194" customWidth="1"/>
    <col min="15365" max="15365" width="10.7109375" style="194" customWidth="1"/>
    <col min="15366" max="15368" width="6.85546875" style="194" customWidth="1"/>
    <col min="15369" max="15369" width="10.5703125" style="194" customWidth="1"/>
    <col min="15370" max="15372" width="6.85546875" style="194" customWidth="1"/>
    <col min="15373" max="15373" width="10.42578125" style="194" customWidth="1"/>
    <col min="15374" max="15376" width="6.85546875" style="194" customWidth="1"/>
    <col min="15377" max="15377" width="11.42578125" style="194" customWidth="1"/>
    <col min="15378" max="15380" width="6.85546875" style="194" customWidth="1"/>
    <col min="15381" max="15381" width="10.85546875" style="194" customWidth="1"/>
    <col min="15382" max="15384" width="6.85546875" style="194" customWidth="1"/>
    <col min="15385" max="15385" width="10.85546875" style="194" customWidth="1"/>
    <col min="15386" max="15388" width="6.85546875" style="194" customWidth="1"/>
    <col min="15389" max="15389" width="11.42578125" style="194" customWidth="1"/>
    <col min="15390" max="15392" width="6.85546875" style="194" customWidth="1"/>
    <col min="15393" max="15393" width="10.42578125" style="194" customWidth="1"/>
    <col min="15394" max="15396" width="6.85546875" style="194" customWidth="1"/>
    <col min="15397" max="15397" width="10.7109375" style="194" customWidth="1"/>
    <col min="15398" max="15400" width="6.85546875" style="194" customWidth="1"/>
    <col min="15401" max="15401" width="10.85546875" style="194" customWidth="1"/>
    <col min="15402" max="15402" width="5.85546875" style="194" customWidth="1"/>
    <col min="15403" max="15404" width="6.85546875" style="194" customWidth="1"/>
    <col min="15405" max="15405" width="10.140625" style="194" customWidth="1"/>
    <col min="15406" max="15406" width="6" style="194" customWidth="1"/>
    <col min="15407" max="15408" width="6.85546875" style="194" customWidth="1"/>
    <col min="15409" max="15409" width="10.42578125" style="194" customWidth="1"/>
    <col min="15410" max="15411" width="6.85546875" style="194" customWidth="1"/>
    <col min="15412" max="15412" width="18.7109375" style="194" customWidth="1"/>
    <col min="15413" max="15422" width="5.7109375" style="194" customWidth="1"/>
    <col min="15423" max="15616" width="9.140625" style="194"/>
    <col min="15617" max="15617" width="13" style="194" customWidth="1"/>
    <col min="15618" max="15618" width="27" style="194" customWidth="1"/>
    <col min="15619" max="15619" width="15.85546875" style="194" customWidth="1"/>
    <col min="15620" max="15620" width="6.85546875" style="194" customWidth="1"/>
    <col min="15621" max="15621" width="10.7109375" style="194" customWidth="1"/>
    <col min="15622" max="15624" width="6.85546875" style="194" customWidth="1"/>
    <col min="15625" max="15625" width="10.5703125" style="194" customWidth="1"/>
    <col min="15626" max="15628" width="6.85546875" style="194" customWidth="1"/>
    <col min="15629" max="15629" width="10.42578125" style="194" customWidth="1"/>
    <col min="15630" max="15632" width="6.85546875" style="194" customWidth="1"/>
    <col min="15633" max="15633" width="11.42578125" style="194" customWidth="1"/>
    <col min="15634" max="15636" width="6.85546875" style="194" customWidth="1"/>
    <col min="15637" max="15637" width="10.85546875" style="194" customWidth="1"/>
    <col min="15638" max="15640" width="6.85546875" style="194" customWidth="1"/>
    <col min="15641" max="15641" width="10.85546875" style="194" customWidth="1"/>
    <col min="15642" max="15644" width="6.85546875" style="194" customWidth="1"/>
    <col min="15645" max="15645" width="11.42578125" style="194" customWidth="1"/>
    <col min="15646" max="15648" width="6.85546875" style="194" customWidth="1"/>
    <col min="15649" max="15649" width="10.42578125" style="194" customWidth="1"/>
    <col min="15650" max="15652" width="6.85546875" style="194" customWidth="1"/>
    <col min="15653" max="15653" width="10.7109375" style="194" customWidth="1"/>
    <col min="15654" max="15656" width="6.85546875" style="194" customWidth="1"/>
    <col min="15657" max="15657" width="10.85546875" style="194" customWidth="1"/>
    <col min="15658" max="15658" width="5.85546875" style="194" customWidth="1"/>
    <col min="15659" max="15660" width="6.85546875" style="194" customWidth="1"/>
    <col min="15661" max="15661" width="10.140625" style="194" customWidth="1"/>
    <col min="15662" max="15662" width="6" style="194" customWidth="1"/>
    <col min="15663" max="15664" width="6.85546875" style="194" customWidth="1"/>
    <col min="15665" max="15665" width="10.42578125" style="194" customWidth="1"/>
    <col min="15666" max="15667" width="6.85546875" style="194" customWidth="1"/>
    <col min="15668" max="15668" width="18.7109375" style="194" customWidth="1"/>
    <col min="15669" max="15678" width="5.7109375" style="194" customWidth="1"/>
    <col min="15679" max="15872" width="9.140625" style="194"/>
    <col min="15873" max="15873" width="13" style="194" customWidth="1"/>
    <col min="15874" max="15874" width="27" style="194" customWidth="1"/>
    <col min="15875" max="15875" width="15.85546875" style="194" customWidth="1"/>
    <col min="15876" max="15876" width="6.85546875" style="194" customWidth="1"/>
    <col min="15877" max="15877" width="10.7109375" style="194" customWidth="1"/>
    <col min="15878" max="15880" width="6.85546875" style="194" customWidth="1"/>
    <col min="15881" max="15881" width="10.5703125" style="194" customWidth="1"/>
    <col min="15882" max="15884" width="6.85546875" style="194" customWidth="1"/>
    <col min="15885" max="15885" width="10.42578125" style="194" customWidth="1"/>
    <col min="15886" max="15888" width="6.85546875" style="194" customWidth="1"/>
    <col min="15889" max="15889" width="11.42578125" style="194" customWidth="1"/>
    <col min="15890" max="15892" width="6.85546875" style="194" customWidth="1"/>
    <col min="15893" max="15893" width="10.85546875" style="194" customWidth="1"/>
    <col min="15894" max="15896" width="6.85546875" style="194" customWidth="1"/>
    <col min="15897" max="15897" width="10.85546875" style="194" customWidth="1"/>
    <col min="15898" max="15900" width="6.85546875" style="194" customWidth="1"/>
    <col min="15901" max="15901" width="11.42578125" style="194" customWidth="1"/>
    <col min="15902" max="15904" width="6.85546875" style="194" customWidth="1"/>
    <col min="15905" max="15905" width="10.42578125" style="194" customWidth="1"/>
    <col min="15906" max="15908" width="6.85546875" style="194" customWidth="1"/>
    <col min="15909" max="15909" width="10.7109375" style="194" customWidth="1"/>
    <col min="15910" max="15912" width="6.85546875" style="194" customWidth="1"/>
    <col min="15913" max="15913" width="10.85546875" style="194" customWidth="1"/>
    <col min="15914" max="15914" width="5.85546875" style="194" customWidth="1"/>
    <col min="15915" max="15916" width="6.85546875" style="194" customWidth="1"/>
    <col min="15917" max="15917" width="10.140625" style="194" customWidth="1"/>
    <col min="15918" max="15918" width="6" style="194" customWidth="1"/>
    <col min="15919" max="15920" width="6.85546875" style="194" customWidth="1"/>
    <col min="15921" max="15921" width="10.42578125" style="194" customWidth="1"/>
    <col min="15922" max="15923" width="6.85546875" style="194" customWidth="1"/>
    <col min="15924" max="15924" width="18.7109375" style="194" customWidth="1"/>
    <col min="15925" max="15934" width="5.7109375" style="194" customWidth="1"/>
    <col min="15935" max="16128" width="9.140625" style="194"/>
    <col min="16129" max="16129" width="13" style="194" customWidth="1"/>
    <col min="16130" max="16130" width="27" style="194" customWidth="1"/>
    <col min="16131" max="16131" width="15.85546875" style="194" customWidth="1"/>
    <col min="16132" max="16132" width="6.85546875" style="194" customWidth="1"/>
    <col min="16133" max="16133" width="10.7109375" style="194" customWidth="1"/>
    <col min="16134" max="16136" width="6.85546875" style="194" customWidth="1"/>
    <col min="16137" max="16137" width="10.5703125" style="194" customWidth="1"/>
    <col min="16138" max="16140" width="6.85546875" style="194" customWidth="1"/>
    <col min="16141" max="16141" width="10.42578125" style="194" customWidth="1"/>
    <col min="16142" max="16144" width="6.85546875" style="194" customWidth="1"/>
    <col min="16145" max="16145" width="11.42578125" style="194" customWidth="1"/>
    <col min="16146" max="16148" width="6.85546875" style="194" customWidth="1"/>
    <col min="16149" max="16149" width="10.85546875" style="194" customWidth="1"/>
    <col min="16150" max="16152" width="6.85546875" style="194" customWidth="1"/>
    <col min="16153" max="16153" width="10.85546875" style="194" customWidth="1"/>
    <col min="16154" max="16156" width="6.85546875" style="194" customWidth="1"/>
    <col min="16157" max="16157" width="11.42578125" style="194" customWidth="1"/>
    <col min="16158" max="16160" width="6.85546875" style="194" customWidth="1"/>
    <col min="16161" max="16161" width="10.42578125" style="194" customWidth="1"/>
    <col min="16162" max="16164" width="6.85546875" style="194" customWidth="1"/>
    <col min="16165" max="16165" width="10.7109375" style="194" customWidth="1"/>
    <col min="16166" max="16168" width="6.85546875" style="194" customWidth="1"/>
    <col min="16169" max="16169" width="10.85546875" style="194" customWidth="1"/>
    <col min="16170" max="16170" width="5.85546875" style="194" customWidth="1"/>
    <col min="16171" max="16172" width="6.85546875" style="194" customWidth="1"/>
    <col min="16173" max="16173" width="10.140625" style="194" customWidth="1"/>
    <col min="16174" max="16174" width="6" style="194" customWidth="1"/>
    <col min="16175" max="16176" width="6.85546875" style="194" customWidth="1"/>
    <col min="16177" max="16177" width="10.42578125" style="194" customWidth="1"/>
    <col min="16178" max="16179" width="6.85546875" style="194" customWidth="1"/>
    <col min="16180" max="16180" width="18.7109375" style="194" customWidth="1"/>
    <col min="16181" max="16190" width="5.7109375" style="194" customWidth="1"/>
    <col min="16191" max="16384" width="9.140625" style="194"/>
  </cols>
  <sheetData>
    <row r="1" spans="1:53" ht="18.75" x14ac:dyDescent="0.25">
      <c r="T1" s="95"/>
      <c r="U1" s="95"/>
      <c r="V1" s="95"/>
      <c r="W1" s="95"/>
      <c r="X1" s="95"/>
      <c r="AZ1" s="195" t="s">
        <v>469</v>
      </c>
    </row>
    <row r="2" spans="1:53" ht="18.75" x14ac:dyDescent="0.3">
      <c r="T2" s="95"/>
      <c r="U2" s="95"/>
      <c r="V2" s="95"/>
      <c r="W2" s="95"/>
      <c r="X2" s="95"/>
      <c r="AZ2" s="196" t="s">
        <v>207</v>
      </c>
    </row>
    <row r="3" spans="1:53" ht="18.75" x14ac:dyDescent="0.3">
      <c r="T3" s="95"/>
      <c r="U3" s="95"/>
      <c r="V3" s="95"/>
      <c r="W3" s="95"/>
      <c r="X3" s="95"/>
      <c r="AZ3" s="196" t="s">
        <v>208</v>
      </c>
    </row>
    <row r="4" spans="1:53" x14ac:dyDescent="0.25">
      <c r="A4" s="690" t="s">
        <v>470</v>
      </c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690"/>
      <c r="N4" s="690"/>
      <c r="O4" s="690"/>
      <c r="P4" s="690"/>
      <c r="Q4" s="690"/>
      <c r="R4" s="690"/>
      <c r="S4" s="690"/>
      <c r="T4" s="690"/>
      <c r="U4" s="690"/>
      <c r="V4" s="690"/>
      <c r="W4" s="690"/>
      <c r="X4" s="690"/>
      <c r="Y4" s="690"/>
      <c r="Z4" s="690"/>
      <c r="AA4" s="690"/>
      <c r="AB4" s="690"/>
      <c r="AC4" s="690"/>
      <c r="AD4" s="690"/>
      <c r="AE4" s="690"/>
      <c r="AF4" s="690"/>
      <c r="AG4" s="690"/>
      <c r="AH4" s="690"/>
      <c r="AI4" s="690"/>
    </row>
    <row r="5" spans="1:53" x14ac:dyDescent="0.25">
      <c r="A5" s="669"/>
      <c r="B5" s="669"/>
      <c r="C5" s="669"/>
      <c r="D5" s="669"/>
      <c r="E5" s="669"/>
      <c r="F5" s="669"/>
      <c r="G5" s="669"/>
      <c r="H5" s="669"/>
      <c r="I5" s="669"/>
      <c r="J5" s="669"/>
      <c r="K5" s="669"/>
      <c r="L5" s="669"/>
      <c r="M5" s="669"/>
      <c r="N5" s="669"/>
      <c r="O5" s="669"/>
      <c r="P5" s="669"/>
      <c r="Q5" s="669"/>
      <c r="R5" s="669"/>
      <c r="S5" s="669"/>
      <c r="T5" s="669"/>
      <c r="U5" s="669"/>
      <c r="V5" s="669"/>
      <c r="W5" s="669"/>
      <c r="X5" s="669"/>
      <c r="Y5" s="669"/>
      <c r="Z5" s="669"/>
      <c r="AA5" s="669"/>
      <c r="AB5" s="669"/>
      <c r="AC5" s="669"/>
      <c r="AD5" s="669"/>
      <c r="AE5" s="669"/>
      <c r="AF5" s="669"/>
      <c r="AG5" s="669"/>
      <c r="AH5" s="669"/>
      <c r="AI5" s="669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</row>
    <row r="6" spans="1:53" ht="18.75" x14ac:dyDescent="0.25">
      <c r="A6" s="691" t="s">
        <v>471</v>
      </c>
      <c r="B6" s="691"/>
      <c r="C6" s="691"/>
      <c r="D6" s="691"/>
      <c r="E6" s="691"/>
      <c r="F6" s="691"/>
      <c r="G6" s="691"/>
      <c r="H6" s="691"/>
      <c r="I6" s="691"/>
      <c r="J6" s="691"/>
      <c r="K6" s="691"/>
      <c r="L6" s="691"/>
      <c r="M6" s="691"/>
      <c r="N6" s="691"/>
      <c r="O6" s="691"/>
      <c r="P6" s="691"/>
      <c r="Q6" s="691"/>
      <c r="R6" s="691"/>
      <c r="S6" s="691"/>
      <c r="T6" s="691"/>
      <c r="U6" s="691"/>
      <c r="V6" s="691"/>
      <c r="W6" s="691"/>
      <c r="X6" s="691"/>
      <c r="Y6" s="691"/>
      <c r="Z6" s="691"/>
      <c r="AA6" s="691"/>
      <c r="AB6" s="691"/>
      <c r="AC6" s="691"/>
      <c r="AD6" s="691"/>
      <c r="AE6" s="691"/>
      <c r="AF6" s="691"/>
      <c r="AG6" s="691"/>
      <c r="AH6" s="691"/>
      <c r="AI6" s="691"/>
      <c r="AJ6" s="197"/>
      <c r="AK6" s="197"/>
      <c r="AL6" s="197"/>
      <c r="AM6" s="197"/>
      <c r="AN6" s="197"/>
      <c r="AO6" s="197"/>
      <c r="AP6" s="197"/>
      <c r="AQ6" s="184"/>
      <c r="AR6" s="197"/>
      <c r="AS6" s="197"/>
      <c r="AT6" s="197"/>
      <c r="AU6" s="197"/>
      <c r="AV6" s="197"/>
      <c r="AW6" s="197"/>
      <c r="AX6" s="197"/>
      <c r="AY6" s="197"/>
      <c r="AZ6" s="197"/>
      <c r="BA6" s="197"/>
    </row>
    <row r="7" spans="1:53" x14ac:dyDescent="0.25">
      <c r="A7" s="692" t="s">
        <v>211</v>
      </c>
      <c r="B7" s="692"/>
      <c r="C7" s="692"/>
      <c r="D7" s="692"/>
      <c r="E7" s="692"/>
      <c r="F7" s="692"/>
      <c r="G7" s="692"/>
      <c r="H7" s="692"/>
      <c r="I7" s="692"/>
      <c r="J7" s="692"/>
      <c r="K7" s="692"/>
      <c r="L7" s="692"/>
      <c r="M7" s="692"/>
      <c r="N7" s="692"/>
      <c r="O7" s="692"/>
      <c r="P7" s="692"/>
      <c r="Q7" s="692"/>
      <c r="R7" s="692"/>
      <c r="S7" s="692"/>
      <c r="T7" s="692"/>
      <c r="U7" s="692"/>
      <c r="V7" s="692"/>
      <c r="W7" s="692"/>
      <c r="X7" s="692"/>
      <c r="Y7" s="692"/>
      <c r="Z7" s="692"/>
      <c r="AA7" s="692"/>
      <c r="AB7" s="692"/>
      <c r="AC7" s="692"/>
      <c r="AD7" s="692"/>
      <c r="AE7" s="692"/>
      <c r="AF7" s="692"/>
      <c r="AG7" s="692"/>
      <c r="AH7" s="692"/>
      <c r="AI7" s="692"/>
      <c r="AJ7" s="198"/>
      <c r="AK7" s="198"/>
      <c r="AL7" s="198"/>
      <c r="AM7" s="198"/>
      <c r="AN7" s="198"/>
      <c r="AO7" s="198"/>
      <c r="AP7" s="198"/>
      <c r="AQ7" s="185"/>
      <c r="AR7" s="198"/>
      <c r="AS7" s="198"/>
      <c r="AT7" s="198"/>
      <c r="AU7" s="198"/>
      <c r="AV7" s="198"/>
      <c r="AW7" s="198"/>
      <c r="AX7" s="198"/>
      <c r="AY7" s="198"/>
      <c r="AZ7" s="198"/>
      <c r="BA7" s="198"/>
    </row>
    <row r="8" spans="1:53" x14ac:dyDescent="0.25">
      <c r="A8" s="655"/>
      <c r="B8" s="655"/>
      <c r="C8" s="655"/>
      <c r="D8" s="655"/>
      <c r="E8" s="655"/>
      <c r="F8" s="655"/>
      <c r="G8" s="655"/>
      <c r="H8" s="655"/>
      <c r="I8" s="655"/>
      <c r="J8" s="655"/>
      <c r="K8" s="655"/>
      <c r="L8" s="655"/>
      <c r="M8" s="655"/>
      <c r="N8" s="655"/>
      <c r="O8" s="655"/>
      <c r="P8" s="655"/>
      <c r="Q8" s="655"/>
      <c r="R8" s="655"/>
      <c r="S8" s="655"/>
      <c r="T8" s="655"/>
      <c r="U8" s="655"/>
      <c r="V8" s="655"/>
      <c r="W8" s="655"/>
      <c r="X8" s="655"/>
      <c r="Y8" s="655"/>
      <c r="Z8" s="655"/>
      <c r="AA8" s="655"/>
      <c r="AB8" s="655"/>
      <c r="AC8" s="655"/>
      <c r="AD8" s="655"/>
      <c r="AE8" s="655"/>
      <c r="AF8" s="655"/>
      <c r="AG8" s="655"/>
      <c r="AH8" s="655"/>
      <c r="AI8" s="655"/>
      <c r="AJ8" s="95"/>
      <c r="AK8" s="95"/>
      <c r="AL8" s="95"/>
      <c r="AM8" s="95"/>
      <c r="AN8" s="95"/>
      <c r="AO8" s="95"/>
      <c r="AP8" s="95"/>
      <c r="AR8" s="95"/>
      <c r="AS8" s="95"/>
      <c r="AT8" s="95"/>
      <c r="AU8" s="95"/>
    </row>
    <row r="9" spans="1:53" x14ac:dyDescent="0.25">
      <c r="A9" s="655" t="s">
        <v>472</v>
      </c>
      <c r="B9" s="655"/>
      <c r="C9" s="655"/>
      <c r="D9" s="655"/>
      <c r="E9" s="655"/>
      <c r="F9" s="655"/>
      <c r="G9" s="655"/>
      <c r="H9" s="655"/>
      <c r="I9" s="655"/>
      <c r="J9" s="655"/>
      <c r="K9" s="655"/>
      <c r="L9" s="655"/>
      <c r="M9" s="655"/>
      <c r="N9" s="655"/>
      <c r="O9" s="655"/>
      <c r="P9" s="655"/>
      <c r="Q9" s="655"/>
      <c r="R9" s="655"/>
      <c r="S9" s="655"/>
      <c r="T9" s="655"/>
      <c r="U9" s="655"/>
      <c r="V9" s="655"/>
      <c r="W9" s="655"/>
      <c r="X9" s="655"/>
      <c r="Y9" s="655"/>
      <c r="Z9" s="655"/>
      <c r="AA9" s="655"/>
      <c r="AB9" s="655"/>
      <c r="AC9" s="655"/>
      <c r="AD9" s="655"/>
      <c r="AE9" s="655"/>
      <c r="AF9" s="655"/>
      <c r="AG9" s="655"/>
      <c r="AH9" s="655"/>
      <c r="AI9" s="655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</row>
    <row r="10" spans="1:53" x14ac:dyDescent="0.25">
      <c r="A10" s="669"/>
      <c r="B10" s="669"/>
      <c r="C10" s="669"/>
      <c r="D10" s="669"/>
      <c r="E10" s="669"/>
      <c r="F10" s="669"/>
      <c r="G10" s="669"/>
      <c r="H10" s="669"/>
      <c r="I10" s="669"/>
      <c r="J10" s="669"/>
      <c r="K10" s="669"/>
      <c r="L10" s="669"/>
      <c r="M10" s="669"/>
      <c r="N10" s="669"/>
      <c r="O10" s="669"/>
      <c r="P10" s="669"/>
      <c r="Q10" s="669"/>
      <c r="R10" s="669"/>
      <c r="S10" s="669"/>
      <c r="T10" s="669"/>
      <c r="U10" s="669"/>
      <c r="V10" s="669"/>
      <c r="W10" s="669"/>
      <c r="X10" s="669"/>
      <c r="Y10" s="669"/>
      <c r="Z10" s="669"/>
      <c r="AA10" s="669"/>
      <c r="AB10" s="669"/>
      <c r="AC10" s="669"/>
      <c r="AD10" s="669"/>
      <c r="AE10" s="669"/>
      <c r="AF10" s="669"/>
      <c r="AG10" s="669"/>
      <c r="AH10" s="669"/>
      <c r="AI10" s="669"/>
    </row>
    <row r="11" spans="1:53" ht="18.75" x14ac:dyDescent="0.3">
      <c r="A11" s="105" t="s">
        <v>473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</row>
    <row r="12" spans="1:53" x14ac:dyDescent="0.25">
      <c r="A12" s="655" t="s">
        <v>313</v>
      </c>
      <c r="B12" s="655"/>
      <c r="C12" s="655"/>
      <c r="D12" s="655"/>
      <c r="E12" s="655"/>
      <c r="F12" s="655"/>
      <c r="G12" s="655"/>
      <c r="H12" s="655"/>
      <c r="I12" s="655"/>
      <c r="J12" s="655"/>
      <c r="K12" s="655"/>
      <c r="L12" s="655"/>
      <c r="M12" s="655"/>
      <c r="N12" s="655"/>
      <c r="O12" s="655"/>
      <c r="P12" s="655"/>
      <c r="Q12" s="655"/>
      <c r="R12" s="655"/>
      <c r="S12" s="655"/>
      <c r="T12" s="655"/>
      <c r="U12" s="655"/>
      <c r="V12" s="655"/>
      <c r="W12" s="655"/>
      <c r="X12" s="655"/>
      <c r="Y12" s="655"/>
      <c r="Z12" s="655"/>
      <c r="AA12" s="655"/>
      <c r="AB12" s="655"/>
      <c r="AC12" s="655"/>
      <c r="AD12" s="655"/>
      <c r="AE12" s="655"/>
      <c r="AF12" s="655"/>
      <c r="AG12" s="655"/>
      <c r="AH12" s="655"/>
      <c r="AI12" s="655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</row>
    <row r="13" spans="1:53" x14ac:dyDescent="0.25">
      <c r="A13" s="680"/>
      <c r="B13" s="680"/>
      <c r="C13" s="680"/>
      <c r="D13" s="680"/>
      <c r="E13" s="680"/>
      <c r="F13" s="680"/>
      <c r="G13" s="680"/>
      <c r="H13" s="680"/>
      <c r="I13" s="680"/>
      <c r="J13" s="680"/>
      <c r="K13" s="680"/>
      <c r="L13" s="680"/>
      <c r="M13" s="680"/>
      <c r="N13" s="680"/>
      <c r="O13" s="680"/>
      <c r="P13" s="680"/>
      <c r="Q13" s="680"/>
      <c r="R13" s="680"/>
      <c r="S13" s="680"/>
      <c r="T13" s="680"/>
      <c r="U13" s="680"/>
      <c r="V13" s="680"/>
      <c r="W13" s="680"/>
      <c r="X13" s="680"/>
      <c r="Y13" s="680"/>
      <c r="Z13" s="680"/>
      <c r="AA13" s="680"/>
      <c r="AB13" s="680"/>
      <c r="AC13" s="680"/>
      <c r="AD13" s="680"/>
      <c r="AE13" s="680"/>
      <c r="AF13" s="680"/>
      <c r="AG13" s="680"/>
      <c r="AH13" s="680"/>
      <c r="AI13" s="680"/>
      <c r="AJ13" s="680"/>
      <c r="AK13" s="680"/>
      <c r="AL13" s="680"/>
      <c r="AM13" s="680"/>
      <c r="AN13" s="680"/>
      <c r="AO13" s="680"/>
      <c r="AP13" s="680"/>
      <c r="AQ13" s="680"/>
      <c r="AR13" s="680"/>
      <c r="AS13" s="680"/>
      <c r="AT13" s="680"/>
      <c r="AU13" s="680"/>
      <c r="AV13" s="680"/>
      <c r="AW13" s="680"/>
      <c r="AX13" s="680"/>
      <c r="AY13" s="680"/>
    </row>
    <row r="14" spans="1:53" x14ac:dyDescent="0.25">
      <c r="A14" s="661" t="s">
        <v>215</v>
      </c>
      <c r="B14" s="661" t="s">
        <v>216</v>
      </c>
      <c r="C14" s="661" t="s">
        <v>217</v>
      </c>
      <c r="D14" s="632" t="s">
        <v>474</v>
      </c>
      <c r="E14" s="632"/>
      <c r="F14" s="632"/>
      <c r="G14" s="632"/>
      <c r="H14" s="632"/>
      <c r="I14" s="632"/>
      <c r="J14" s="632"/>
      <c r="K14" s="632"/>
      <c r="L14" s="633" t="s">
        <v>475</v>
      </c>
      <c r="M14" s="634"/>
      <c r="N14" s="634"/>
      <c r="O14" s="634"/>
      <c r="P14" s="634"/>
      <c r="Q14" s="634"/>
      <c r="R14" s="634"/>
      <c r="S14" s="634"/>
      <c r="T14" s="687" t="s">
        <v>476</v>
      </c>
      <c r="U14" s="688"/>
      <c r="V14" s="688"/>
      <c r="W14" s="688"/>
      <c r="X14" s="688"/>
      <c r="Y14" s="688"/>
      <c r="Z14" s="688"/>
      <c r="AA14" s="688"/>
      <c r="AB14" s="688"/>
      <c r="AC14" s="688"/>
      <c r="AD14" s="688"/>
      <c r="AE14" s="688"/>
      <c r="AF14" s="688"/>
      <c r="AG14" s="688"/>
      <c r="AH14" s="688"/>
      <c r="AI14" s="689"/>
      <c r="AJ14" s="687" t="s">
        <v>476</v>
      </c>
      <c r="AK14" s="688"/>
      <c r="AL14" s="688"/>
      <c r="AM14" s="688"/>
      <c r="AN14" s="688"/>
      <c r="AO14" s="688"/>
      <c r="AP14" s="688"/>
      <c r="AQ14" s="688"/>
      <c r="AR14" s="688"/>
      <c r="AS14" s="688"/>
      <c r="AT14" s="688"/>
      <c r="AU14" s="688"/>
      <c r="AV14" s="688"/>
      <c r="AW14" s="688"/>
      <c r="AX14" s="688"/>
      <c r="AY14" s="689"/>
      <c r="AZ14" s="686" t="s">
        <v>227</v>
      </c>
    </row>
    <row r="15" spans="1:53" x14ac:dyDescent="0.25">
      <c r="A15" s="661"/>
      <c r="B15" s="661"/>
      <c r="C15" s="661"/>
      <c r="D15" s="632"/>
      <c r="E15" s="632"/>
      <c r="F15" s="632"/>
      <c r="G15" s="632"/>
      <c r="H15" s="632"/>
      <c r="I15" s="632"/>
      <c r="J15" s="632"/>
      <c r="K15" s="632"/>
      <c r="L15" s="636"/>
      <c r="M15" s="637"/>
      <c r="N15" s="637"/>
      <c r="O15" s="637"/>
      <c r="P15" s="637"/>
      <c r="Q15" s="637"/>
      <c r="R15" s="637"/>
      <c r="S15" s="637"/>
      <c r="T15" s="660" t="s">
        <v>477</v>
      </c>
      <c r="U15" s="660"/>
      <c r="V15" s="660"/>
      <c r="W15" s="660"/>
      <c r="X15" s="660"/>
      <c r="Y15" s="660"/>
      <c r="Z15" s="660"/>
      <c r="AA15" s="660"/>
      <c r="AB15" s="660" t="s">
        <v>478</v>
      </c>
      <c r="AC15" s="660"/>
      <c r="AD15" s="660"/>
      <c r="AE15" s="660"/>
      <c r="AF15" s="660"/>
      <c r="AG15" s="660"/>
      <c r="AH15" s="660"/>
      <c r="AI15" s="660"/>
      <c r="AJ15" s="660" t="s">
        <v>479</v>
      </c>
      <c r="AK15" s="660"/>
      <c r="AL15" s="660"/>
      <c r="AM15" s="660"/>
      <c r="AN15" s="660"/>
      <c r="AO15" s="660"/>
      <c r="AP15" s="660"/>
      <c r="AQ15" s="660"/>
      <c r="AR15" s="629" t="s">
        <v>480</v>
      </c>
      <c r="AS15" s="630"/>
      <c r="AT15" s="630"/>
      <c r="AU15" s="630"/>
      <c r="AV15" s="630"/>
      <c r="AW15" s="630"/>
      <c r="AX15" s="630"/>
      <c r="AY15" s="631"/>
      <c r="AZ15" s="686"/>
    </row>
    <row r="16" spans="1:53" x14ac:dyDescent="0.25">
      <c r="A16" s="661"/>
      <c r="B16" s="661"/>
      <c r="C16" s="661"/>
      <c r="D16" s="660" t="s">
        <v>228</v>
      </c>
      <c r="E16" s="660"/>
      <c r="F16" s="660"/>
      <c r="G16" s="660"/>
      <c r="H16" s="661" t="s">
        <v>481</v>
      </c>
      <c r="I16" s="661"/>
      <c r="J16" s="661"/>
      <c r="K16" s="661"/>
      <c r="L16" s="660" t="s">
        <v>228</v>
      </c>
      <c r="M16" s="660"/>
      <c r="N16" s="660"/>
      <c r="O16" s="660"/>
      <c r="P16" s="661" t="s">
        <v>481</v>
      </c>
      <c r="Q16" s="661"/>
      <c r="R16" s="661"/>
      <c r="S16" s="661"/>
      <c r="T16" s="660" t="s">
        <v>228</v>
      </c>
      <c r="U16" s="660"/>
      <c r="V16" s="660"/>
      <c r="W16" s="660"/>
      <c r="X16" s="661" t="s">
        <v>481</v>
      </c>
      <c r="Y16" s="661"/>
      <c r="Z16" s="661"/>
      <c r="AA16" s="661"/>
      <c r="AB16" s="660" t="s">
        <v>228</v>
      </c>
      <c r="AC16" s="660"/>
      <c r="AD16" s="660"/>
      <c r="AE16" s="660"/>
      <c r="AF16" s="661" t="s">
        <v>481</v>
      </c>
      <c r="AG16" s="661"/>
      <c r="AH16" s="661"/>
      <c r="AI16" s="661"/>
      <c r="AJ16" s="660" t="s">
        <v>228</v>
      </c>
      <c r="AK16" s="660"/>
      <c r="AL16" s="660"/>
      <c r="AM16" s="660"/>
      <c r="AN16" s="661" t="s">
        <v>481</v>
      </c>
      <c r="AO16" s="661"/>
      <c r="AP16" s="661"/>
      <c r="AQ16" s="661"/>
      <c r="AR16" s="660" t="s">
        <v>228</v>
      </c>
      <c r="AS16" s="660"/>
      <c r="AT16" s="660"/>
      <c r="AU16" s="660"/>
      <c r="AV16" s="661" t="s">
        <v>481</v>
      </c>
      <c r="AW16" s="661"/>
      <c r="AX16" s="661"/>
      <c r="AY16" s="661"/>
      <c r="AZ16" s="686"/>
    </row>
    <row r="17" spans="1:52" ht="117" x14ac:dyDescent="0.25">
      <c r="A17" s="661"/>
      <c r="B17" s="661"/>
      <c r="C17" s="661"/>
      <c r="D17" s="156" t="s">
        <v>364</v>
      </c>
      <c r="E17" s="156" t="s">
        <v>365</v>
      </c>
      <c r="F17" s="156" t="s">
        <v>366</v>
      </c>
      <c r="G17" s="156" t="s">
        <v>367</v>
      </c>
      <c r="H17" s="156" t="s">
        <v>364</v>
      </c>
      <c r="I17" s="156" t="s">
        <v>365</v>
      </c>
      <c r="J17" s="156" t="s">
        <v>366</v>
      </c>
      <c r="K17" s="156" t="s">
        <v>367</v>
      </c>
      <c r="L17" s="156" t="s">
        <v>364</v>
      </c>
      <c r="M17" s="156" t="s">
        <v>365</v>
      </c>
      <c r="N17" s="156" t="s">
        <v>366</v>
      </c>
      <c r="O17" s="156" t="s">
        <v>367</v>
      </c>
      <c r="P17" s="156" t="s">
        <v>364</v>
      </c>
      <c r="Q17" s="156" t="s">
        <v>365</v>
      </c>
      <c r="R17" s="156" t="s">
        <v>366</v>
      </c>
      <c r="S17" s="156" t="s">
        <v>367</v>
      </c>
      <c r="T17" s="156" t="s">
        <v>364</v>
      </c>
      <c r="U17" s="156" t="s">
        <v>365</v>
      </c>
      <c r="V17" s="156" t="s">
        <v>366</v>
      </c>
      <c r="W17" s="156" t="s">
        <v>367</v>
      </c>
      <c r="X17" s="156" t="s">
        <v>364</v>
      </c>
      <c r="Y17" s="156" t="s">
        <v>365</v>
      </c>
      <c r="Z17" s="156" t="s">
        <v>366</v>
      </c>
      <c r="AA17" s="156" t="s">
        <v>367</v>
      </c>
      <c r="AB17" s="156" t="s">
        <v>364</v>
      </c>
      <c r="AC17" s="156" t="s">
        <v>365</v>
      </c>
      <c r="AD17" s="156" t="s">
        <v>366</v>
      </c>
      <c r="AE17" s="156" t="s">
        <v>367</v>
      </c>
      <c r="AF17" s="156" t="s">
        <v>364</v>
      </c>
      <c r="AG17" s="156" t="s">
        <v>365</v>
      </c>
      <c r="AH17" s="156" t="s">
        <v>366</v>
      </c>
      <c r="AI17" s="156" t="s">
        <v>367</v>
      </c>
      <c r="AJ17" s="156" t="s">
        <v>364</v>
      </c>
      <c r="AK17" s="156" t="s">
        <v>365</v>
      </c>
      <c r="AL17" s="156" t="s">
        <v>366</v>
      </c>
      <c r="AM17" s="156" t="s">
        <v>367</v>
      </c>
      <c r="AN17" s="156" t="s">
        <v>364</v>
      </c>
      <c r="AO17" s="156" t="s">
        <v>365</v>
      </c>
      <c r="AP17" s="156" t="s">
        <v>366</v>
      </c>
      <c r="AQ17" s="156" t="s">
        <v>367</v>
      </c>
      <c r="AR17" s="156" t="s">
        <v>364</v>
      </c>
      <c r="AS17" s="156" t="s">
        <v>365</v>
      </c>
      <c r="AT17" s="156" t="s">
        <v>366</v>
      </c>
      <c r="AU17" s="156" t="s">
        <v>367</v>
      </c>
      <c r="AV17" s="156" t="s">
        <v>364</v>
      </c>
      <c r="AW17" s="156" t="s">
        <v>365</v>
      </c>
      <c r="AX17" s="156" t="s">
        <v>366</v>
      </c>
      <c r="AY17" s="156" t="s">
        <v>367</v>
      </c>
      <c r="AZ17" s="686"/>
    </row>
    <row r="18" spans="1:52" x14ac:dyDescent="0.25">
      <c r="A18" s="158">
        <v>1</v>
      </c>
      <c r="B18" s="158">
        <v>2</v>
      </c>
      <c r="C18" s="158">
        <v>3</v>
      </c>
      <c r="D18" s="199" t="s">
        <v>443</v>
      </c>
      <c r="E18" s="199" t="s">
        <v>444</v>
      </c>
      <c r="F18" s="199" t="s">
        <v>445</v>
      </c>
      <c r="G18" s="199" t="s">
        <v>446</v>
      </c>
      <c r="H18" s="199" t="s">
        <v>449</v>
      </c>
      <c r="I18" s="199" t="s">
        <v>450</v>
      </c>
      <c r="J18" s="199" t="s">
        <v>451</v>
      </c>
      <c r="K18" s="199" t="s">
        <v>452</v>
      </c>
      <c r="L18" s="199" t="s">
        <v>482</v>
      </c>
      <c r="M18" s="199" t="s">
        <v>483</v>
      </c>
      <c r="N18" s="199" t="s">
        <v>484</v>
      </c>
      <c r="O18" s="199" t="s">
        <v>485</v>
      </c>
      <c r="P18" s="199" t="s">
        <v>486</v>
      </c>
      <c r="Q18" s="199" t="s">
        <v>487</v>
      </c>
      <c r="R18" s="199" t="s">
        <v>488</v>
      </c>
      <c r="S18" s="199" t="s">
        <v>489</v>
      </c>
      <c r="T18" s="199" t="s">
        <v>369</v>
      </c>
      <c r="U18" s="199" t="s">
        <v>370</v>
      </c>
      <c r="V18" s="199" t="s">
        <v>371</v>
      </c>
      <c r="W18" s="199" t="s">
        <v>372</v>
      </c>
      <c r="X18" s="199" t="s">
        <v>375</v>
      </c>
      <c r="Y18" s="199" t="s">
        <v>376</v>
      </c>
      <c r="Z18" s="199" t="s">
        <v>377</v>
      </c>
      <c r="AA18" s="199" t="s">
        <v>378</v>
      </c>
      <c r="AB18" s="199" t="s">
        <v>490</v>
      </c>
      <c r="AC18" s="199" t="s">
        <v>491</v>
      </c>
      <c r="AD18" s="199" t="s">
        <v>492</v>
      </c>
      <c r="AE18" s="199" t="s">
        <v>493</v>
      </c>
      <c r="AF18" s="199" t="s">
        <v>494</v>
      </c>
      <c r="AG18" s="199" t="s">
        <v>495</v>
      </c>
      <c r="AH18" s="199" t="s">
        <v>496</v>
      </c>
      <c r="AI18" s="199" t="s">
        <v>497</v>
      </c>
      <c r="AJ18" s="199" t="s">
        <v>498</v>
      </c>
      <c r="AK18" s="199" t="s">
        <v>499</v>
      </c>
      <c r="AL18" s="199" t="s">
        <v>500</v>
      </c>
      <c r="AM18" s="199" t="s">
        <v>501</v>
      </c>
      <c r="AN18" s="199" t="s">
        <v>502</v>
      </c>
      <c r="AO18" s="199" t="s">
        <v>503</v>
      </c>
      <c r="AP18" s="199" t="s">
        <v>504</v>
      </c>
      <c r="AQ18" s="199" t="s">
        <v>505</v>
      </c>
      <c r="AR18" s="199" t="s">
        <v>381</v>
      </c>
      <c r="AS18" s="199" t="s">
        <v>382</v>
      </c>
      <c r="AT18" s="199" t="s">
        <v>383</v>
      </c>
      <c r="AU18" s="199" t="s">
        <v>384</v>
      </c>
      <c r="AV18" s="199" t="s">
        <v>387</v>
      </c>
      <c r="AW18" s="199" t="s">
        <v>388</v>
      </c>
      <c r="AX18" s="199" t="s">
        <v>389</v>
      </c>
      <c r="AY18" s="199" t="s">
        <v>390</v>
      </c>
      <c r="AZ18" s="158">
        <v>8</v>
      </c>
    </row>
    <row r="19" spans="1:52" ht="31.5" outlineLevel="1" x14ac:dyDescent="0.25">
      <c r="A19" s="200" t="s">
        <v>282</v>
      </c>
      <c r="B19" s="201" t="s">
        <v>283</v>
      </c>
      <c r="C19" s="202" t="s">
        <v>284</v>
      </c>
      <c r="D19" s="203" t="s">
        <v>0</v>
      </c>
      <c r="E19" s="203" t="s">
        <v>0</v>
      </c>
      <c r="F19" s="203" t="s">
        <v>0</v>
      </c>
      <c r="G19" s="203" t="s">
        <v>0</v>
      </c>
      <c r="H19" s="203" t="s">
        <v>0</v>
      </c>
      <c r="I19" s="203" t="s">
        <v>0</v>
      </c>
      <c r="J19" s="203" t="s">
        <v>0</v>
      </c>
      <c r="K19" s="203" t="s">
        <v>0</v>
      </c>
      <c r="L19" s="203" t="s">
        <v>0</v>
      </c>
      <c r="M19" s="203" t="s">
        <v>0</v>
      </c>
      <c r="N19" s="203" t="s">
        <v>0</v>
      </c>
      <c r="O19" s="203" t="s">
        <v>0</v>
      </c>
      <c r="P19" s="203" t="s">
        <v>0</v>
      </c>
      <c r="Q19" s="203" t="s">
        <v>0</v>
      </c>
      <c r="R19" s="203" t="s">
        <v>0</v>
      </c>
      <c r="S19" s="203" t="s">
        <v>0</v>
      </c>
      <c r="T19" s="203" t="s">
        <v>0</v>
      </c>
      <c r="U19" s="203" t="s">
        <v>0</v>
      </c>
      <c r="V19" s="203" t="s">
        <v>0</v>
      </c>
      <c r="W19" s="204" t="s">
        <v>0</v>
      </c>
      <c r="X19" s="203" t="s">
        <v>0</v>
      </c>
      <c r="Y19" s="203" t="s">
        <v>0</v>
      </c>
      <c r="Z19" s="203" t="s">
        <v>0</v>
      </c>
      <c r="AA19" s="170" t="s">
        <v>0</v>
      </c>
      <c r="AB19" s="203" t="s">
        <v>0</v>
      </c>
      <c r="AC19" s="203" t="s">
        <v>0</v>
      </c>
      <c r="AD19" s="203" t="s">
        <v>0</v>
      </c>
      <c r="AE19" s="204" t="s">
        <v>0</v>
      </c>
      <c r="AF19" s="203" t="s">
        <v>0</v>
      </c>
      <c r="AG19" s="203" t="s">
        <v>0</v>
      </c>
      <c r="AH19" s="203" t="s">
        <v>0</v>
      </c>
      <c r="AI19" s="170" t="s">
        <v>0</v>
      </c>
      <c r="AJ19" s="203" t="s">
        <v>0</v>
      </c>
      <c r="AK19" s="203" t="s">
        <v>0</v>
      </c>
      <c r="AL19" s="203" t="s">
        <v>0</v>
      </c>
      <c r="AM19" s="203" t="s">
        <v>0</v>
      </c>
      <c r="AN19" s="203" t="s">
        <v>0</v>
      </c>
      <c r="AO19" s="203" t="s">
        <v>0</v>
      </c>
      <c r="AP19" s="203" t="s">
        <v>0</v>
      </c>
      <c r="AQ19" s="170" t="s">
        <v>0</v>
      </c>
      <c r="AR19" s="203" t="s">
        <v>0</v>
      </c>
      <c r="AS19" s="203" t="s">
        <v>0</v>
      </c>
      <c r="AT19" s="203" t="s">
        <v>0</v>
      </c>
      <c r="AU19" s="203" t="s">
        <v>0</v>
      </c>
      <c r="AV19" s="203" t="s">
        <v>0</v>
      </c>
      <c r="AW19" s="203" t="s">
        <v>0</v>
      </c>
      <c r="AX19" s="203" t="s">
        <v>0</v>
      </c>
      <c r="AY19" s="203" t="s">
        <v>0</v>
      </c>
      <c r="AZ19" s="203" t="s">
        <v>0</v>
      </c>
    </row>
    <row r="20" spans="1:52" outlineLevel="1" x14ac:dyDescent="0.25">
      <c r="A20" s="202" t="s">
        <v>285</v>
      </c>
      <c r="B20" s="205" t="s">
        <v>286</v>
      </c>
      <c r="C20" s="202" t="s">
        <v>284</v>
      </c>
      <c r="D20" s="203" t="s">
        <v>0</v>
      </c>
      <c r="E20" s="203" t="s">
        <v>0</v>
      </c>
      <c r="F20" s="203" t="s">
        <v>0</v>
      </c>
      <c r="G20" s="203" t="s">
        <v>0</v>
      </c>
      <c r="H20" s="203" t="s">
        <v>0</v>
      </c>
      <c r="I20" s="203" t="s">
        <v>0</v>
      </c>
      <c r="J20" s="203" t="s">
        <v>0</v>
      </c>
      <c r="K20" s="203" t="s">
        <v>0</v>
      </c>
      <c r="L20" s="203" t="s">
        <v>0</v>
      </c>
      <c r="M20" s="203" t="s">
        <v>0</v>
      </c>
      <c r="N20" s="203" t="s">
        <v>0</v>
      </c>
      <c r="O20" s="203" t="s">
        <v>0</v>
      </c>
      <c r="P20" s="203" t="s">
        <v>0</v>
      </c>
      <c r="Q20" s="203" t="s">
        <v>0</v>
      </c>
      <c r="R20" s="203" t="s">
        <v>0</v>
      </c>
      <c r="S20" s="203" t="s">
        <v>0</v>
      </c>
      <c r="T20" s="203" t="s">
        <v>0</v>
      </c>
      <c r="U20" s="203" t="s">
        <v>0</v>
      </c>
      <c r="V20" s="203" t="s">
        <v>0</v>
      </c>
      <c r="W20" s="204" t="s">
        <v>0</v>
      </c>
      <c r="X20" s="203" t="s">
        <v>0</v>
      </c>
      <c r="Y20" s="203" t="s">
        <v>0</v>
      </c>
      <c r="Z20" s="203" t="s">
        <v>0</v>
      </c>
      <c r="AA20" s="170" t="s">
        <v>0</v>
      </c>
      <c r="AB20" s="203" t="s">
        <v>0</v>
      </c>
      <c r="AC20" s="203" t="s">
        <v>0</v>
      </c>
      <c r="AD20" s="203" t="s">
        <v>0</v>
      </c>
      <c r="AE20" s="204" t="s">
        <v>0</v>
      </c>
      <c r="AF20" s="203" t="s">
        <v>0</v>
      </c>
      <c r="AG20" s="203" t="s">
        <v>0</v>
      </c>
      <c r="AH20" s="203" t="s">
        <v>0</v>
      </c>
      <c r="AI20" s="170" t="s">
        <v>0</v>
      </c>
      <c r="AJ20" s="203" t="s">
        <v>0</v>
      </c>
      <c r="AK20" s="203" t="s">
        <v>0</v>
      </c>
      <c r="AL20" s="203" t="s">
        <v>0</v>
      </c>
      <c r="AM20" s="203" t="s">
        <v>0</v>
      </c>
      <c r="AN20" s="203" t="s">
        <v>0</v>
      </c>
      <c r="AO20" s="203" t="s">
        <v>0</v>
      </c>
      <c r="AP20" s="203" t="s">
        <v>0</v>
      </c>
      <c r="AQ20" s="170" t="s">
        <v>0</v>
      </c>
      <c r="AR20" s="203" t="s">
        <v>0</v>
      </c>
      <c r="AS20" s="203" t="s">
        <v>0</v>
      </c>
      <c r="AT20" s="203" t="s">
        <v>0</v>
      </c>
      <c r="AU20" s="203" t="s">
        <v>0</v>
      </c>
      <c r="AV20" s="203" t="s">
        <v>0</v>
      </c>
      <c r="AW20" s="203" t="s">
        <v>0</v>
      </c>
      <c r="AX20" s="203" t="s">
        <v>0</v>
      </c>
      <c r="AY20" s="203" t="s">
        <v>0</v>
      </c>
      <c r="AZ20" s="203" t="s">
        <v>0</v>
      </c>
    </row>
    <row r="21" spans="1:52" ht="63" outlineLevel="1" x14ac:dyDescent="0.25">
      <c r="A21" s="202" t="s">
        <v>287</v>
      </c>
      <c r="B21" s="205" t="s">
        <v>288</v>
      </c>
      <c r="C21" s="202" t="s">
        <v>284</v>
      </c>
      <c r="D21" s="203" t="s">
        <v>0</v>
      </c>
      <c r="E21" s="203" t="s">
        <v>0</v>
      </c>
      <c r="F21" s="203" t="s">
        <v>0</v>
      </c>
      <c r="G21" s="203" t="s">
        <v>0</v>
      </c>
      <c r="H21" s="203" t="s">
        <v>0</v>
      </c>
      <c r="I21" s="203" t="s">
        <v>0</v>
      </c>
      <c r="J21" s="203" t="s">
        <v>0</v>
      </c>
      <c r="K21" s="203" t="s">
        <v>0</v>
      </c>
      <c r="L21" s="203" t="s">
        <v>0</v>
      </c>
      <c r="M21" s="203" t="s">
        <v>0</v>
      </c>
      <c r="N21" s="203" t="s">
        <v>0</v>
      </c>
      <c r="O21" s="203" t="s">
        <v>0</v>
      </c>
      <c r="P21" s="203" t="s">
        <v>0</v>
      </c>
      <c r="Q21" s="203" t="s">
        <v>0</v>
      </c>
      <c r="R21" s="203" t="s">
        <v>0</v>
      </c>
      <c r="S21" s="203" t="s">
        <v>0</v>
      </c>
      <c r="T21" s="203" t="s">
        <v>0</v>
      </c>
      <c r="U21" s="203" t="s">
        <v>0</v>
      </c>
      <c r="V21" s="203" t="s">
        <v>0</v>
      </c>
      <c r="W21" s="204" t="s">
        <v>0</v>
      </c>
      <c r="X21" s="203" t="s">
        <v>0</v>
      </c>
      <c r="Y21" s="203" t="s">
        <v>0</v>
      </c>
      <c r="Z21" s="203" t="s">
        <v>0</v>
      </c>
      <c r="AA21" s="170" t="s">
        <v>0</v>
      </c>
      <c r="AB21" s="203" t="s">
        <v>0</v>
      </c>
      <c r="AC21" s="203" t="s">
        <v>0</v>
      </c>
      <c r="AD21" s="203" t="s">
        <v>0</v>
      </c>
      <c r="AE21" s="204" t="s">
        <v>0</v>
      </c>
      <c r="AF21" s="203" t="s">
        <v>0</v>
      </c>
      <c r="AG21" s="203" t="s">
        <v>0</v>
      </c>
      <c r="AH21" s="203" t="s">
        <v>0</v>
      </c>
      <c r="AI21" s="170" t="s">
        <v>0</v>
      </c>
      <c r="AJ21" s="203" t="s">
        <v>0</v>
      </c>
      <c r="AK21" s="203" t="s">
        <v>0</v>
      </c>
      <c r="AL21" s="203" t="s">
        <v>0</v>
      </c>
      <c r="AM21" s="203" t="s">
        <v>0</v>
      </c>
      <c r="AN21" s="203" t="s">
        <v>0</v>
      </c>
      <c r="AO21" s="203" t="s">
        <v>0</v>
      </c>
      <c r="AP21" s="203" t="s">
        <v>0</v>
      </c>
      <c r="AQ21" s="170" t="s">
        <v>0</v>
      </c>
      <c r="AR21" s="203" t="s">
        <v>0</v>
      </c>
      <c r="AS21" s="203" t="s">
        <v>0</v>
      </c>
      <c r="AT21" s="203" t="s">
        <v>0</v>
      </c>
      <c r="AU21" s="203" t="s">
        <v>0</v>
      </c>
      <c r="AV21" s="203" t="s">
        <v>0</v>
      </c>
      <c r="AW21" s="203" t="s">
        <v>0</v>
      </c>
      <c r="AX21" s="203" t="s">
        <v>0</v>
      </c>
      <c r="AY21" s="203" t="s">
        <v>0</v>
      </c>
      <c r="AZ21" s="203" t="s">
        <v>0</v>
      </c>
    </row>
    <row r="22" spans="1:52" ht="31.5" outlineLevel="1" x14ac:dyDescent="0.25">
      <c r="A22" s="202" t="s">
        <v>289</v>
      </c>
      <c r="B22" s="205" t="s">
        <v>290</v>
      </c>
      <c r="C22" s="202" t="s">
        <v>284</v>
      </c>
      <c r="D22" s="203" t="s">
        <v>0</v>
      </c>
      <c r="E22" s="203" t="s">
        <v>0</v>
      </c>
      <c r="F22" s="203" t="s">
        <v>0</v>
      </c>
      <c r="G22" s="203" t="s">
        <v>0</v>
      </c>
      <c r="H22" s="203" t="s">
        <v>0</v>
      </c>
      <c r="I22" s="203" t="s">
        <v>0</v>
      </c>
      <c r="J22" s="203" t="s">
        <v>0</v>
      </c>
      <c r="K22" s="203" t="s">
        <v>0</v>
      </c>
      <c r="L22" s="203" t="s">
        <v>0</v>
      </c>
      <c r="M22" s="203" t="s">
        <v>0</v>
      </c>
      <c r="N22" s="203" t="s">
        <v>0</v>
      </c>
      <c r="O22" s="203" t="s">
        <v>0</v>
      </c>
      <c r="P22" s="203" t="s">
        <v>0</v>
      </c>
      <c r="Q22" s="203" t="s">
        <v>0</v>
      </c>
      <c r="R22" s="203" t="s">
        <v>0</v>
      </c>
      <c r="S22" s="203" t="s">
        <v>0</v>
      </c>
      <c r="T22" s="203" t="s">
        <v>0</v>
      </c>
      <c r="U22" s="203" t="s">
        <v>0</v>
      </c>
      <c r="V22" s="203" t="s">
        <v>0</v>
      </c>
      <c r="W22" s="204" t="s">
        <v>0</v>
      </c>
      <c r="X22" s="203" t="s">
        <v>0</v>
      </c>
      <c r="Y22" s="203" t="s">
        <v>0</v>
      </c>
      <c r="Z22" s="203" t="s">
        <v>0</v>
      </c>
      <c r="AA22" s="170" t="s">
        <v>0</v>
      </c>
      <c r="AB22" s="203" t="s">
        <v>0</v>
      </c>
      <c r="AC22" s="203" t="s">
        <v>0</v>
      </c>
      <c r="AD22" s="203" t="s">
        <v>0</v>
      </c>
      <c r="AE22" s="204" t="s">
        <v>0</v>
      </c>
      <c r="AF22" s="203" t="s">
        <v>0</v>
      </c>
      <c r="AG22" s="203" t="s">
        <v>0</v>
      </c>
      <c r="AH22" s="203" t="s">
        <v>0</v>
      </c>
      <c r="AI22" s="170" t="s">
        <v>0</v>
      </c>
      <c r="AJ22" s="203" t="s">
        <v>0</v>
      </c>
      <c r="AK22" s="203" t="s">
        <v>0</v>
      </c>
      <c r="AL22" s="203" t="s">
        <v>0</v>
      </c>
      <c r="AM22" s="203" t="s">
        <v>0</v>
      </c>
      <c r="AN22" s="203" t="s">
        <v>0</v>
      </c>
      <c r="AO22" s="203" t="s">
        <v>0</v>
      </c>
      <c r="AP22" s="203" t="s">
        <v>0</v>
      </c>
      <c r="AQ22" s="170" t="s">
        <v>0</v>
      </c>
      <c r="AR22" s="203" t="s">
        <v>0</v>
      </c>
      <c r="AS22" s="203" t="s">
        <v>0</v>
      </c>
      <c r="AT22" s="203" t="s">
        <v>0</v>
      </c>
      <c r="AU22" s="203" t="s">
        <v>0</v>
      </c>
      <c r="AV22" s="203" t="s">
        <v>0</v>
      </c>
      <c r="AW22" s="203" t="s">
        <v>0</v>
      </c>
      <c r="AX22" s="203" t="s">
        <v>0</v>
      </c>
      <c r="AY22" s="203" t="s">
        <v>0</v>
      </c>
      <c r="AZ22" s="203" t="s">
        <v>0</v>
      </c>
    </row>
    <row r="23" spans="1:52" ht="63" outlineLevel="1" x14ac:dyDescent="0.25">
      <c r="A23" s="202" t="s">
        <v>291</v>
      </c>
      <c r="B23" s="205" t="s">
        <v>292</v>
      </c>
      <c r="C23" s="202" t="s">
        <v>284</v>
      </c>
      <c r="D23" s="203" t="s">
        <v>0</v>
      </c>
      <c r="E23" s="203" t="s">
        <v>0</v>
      </c>
      <c r="F23" s="203" t="s">
        <v>0</v>
      </c>
      <c r="G23" s="203" t="s">
        <v>0</v>
      </c>
      <c r="H23" s="203" t="s">
        <v>0</v>
      </c>
      <c r="I23" s="203" t="s">
        <v>0</v>
      </c>
      <c r="J23" s="203" t="s">
        <v>0</v>
      </c>
      <c r="K23" s="203" t="s">
        <v>0</v>
      </c>
      <c r="L23" s="203" t="s">
        <v>0</v>
      </c>
      <c r="M23" s="203" t="s">
        <v>0</v>
      </c>
      <c r="N23" s="203" t="s">
        <v>0</v>
      </c>
      <c r="O23" s="203" t="s">
        <v>0</v>
      </c>
      <c r="P23" s="203" t="s">
        <v>0</v>
      </c>
      <c r="Q23" s="203" t="s">
        <v>0</v>
      </c>
      <c r="R23" s="203" t="s">
        <v>0</v>
      </c>
      <c r="S23" s="203" t="s">
        <v>0</v>
      </c>
      <c r="T23" s="203" t="s">
        <v>0</v>
      </c>
      <c r="U23" s="203" t="s">
        <v>0</v>
      </c>
      <c r="V23" s="203" t="s">
        <v>0</v>
      </c>
      <c r="W23" s="204" t="s">
        <v>0</v>
      </c>
      <c r="X23" s="203" t="s">
        <v>0</v>
      </c>
      <c r="Y23" s="203" t="s">
        <v>0</v>
      </c>
      <c r="Z23" s="203" t="s">
        <v>0</v>
      </c>
      <c r="AA23" s="170" t="s">
        <v>0</v>
      </c>
      <c r="AB23" s="203" t="s">
        <v>0</v>
      </c>
      <c r="AC23" s="203" t="s">
        <v>0</v>
      </c>
      <c r="AD23" s="203" t="s">
        <v>0</v>
      </c>
      <c r="AE23" s="204" t="s">
        <v>0</v>
      </c>
      <c r="AF23" s="203" t="s">
        <v>0</v>
      </c>
      <c r="AG23" s="203" t="s">
        <v>0</v>
      </c>
      <c r="AH23" s="203" t="s">
        <v>0</v>
      </c>
      <c r="AI23" s="170" t="s">
        <v>0</v>
      </c>
      <c r="AJ23" s="203" t="s">
        <v>0</v>
      </c>
      <c r="AK23" s="203" t="s">
        <v>0</v>
      </c>
      <c r="AL23" s="203" t="s">
        <v>0</v>
      </c>
      <c r="AM23" s="203" t="s">
        <v>0</v>
      </c>
      <c r="AN23" s="203" t="s">
        <v>0</v>
      </c>
      <c r="AO23" s="203" t="s">
        <v>0</v>
      </c>
      <c r="AP23" s="203" t="s">
        <v>0</v>
      </c>
      <c r="AQ23" s="170" t="s">
        <v>0</v>
      </c>
      <c r="AR23" s="203" t="s">
        <v>0</v>
      </c>
      <c r="AS23" s="203" t="s">
        <v>0</v>
      </c>
      <c r="AT23" s="203" t="s">
        <v>0</v>
      </c>
      <c r="AU23" s="203" t="s">
        <v>0</v>
      </c>
      <c r="AV23" s="203" t="s">
        <v>0</v>
      </c>
      <c r="AW23" s="203" t="s">
        <v>0</v>
      </c>
      <c r="AX23" s="203" t="s">
        <v>0</v>
      </c>
      <c r="AY23" s="203" t="s">
        <v>0</v>
      </c>
      <c r="AZ23" s="203" t="s">
        <v>0</v>
      </c>
    </row>
    <row r="24" spans="1:52" ht="31.5" outlineLevel="1" x14ac:dyDescent="0.25">
      <c r="A24" s="202" t="s">
        <v>293</v>
      </c>
      <c r="B24" s="205" t="s">
        <v>294</v>
      </c>
      <c r="C24" s="202" t="s">
        <v>284</v>
      </c>
      <c r="D24" s="203" t="s">
        <v>0</v>
      </c>
      <c r="E24" s="203" t="s">
        <v>0</v>
      </c>
      <c r="F24" s="203" t="s">
        <v>0</v>
      </c>
      <c r="G24" s="203" t="s">
        <v>0</v>
      </c>
      <c r="H24" s="203" t="s">
        <v>0</v>
      </c>
      <c r="I24" s="203" t="s">
        <v>0</v>
      </c>
      <c r="J24" s="203" t="s">
        <v>0</v>
      </c>
      <c r="K24" s="203" t="s">
        <v>0</v>
      </c>
      <c r="L24" s="203" t="s">
        <v>0</v>
      </c>
      <c r="M24" s="203" t="s">
        <v>0</v>
      </c>
      <c r="N24" s="203" t="s">
        <v>0</v>
      </c>
      <c r="O24" s="203" t="s">
        <v>0</v>
      </c>
      <c r="P24" s="203" t="s">
        <v>0</v>
      </c>
      <c r="Q24" s="203" t="s">
        <v>0</v>
      </c>
      <c r="R24" s="203" t="s">
        <v>0</v>
      </c>
      <c r="S24" s="203" t="s">
        <v>0</v>
      </c>
      <c r="T24" s="203" t="s">
        <v>0</v>
      </c>
      <c r="U24" s="203" t="s">
        <v>0</v>
      </c>
      <c r="V24" s="203" t="s">
        <v>0</v>
      </c>
      <c r="W24" s="204" t="s">
        <v>0</v>
      </c>
      <c r="X24" s="203" t="s">
        <v>0</v>
      </c>
      <c r="Y24" s="203" t="s">
        <v>0</v>
      </c>
      <c r="Z24" s="203" t="s">
        <v>0</v>
      </c>
      <c r="AA24" s="170" t="s">
        <v>0</v>
      </c>
      <c r="AB24" s="203" t="s">
        <v>0</v>
      </c>
      <c r="AC24" s="203" t="s">
        <v>0</v>
      </c>
      <c r="AD24" s="203" t="s">
        <v>0</v>
      </c>
      <c r="AE24" s="204" t="s">
        <v>0</v>
      </c>
      <c r="AF24" s="203" t="s">
        <v>0</v>
      </c>
      <c r="AG24" s="203" t="s">
        <v>0</v>
      </c>
      <c r="AH24" s="203" t="s">
        <v>0</v>
      </c>
      <c r="AI24" s="170" t="s">
        <v>0</v>
      </c>
      <c r="AJ24" s="203" t="s">
        <v>0</v>
      </c>
      <c r="AK24" s="203" t="s">
        <v>0</v>
      </c>
      <c r="AL24" s="203" t="s">
        <v>0</v>
      </c>
      <c r="AM24" s="203" t="s">
        <v>0</v>
      </c>
      <c r="AN24" s="203" t="s">
        <v>0</v>
      </c>
      <c r="AO24" s="203" t="s">
        <v>0</v>
      </c>
      <c r="AP24" s="203" t="s">
        <v>0</v>
      </c>
      <c r="AQ24" s="170" t="s">
        <v>0</v>
      </c>
      <c r="AR24" s="203" t="s">
        <v>0</v>
      </c>
      <c r="AS24" s="203" t="s">
        <v>0</v>
      </c>
      <c r="AT24" s="203" t="s">
        <v>0</v>
      </c>
      <c r="AU24" s="203" t="s">
        <v>0</v>
      </c>
      <c r="AV24" s="203" t="s">
        <v>0</v>
      </c>
      <c r="AW24" s="203" t="s">
        <v>0</v>
      </c>
      <c r="AX24" s="203" t="s">
        <v>0</v>
      </c>
      <c r="AY24" s="203" t="s">
        <v>0</v>
      </c>
      <c r="AZ24" s="203" t="s">
        <v>0</v>
      </c>
    </row>
    <row r="25" spans="1:52" outlineLevel="1" x14ac:dyDescent="0.25">
      <c r="A25" s="202" t="s">
        <v>4</v>
      </c>
      <c r="B25" s="205" t="s">
        <v>295</v>
      </c>
      <c r="C25" s="202" t="s">
        <v>284</v>
      </c>
      <c r="D25" s="203" t="s">
        <v>0</v>
      </c>
      <c r="E25" s="203" t="s">
        <v>0</v>
      </c>
      <c r="F25" s="203" t="s">
        <v>0</v>
      </c>
      <c r="G25" s="203" t="s">
        <v>0</v>
      </c>
      <c r="H25" s="203" t="s">
        <v>0</v>
      </c>
      <c r="I25" s="203" t="s">
        <v>0</v>
      </c>
      <c r="J25" s="203" t="s">
        <v>0</v>
      </c>
      <c r="K25" s="203" t="s">
        <v>0</v>
      </c>
      <c r="L25" s="203" t="s">
        <v>0</v>
      </c>
      <c r="M25" s="203" t="s">
        <v>0</v>
      </c>
      <c r="N25" s="203" t="s">
        <v>0</v>
      </c>
      <c r="O25" s="203" t="s">
        <v>0</v>
      </c>
      <c r="P25" s="203" t="s">
        <v>0</v>
      </c>
      <c r="Q25" s="203" t="s">
        <v>0</v>
      </c>
      <c r="R25" s="203" t="s">
        <v>0</v>
      </c>
      <c r="S25" s="203" t="s">
        <v>0</v>
      </c>
      <c r="T25" s="203" t="s">
        <v>0</v>
      </c>
      <c r="U25" s="203" t="s">
        <v>0</v>
      </c>
      <c r="V25" s="203" t="s">
        <v>0</v>
      </c>
      <c r="W25" s="204" t="s">
        <v>0</v>
      </c>
      <c r="X25" s="203" t="s">
        <v>0</v>
      </c>
      <c r="Y25" s="203" t="s">
        <v>0</v>
      </c>
      <c r="Z25" s="203" t="s">
        <v>0</v>
      </c>
      <c r="AA25" s="170" t="s">
        <v>0</v>
      </c>
      <c r="AB25" s="203" t="s">
        <v>0</v>
      </c>
      <c r="AC25" s="203" t="s">
        <v>0</v>
      </c>
      <c r="AD25" s="203" t="s">
        <v>0</v>
      </c>
      <c r="AE25" s="204" t="s">
        <v>0</v>
      </c>
      <c r="AF25" s="203" t="s">
        <v>0</v>
      </c>
      <c r="AG25" s="203" t="s">
        <v>0</v>
      </c>
      <c r="AH25" s="203" t="s">
        <v>0</v>
      </c>
      <c r="AI25" s="170" t="s">
        <v>0</v>
      </c>
      <c r="AJ25" s="203" t="s">
        <v>0</v>
      </c>
      <c r="AK25" s="203" t="s">
        <v>0</v>
      </c>
      <c r="AL25" s="203" t="s">
        <v>0</v>
      </c>
      <c r="AM25" s="203" t="s">
        <v>0</v>
      </c>
      <c r="AN25" s="203" t="s">
        <v>0</v>
      </c>
      <c r="AO25" s="203" t="s">
        <v>0</v>
      </c>
      <c r="AP25" s="203" t="s">
        <v>0</v>
      </c>
      <c r="AQ25" s="170" t="s">
        <v>0</v>
      </c>
      <c r="AR25" s="203" t="s">
        <v>0</v>
      </c>
      <c r="AS25" s="203" t="s">
        <v>0</v>
      </c>
      <c r="AT25" s="203" t="s">
        <v>0</v>
      </c>
      <c r="AU25" s="203" t="s">
        <v>0</v>
      </c>
      <c r="AV25" s="203" t="s">
        <v>0</v>
      </c>
      <c r="AW25" s="203" t="s">
        <v>0</v>
      </c>
      <c r="AX25" s="203" t="s">
        <v>0</v>
      </c>
      <c r="AY25" s="203" t="s">
        <v>0</v>
      </c>
      <c r="AZ25" s="203" t="s">
        <v>0</v>
      </c>
    </row>
    <row r="26" spans="1:52" outlineLevel="1" x14ac:dyDescent="0.25">
      <c r="A26" s="202" t="s">
        <v>296</v>
      </c>
      <c r="B26" s="205" t="s">
        <v>286</v>
      </c>
      <c r="C26" s="202" t="s">
        <v>284</v>
      </c>
      <c r="D26" s="203" t="s">
        <v>0</v>
      </c>
      <c r="E26" s="203" t="s">
        <v>0</v>
      </c>
      <c r="F26" s="203" t="s">
        <v>0</v>
      </c>
      <c r="G26" s="203" t="s">
        <v>0</v>
      </c>
      <c r="H26" s="203" t="s">
        <v>0</v>
      </c>
      <c r="I26" s="203" t="s">
        <v>0</v>
      </c>
      <c r="J26" s="203" t="s">
        <v>0</v>
      </c>
      <c r="K26" s="203" t="s">
        <v>0</v>
      </c>
      <c r="L26" s="203" t="s">
        <v>0</v>
      </c>
      <c r="M26" s="203" t="s">
        <v>0</v>
      </c>
      <c r="N26" s="203" t="s">
        <v>0</v>
      </c>
      <c r="O26" s="203" t="s">
        <v>0</v>
      </c>
      <c r="P26" s="203" t="s">
        <v>0</v>
      </c>
      <c r="Q26" s="203" t="s">
        <v>0</v>
      </c>
      <c r="R26" s="203" t="s">
        <v>0</v>
      </c>
      <c r="S26" s="203" t="s">
        <v>0</v>
      </c>
      <c r="T26" s="203" t="s">
        <v>0</v>
      </c>
      <c r="U26" s="203" t="s">
        <v>0</v>
      </c>
      <c r="V26" s="203" t="s">
        <v>0</v>
      </c>
      <c r="W26" s="204" t="s">
        <v>0</v>
      </c>
      <c r="X26" s="203" t="s">
        <v>0</v>
      </c>
      <c r="Y26" s="203" t="s">
        <v>0</v>
      </c>
      <c r="Z26" s="203" t="s">
        <v>0</v>
      </c>
      <c r="AA26" s="170" t="s">
        <v>0</v>
      </c>
      <c r="AB26" s="203" t="s">
        <v>0</v>
      </c>
      <c r="AC26" s="203" t="s">
        <v>0</v>
      </c>
      <c r="AD26" s="203" t="s">
        <v>0</v>
      </c>
      <c r="AE26" s="204" t="s">
        <v>0</v>
      </c>
      <c r="AF26" s="203" t="s">
        <v>0</v>
      </c>
      <c r="AG26" s="203" t="s">
        <v>0</v>
      </c>
      <c r="AH26" s="203" t="s">
        <v>0</v>
      </c>
      <c r="AI26" s="170" t="s">
        <v>0</v>
      </c>
      <c r="AJ26" s="203" t="s">
        <v>0</v>
      </c>
      <c r="AK26" s="203" t="s">
        <v>0</v>
      </c>
      <c r="AL26" s="203" t="s">
        <v>0</v>
      </c>
      <c r="AM26" s="203" t="s">
        <v>0</v>
      </c>
      <c r="AN26" s="203" t="s">
        <v>0</v>
      </c>
      <c r="AO26" s="203" t="s">
        <v>0</v>
      </c>
      <c r="AP26" s="203" t="s">
        <v>0</v>
      </c>
      <c r="AQ26" s="170" t="s">
        <v>0</v>
      </c>
      <c r="AR26" s="203" t="s">
        <v>0</v>
      </c>
      <c r="AS26" s="203" t="s">
        <v>0</v>
      </c>
      <c r="AT26" s="203" t="s">
        <v>0</v>
      </c>
      <c r="AU26" s="203" t="s">
        <v>0</v>
      </c>
      <c r="AV26" s="203" t="s">
        <v>0</v>
      </c>
      <c r="AW26" s="203" t="s">
        <v>0</v>
      </c>
      <c r="AX26" s="203" t="s">
        <v>0</v>
      </c>
      <c r="AY26" s="203" t="s">
        <v>0</v>
      </c>
      <c r="AZ26" s="203" t="s">
        <v>0</v>
      </c>
    </row>
    <row r="27" spans="1:52" ht="63" outlineLevel="1" x14ac:dyDescent="0.25">
      <c r="A27" s="202" t="s">
        <v>297</v>
      </c>
      <c r="B27" s="205" t="s">
        <v>288</v>
      </c>
      <c r="C27" s="202" t="s">
        <v>284</v>
      </c>
      <c r="D27" s="203" t="s">
        <v>0</v>
      </c>
      <c r="E27" s="203" t="s">
        <v>0</v>
      </c>
      <c r="F27" s="203" t="s">
        <v>0</v>
      </c>
      <c r="G27" s="203" t="s">
        <v>0</v>
      </c>
      <c r="H27" s="203" t="s">
        <v>0</v>
      </c>
      <c r="I27" s="203" t="s">
        <v>0</v>
      </c>
      <c r="J27" s="203" t="s">
        <v>0</v>
      </c>
      <c r="K27" s="203" t="s">
        <v>0</v>
      </c>
      <c r="L27" s="203" t="s">
        <v>0</v>
      </c>
      <c r="M27" s="203" t="s">
        <v>0</v>
      </c>
      <c r="N27" s="203" t="s">
        <v>0</v>
      </c>
      <c r="O27" s="203" t="s">
        <v>0</v>
      </c>
      <c r="P27" s="203" t="s">
        <v>0</v>
      </c>
      <c r="Q27" s="203" t="s">
        <v>0</v>
      </c>
      <c r="R27" s="203" t="s">
        <v>0</v>
      </c>
      <c r="S27" s="203" t="s">
        <v>0</v>
      </c>
      <c r="T27" s="203" t="s">
        <v>0</v>
      </c>
      <c r="U27" s="203" t="s">
        <v>0</v>
      </c>
      <c r="V27" s="203" t="s">
        <v>0</v>
      </c>
      <c r="W27" s="204" t="s">
        <v>0</v>
      </c>
      <c r="X27" s="203" t="s">
        <v>0</v>
      </c>
      <c r="Y27" s="203" t="s">
        <v>0</v>
      </c>
      <c r="Z27" s="203" t="s">
        <v>0</v>
      </c>
      <c r="AA27" s="170" t="s">
        <v>0</v>
      </c>
      <c r="AB27" s="203" t="s">
        <v>0</v>
      </c>
      <c r="AC27" s="203" t="s">
        <v>0</v>
      </c>
      <c r="AD27" s="203" t="s">
        <v>0</v>
      </c>
      <c r="AE27" s="204" t="s">
        <v>0</v>
      </c>
      <c r="AF27" s="203" t="s">
        <v>0</v>
      </c>
      <c r="AG27" s="203" t="s">
        <v>0</v>
      </c>
      <c r="AH27" s="203" t="s">
        <v>0</v>
      </c>
      <c r="AI27" s="170" t="s">
        <v>0</v>
      </c>
      <c r="AJ27" s="203" t="s">
        <v>0</v>
      </c>
      <c r="AK27" s="203" t="s">
        <v>0</v>
      </c>
      <c r="AL27" s="203" t="s">
        <v>0</v>
      </c>
      <c r="AM27" s="203" t="s">
        <v>0</v>
      </c>
      <c r="AN27" s="203" t="s">
        <v>0</v>
      </c>
      <c r="AO27" s="203" t="s">
        <v>0</v>
      </c>
      <c r="AP27" s="203" t="s">
        <v>0</v>
      </c>
      <c r="AQ27" s="170" t="s">
        <v>0</v>
      </c>
      <c r="AR27" s="203" t="s">
        <v>0</v>
      </c>
      <c r="AS27" s="203" t="s">
        <v>0</v>
      </c>
      <c r="AT27" s="203" t="s">
        <v>0</v>
      </c>
      <c r="AU27" s="203" t="s">
        <v>0</v>
      </c>
      <c r="AV27" s="203" t="s">
        <v>0</v>
      </c>
      <c r="AW27" s="203" t="s">
        <v>0</v>
      </c>
      <c r="AX27" s="203" t="s">
        <v>0</v>
      </c>
      <c r="AY27" s="203" t="s">
        <v>0</v>
      </c>
      <c r="AZ27" s="203" t="s">
        <v>0</v>
      </c>
    </row>
    <row r="28" spans="1:52" ht="31.5" outlineLevel="1" x14ac:dyDescent="0.25">
      <c r="A28" s="202" t="s">
        <v>298</v>
      </c>
      <c r="B28" s="205" t="s">
        <v>290</v>
      </c>
      <c r="C28" s="202" t="s">
        <v>284</v>
      </c>
      <c r="D28" s="203" t="s">
        <v>0</v>
      </c>
      <c r="E28" s="203" t="s">
        <v>0</v>
      </c>
      <c r="F28" s="203" t="s">
        <v>0</v>
      </c>
      <c r="G28" s="203" t="s">
        <v>0</v>
      </c>
      <c r="H28" s="203" t="s">
        <v>0</v>
      </c>
      <c r="I28" s="203" t="s">
        <v>0</v>
      </c>
      <c r="J28" s="203" t="s">
        <v>0</v>
      </c>
      <c r="K28" s="203" t="s">
        <v>0</v>
      </c>
      <c r="L28" s="203" t="s">
        <v>0</v>
      </c>
      <c r="M28" s="203" t="s">
        <v>0</v>
      </c>
      <c r="N28" s="203" t="s">
        <v>0</v>
      </c>
      <c r="O28" s="203" t="s">
        <v>0</v>
      </c>
      <c r="P28" s="203" t="s">
        <v>0</v>
      </c>
      <c r="Q28" s="203" t="s">
        <v>0</v>
      </c>
      <c r="R28" s="203" t="s">
        <v>0</v>
      </c>
      <c r="S28" s="203" t="s">
        <v>0</v>
      </c>
      <c r="T28" s="203" t="s">
        <v>0</v>
      </c>
      <c r="U28" s="203" t="s">
        <v>0</v>
      </c>
      <c r="V28" s="203" t="s">
        <v>0</v>
      </c>
      <c r="W28" s="204" t="s">
        <v>0</v>
      </c>
      <c r="X28" s="203" t="s">
        <v>0</v>
      </c>
      <c r="Y28" s="203" t="s">
        <v>0</v>
      </c>
      <c r="Z28" s="203" t="s">
        <v>0</v>
      </c>
      <c r="AA28" s="170" t="s">
        <v>0</v>
      </c>
      <c r="AB28" s="203" t="s">
        <v>0</v>
      </c>
      <c r="AC28" s="203" t="s">
        <v>0</v>
      </c>
      <c r="AD28" s="203" t="s">
        <v>0</v>
      </c>
      <c r="AE28" s="204" t="s">
        <v>0</v>
      </c>
      <c r="AF28" s="203" t="s">
        <v>0</v>
      </c>
      <c r="AG28" s="203" t="s">
        <v>0</v>
      </c>
      <c r="AH28" s="203" t="s">
        <v>0</v>
      </c>
      <c r="AI28" s="170" t="s">
        <v>0</v>
      </c>
      <c r="AJ28" s="203" t="s">
        <v>0</v>
      </c>
      <c r="AK28" s="203" t="s">
        <v>0</v>
      </c>
      <c r="AL28" s="203" t="s">
        <v>0</v>
      </c>
      <c r="AM28" s="203" t="s">
        <v>0</v>
      </c>
      <c r="AN28" s="203" t="s">
        <v>0</v>
      </c>
      <c r="AO28" s="203" t="s">
        <v>0</v>
      </c>
      <c r="AP28" s="203" t="s">
        <v>0</v>
      </c>
      <c r="AQ28" s="170" t="s">
        <v>0</v>
      </c>
      <c r="AR28" s="203" t="s">
        <v>0</v>
      </c>
      <c r="AS28" s="203" t="s">
        <v>0</v>
      </c>
      <c r="AT28" s="203" t="s">
        <v>0</v>
      </c>
      <c r="AU28" s="203" t="s">
        <v>0</v>
      </c>
      <c r="AV28" s="203" t="s">
        <v>0</v>
      </c>
      <c r="AW28" s="203" t="s">
        <v>0</v>
      </c>
      <c r="AX28" s="203" t="s">
        <v>0</v>
      </c>
      <c r="AY28" s="203" t="s">
        <v>0</v>
      </c>
      <c r="AZ28" s="203" t="s">
        <v>0</v>
      </c>
    </row>
    <row r="29" spans="1:52" ht="63" outlineLevel="1" x14ac:dyDescent="0.25">
      <c r="A29" s="202" t="s">
        <v>299</v>
      </c>
      <c r="B29" s="205" t="s">
        <v>292</v>
      </c>
      <c r="C29" s="202" t="s">
        <v>284</v>
      </c>
      <c r="D29" s="203" t="s">
        <v>0</v>
      </c>
      <c r="E29" s="203" t="s">
        <v>0</v>
      </c>
      <c r="F29" s="203" t="s">
        <v>0</v>
      </c>
      <c r="G29" s="203" t="s">
        <v>0</v>
      </c>
      <c r="H29" s="203" t="s">
        <v>0</v>
      </c>
      <c r="I29" s="203" t="s">
        <v>0</v>
      </c>
      <c r="J29" s="203" t="s">
        <v>0</v>
      </c>
      <c r="K29" s="203" t="s">
        <v>0</v>
      </c>
      <c r="L29" s="203" t="s">
        <v>0</v>
      </c>
      <c r="M29" s="203" t="s">
        <v>0</v>
      </c>
      <c r="N29" s="203" t="s">
        <v>0</v>
      </c>
      <c r="O29" s="203" t="s">
        <v>0</v>
      </c>
      <c r="P29" s="203" t="s">
        <v>0</v>
      </c>
      <c r="Q29" s="203" t="s">
        <v>0</v>
      </c>
      <c r="R29" s="203" t="s">
        <v>0</v>
      </c>
      <c r="S29" s="203" t="s">
        <v>0</v>
      </c>
      <c r="T29" s="203" t="s">
        <v>0</v>
      </c>
      <c r="U29" s="203" t="s">
        <v>0</v>
      </c>
      <c r="V29" s="203" t="s">
        <v>0</v>
      </c>
      <c r="W29" s="204" t="s">
        <v>0</v>
      </c>
      <c r="X29" s="203" t="s">
        <v>0</v>
      </c>
      <c r="Y29" s="203" t="s">
        <v>0</v>
      </c>
      <c r="Z29" s="203" t="s">
        <v>0</v>
      </c>
      <c r="AA29" s="170" t="s">
        <v>0</v>
      </c>
      <c r="AB29" s="203" t="s">
        <v>0</v>
      </c>
      <c r="AC29" s="203" t="s">
        <v>0</v>
      </c>
      <c r="AD29" s="203" t="s">
        <v>0</v>
      </c>
      <c r="AE29" s="204" t="s">
        <v>0</v>
      </c>
      <c r="AF29" s="203" t="s">
        <v>0</v>
      </c>
      <c r="AG29" s="203" t="s">
        <v>0</v>
      </c>
      <c r="AH29" s="203" t="s">
        <v>0</v>
      </c>
      <c r="AI29" s="170" t="s">
        <v>0</v>
      </c>
      <c r="AJ29" s="203" t="s">
        <v>0</v>
      </c>
      <c r="AK29" s="203" t="s">
        <v>0</v>
      </c>
      <c r="AL29" s="203" t="s">
        <v>0</v>
      </c>
      <c r="AM29" s="203" t="s">
        <v>0</v>
      </c>
      <c r="AN29" s="203" t="s">
        <v>0</v>
      </c>
      <c r="AO29" s="203" t="s">
        <v>0</v>
      </c>
      <c r="AP29" s="203" t="s">
        <v>0</v>
      </c>
      <c r="AQ29" s="170" t="s">
        <v>0</v>
      </c>
      <c r="AR29" s="203" t="s">
        <v>0</v>
      </c>
      <c r="AS29" s="203" t="s">
        <v>0</v>
      </c>
      <c r="AT29" s="203" t="s">
        <v>0</v>
      </c>
      <c r="AU29" s="203" t="s">
        <v>0</v>
      </c>
      <c r="AV29" s="203" t="s">
        <v>0</v>
      </c>
      <c r="AW29" s="203" t="s">
        <v>0</v>
      </c>
      <c r="AX29" s="203" t="s">
        <v>0</v>
      </c>
      <c r="AY29" s="203" t="s">
        <v>0</v>
      </c>
      <c r="AZ29" s="203" t="s">
        <v>0</v>
      </c>
    </row>
    <row r="30" spans="1:52" ht="31.5" x14ac:dyDescent="0.25">
      <c r="A30" s="206" t="s">
        <v>300</v>
      </c>
      <c r="B30" s="207" t="s">
        <v>294</v>
      </c>
      <c r="C30" s="204" t="s">
        <v>284</v>
      </c>
      <c r="D30" s="203" t="s">
        <v>0</v>
      </c>
      <c r="E30" s="203" t="s">
        <v>0</v>
      </c>
      <c r="F30" s="203" t="s">
        <v>0</v>
      </c>
      <c r="G30" s="203" t="s">
        <v>0</v>
      </c>
      <c r="H30" s="203" t="s">
        <v>0</v>
      </c>
      <c r="I30" s="203" t="s">
        <v>0</v>
      </c>
      <c r="J30" s="203" t="s">
        <v>0</v>
      </c>
      <c r="K30" s="203" t="s">
        <v>0</v>
      </c>
      <c r="L30" s="203" t="s">
        <v>0</v>
      </c>
      <c r="M30" s="203" t="s">
        <v>0</v>
      </c>
      <c r="N30" s="203" t="s">
        <v>0</v>
      </c>
      <c r="O30" s="203" t="s">
        <v>0</v>
      </c>
      <c r="P30" s="203" t="s">
        <v>0</v>
      </c>
      <c r="Q30" s="203" t="s">
        <v>0</v>
      </c>
      <c r="R30" s="203" t="s">
        <v>0</v>
      </c>
      <c r="S30" s="203" t="s">
        <v>0</v>
      </c>
      <c r="T30" s="203" t="s">
        <v>0</v>
      </c>
      <c r="U30" s="203" t="s">
        <v>0</v>
      </c>
      <c r="V30" s="203" t="s">
        <v>0</v>
      </c>
      <c r="W30" s="204" t="s">
        <v>0</v>
      </c>
      <c r="X30" s="203" t="s">
        <v>0</v>
      </c>
      <c r="Y30" s="203" t="s">
        <v>0</v>
      </c>
      <c r="Z30" s="203" t="s">
        <v>0</v>
      </c>
      <c r="AA30" s="170" t="s">
        <v>0</v>
      </c>
      <c r="AB30" s="203" t="s">
        <v>0</v>
      </c>
      <c r="AC30" s="203" t="s">
        <v>0</v>
      </c>
      <c r="AD30" s="203" t="s">
        <v>0</v>
      </c>
      <c r="AE30" s="203" t="s">
        <v>0</v>
      </c>
      <c r="AF30" s="203" t="s">
        <v>0</v>
      </c>
      <c r="AG30" s="203" t="s">
        <v>0</v>
      </c>
      <c r="AH30" s="203" t="s">
        <v>0</v>
      </c>
      <c r="AI30" s="170" t="s">
        <v>0</v>
      </c>
      <c r="AJ30" s="203" t="s">
        <v>0</v>
      </c>
      <c r="AK30" s="203" t="s">
        <v>0</v>
      </c>
      <c r="AL30" s="203" t="s">
        <v>0</v>
      </c>
      <c r="AM30" s="203" t="s">
        <v>0</v>
      </c>
      <c r="AN30" s="203" t="s">
        <v>0</v>
      </c>
      <c r="AO30" s="203" t="s">
        <v>0</v>
      </c>
      <c r="AP30" s="203" t="s">
        <v>0</v>
      </c>
      <c r="AQ30" s="170" t="s">
        <v>0</v>
      </c>
      <c r="AR30" s="203" t="s">
        <v>0</v>
      </c>
      <c r="AS30" s="203" t="s">
        <v>0</v>
      </c>
      <c r="AT30" s="203" t="s">
        <v>0</v>
      </c>
      <c r="AU30" s="203" t="s">
        <v>0</v>
      </c>
      <c r="AV30" s="203" t="s">
        <v>0</v>
      </c>
      <c r="AW30" s="203" t="s">
        <v>0</v>
      </c>
      <c r="AX30" s="203" t="s">
        <v>0</v>
      </c>
      <c r="AY30" s="203" t="s">
        <v>0</v>
      </c>
      <c r="AZ30" s="203" t="s">
        <v>0</v>
      </c>
    </row>
    <row r="31" spans="1:52" ht="173.25" x14ac:dyDescent="0.25">
      <c r="A31" s="206" t="s">
        <v>301</v>
      </c>
      <c r="B31" s="207" t="s">
        <v>172</v>
      </c>
      <c r="C31" s="204" t="s">
        <v>173</v>
      </c>
      <c r="D31" s="203" t="s">
        <v>0</v>
      </c>
      <c r="E31" s="203" t="s">
        <v>0</v>
      </c>
      <c r="F31" s="203" t="s">
        <v>0</v>
      </c>
      <c r="G31" s="208" t="s">
        <v>368</v>
      </c>
      <c r="H31" s="203" t="s">
        <v>0</v>
      </c>
      <c r="I31" s="203" t="s">
        <v>0</v>
      </c>
      <c r="J31" s="203" t="s">
        <v>0</v>
      </c>
      <c r="K31" s="203" t="s">
        <v>0</v>
      </c>
      <c r="L31" s="203" t="s">
        <v>0</v>
      </c>
      <c r="M31" s="203" t="s">
        <v>0</v>
      </c>
      <c r="N31" s="203" t="s">
        <v>0</v>
      </c>
      <c r="O31" s="203" t="s">
        <v>0</v>
      </c>
      <c r="P31" s="203" t="s">
        <v>0</v>
      </c>
      <c r="Q31" s="203" t="s">
        <v>0</v>
      </c>
      <c r="R31" s="203" t="s">
        <v>0</v>
      </c>
      <c r="S31" s="203" t="s">
        <v>0</v>
      </c>
      <c r="T31" s="203" t="s">
        <v>0</v>
      </c>
      <c r="U31" s="203" t="s">
        <v>0</v>
      </c>
      <c r="V31" s="203" t="s">
        <v>0</v>
      </c>
      <c r="W31" s="209">
        <v>2067</v>
      </c>
      <c r="X31" s="203" t="s">
        <v>0</v>
      </c>
      <c r="Y31" s="203" t="s">
        <v>0</v>
      </c>
      <c r="Z31" s="203" t="s">
        <v>0</v>
      </c>
      <c r="AA31" s="210">
        <v>0</v>
      </c>
      <c r="AB31" s="203" t="s">
        <v>0</v>
      </c>
      <c r="AC31" s="203" t="s">
        <v>0</v>
      </c>
      <c r="AD31" s="203" t="s">
        <v>0</v>
      </c>
      <c r="AE31" s="211">
        <v>3802</v>
      </c>
      <c r="AF31" s="203" t="s">
        <v>0</v>
      </c>
      <c r="AG31" s="203" t="s">
        <v>0</v>
      </c>
      <c r="AH31" s="203" t="s">
        <v>0</v>
      </c>
      <c r="AI31" s="170">
        <v>0</v>
      </c>
      <c r="AJ31" s="203" t="s">
        <v>0</v>
      </c>
      <c r="AK31" s="203" t="s">
        <v>0</v>
      </c>
      <c r="AL31" s="203" t="s">
        <v>0</v>
      </c>
      <c r="AM31" s="211">
        <v>3202</v>
      </c>
      <c r="AN31" s="203" t="s">
        <v>0</v>
      </c>
      <c r="AO31" s="203" t="s">
        <v>0</v>
      </c>
      <c r="AP31" s="203" t="s">
        <v>0</v>
      </c>
      <c r="AQ31" s="170">
        <v>0</v>
      </c>
      <c r="AR31" s="203" t="s">
        <v>0</v>
      </c>
      <c r="AS31" s="203" t="s">
        <v>0</v>
      </c>
      <c r="AT31" s="203" t="s">
        <v>0</v>
      </c>
      <c r="AU31" s="211">
        <f>W31+AE31+AM31</f>
        <v>9071</v>
      </c>
      <c r="AV31" s="203" t="s">
        <v>0</v>
      </c>
      <c r="AW31" s="203" t="s">
        <v>0</v>
      </c>
      <c r="AX31" s="203" t="s">
        <v>0</v>
      </c>
      <c r="AY31" s="209">
        <f>AA31</f>
        <v>0</v>
      </c>
      <c r="AZ31" s="203" t="s">
        <v>0</v>
      </c>
    </row>
    <row r="32" spans="1:52" ht="78.75" x14ac:dyDescent="0.25">
      <c r="A32" s="206" t="s">
        <v>506</v>
      </c>
      <c r="B32" s="207" t="s">
        <v>303</v>
      </c>
      <c r="C32" s="204" t="s">
        <v>149</v>
      </c>
      <c r="D32" s="203" t="s">
        <v>0</v>
      </c>
      <c r="E32" s="203" t="s">
        <v>0</v>
      </c>
      <c r="F32" s="203" t="s">
        <v>0</v>
      </c>
      <c r="G32" s="208" t="s">
        <v>368</v>
      </c>
      <c r="H32" s="203" t="s">
        <v>0</v>
      </c>
      <c r="I32" s="203" t="s">
        <v>0</v>
      </c>
      <c r="J32" s="203" t="s">
        <v>0</v>
      </c>
      <c r="K32" s="203" t="s">
        <v>0</v>
      </c>
      <c r="L32" s="203" t="s">
        <v>0</v>
      </c>
      <c r="M32" s="203" t="s">
        <v>0</v>
      </c>
      <c r="N32" s="203" t="s">
        <v>0</v>
      </c>
      <c r="O32" s="203" t="s">
        <v>0</v>
      </c>
      <c r="P32" s="203" t="s">
        <v>0</v>
      </c>
      <c r="Q32" s="203" t="s">
        <v>0</v>
      </c>
      <c r="R32" s="203" t="s">
        <v>0</v>
      </c>
      <c r="S32" s="203" t="s">
        <v>0</v>
      </c>
      <c r="T32" s="203" t="s">
        <v>0</v>
      </c>
      <c r="U32" s="203" t="s">
        <v>0</v>
      </c>
      <c r="V32" s="203" t="s">
        <v>0</v>
      </c>
      <c r="W32" s="211">
        <v>0</v>
      </c>
      <c r="X32" s="203" t="s">
        <v>0</v>
      </c>
      <c r="Y32" s="203" t="s">
        <v>0</v>
      </c>
      <c r="Z32" s="203" t="s">
        <v>0</v>
      </c>
      <c r="AA32" s="170">
        <v>0</v>
      </c>
      <c r="AB32" s="203" t="s">
        <v>0</v>
      </c>
      <c r="AC32" s="203" t="s">
        <v>0</v>
      </c>
      <c r="AD32" s="203" t="s">
        <v>0</v>
      </c>
      <c r="AE32" s="211">
        <v>76</v>
      </c>
      <c r="AF32" s="203" t="s">
        <v>0</v>
      </c>
      <c r="AG32" s="203" t="s">
        <v>0</v>
      </c>
      <c r="AH32" s="203" t="s">
        <v>0</v>
      </c>
      <c r="AI32" s="170">
        <v>0</v>
      </c>
      <c r="AJ32" s="203" t="s">
        <v>0</v>
      </c>
      <c r="AK32" s="203" t="s">
        <v>0</v>
      </c>
      <c r="AL32" s="203" t="s">
        <v>0</v>
      </c>
      <c r="AM32" s="211">
        <v>126</v>
      </c>
      <c r="AN32" s="203" t="s">
        <v>0</v>
      </c>
      <c r="AO32" s="203" t="s">
        <v>0</v>
      </c>
      <c r="AP32" s="203" t="s">
        <v>0</v>
      </c>
      <c r="AQ32" s="170">
        <v>0</v>
      </c>
      <c r="AR32" s="203" t="s">
        <v>0</v>
      </c>
      <c r="AS32" s="203" t="s">
        <v>0</v>
      </c>
      <c r="AT32" s="203" t="s">
        <v>0</v>
      </c>
      <c r="AU32" s="211">
        <f>W32+AE32+AM32</f>
        <v>202</v>
      </c>
      <c r="AV32" s="203" t="s">
        <v>0</v>
      </c>
      <c r="AW32" s="203" t="s">
        <v>0</v>
      </c>
      <c r="AX32" s="203" t="s">
        <v>0</v>
      </c>
      <c r="AY32" s="203" t="s">
        <v>0</v>
      </c>
      <c r="AZ32" s="203" t="s">
        <v>0</v>
      </c>
    </row>
  </sheetData>
  <mergeCells count="33">
    <mergeCell ref="A9:AI9"/>
    <mergeCell ref="A4:AI4"/>
    <mergeCell ref="A5:AI5"/>
    <mergeCell ref="A6:AI6"/>
    <mergeCell ref="A7:AI7"/>
    <mergeCell ref="A8:AI8"/>
    <mergeCell ref="A10:AI10"/>
    <mergeCell ref="A12:AI12"/>
    <mergeCell ref="A13:AY13"/>
    <mergeCell ref="A14:A17"/>
    <mergeCell ref="B14:B17"/>
    <mergeCell ref="C14:C17"/>
    <mergeCell ref="D14:K15"/>
    <mergeCell ref="L14:S15"/>
    <mergeCell ref="T14:AI14"/>
    <mergeCell ref="AJ14:AY14"/>
    <mergeCell ref="D16:G16"/>
    <mergeCell ref="H16:K16"/>
    <mergeCell ref="L16:O16"/>
    <mergeCell ref="P16:S16"/>
    <mergeCell ref="T16:W16"/>
    <mergeCell ref="AZ14:AZ17"/>
    <mergeCell ref="T15:AA15"/>
    <mergeCell ref="AB15:AI15"/>
    <mergeCell ref="AJ15:AQ15"/>
    <mergeCell ref="AR15:AY15"/>
    <mergeCell ref="AV16:AY16"/>
    <mergeCell ref="X16:AA16"/>
    <mergeCell ref="AB16:AE16"/>
    <mergeCell ref="AF16:AI16"/>
    <mergeCell ref="AJ16:AM16"/>
    <mergeCell ref="AN16:AQ16"/>
    <mergeCell ref="AR16:AU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11 - паспорт IT</vt:lpstr>
      <vt:lpstr>12 - паспорт ISYEE</vt:lpstr>
      <vt:lpstr>1</vt:lpstr>
      <vt:lpstr>2</vt:lpstr>
      <vt:lpstr>3</vt:lpstr>
      <vt:lpstr>4-1</vt:lpstr>
      <vt:lpstr>4-2</vt:lpstr>
      <vt:lpstr>4-3</vt:lpstr>
      <vt:lpstr>5</vt:lpstr>
      <vt:lpstr>6</vt:lpstr>
      <vt:lpstr>7</vt:lpstr>
      <vt:lpstr>8</vt:lpstr>
      <vt:lpstr>9</vt:lpstr>
      <vt:lpstr>10</vt:lpstr>
      <vt:lpstr>13 - ФИНПЛАН</vt:lpstr>
      <vt:lpstr>14 - ИСТОЧНИКИ</vt:lpstr>
    </vt:vector>
  </TitlesOfParts>
  <Company>ТП Энергосбыт Бурятии ОАО Читаэнергосбыт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Викторовна Савельева</dc:creator>
  <cp:lastModifiedBy>103-2</cp:lastModifiedBy>
  <cp:lastPrinted>2018-10-28T09:37:14Z</cp:lastPrinted>
  <dcterms:created xsi:type="dcterms:W3CDTF">2018-01-24T02:54:46Z</dcterms:created>
  <dcterms:modified xsi:type="dcterms:W3CDTF">2022-11-14T10:01:28Z</dcterms:modified>
</cp:coreProperties>
</file>